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60" windowWidth="20376" windowHeight="7308" tabRatio="815"/>
  </bookViews>
  <sheets>
    <sheet name="Protocol Notes" sheetId="19" r:id="rId1"/>
    <sheet name="0 - Jasper-Newt Attach O - 2013" sheetId="1" r:id="rId2"/>
    <sheet name="1 - 12a.A Statement of Oper" sheetId="2" r:id="rId3"/>
    <sheet name="2 - 12a.B Balance Sheet" sheetId="3" r:id="rId4"/>
    <sheet name="3 -12h.A&amp;B Util Plt &amp; Accum Dep" sheetId="4" r:id="rId5"/>
    <sheet name="4 - 12h.G&amp;J M&amp;S Inv &amp; Pay Stat" sheetId="5" r:id="rId6"/>
    <sheet name="5 - 12i.A Expenses and Costs" sheetId="6" r:id="rId7"/>
    <sheet name="6 - WP - Divisor" sheetId="7" r:id="rId8"/>
    <sheet name="7 - WP - Land for future use" sheetId="8" r:id="rId9"/>
    <sheet name="8 - WP - Materials and Supplies" sheetId="9" r:id="rId10"/>
    <sheet name="9 - WP - FERC Fees" sheetId="10" r:id="rId11"/>
    <sheet name="10 - WP - Attach O, pg 3, ln 5" sheetId="11" r:id="rId12"/>
    <sheet name="11WP - Taxes Other Than Inc Tax" sheetId="12" r:id="rId13"/>
    <sheet name="12 - WPTrans Plt Excl from ISO" sheetId="13" r:id="rId14"/>
    <sheet name="13 - WP Trans Plt Incl in Ancil" sheetId="14" r:id="rId15"/>
    <sheet name="14 - WP - Wages &amp; Salaries" sheetId="15" r:id="rId16"/>
    <sheet name="15 - WP - Trans Rev" sheetId="16" r:id="rId17"/>
    <sheet name="Sheet1" sheetId="17" state="hidden" r:id="rId18"/>
    <sheet name="Sheet2" sheetId="18" r:id="rId19"/>
  </sheets>
  <definedNames>
    <definedName name="_xlnm.Print_Area" localSheetId="1">'0 - Jasper-Newt Attach O - 2013'!$A$1:$K$249</definedName>
    <definedName name="_xlnm.Print_Area" localSheetId="11">'10 - WP - Attach O, pg 3, ln 5'!$A$1:$G$34</definedName>
    <definedName name="_xlnm.Print_Area" localSheetId="14">'13 - WP Trans Plt Incl in Ancil'!$A$1:$I$25</definedName>
    <definedName name="_xlnm.Print_Area" localSheetId="16">'15 - WP - Trans Rev'!$A$1:$H$21</definedName>
    <definedName name="_xlnm.Print_Area" localSheetId="9">'8 - WP - Materials and Supplies'!$A$1:$I$32</definedName>
    <definedName name="_xlnm.Print_Area" localSheetId="0">'Protocol Notes'!$B$5:$M$40</definedName>
  </definedNames>
  <calcPr calcId="145621"/>
</workbook>
</file>

<file path=xl/calcChain.xml><?xml version="1.0" encoding="utf-8"?>
<calcChain xmlns="http://schemas.openxmlformats.org/spreadsheetml/2006/main">
  <c r="C29" i="13" l="1"/>
  <c r="K32" i="13"/>
  <c r="M32" i="13" s="1"/>
  <c r="D109" i="1" l="1"/>
  <c r="D38" i="6"/>
  <c r="D97" i="15" l="1"/>
  <c r="D50" i="15" l="1"/>
  <c r="D35" i="15"/>
  <c r="C98" i="15"/>
  <c r="E34" i="6" l="1"/>
  <c r="D34" i="6"/>
  <c r="E24" i="6" l="1"/>
  <c r="D24" i="6"/>
  <c r="E13" i="6"/>
  <c r="E16" i="6" s="1"/>
  <c r="D13" i="6"/>
  <c r="D16" i="6" s="1"/>
  <c r="D25" i="6" s="1"/>
  <c r="F16" i="5"/>
  <c r="D32" i="6" l="1"/>
  <c r="E25" i="6"/>
  <c r="F20" i="4"/>
  <c r="E20" i="4"/>
  <c r="D20" i="4"/>
  <c r="D15" i="4"/>
  <c r="F20" i="3"/>
  <c r="E38" i="6" l="1"/>
  <c r="E32" i="6"/>
  <c r="E40" i="6"/>
  <c r="H12" i="4"/>
  <c r="H15" i="4"/>
  <c r="H23" i="4"/>
  <c r="H44" i="4" l="1"/>
  <c r="H43" i="4"/>
  <c r="E45" i="4"/>
  <c r="G10" i="5"/>
  <c r="G12" i="5" s="1"/>
  <c r="D45" i="4"/>
  <c r="F45" i="4"/>
  <c r="G21" i="4"/>
  <c r="F21" i="4"/>
  <c r="H18" i="4"/>
  <c r="H17" i="4"/>
  <c r="G16" i="4"/>
  <c r="F16" i="4"/>
  <c r="D16" i="4"/>
  <c r="F21" i="2"/>
  <c r="E21" i="2"/>
  <c r="C21" i="2"/>
  <c r="D21" i="2"/>
  <c r="H19" i="4" l="1"/>
  <c r="E25" i="9"/>
  <c r="D21" i="4"/>
  <c r="D121" i="1"/>
  <c r="D120" i="1"/>
  <c r="D119" i="1"/>
  <c r="D117" i="1"/>
  <c r="D116" i="1"/>
  <c r="B22" i="11"/>
  <c r="B8" i="15" l="1"/>
  <c r="B9" i="15"/>
  <c r="D177" i="1" s="1"/>
  <c r="D175" i="1"/>
  <c r="B13" i="15"/>
  <c r="B12" i="15"/>
  <c r="B11" i="15"/>
  <c r="B10" i="15"/>
  <c r="D178" i="1" l="1"/>
  <c r="B14" i="15"/>
  <c r="B15" i="15" s="1"/>
  <c r="D176" i="1"/>
  <c r="E12" i="12"/>
  <c r="D179" i="1" l="1"/>
  <c r="C30" i="13"/>
  <c r="C36" i="13" s="1"/>
  <c r="D10" i="9" l="1"/>
  <c r="I158" i="1" l="1"/>
  <c r="H14" i="4"/>
  <c r="C12" i="5"/>
  <c r="F12" i="5"/>
  <c r="E12" i="5"/>
  <c r="E27" i="2"/>
  <c r="F27" i="2"/>
  <c r="C27" i="2"/>
  <c r="H20" i="4" l="1"/>
  <c r="E21" i="4"/>
  <c r="H21" i="4" s="1"/>
  <c r="H22" i="4"/>
  <c r="H30" i="4"/>
  <c r="H33" i="4"/>
  <c r="E11" i="4"/>
  <c r="F11" i="4"/>
  <c r="G11" i="4"/>
  <c r="D11" i="4"/>
  <c r="D44" i="1" l="1"/>
  <c r="C24" i="9"/>
  <c r="H11" i="4"/>
  <c r="C22" i="9" s="1"/>
  <c r="F23" i="3"/>
  <c r="E35" i="2"/>
  <c r="E36" i="2" s="1"/>
  <c r="E44" i="2" s="1"/>
  <c r="C35" i="2"/>
  <c r="C36" i="2" s="1"/>
  <c r="C44" i="2" s="1"/>
  <c r="I159" i="1"/>
  <c r="G193" i="1"/>
  <c r="D101" i="1"/>
  <c r="D73" i="1"/>
  <c r="F35" i="2" l="1"/>
  <c r="F36" i="2" s="1"/>
  <c r="F44" i="2" s="1"/>
  <c r="B27" i="11"/>
  <c r="D103" i="1" s="1"/>
  <c r="B25" i="11" l="1"/>
  <c r="C26" i="9"/>
  <c r="G24" i="4"/>
  <c r="G32" i="4" s="1"/>
  <c r="F24" i="4"/>
  <c r="F32" i="4" s="1"/>
  <c r="F34" i="4" s="1"/>
  <c r="D24" i="4"/>
  <c r="D32" i="4" s="1"/>
  <c r="D34" i="4" s="1"/>
  <c r="D102" i="1" l="1"/>
  <c r="F54" i="4"/>
  <c r="E54" i="4"/>
  <c r="D54" i="4"/>
  <c r="F35" i="3" l="1"/>
  <c r="C32" i="3"/>
  <c r="F26" i="3"/>
  <c r="C19" i="3"/>
  <c r="F16" i="3"/>
  <c r="C8" i="3"/>
  <c r="C10" i="3" s="1"/>
  <c r="D27" i="2"/>
  <c r="G34" i="4" l="1"/>
  <c r="D35" i="2"/>
  <c r="D36" i="2" s="1"/>
  <c r="D44" i="2" s="1"/>
  <c r="F38" i="3"/>
  <c r="C38" i="3"/>
  <c r="A2" i="16" l="1"/>
  <c r="A1" i="16"/>
  <c r="A2" i="15" l="1"/>
  <c r="A1" i="15"/>
  <c r="A2" i="14"/>
  <c r="A1" i="14"/>
  <c r="A2" i="13"/>
  <c r="A1" i="13"/>
  <c r="A2" i="12"/>
  <c r="A1" i="12"/>
  <c r="A2" i="11"/>
  <c r="A1" i="11"/>
  <c r="A2" i="10"/>
  <c r="A1" i="10"/>
  <c r="A2" i="9"/>
  <c r="A1" i="9"/>
  <c r="A2" i="8"/>
  <c r="A1" i="8"/>
  <c r="D12" i="9" l="1"/>
  <c r="D188" i="1"/>
  <c r="D193" i="1"/>
  <c r="D192" i="1"/>
  <c r="D110" i="1"/>
  <c r="D100" i="1"/>
  <c r="D99" i="1"/>
  <c r="D98" i="1"/>
  <c r="D78" i="1"/>
  <c r="D53" i="1"/>
  <c r="D50" i="1"/>
  <c r="D45" i="1"/>
  <c r="D42" i="1"/>
  <c r="D106" i="1" l="1"/>
  <c r="I212" i="1"/>
  <c r="D8" i="1" s="1"/>
  <c r="N166" i="1"/>
  <c r="N168" i="1" s="1"/>
  <c r="N173" i="1"/>
  <c r="G175" i="1"/>
  <c r="G177" i="1"/>
  <c r="G178" i="1"/>
  <c r="D185" i="1"/>
  <c r="G183" i="1" s="1"/>
  <c r="I166" i="1"/>
  <c r="I168" i="1" s="1"/>
  <c r="D61" i="1"/>
  <c r="D58" i="1"/>
  <c r="G192" i="1"/>
  <c r="D194" i="1"/>
  <c r="E192" i="1" s="1"/>
  <c r="I23" i="1"/>
  <c r="D25" i="1" s="1"/>
  <c r="I105" i="1"/>
  <c r="D126" i="1"/>
  <c r="D130" i="1" s="1"/>
  <c r="D134" i="1" s="1"/>
  <c r="D76" i="1"/>
  <c r="D71" i="1"/>
  <c r="D62" i="1"/>
  <c r="D123" i="1"/>
  <c r="D112" i="1"/>
  <c r="D7" i="1"/>
  <c r="F121" i="1"/>
  <c r="F103" i="1"/>
  <c r="F69" i="1"/>
  <c r="I203" i="1"/>
  <c r="I35" i="1"/>
  <c r="I34" i="1"/>
  <c r="F51" i="1"/>
  <c r="F73" i="1" s="1"/>
  <c r="F117" i="1"/>
  <c r="B111" i="1"/>
  <c r="B109" i="1"/>
  <c r="F101" i="1"/>
  <c r="F102" i="1" s="1"/>
  <c r="B54" i="1"/>
  <c r="B62" i="1" s="1"/>
  <c r="B53" i="1"/>
  <c r="B61" i="1" s="1"/>
  <c r="B52" i="1"/>
  <c r="B60" i="1" s="1"/>
  <c r="B51" i="1"/>
  <c r="B59" i="1" s="1"/>
  <c r="B50" i="1"/>
  <c r="B58" i="1" s="1"/>
  <c r="F54" i="1"/>
  <c r="F53" i="1"/>
  <c r="G52" i="1"/>
  <c r="F52" i="1"/>
  <c r="G50" i="1"/>
  <c r="F50" i="1"/>
  <c r="F8" i="1"/>
  <c r="I170" i="1" l="1"/>
  <c r="E193" i="1"/>
  <c r="I193" i="1" s="1"/>
  <c r="I192" i="1"/>
  <c r="N174" i="1"/>
  <c r="D30" i="1"/>
  <c r="D31" i="1"/>
  <c r="I31" i="1"/>
  <c r="D26" i="1"/>
  <c r="I30" i="1"/>
  <c r="D29" i="1"/>
  <c r="I29" i="1"/>
  <c r="E194" i="1"/>
  <c r="I194" i="1" l="1"/>
  <c r="D127" i="1" l="1"/>
  <c r="I197" i="1"/>
  <c r="E16" i="4"/>
  <c r="E24" i="4" s="1"/>
  <c r="E32" i="4" l="1"/>
  <c r="H24" i="4"/>
  <c r="H16" i="4"/>
  <c r="C23" i="9" s="1"/>
  <c r="D43" i="1" l="1"/>
  <c r="I157" i="1" s="1"/>
  <c r="H32" i="4"/>
  <c r="E34" i="4"/>
  <c r="H34" i="4" s="1"/>
  <c r="D47" i="1" l="1"/>
  <c r="C25" i="9"/>
  <c r="D23" i="9" s="1"/>
  <c r="E23" i="9" l="1"/>
  <c r="B10" i="9"/>
  <c r="C27" i="9"/>
  <c r="D22" i="9"/>
  <c r="D24" i="9"/>
  <c r="E24" i="9" s="1"/>
  <c r="B12" i="9" l="1"/>
  <c r="D77" i="1" s="1"/>
  <c r="D79" i="1" s="1"/>
  <c r="C10" i="9"/>
  <c r="C12" i="9" s="1"/>
  <c r="D25" i="9"/>
  <c r="E22" i="9"/>
  <c r="I160" i="1" l="1"/>
  <c r="I162" i="1" s="1"/>
  <c r="I171" i="1" s="1"/>
  <c r="I172" i="1" l="1"/>
  <c r="E176" i="1"/>
  <c r="G176" i="1" s="1"/>
  <c r="G179" i="1" s="1"/>
  <c r="I179" i="1" s="1"/>
  <c r="G7" i="1"/>
  <c r="G43" i="1"/>
  <c r="I43" i="1" s="1"/>
  <c r="G51" i="1"/>
  <c r="G8" i="1" l="1"/>
  <c r="I8" i="1" s="1"/>
  <c r="G10" i="1"/>
  <c r="I10" i="1" s="1"/>
  <c r="I7" i="1"/>
  <c r="G9" i="1"/>
  <c r="I9" i="1" s="1"/>
  <c r="G101" i="1"/>
  <c r="I101" i="1" s="1"/>
  <c r="G45" i="1"/>
  <c r="G102" i="1"/>
  <c r="I102" i="1" s="1"/>
  <c r="I183" i="1"/>
  <c r="K183" i="1" s="1"/>
  <c r="G100" i="1"/>
  <c r="G73" i="1"/>
  <c r="G98" i="1"/>
  <c r="G77" i="1"/>
  <c r="I77" i="1" s="1"/>
  <c r="I11" i="1" l="1"/>
  <c r="G53" i="1"/>
  <c r="I53" i="1" s="1"/>
  <c r="I45" i="1"/>
  <c r="G110" i="1"/>
  <c r="I100" i="1"/>
  <c r="I98" i="1"/>
  <c r="G103" i="1"/>
  <c r="I103" i="1" s="1"/>
  <c r="G99" i="1"/>
  <c r="I99" i="1" s="1"/>
  <c r="G104" i="1"/>
  <c r="G46" i="1"/>
  <c r="I73" i="1"/>
  <c r="G109" i="1"/>
  <c r="I109" i="1" s="1"/>
  <c r="I110" i="1" l="1"/>
  <c r="G116" i="1"/>
  <c r="I61" i="1"/>
  <c r="I46" i="1"/>
  <c r="G54" i="1"/>
  <c r="I54" i="1" s="1"/>
  <c r="I104" i="1"/>
  <c r="I106" i="1" s="1"/>
  <c r="I76" i="1" s="1"/>
  <c r="G111" i="1"/>
  <c r="I111" i="1" s="1"/>
  <c r="I112" i="1" l="1"/>
  <c r="I62" i="1"/>
  <c r="I47" i="1"/>
  <c r="G47" i="1" s="1"/>
  <c r="G117" i="1"/>
  <c r="I117" i="1" s="1"/>
  <c r="I116" i="1"/>
  <c r="G119" i="1" l="1"/>
  <c r="G78" i="1"/>
  <c r="I78" i="1" s="1"/>
  <c r="I79" i="1" s="1"/>
  <c r="G121" i="1" l="1"/>
  <c r="I119" i="1"/>
  <c r="I121" i="1" l="1"/>
  <c r="G122" i="1"/>
  <c r="I122" i="1" s="1"/>
  <c r="I123" i="1" l="1"/>
  <c r="H41" i="4"/>
  <c r="D51" i="1" s="1"/>
  <c r="H42" i="4"/>
  <c r="D52" i="1" s="1"/>
  <c r="D60" i="1" s="1"/>
  <c r="G45" i="4" l="1"/>
  <c r="G54" i="4" s="1"/>
  <c r="H45" i="4"/>
  <c r="H54" i="4" s="1"/>
  <c r="D55" i="1" l="1"/>
  <c r="D59" i="1"/>
  <c r="D63" i="1" s="1"/>
  <c r="D81" i="1" s="1"/>
  <c r="D137" i="1" s="1"/>
  <c r="I51" i="1"/>
  <c r="I55" i="1" l="1"/>
  <c r="I59" i="1"/>
  <c r="I63" i="1" s="1"/>
  <c r="G63" i="1" s="1"/>
  <c r="D133" i="1"/>
  <c r="D135" i="1" s="1"/>
  <c r="D140" i="1" s="1"/>
  <c r="D151" i="1" s="1"/>
  <c r="G134" i="1" l="1"/>
  <c r="I134" i="1" s="1"/>
  <c r="G67" i="1"/>
  <c r="G68" i="1" l="1"/>
  <c r="I67" i="1"/>
  <c r="G69" i="1" l="1"/>
  <c r="I69" i="1" s="1"/>
  <c r="G70" i="1"/>
  <c r="I70" i="1" s="1"/>
  <c r="I68" i="1"/>
  <c r="I71" i="1" l="1"/>
  <c r="I81" i="1" s="1"/>
  <c r="I137" i="1" s="1"/>
  <c r="I133" i="1" s="1"/>
  <c r="I135" i="1" s="1"/>
  <c r="I140" i="1" s="1"/>
  <c r="I151" i="1" s="1"/>
  <c r="I4" i="1" s="1"/>
  <c r="I13" i="1" s="1"/>
</calcChain>
</file>

<file path=xl/sharedStrings.xml><?xml version="1.0" encoding="utf-8"?>
<sst xmlns="http://schemas.openxmlformats.org/spreadsheetml/2006/main" count="938" uniqueCount="791">
  <si>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</si>
  <si>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</si>
  <si>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</si>
  <si>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</si>
  <si>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</si>
  <si>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</si>
  <si>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</si>
  <si>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</si>
  <si>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</si>
  <si>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</si>
  <si>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</si>
  <si>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</si>
  <si>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</si>
  <si>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</si>
  <si>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</si>
  <si>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</si>
  <si>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</si>
  <si>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</si>
  <si>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</si>
  <si>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</si>
  <si>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</si>
  <si>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</si>
  <si>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</si>
  <si>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</si>
  <si>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</si>
  <si>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</si>
  <si>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</si>
  <si>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</si>
  <si>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</si>
  <si>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</si>
  <si>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</si>
  <si>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</si>
  <si>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</si>
  <si>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</si>
  <si>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</si>
  <si>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</si>
  <si>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</si>
  <si>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</si>
  <si>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</si>
  <si>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</si>
  <si>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</si>
  <si>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</si>
  <si>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</si>
  <si>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</si>
  <si>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</si>
  <si>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</si>
  <si>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</si>
  <si>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</si>
  <si>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</si>
  <si>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</si>
  <si>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</si>
  <si>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</si>
  <si>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</si>
  <si>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</si>
  <si>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</si>
  <si>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</si>
  <si>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</si>
  <si>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</si>
  <si>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</si>
  <si>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</si>
  <si>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</si>
  <si>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</si>
  <si>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</si>
  <si>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</si>
  <si>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</si>
  <si>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</si>
  <si>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</si>
  <si>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</si>
  <si>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</si>
  <si>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</si>
  <si>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</si>
  <si>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</si>
  <si>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</si>
  <si>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</si>
  <si>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</si>
  <si>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</si>
  <si>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</si>
  <si>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</si>
  <si>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</si>
  <si>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</si>
  <si>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</si>
  <si>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</si>
  <si>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</si>
  <si>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</si>
  <si>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</si>
  <si>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</si>
  <si>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</si>
  <si>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</si>
  <si>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</si>
  <si>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</si>
  <si>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</si>
  <si>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</si>
  <si>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</si>
  <si>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</si>
  <si>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</si>
  <si>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</si>
  <si>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</si>
  <si>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</si>
  <si>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</si>
  <si>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</si>
  <si>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</si>
  <si>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</si>
  <si>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</si>
  <si>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</si>
  <si>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</si>
  <si>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</si>
  <si>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</si>
  <si>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</si>
  <si>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</si>
  <si>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</si>
  <si>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</si>
  <si>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</si>
  <si>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</si>
  <si>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</si>
  <si>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</si>
  <si>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</si>
  <si>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</si>
  <si>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</si>
  <si>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</si>
  <si>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</si>
  <si>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</si>
  <si>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</si>
  <si>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</si>
  <si>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</si>
  <si>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</si>
  <si>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</si>
  <si>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</si>
  <si>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</si>
  <si>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</si>
  <si>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</si>
  <si>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</si>
  <si>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</si>
  <si>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</si>
  <si>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</si>
  <si>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</si>
  <si>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</si>
  <si>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</si>
  <si>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</si>
  <si>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</si>
  <si>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</si>
  <si>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</si>
  <si>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</si>
  <si>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</si>
  <si>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</si>
  <si>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</si>
  <si>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</si>
  <si>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</si>
  <si>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</si>
  <si>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</si>
  <si>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</si>
  <si>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</si>
  <si>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</si>
  <si>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</si>
  <si>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</si>
  <si>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</si>
  <si>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</si>
  <si>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</si>
  <si>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</si>
  <si>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</si>
  <si>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</si>
  <si>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</si>
  <si>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</si>
  <si>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</si>
  <si>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</si>
  <si>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</si>
  <si>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</si>
  <si>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</si>
  <si>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</si>
  <si>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</si>
  <si>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</si>
  <si>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</si>
  <si>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</si>
  <si>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</si>
  <si>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</si>
  <si>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</si>
  <si>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</si>
  <si>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</si>
  <si>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</si>
  <si>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</si>
  <si>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</si>
  <si>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</si>
  <si>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</si>
  <si>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</si>
  <si>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</si>
  <si>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</si>
  <si>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</si>
  <si>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</si>
  <si>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</si>
  <si>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</si>
  <si>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</si>
  <si>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</si>
  <si>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</si>
  <si>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</si>
  <si>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</si>
  <si>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</si>
  <si>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</si>
  <si>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(line 1 minus line 6)</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</si>
  <si>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</si>
  <si>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</si>
  <si>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</si>
  <si>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</si>
  <si>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</si>
  <si>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</si>
  <si>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</si>
  <si>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</si>
  <si>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</si>
  <si>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</si>
  <si>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</si>
  <si>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</si>
  <si>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</si>
  <si>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</si>
  <si>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</si>
  <si>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</si>
  <si>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</si>
  <si>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</si>
  <si>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</si>
  <si>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</si>
  <si>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</si>
  <si>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</si>
  <si>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</si>
  <si>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</si>
  <si>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</si>
  <si>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</si>
  <si>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</si>
  <si>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</si>
  <si>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</si>
  <si>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</si>
  <si>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</si>
  <si>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</si>
  <si>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</si>
  <si>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</si>
  <si>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</si>
  <si>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</si>
  <si>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</si>
  <si>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</si>
  <si>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</si>
  <si>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</si>
  <si>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</si>
  <si>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</si>
  <si>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</si>
  <si>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</si>
  <si>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</si>
  <si>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</si>
  <si>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</si>
  <si>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</si>
  <si>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Removes transmission plant determined by Commission order to be state-jurisdictional according to the seven-factor test (until RUS 12 balances are adjusted to reflect application of seven-factor test).</t>
  </si>
  <si>
    <t>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t>
  </si>
  <si>
    <t>Line 29 must equal zero since all short-term power sales must be unbundled and the transmission component reflected in Account No. 456 and all other uses are to be included in the divisor.</t>
  </si>
  <si>
    <t>Pursuant to Attachment GG of the Midwest ISO Tariff, removes dollar amount of revenue requirements calculated pursuant to Attachment GG and recovered under Schedule 26 of the Midwest ISO Tariff.</t>
  </si>
  <si>
    <t>GROSS REVENUE REQUIREMENT  (page 3, line 31)</t>
  </si>
  <si>
    <t>(line 16 / 260; line 16 / 365)</t>
  </si>
  <si>
    <t>(line 16 / 4,160; line 16 / 8,760</t>
  </si>
  <si>
    <r>
      <t xml:space="preserve">Removes dollar amount of transmission plant included in the development of OATT ancillary services rates and generation step-up facilities, which are deemed </t>
    </r>
    <r>
      <rPr>
        <sz val="12"/>
        <rFont val="Times New Roman"/>
        <family val="1"/>
      </rPr>
      <t>included in OATT ancillary services.  For these purposes, generation step-up facilities are those facilities at a generator substation on which there is no through-flow when the generator is shut down.</t>
    </r>
  </si>
  <si>
    <t>Please fill out info requested in the box below</t>
  </si>
  <si>
    <t>Schedule 1 Recoverable Expenses</t>
  </si>
  <si>
    <t>Acct 561.1 - 561.3, 561.BA included in Line 7</t>
  </si>
  <si>
    <t>Acct 561.BA for Schedule 24</t>
  </si>
  <si>
    <t>Acct 561.1 - 561.3 available for Schedule 1</t>
  </si>
  <si>
    <t>Revenue Credits for Sched 1 Acct 561.1 - 561.3</t>
  </si>
  <si>
    <t>transactions &lt;1 yr</t>
  </si>
  <si>
    <t>non-firm</t>
  </si>
  <si>
    <t>transactions w/ load not in divisor</t>
  </si>
  <si>
    <t>total Revenue Credits</t>
  </si>
  <si>
    <t>Net Schedule 1 Expenses (Acct 561.1-561.3 minus Credits)</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</si>
  <si>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</si>
  <si>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</si>
  <si>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</si>
  <si>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</si>
  <si>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</si>
  <si>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</si>
  <si>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</si>
  <si>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</si>
  <si>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</si>
  <si>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</si>
  <si>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</si>
  <si>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column 10]  (Note W)</t>
  </si>
  <si>
    <t>W</t>
  </si>
  <si>
    <t>X</t>
  </si>
  <si>
    <t>GROSS PLANT IN SERVICE  (Note Y)</t>
  </si>
  <si>
    <t>12h.A.1&amp;18.e</t>
  </si>
  <si>
    <t>ACCUMULATED DEPRECIATION  (Note Y)</t>
  </si>
  <si>
    <t>12h.B.7.f &amp; 12h.B.12.c</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</si>
  <si>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</si>
  <si>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</si>
  <si>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</si>
  <si>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</si>
  <si>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</si>
  <si>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</si>
  <si>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</si>
  <si>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</si>
  <si>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</si>
  <si>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</si>
  <si>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Removes from revenue credits revenues that are distributed pursuant to Schedules 26 and 37 of the Midwest ISO Tariff, since the Transmission Owner's Attachment O revenue requirements have already been reduced by the Attachment GG revenue requirements.</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</si>
  <si>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</si>
  <si>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</si>
  <si>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</si>
  <si>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</si>
  <si>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</si>
  <si>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</si>
  <si>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</si>
  <si>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</si>
  <si>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</si>
  <si>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</si>
  <si>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</si>
  <si>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</si>
  <si>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</si>
  <si>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</si>
  <si>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</si>
  <si>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</si>
  <si>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</si>
  <si>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</si>
  <si>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</si>
  <si>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</si>
  <si>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</si>
  <si>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</si>
  <si>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</si>
  <si>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</si>
  <si>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</si>
  <si>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</si>
  <si>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</si>
  <si>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</si>
  <si>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</si>
  <si>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</si>
  <si>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</si>
  <si>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</si>
  <si>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</si>
  <si>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</si>
  <si>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</si>
  <si>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</si>
  <si>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</si>
  <si>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</si>
  <si>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</si>
  <si>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</si>
  <si>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</si>
  <si>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</si>
  <si>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</si>
  <si>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</si>
  <si>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</si>
  <si>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</si>
  <si>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</si>
  <si>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</si>
  <si>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</si>
  <si>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</si>
  <si>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</si>
  <si>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</si>
  <si>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</si>
  <si>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</si>
  <si>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</si>
  <si>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</si>
  <si>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</si>
  <si>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</si>
  <si>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</si>
  <si>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</si>
  <si>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</si>
  <si>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</si>
  <si>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</si>
  <si>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</si>
  <si>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</si>
  <si>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</si>
  <si>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</si>
  <si>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</si>
  <si>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</si>
  <si>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</si>
  <si>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</si>
  <si>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</si>
  <si>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</si>
  <si>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</si>
  <si>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</si>
  <si>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 xml:space="preserve"> Invest. in Assoc. Org. - Patronage Capital</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</si>
  <si>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</si>
  <si>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</si>
  <si>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</si>
  <si>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</si>
  <si>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</si>
  <si>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</si>
  <si>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</si>
  <si>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</si>
  <si>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</si>
  <si>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</si>
  <si>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</si>
  <si>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</si>
  <si>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</si>
  <si>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</si>
  <si>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</si>
  <si>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</si>
  <si>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</si>
  <si>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</si>
  <si>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</si>
  <si>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</si>
  <si>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</si>
  <si>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</si>
  <si>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</si>
  <si>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</si>
  <si>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</si>
  <si>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</si>
  <si>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</si>
  <si>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</si>
  <si>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</si>
  <si>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</si>
  <si>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</si>
  <si>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</si>
  <si>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</si>
  <si>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</si>
  <si>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</si>
  <si>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</si>
  <si>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</si>
  <si>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</si>
  <si>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</si>
  <si>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</si>
  <si>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Consumer Deposits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</si>
  <si>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</si>
  <si>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</si>
  <si>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</si>
  <si>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</si>
  <si>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</si>
  <si>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</si>
  <si>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</si>
  <si>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</si>
  <si>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sz val="10"/>
        <color rgb="FF231F20"/>
        <rFont val="Times New Roman"/>
        <family val="18"/>
      </rPr>
      <t xml:space="preserve">UNITED STATES DEPARTMENT OF AGRICULTURE 
RURAL UTILITIES SERVICE
</t>
    </r>
    <r>
      <rPr>
        <b/>
        <sz val="10"/>
        <color rgb="FF211E1E"/>
        <rFont val="Times New Roman"/>
        <family val="18"/>
      </rPr>
      <t>FINANCIAL AND OPERATING REPORT 
ELECTRIC POWER SUPPLY
PART H - ANNUAL SUPPLEMENT</t>
    </r>
  </si>
  <si>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</si>
  <si>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</si>
  <si>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</si>
  <si>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</si>
  <si>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</si>
  <si>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</si>
  <si>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</si>
  <si>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</si>
  <si>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</si>
  <si>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</si>
  <si>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</si>
  <si>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</si>
  <si>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</si>
  <si>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</si>
  <si>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</si>
  <si>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</si>
  <si>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</si>
  <si>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</si>
  <si>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</si>
  <si>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</si>
  <si>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</si>
  <si>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</si>
  <si>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</si>
  <si>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</si>
  <si>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</si>
  <si>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</si>
  <si>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</si>
  <si>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</si>
  <si>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</si>
  <si>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</si>
  <si>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</si>
  <si>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</si>
  <si>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</si>
  <si>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</si>
  <si>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</si>
  <si>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</si>
  <si>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</si>
  <si>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</si>
  <si>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</si>
  <si>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</si>
  <si>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</si>
  <si>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</si>
  <si>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</si>
  <si>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</si>
  <si>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</si>
  <si>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</si>
  <si>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</si>
  <si>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</si>
  <si>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</si>
  <si>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</si>
  <si>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</si>
  <si>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</si>
  <si>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</si>
  <si>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RUS Financial and Operating Report Electric Power Supply – Part H - Annual Supplement</t>
  </si>
  <si>
    <r>
      <t xml:space="preserve">UNITED STATES DEPARTMENT OF AGRICULTURE 
RURAL UTILITIES SERVICE
</t>
    </r>
    <r>
      <rPr>
        <b/>
        <sz val="10"/>
        <color rgb="FF231F20"/>
        <rFont val="Times New Roman"/>
        <family val="18"/>
      </rPr>
      <t>FINANCIAL AND OPERATING REPORT 
ELECTRIC POWER SUPPLY
PART H - ANNUAL SUPPLEMENT</t>
    </r>
  </si>
  <si>
    <r>
      <rPr>
        <b/>
        <sz val="10"/>
        <color rgb="FF231F20"/>
        <rFont val="Times New Roman"/>
        <family val="18"/>
      </rPr>
      <t>SECTION G. MATERIALS AND SUPPLIES INVENTORY</t>
    </r>
  </si>
  <si>
    <r>
      <rPr>
        <b/>
        <sz val="10"/>
        <color rgb="FF231F20"/>
        <rFont val="Times New Roman"/>
        <family val="18"/>
      </rPr>
      <t>ITEM</t>
    </r>
  </si>
  <si>
    <t>BALANCE BEGINNING OF YEAR</t>
  </si>
  <si>
    <r>
      <t>PURCHASED &amp; SALVAGED 
(</t>
    </r>
    <r>
      <rPr>
        <b/>
        <i/>
        <sz val="10"/>
        <color rgb="FF231F20"/>
        <rFont val="Times New Roman"/>
        <family val="18"/>
      </rPr>
      <t>b</t>
    </r>
    <r>
      <rPr>
        <b/>
        <sz val="10"/>
        <color rgb="FF231F20"/>
        <rFont val="Times New Roman"/>
        <family val="18"/>
      </rPr>
      <t>)</t>
    </r>
  </si>
  <si>
    <r>
      <t>USED &amp; SOLD 
(</t>
    </r>
    <r>
      <rPr>
        <b/>
        <i/>
        <sz val="10"/>
        <color rgb="FF231F20"/>
        <rFont val="Times New Roman"/>
        <family val="18"/>
      </rPr>
      <t>c</t>
    </r>
    <r>
      <rPr>
        <b/>
        <sz val="10"/>
        <color rgb="FF231F20"/>
        <rFont val="Times New Roman"/>
        <family val="18"/>
      </rPr>
      <t>)</t>
    </r>
  </si>
  <si>
    <r>
      <t>BALANCE END OF YEAR 
(</t>
    </r>
    <r>
      <rPr>
        <b/>
        <i/>
        <sz val="10"/>
        <color rgb="FF231F20"/>
        <rFont val="Times New Roman"/>
        <family val="18"/>
      </rPr>
      <t>d</t>
    </r>
    <r>
      <rPr>
        <b/>
        <sz val="10"/>
        <color rgb="FF231F20"/>
        <rFont val="Times New Roman"/>
        <family val="18"/>
      </rPr>
      <t>)</t>
    </r>
  </si>
  <si>
    <t>Coal</t>
  </si>
  <si>
    <t>Other Fuel</t>
  </si>
  <si>
    <t>Production Plant Parts and Supplies</t>
  </si>
  <si>
    <t>Station Transformers and Equipment</t>
  </si>
  <si>
    <t>Line Materials and Supplies</t>
  </si>
  <si>
    <t>Other Materials and Supplies</t>
  </si>
  <si>
    <t>Total (1 thru 6)</t>
  </si>
  <si>
    <t>Number of Full Time Employees</t>
  </si>
  <si>
    <t>Payroll Expensed</t>
  </si>
  <si>
    <t>Man-Hours Worked –  Regular Time</t>
  </si>
  <si>
    <t>Payroll Capitalized</t>
  </si>
  <si>
    <t>Man-Hours Worked – Overtime</t>
  </si>
  <si>
    <t>Payroll Other</t>
  </si>
  <si>
    <r>
      <rPr>
        <sz val="7"/>
        <color rgb="FF231F20"/>
        <rFont val="Times New Roman"/>
        <family val="18"/>
      </rPr>
      <t xml:space="preserve">UNITED STATES DEPARTMENT OF AGRICULTURE 
RURAL UTILITIES SERVICE
</t>
    </r>
    <r>
      <rPr>
        <b/>
        <sz val="8"/>
        <color rgb="FF231F20"/>
        <rFont val="Times New Roman"/>
        <family val="18"/>
      </rPr>
      <t>FINANCIAL AND OPERATING REPORT 
ELECTRIC POWER SUPPLY
PART I - LINES AND STATIONS</t>
    </r>
  </si>
  <si>
    <r>
      <rPr>
        <sz val="8"/>
        <color rgb="FF231F20"/>
        <rFont val="Times New Roman"/>
        <family val="18"/>
      </rPr>
      <t>INSTRUCTIONS - See help in the online application.</t>
    </r>
  </si>
  <si>
    <r>
      <rPr>
        <b/>
        <sz val="8"/>
        <color rgb="FF231F20"/>
        <rFont val="Times New Roman"/>
        <family val="18"/>
      </rPr>
      <t>SECTION A. EXPENSES AND COSTS</t>
    </r>
  </si>
  <si>
    <r>
      <rPr>
        <b/>
        <sz val="8"/>
        <color rgb="FF231F20"/>
        <rFont val="Times New Roman"/>
        <family val="18"/>
      </rPr>
      <t>ITEM</t>
    </r>
  </si>
  <si>
    <r>
      <rPr>
        <b/>
        <sz val="8"/>
        <color rgb="FF231F20"/>
        <rFont val="Times New Roman"/>
        <family val="18"/>
      </rPr>
      <t xml:space="preserve">ACCOUNT
</t>
    </r>
    <r>
      <rPr>
        <b/>
        <sz val="8"/>
        <color rgb="FF231F20"/>
        <rFont val="Times New Roman"/>
        <family val="18"/>
      </rPr>
      <t>NUMBER</t>
    </r>
  </si>
  <si>
    <r>
      <rPr>
        <b/>
        <sz val="8"/>
        <color rgb="FF231F20"/>
        <rFont val="Times New Roman"/>
        <family val="18"/>
      </rPr>
      <t xml:space="preserve">LINES
</t>
    </r>
    <r>
      <rPr>
        <b/>
        <sz val="8"/>
        <color rgb="FF231F20"/>
        <rFont val="Times New Roman"/>
        <family val="18"/>
      </rPr>
      <t>(</t>
    </r>
    <r>
      <rPr>
        <b/>
        <i/>
        <sz val="8"/>
        <color rgb="FF231F20"/>
        <rFont val="Times New Roman"/>
        <family val="18"/>
      </rPr>
      <t>a</t>
    </r>
    <r>
      <rPr>
        <b/>
        <sz val="8"/>
        <color rgb="FF231F20"/>
        <rFont val="Times New Roman"/>
        <family val="18"/>
      </rPr>
      <t>)</t>
    </r>
  </si>
  <si>
    <r>
      <rPr>
        <b/>
        <sz val="8"/>
        <color rgb="FF231F20"/>
        <rFont val="Times New Roman"/>
        <family val="18"/>
      </rPr>
      <t xml:space="preserve">STATIONS
</t>
    </r>
    <r>
      <rPr>
        <b/>
        <sz val="8"/>
        <color rgb="FF231F20"/>
        <rFont val="Times New Roman"/>
        <family val="18"/>
      </rPr>
      <t>(</t>
    </r>
    <r>
      <rPr>
        <b/>
        <i/>
        <sz val="8"/>
        <color rgb="FF231F20"/>
        <rFont val="Times New Roman"/>
        <family val="18"/>
      </rPr>
      <t>b</t>
    </r>
    <r>
      <rPr>
        <b/>
        <sz val="8"/>
        <color rgb="FF231F20"/>
        <rFont val="Times New Roman"/>
        <family val="18"/>
      </rPr>
      <t>)</t>
    </r>
  </si>
  <si>
    <t>Supervision and Engineering</t>
  </si>
  <si>
    <t>Load Dispatching</t>
  </si>
  <si>
    <t>Station Expenses</t>
  </si>
  <si>
    <t>Overhead Line Expenses</t>
  </si>
  <si>
    <t>Underground Line Expenses</t>
  </si>
  <si>
    <t>Miscellaneous Expenses</t>
  </si>
  <si>
    <t>Subtotal (1 thru 6)</t>
  </si>
  <si>
    <t>Transmission of Electricity by Others</t>
  </si>
  <si>
    <t>Rents</t>
  </si>
  <si>
    <t>Total Transmission Operation (7 thru 9)</t>
  </si>
  <si>
    <t>Transmission Maintenance</t>
  </si>
  <si>
    <t>Structures</t>
  </si>
  <si>
    <t>Station Equipment</t>
  </si>
  <si>
    <t>Overhead Lines</t>
  </si>
  <si>
    <t>Underground Lines</t>
  </si>
  <si>
    <t>Miscellaneous Transmission Plant</t>
  </si>
  <si>
    <t>Total Transmission Maintenance (11 thru 16)</t>
  </si>
  <si>
    <t>Total Transmission Expense (10 + 17)</t>
  </si>
  <si>
    <t>RTO/ISO Expense – Operation</t>
  </si>
  <si>
    <t>RTO/ISO Expense – Maintenance</t>
  </si>
  <si>
    <t>Total RTO/ISO Expense (19 + 20)</t>
  </si>
  <si>
    <t>Distribution Expense - Operation</t>
  </si>
  <si>
    <t>Distribution Expense - Maintenance</t>
  </si>
  <si>
    <t>Total Distribution Expense (22 + 23)</t>
  </si>
  <si>
    <t>Total Operation And Maintenance (18 + 21 + 24)</t>
  </si>
  <si>
    <t>Fixed Costs</t>
  </si>
  <si>
    <t>Depreciation – Transmission</t>
  </si>
  <si>
    <t>Depreciation – Distribution</t>
  </si>
  <si>
    <t>Interest – Transmission</t>
  </si>
  <si>
    <t>Interest – Distribution</t>
  </si>
  <si>
    <t>Total Transmission (18 + 26 + 28 )</t>
  </si>
  <si>
    <t>Total Distribution (24 + 27 + 29 )</t>
  </si>
  <si>
    <t>Total Lines And Stations (21 + 30 + 31)</t>
  </si>
  <si>
    <t>Attachment O divisor</t>
  </si>
  <si>
    <t>Report peak conincident with the pricing zone for each month in KWhs</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</si>
  <si>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</si>
  <si>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</si>
  <si>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</si>
  <si>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</si>
  <si>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</si>
  <si>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</si>
  <si>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</si>
  <si>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</si>
  <si>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</si>
  <si>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</si>
  <si>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</si>
  <si>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</si>
  <si>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</si>
  <si>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</si>
  <si>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</si>
  <si>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</si>
  <si>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</si>
  <si>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</si>
  <si>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</si>
  <si>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</si>
  <si>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</si>
  <si>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</si>
  <si>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</si>
  <si>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</si>
  <si>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NOT APPLICABLE</t>
  </si>
  <si>
    <t xml:space="preserve">Attachment O, page 2, line 25 </t>
  </si>
  <si>
    <t>Land Held For Future Use</t>
  </si>
  <si>
    <t>Production</t>
  </si>
  <si>
    <t>should be reported on Attachment O, page 2, line 25</t>
  </si>
  <si>
    <t xml:space="preserve">Distribution </t>
  </si>
  <si>
    <t>Other</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</si>
  <si>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</si>
  <si>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</si>
  <si>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</si>
  <si>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</si>
  <si>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</si>
  <si>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2, line 27</t>
  </si>
  <si>
    <t>Materials and Supplies</t>
  </si>
  <si>
    <t>RUS Form 12, Part H, Section G, Line 4, Column d</t>
  </si>
  <si>
    <t>RUS Form 12, Part H, Section G, Line 5, Column d</t>
  </si>
  <si>
    <t>should tie to RUS Form 12 Part H Section G, lines</t>
  </si>
  <si>
    <t>Rept on Attach O</t>
  </si>
  <si>
    <t xml:space="preserve">   4 and 5, column d.  Provide an explanation if the</t>
  </si>
  <si>
    <t>pg 2, line 27</t>
  </si>
  <si>
    <t>total does not tie</t>
  </si>
  <si>
    <t>Attachment O, page 3, line 4</t>
  </si>
  <si>
    <t>Account</t>
  </si>
  <si>
    <t>FERC fees recorded to expense during the year</t>
  </si>
  <si>
    <t>Charged</t>
  </si>
  <si>
    <t>Brief Description</t>
  </si>
  <si>
    <t>FERC fees payable to FERC</t>
  </si>
  <si>
    <t>FERC fees paid to MISO via Schedule 10-FERC</t>
  </si>
  <si>
    <t>Other FERC fees paid</t>
  </si>
  <si>
    <t>Should be reported on Attach O, page 3, line 4</t>
  </si>
  <si>
    <t>at any time during the year, and therefore did not record any FERC Fees to</t>
  </si>
  <si>
    <t>expense during the year.</t>
  </si>
  <si>
    <t>Attachment O, page 3, lines 5 and 5a</t>
  </si>
  <si>
    <t>EPRI Costs</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</si>
  <si>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</si>
  <si>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</si>
  <si>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Rate case - docket XX</t>
  </si>
  <si>
    <t>Fuel adjustment clause docket XX</t>
  </si>
  <si>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</si>
  <si>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</si>
  <si>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</si>
  <si>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</si>
  <si>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</si>
  <si>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</si>
  <si>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</si>
  <si>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</si>
  <si>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</si>
  <si>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</si>
  <si>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</si>
  <si>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Taxes Other Than Income Taxes</t>
  </si>
  <si>
    <t>Payroll</t>
  </si>
  <si>
    <t>Attachment O, page 3, line 13</t>
  </si>
  <si>
    <t>Highway &amp; Vehicle</t>
  </si>
  <si>
    <t>Attachment O, page 3, line 14</t>
  </si>
  <si>
    <t>Property</t>
  </si>
  <si>
    <t>Attachment O, page 3, line 16</t>
  </si>
  <si>
    <t>Attachment O, page 3, line 17</t>
  </si>
  <si>
    <t>Other - please explain</t>
  </si>
  <si>
    <t>Attachment O, page 3, line 18</t>
  </si>
  <si>
    <t>Fed &amp; State income Tax</t>
  </si>
  <si>
    <t>Not reported on Attach O</t>
  </si>
  <si>
    <t>Should tie to RUS Form 12 Part A, Section A, line 23, column b</t>
  </si>
  <si>
    <t xml:space="preserve">  please provide explanation if it doesn't</t>
  </si>
  <si>
    <t xml:space="preserve">Some companies record payroll taxes directly to each function (production, transmission,….ect).  </t>
  </si>
  <si>
    <t>Transmission Plant Excl from ISO Rates - Attach O, pg 4, line 2</t>
  </si>
  <si>
    <t>XXXXX</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</si>
  <si>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</si>
  <si>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</si>
  <si>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</si>
  <si>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</si>
  <si>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</si>
  <si>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</si>
  <si>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</si>
  <si>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</si>
  <si>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</si>
  <si>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</si>
  <si>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</si>
  <si>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</si>
  <si>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</si>
  <si>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</si>
  <si>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</si>
  <si>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</si>
  <si>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</si>
  <si>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 xml:space="preserve">If a zero is reported above, please confirm here in writing that you have no transmission plant that is included in the </t>
  </si>
  <si>
    <t>development of OATT ancillary services.</t>
  </si>
  <si>
    <t>Attachment O, page 4, lines 12 - 15</t>
  </si>
  <si>
    <t>Report on Attachment O, page 4, line 12</t>
  </si>
  <si>
    <t>Report on Attachment O, page 4, line 13</t>
  </si>
  <si>
    <t>Report on Attachment O, page 4, line 14</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</si>
  <si>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</si>
  <si>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</si>
  <si>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</si>
  <si>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</si>
  <si>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</si>
  <si>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</si>
  <si>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</si>
  <si>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</si>
  <si>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Allocated M&amp;S to transmission based on Plant in Service</t>
  </si>
  <si>
    <t>SECTION A. STATEMENT OF OPERATIONS</t>
  </si>
  <si>
    <r>
      <rPr>
        <b/>
        <sz val="10"/>
        <color rgb="FF231F20"/>
        <rFont val="Times New Roman"/>
        <family val="1"/>
      </rPr>
      <t>Transmission Operation</t>
    </r>
  </si>
  <si>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</si>
  <si>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</si>
  <si>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</si>
  <si>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</si>
  <si>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</si>
  <si>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</si>
  <si>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</si>
  <si>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</si>
  <si>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SECTION J. MAN-HOUR AND PAYROLL STATISTICS</t>
  </si>
  <si>
    <t>575.1-575.8</t>
  </si>
  <si>
    <t>576.1-576.5</t>
  </si>
  <si>
    <t>580-589</t>
  </si>
  <si>
    <t>590-598</t>
  </si>
  <si>
    <t>Total Excluded</t>
  </si>
  <si>
    <t>Electric Plant in Service (1 + 6 + 11 + 16-18)</t>
  </si>
  <si>
    <t>Total Prov. for Depr. &amp; Amort. (9 thru 17)</t>
  </si>
  <si>
    <t>Gross Receipts</t>
  </si>
  <si>
    <t>Gross Plant</t>
  </si>
  <si>
    <t>In Service</t>
  </si>
  <si>
    <t>Distribution</t>
  </si>
  <si>
    <t>Plant Function</t>
  </si>
  <si>
    <t>Total Utility Function</t>
  </si>
  <si>
    <t>Percent</t>
  </si>
  <si>
    <t>of Total</t>
  </si>
  <si>
    <t>above because General Plant would be allocable to each</t>
  </si>
  <si>
    <t>utility function.</t>
  </si>
  <si>
    <t>Total Utility Plant</t>
  </si>
  <si>
    <t>General and Intang</t>
  </si>
  <si>
    <t>Total W&amp;S</t>
  </si>
  <si>
    <t>Report on Attachment O, page 4, line 16</t>
  </si>
  <si>
    <t>recorded in account 913</t>
  </si>
  <si>
    <t>Investment</t>
  </si>
  <si>
    <t>Expense</t>
  </si>
  <si>
    <t xml:space="preserve">Amount </t>
  </si>
  <si>
    <t>Development of OATT ancillary services.</t>
  </si>
  <si>
    <t>Because M&amp;S is not separated on Accounting Records by function.</t>
  </si>
  <si>
    <t>M&amp;S</t>
  </si>
  <si>
    <t>Cooperative does not have any rate case expense related to Transmission.</t>
  </si>
  <si>
    <t>Cooperative does not incur any EPRI dues or costs</t>
  </si>
  <si>
    <t>Data from Cooperative Accounting Records</t>
  </si>
  <si>
    <t>Cooperative does not have any revenue related to or associated with these transmission facilities.</t>
  </si>
  <si>
    <t>Note: did not include General Plant in the allocation workpaper</t>
  </si>
  <si>
    <t xml:space="preserve">Deep East is not a FERC regulated company and was not a member of an RTO  </t>
  </si>
  <si>
    <t>Customer Accounts</t>
  </si>
  <si>
    <t>Customer Service</t>
  </si>
  <si>
    <t>Sales Expense</t>
  </si>
  <si>
    <t>Administrative &amp; Gengeral</t>
  </si>
  <si>
    <t>ACCT</t>
  </si>
  <si>
    <t>AMOUNT</t>
  </si>
  <si>
    <t>_1/  Other is to include salaries charged to administer customer accounts 901 - 916 as defined by the USofA</t>
  </si>
  <si>
    <r>
      <rPr>
        <b/>
        <u val="double"/>
        <sz val="14"/>
        <rFont val="Calibri"/>
        <family val="2"/>
        <scheme val="minor"/>
      </rPr>
      <t>NOTE:</t>
    </r>
    <r>
      <rPr>
        <b/>
        <sz val="16"/>
        <rFont val="Calibri"/>
        <family val="2"/>
        <scheme val="minor"/>
      </rPr>
      <t xml:space="preserve">  </t>
    </r>
    <r>
      <rPr>
        <sz val="12"/>
        <rFont val="Calibri"/>
        <family val="2"/>
        <scheme val="minor"/>
      </rPr>
      <t>Amounts reported on this work paper must meet the definition of USofA account 408.1.</t>
    </r>
  </si>
  <si>
    <r>
      <rPr>
        <sz val="10"/>
        <color rgb="FF231F20"/>
        <rFont val="Times New Roman"/>
        <family val="18"/>
      </rPr>
      <t xml:space="preserve">BORROWER DESIGNATION 
</t>
    </r>
    <r>
      <rPr>
        <b/>
        <sz val="16"/>
        <color rgb="FF000000"/>
        <rFont val="Times New Roman"/>
        <family val="1"/>
      </rPr>
      <t>Jasper-Newton Electric Cooperative</t>
    </r>
  </si>
  <si>
    <t xml:space="preserve">JNEC does not have any Transmission Plant that is included in the </t>
  </si>
  <si>
    <t>Jasper-Newton Electric Cooperative</t>
  </si>
  <si>
    <r>
      <t xml:space="preserve">BORROWER DESIGNATION 
</t>
    </r>
    <r>
      <rPr>
        <b/>
        <sz val="16"/>
        <color rgb="FF000000"/>
        <rFont val="Times New Roman"/>
        <family val="1"/>
      </rPr>
      <t>Jasper-Newton Electric Cooperative</t>
    </r>
  </si>
  <si>
    <r>
      <rPr>
        <sz val="10"/>
        <color rgb="FF211E1E"/>
        <rFont val="Times New Roman"/>
        <family val="18"/>
      </rPr>
      <t xml:space="preserve">BORROWER DESIGNATION
</t>
    </r>
    <r>
      <rPr>
        <b/>
        <sz val="16"/>
        <color rgb="FF000000"/>
        <rFont val="Times New Roman"/>
        <family val="1"/>
      </rPr>
      <t>Jasper-Newton Electric Cooperative</t>
    </r>
  </si>
  <si>
    <r>
      <rPr>
        <sz val="10"/>
        <color rgb="FF231F20"/>
        <rFont val="Times New Roman"/>
        <family val="18"/>
      </rPr>
      <t xml:space="preserve">BORROWER DESIGNATION
</t>
    </r>
    <r>
      <rPr>
        <b/>
        <sz val="16"/>
        <color rgb="FF000000"/>
        <rFont val="Times New Roman"/>
        <family val="1"/>
      </rPr>
      <t>Jasper-Newton Electric Cooperative</t>
    </r>
  </si>
  <si>
    <r>
      <rPr>
        <sz val="8"/>
        <color rgb="FF231F20"/>
        <rFont val="Times New Roman"/>
        <family val="18"/>
      </rPr>
      <t xml:space="preserve">BORROWER DESIGNATION
</t>
    </r>
    <r>
      <rPr>
        <b/>
        <sz val="16"/>
        <color rgb="FF000000"/>
        <rFont val="Times New Roman"/>
        <family val="1"/>
      </rPr>
      <t>Jasper-Newton Electric Cooperative</t>
    </r>
  </si>
  <si>
    <t>Touchstone Energy Marketing</t>
  </si>
  <si>
    <t xml:space="preserve">recorded in account 930.60 </t>
  </si>
  <si>
    <t>Buna, Call, Evadale Conversion</t>
  </si>
  <si>
    <t>Call to Peachtree</t>
  </si>
  <si>
    <t>Evadale to Buna Purchase</t>
  </si>
  <si>
    <t>Rayburn to Hwy 63</t>
  </si>
  <si>
    <t>Buna to Call</t>
  </si>
  <si>
    <t>138kV Tie Breaker at Call</t>
  </si>
  <si>
    <t>Evadale to Buna Crossarm Replacement</t>
  </si>
  <si>
    <t>Call Closed Loop Breaker Additions</t>
  </si>
  <si>
    <t>Mill Creek Circuit Breaker/Relay Upgrades</t>
  </si>
  <si>
    <t>T2 Extension to Peachtree</t>
  </si>
  <si>
    <t>Deweyville Substation  (Closed Loop)</t>
  </si>
  <si>
    <t>Bon Wier Sw Station</t>
  </si>
  <si>
    <t>North Buna Sw Station</t>
  </si>
  <si>
    <t>Buna Substation</t>
  </si>
  <si>
    <t>Call Substation</t>
  </si>
  <si>
    <t>Peachtree Substation</t>
  </si>
  <si>
    <t>Union Substation</t>
  </si>
  <si>
    <t>Kirbyville Substation</t>
  </si>
  <si>
    <t>Evadale Substation (As-Built)</t>
  </si>
  <si>
    <t>Ten Mile Substation</t>
  </si>
  <si>
    <t>Holly Springs Substation</t>
  </si>
  <si>
    <t xml:space="preserve">  If that is the case for your company, please indicate here: </t>
  </si>
  <si>
    <t>Sum</t>
  </si>
  <si>
    <t>Total Qualifying Transmission Plant (per Entergy)</t>
  </si>
  <si>
    <t>Total Transmission Plant on Jasper-Newton Form 7</t>
  </si>
  <si>
    <t>See WP 12 - for Transmission Plant Investment</t>
  </si>
  <si>
    <t>Misc. Expense-Advertising (News ads, etc.)</t>
  </si>
  <si>
    <t>Safety Advertising</t>
  </si>
  <si>
    <t>none</t>
  </si>
  <si>
    <t>Jasper-Newton Payroll by Account - 2012</t>
  </si>
  <si>
    <r>
      <t xml:space="preserve">Please confirm here that the above </t>
    </r>
    <r>
      <rPr>
        <b/>
        <u/>
        <sz val="11"/>
        <color theme="1"/>
        <rFont val="Calibri"/>
        <family val="2"/>
        <scheme val="minor"/>
      </rPr>
      <t>does not</t>
    </r>
    <r>
      <rPr>
        <sz val="11"/>
        <color theme="1"/>
        <rFont val="Calibri"/>
        <family val="2"/>
        <scheme val="minor"/>
      </rPr>
      <t xml:space="preserve"> contain any capitalized wages.  </t>
    </r>
    <r>
      <rPr>
        <b/>
        <sz val="11"/>
        <color rgb="FFFF0000"/>
        <rFont val="Calibri"/>
        <family val="2"/>
        <scheme val="minor"/>
      </rPr>
      <t>Confirmed - matches "expensed" amount on Tab 4</t>
    </r>
  </si>
  <si>
    <r>
      <t xml:space="preserve">Please confirm here that the above </t>
    </r>
    <r>
      <rPr>
        <b/>
        <u/>
        <sz val="11"/>
        <color theme="1"/>
        <rFont val="Calibri"/>
        <family val="2"/>
        <scheme val="minor"/>
      </rPr>
      <t>does not</t>
    </r>
    <r>
      <rPr>
        <sz val="11"/>
        <color theme="1"/>
        <rFont val="Calibri"/>
        <family val="2"/>
        <scheme val="minor"/>
      </rPr>
      <t xml:space="preserve"> contain any any A&amp;G related wages.  </t>
    </r>
    <r>
      <rPr>
        <b/>
        <sz val="11"/>
        <color rgb="FFFF0000"/>
        <rFont val="Calibri"/>
        <family val="2"/>
        <scheme val="minor"/>
      </rPr>
      <t>Confirmed - only non-A&amp;G labor is shown in W&amp;S Allocator</t>
    </r>
  </si>
  <si>
    <t>Total W&amp;S Excluding A&amp;G</t>
  </si>
  <si>
    <r>
      <t xml:space="preserve">Please indicate here if your company performs work for others and where those costs and related revenues are recorded - </t>
    </r>
    <r>
      <rPr>
        <b/>
        <sz val="11"/>
        <color rgb="FFFF0000"/>
        <rFont val="Calibri"/>
        <family val="2"/>
        <scheme val="minor"/>
      </rPr>
      <t>NONE</t>
    </r>
  </si>
  <si>
    <r>
      <t xml:space="preserve">Also please indicate what line item of the Form 12 includes these costs and related revenues.  - </t>
    </r>
    <r>
      <rPr>
        <b/>
        <sz val="11"/>
        <color rgb="FFFF0000"/>
        <rFont val="Calibri"/>
        <family val="2"/>
        <scheme val="minor"/>
      </rPr>
      <t>NONE</t>
    </r>
  </si>
  <si>
    <t>That is largely the case at Jasper-Newton except for Gross Receipts</t>
  </si>
  <si>
    <r>
      <t xml:space="preserve">excluded from ISO rates.  </t>
    </r>
    <r>
      <rPr>
        <b/>
        <sz val="11"/>
        <color rgb="FFFF0000"/>
        <rFont val="Calibri"/>
        <family val="2"/>
        <scheme val="minor"/>
      </rPr>
      <t xml:space="preserve">CONFIRMED </t>
    </r>
  </si>
  <si>
    <r>
      <rPr>
        <sz val="10"/>
        <color rgb="FF231F20"/>
        <rFont val="Times New Roman"/>
        <family val="18"/>
      </rPr>
      <t xml:space="preserve">PERIOD ENDED
</t>
    </r>
    <r>
      <rPr>
        <b/>
        <sz val="16"/>
        <color rgb="FF000000"/>
        <rFont val="Times New Roman"/>
        <family val="1"/>
      </rPr>
      <t>December 31, 2013</t>
    </r>
  </si>
  <si>
    <r>
      <rPr>
        <sz val="10"/>
        <color rgb="FF211E1E"/>
        <rFont val="Times New Roman"/>
        <family val="18"/>
      </rPr>
      <t xml:space="preserve">PERIOD ENDED
</t>
    </r>
    <r>
      <rPr>
        <b/>
        <sz val="16"/>
        <color rgb="FF000000"/>
        <rFont val="Times New Roman"/>
        <family val="1"/>
      </rPr>
      <t>December 31, 2013</t>
    </r>
  </si>
  <si>
    <r>
      <rPr>
        <sz val="8"/>
        <color rgb="FF231F20"/>
        <rFont val="Times New Roman"/>
        <family val="18"/>
      </rPr>
      <t xml:space="preserve">PERIOD ENDED
</t>
    </r>
    <r>
      <rPr>
        <b/>
        <sz val="16"/>
        <color rgb="FF000000"/>
        <rFont val="Times New Roman"/>
        <family val="1"/>
      </rPr>
      <t>December 31, 2013</t>
    </r>
  </si>
  <si>
    <t>For the Year ended 12/31/2013</t>
  </si>
  <si>
    <t>Pursuant to Attachment MM of the Midwest ISO Tariff, removes dollar amount of revenue requirements calculated pursuant to Attachment MM.</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</si>
  <si>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</si>
  <si>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 xml:space="preserve">  c. Transmission charges from Schedules associated with Attachment GG (Note V)</t>
  </si>
  <si>
    <t xml:space="preserve">  d. Transmission charges from Schedules associated with Attachment MM (Note X)</t>
  </si>
  <si>
    <t>Payroll-Other</t>
  </si>
  <si>
    <t>Payroll -Capitalized</t>
  </si>
  <si>
    <t>Payroll-Expensed</t>
  </si>
  <si>
    <t>NOT APPLICABLE - Load is in Entergy Texas Zone</t>
  </si>
  <si>
    <t>None</t>
  </si>
  <si>
    <t>2013 Form 7</t>
  </si>
  <si>
    <t xml:space="preserve">The list above is the investment deemed as "qualifying by MISO" </t>
  </si>
  <si>
    <t>These depreciation amounts are reflective of reclassified transmisson depreciation expense</t>
  </si>
  <si>
    <t>during 2013 from distribution to transmission accounts</t>
  </si>
  <si>
    <t>SCADA Facilities booked to Acct. 353</t>
  </si>
  <si>
    <t>Trans Land and Land Rights (MISO Area only)</t>
  </si>
  <si>
    <t>Total Land and Land Rights  in Transmission Accounts for Trans Lines</t>
  </si>
  <si>
    <t>From J-N Continuing Property Records</t>
  </si>
  <si>
    <t>Total Transmission line miles</t>
  </si>
  <si>
    <t>MISO Area Transmission line miles</t>
  </si>
  <si>
    <t>Percent MISO Area Transmssion</t>
  </si>
  <si>
    <t>June 1, 2014 posting file related to the 2013 Attachment O update</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</si>
  <si>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</si>
  <si>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</si>
  <si>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</si>
  <si>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</si>
  <si>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</si>
  <si>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</si>
  <si>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</si>
  <si>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</si>
  <si>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ETEC - Jasper-Newton Electric Cooperative</t>
  </si>
  <si>
    <t>Per Protocols:  Section II D.</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</si>
</sst>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0;###0"/>
    <numFmt numFmtId="174" formatCode="###0.0;###0.0"/>
    <numFmt numFmtId="175" formatCode="_(* #,##0_);_(* \(#,##0\);_(* &quot;-&quot;??_);_(@_)"/>
    <numFmt numFmtId="176" formatCode="General_)"/>
    <numFmt numFmtId="177" formatCode="0.00_)"/>
    <numFmt numFmtId="178" formatCode="0.0%"/>
  </numFmts>
  <fonts count="100">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0"/>
      <color rgb="FF000000"/>
      <name val="Times New Roman"/>
      <family val="1"/>
    </font>
    <font>
      <sz val="8"/>
      <color rgb="FF231F20"/>
      <name val="Times New Roman"/>
      <family val="2"/>
    </font>
    <font>
      <sz val="8"/>
      <color rgb="FF000000"/>
      <name val="Times New Roman"/>
      <family val="2"/>
    </font>
    <font>
      <sz val="7"/>
      <color rgb="FF231F20"/>
      <name val="Times New Roman"/>
      <family val="18"/>
    </font>
    <font>
      <b/>
      <sz val="8"/>
      <color rgb="FF231F20"/>
      <name val="Times New Roman"/>
      <family val="18"/>
    </font>
    <font>
      <sz val="8"/>
      <color rgb="FF231F20"/>
      <name val="Times New Roman"/>
      <family val="18"/>
    </font>
    <font>
      <b/>
      <sz val="8"/>
      <color rgb="FF211E1E"/>
      <name val="Times New Roman"/>
      <family val="18"/>
    </font>
    <font>
      <b/>
      <i/>
      <sz val="8"/>
      <color rgb="FF231F20"/>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i/>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u val="double"/>
      <sz val="14"/>
      <color theme="1"/>
      <name val="Calibri"/>
      <family val="2"/>
      <scheme val="minor"/>
    </font>
    <font>
      <b/>
      <sz val="12"/>
      <color theme="1"/>
      <name val="Calibri"/>
      <family val="2"/>
      <scheme val="minor"/>
    </font>
    <font>
      <sz val="12"/>
      <name val="Helv"/>
    </font>
    <font>
      <b/>
      <sz val="16"/>
      <name val="Times New Roman"/>
      <family val="1"/>
    </font>
    <font>
      <b/>
      <u/>
      <sz val="10"/>
      <color indexed="12"/>
      <name val="Arial"/>
      <family val="2"/>
    </font>
    <font>
      <sz val="11"/>
      <name val="Arial MT"/>
    </font>
    <font>
      <b/>
      <sz val="10"/>
      <name val="Arial"/>
      <family val="2"/>
    </font>
    <font>
      <b/>
      <u val="doubleAccounting"/>
      <sz val="11"/>
      <name val="Arial MT"/>
    </font>
    <font>
      <sz val="11"/>
      <name val="Calibri"/>
      <family val="2"/>
    </font>
    <font>
      <sz val="9"/>
      <name val="Arial"/>
      <family val="2"/>
    </font>
    <font>
      <sz val="8"/>
      <name val="Arial"/>
      <family val="2"/>
    </font>
    <font>
      <b/>
      <i/>
      <sz val="16"/>
      <name val="Helv"/>
    </font>
    <font>
      <sz val="16"/>
      <color theme="1"/>
      <name val="Times New Roman"/>
      <family val="1"/>
    </font>
    <font>
      <sz val="11"/>
      <name val="Calibri"/>
      <family val="2"/>
      <scheme val="minor"/>
    </font>
    <font>
      <b/>
      <sz val="14"/>
      <color theme="1"/>
      <name val="Calibri"/>
      <family val="2"/>
      <scheme val="minor"/>
    </font>
    <font>
      <b/>
      <sz val="11"/>
      <name val="Arial MT"/>
    </font>
    <font>
      <b/>
      <sz val="10"/>
      <color rgb="FF231F20"/>
      <name val="Times New Roman"/>
      <family val="1"/>
    </font>
    <font>
      <b/>
      <sz val="12"/>
      <color rgb="FFFF0000"/>
      <name val="Times New Roman"/>
      <family val="1"/>
    </font>
    <font>
      <u/>
      <sz val="11"/>
      <name val="Calibri"/>
      <family val="2"/>
      <scheme val="minor"/>
    </font>
    <font>
      <u val="singleAccounting"/>
      <sz val="11"/>
      <name val="Calibri"/>
      <family val="2"/>
      <scheme val="minor"/>
    </font>
    <font>
      <b/>
      <sz val="12"/>
      <name val="Arial MT"/>
    </font>
    <font>
      <b/>
      <sz val="12"/>
      <color rgb="FFFF0000"/>
      <name val="Arial MT"/>
    </font>
    <font>
      <b/>
      <sz val="26"/>
      <color theme="1"/>
      <name val="Calibri"/>
      <family val="2"/>
      <scheme val="minor"/>
    </font>
    <font>
      <b/>
      <sz val="26"/>
      <name val="Calibri"/>
      <family val="2"/>
      <scheme val="minor"/>
    </font>
    <font>
      <sz val="26"/>
      <color theme="1"/>
      <name val="Calibri"/>
      <family val="2"/>
      <scheme val="minor"/>
    </font>
    <font>
      <b/>
      <sz val="10"/>
      <color rgb="FFFF0000"/>
      <name val="Arial"/>
      <family val="2"/>
    </font>
    <font>
      <sz val="26"/>
      <name val="Calibri"/>
      <family val="2"/>
      <scheme val="minor"/>
    </font>
    <font>
      <b/>
      <sz val="11"/>
      <name val="Calibri"/>
      <family val="2"/>
      <scheme val="minor"/>
    </font>
    <font>
      <b/>
      <sz val="16"/>
      <color theme="1"/>
      <name val="Calibri"/>
      <family val="2"/>
      <scheme val="minor"/>
    </font>
    <font>
      <sz val="12"/>
      <name val="Calibri"/>
      <family val="2"/>
      <scheme val="minor"/>
    </font>
    <font>
      <b/>
      <u val="double"/>
      <sz val="14"/>
      <name val="Calibri"/>
      <family val="2"/>
      <scheme val="minor"/>
    </font>
    <font>
      <b/>
      <sz val="16"/>
      <name val="Calibri"/>
      <family val="2"/>
      <scheme val="minor"/>
    </font>
    <font>
      <sz val="12"/>
      <color theme="1"/>
      <name val="Calibri"/>
      <family val="2"/>
      <scheme val="minor"/>
    </font>
    <font>
      <b/>
      <sz val="11"/>
      <color rgb="FFFF0000"/>
      <name val="Calibri"/>
      <family val="2"/>
      <scheme val="minor"/>
    </font>
    <font>
      <u/>
      <sz val="12"/>
      <name val="Arial MT"/>
    </font>
    <font>
      <sz val="12"/>
      <color rgb="FFFF0000"/>
      <name val="Calibri"/>
      <family val="2"/>
      <scheme val="minor"/>
    </font>
    <font>
      <sz val="10"/>
      <name val="Arial"/>
      <family val="2"/>
    </font>
    <font>
      <sz val="18"/>
      <name val="Arial MT"/>
    </font>
  </fonts>
  <fills count="10">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rgb="FFCCECFF"/>
        <bgColor indexed="64"/>
      </patternFill>
    </fill>
    <fill>
      <patternFill patternType="solid">
        <fgColor rgb="FFFFFF99"/>
        <bgColor indexed="64"/>
      </patternFill>
    </fill>
  </fills>
  <borders count="43">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rgb="FF211D1E"/>
      </left>
      <right/>
      <top style="thin">
        <color rgb="FF211D1E"/>
      </top>
      <bottom style="thin">
        <color indexed="64"/>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rgb="FF211D1E"/>
      </left>
      <right/>
      <top/>
      <bottom/>
      <diagonal/>
    </border>
  </borders>
  <cellStyleXfs count="35">
    <xf numFmtId="171" fontId="0" fillId="0" borderId="0" applyProtection="0"/>
    <xf numFmtId="44" fontId="25" fillId="0" borderId="0" applyFont="0" applyFill="0" applyBorder="0" applyAlignment="0" applyProtection="0"/>
    <xf numFmtId="43" fontId="29" fillId="0" borderId="0" applyFont="0" applyFill="0" applyBorder="0" applyAlignment="0" applyProtection="0"/>
    <xf numFmtId="0" fontId="31" fillId="0" borderId="0"/>
    <xf numFmtId="0" fontId="41"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176" fontId="64" fillId="0" borderId="0"/>
    <xf numFmtId="0" fontId="25" fillId="0" borderId="0"/>
    <xf numFmtId="171" fontId="29" fillId="0" borderId="0" applyProtection="0"/>
    <xf numFmtId="44" fontId="25" fillId="0" borderId="0" applyFont="0" applyFill="0" applyBorder="0" applyAlignment="0" applyProtection="0"/>
    <xf numFmtId="43" fontId="71" fillId="0" borderId="0" applyFont="0" applyFill="0" applyBorder="0" applyAlignment="0" applyProtection="0"/>
    <xf numFmtId="38" fontId="72" fillId="5" borderId="0" applyNumberFormat="0" applyBorder="0" applyAlignment="0" applyProtection="0"/>
    <xf numFmtId="10" fontId="72" fillId="6" borderId="17" applyNumberFormat="0" applyBorder="0" applyAlignment="0" applyProtection="0"/>
    <xf numFmtId="177" fontId="73" fillId="0" borderId="0"/>
    <xf numFmtId="0" fontId="71" fillId="0" borderId="0"/>
    <xf numFmtId="10" fontId="25" fillId="0" borderId="0" applyFont="0" applyFill="0" applyBorder="0" applyAlignment="0" applyProtection="0"/>
    <xf numFmtId="44" fontId="2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9" fillId="0" borderId="0" applyFont="0" applyFill="0" applyBorder="0" applyAlignment="0" applyProtection="0"/>
    <xf numFmtId="0" fontId="98" fillId="0" borderId="0"/>
    <xf numFmtId="44" fontId="98" fillId="0" borderId="0" applyFont="0" applyFill="0" applyBorder="0" applyAlignment="0" applyProtection="0"/>
  </cellStyleXfs>
  <cellXfs count="613">
    <xf numFmtId="171" fontId="0" fillId="0" borderId="0" xfId="0" applyAlignment="1"/>
    <xf numFmtId="171" fontId="21" fillId="0" borderId="0" xfId="0" applyFont="1" applyAlignment="1"/>
    <xf numFmtId="171" fontId="21" fillId="0" borderId="0" xfId="0" applyFont="1" applyAlignment="1">
      <alignment horizontal="right"/>
    </xf>
    <xf numFmtId="0" fontId="21" fillId="0" borderId="0" xfId="0" applyNumberFormat="1" applyFont="1" applyAlignment="1" applyProtection="1">
      <protection locked="0"/>
    </xf>
    <xf numFmtId="0" fontId="21" fillId="0" borderId="0" xfId="0" applyNumberFormat="1" applyFont="1" applyProtection="1">
      <protection locked="0"/>
    </xf>
    <xf numFmtId="0" fontId="21" fillId="0" borderId="0" xfId="0" applyNumberFormat="1" applyFont="1"/>
    <xf numFmtId="3" fontId="21" fillId="0" borderId="0" xfId="0" applyNumberFormat="1" applyFont="1" applyAlignment="1"/>
    <xf numFmtId="0" fontId="21" fillId="0" borderId="0" xfId="0" applyNumberFormat="1" applyFont="1" applyAlignment="1" applyProtection="1">
      <alignment horizontal="center"/>
      <protection locked="0"/>
    </xf>
    <xf numFmtId="49" fontId="21" fillId="0" borderId="0" xfId="0" applyNumberFormat="1" applyFont="1"/>
    <xf numFmtId="0" fontId="21" fillId="0" borderId="1" xfId="0" applyNumberFormat="1" applyFont="1" applyBorder="1" applyAlignment="1" applyProtection="1">
      <alignment horizontal="center"/>
      <protection locked="0"/>
    </xf>
    <xf numFmtId="3" fontId="21" fillId="0" borderId="0" xfId="0" applyNumberFormat="1" applyFont="1"/>
    <xf numFmtId="42" fontId="21" fillId="0" borderId="0" xfId="0" applyNumberFormat="1" applyFont="1"/>
    <xf numFmtId="0" fontId="21" fillId="0" borderId="0" xfId="0" applyNumberFormat="1" applyFont="1" applyAlignment="1"/>
    <xf numFmtId="0" fontId="21" fillId="0" borderId="1" xfId="0" applyNumberFormat="1" applyFont="1" applyBorder="1" applyAlignment="1" applyProtection="1">
      <alignment horizontal="centerContinuous"/>
      <protection locked="0"/>
    </xf>
    <xf numFmtId="166" fontId="21" fillId="0" borderId="0" xfId="0" applyNumberFormat="1" applyFont="1" applyAlignment="1"/>
    <xf numFmtId="3" fontId="21" fillId="2" borderId="0" xfId="0" applyNumberFormat="1" applyFont="1" applyFill="1"/>
    <xf numFmtId="3" fontId="21" fillId="0" borderId="1" xfId="0" applyNumberFormat="1" applyFont="1" applyBorder="1" applyAlignment="1"/>
    <xf numFmtId="3" fontId="21" fillId="0" borderId="0" xfId="0" applyNumberFormat="1" applyFont="1" applyAlignment="1">
      <alignment horizontal="fill"/>
    </xf>
    <xf numFmtId="42" fontId="21" fillId="0" borderId="2" xfId="0" applyNumberFormat="1" applyFont="1" applyBorder="1" applyAlignment="1" applyProtection="1">
      <alignment horizontal="right"/>
      <protection locked="0"/>
    </xf>
    <xf numFmtId="3" fontId="21" fillId="0" borderId="0" xfId="0" applyNumberFormat="1" applyFont="1" applyFill="1" applyBorder="1"/>
    <xf numFmtId="3" fontId="21" fillId="2" borderId="0" xfId="0" applyNumberFormat="1" applyFont="1" applyFill="1" applyBorder="1"/>
    <xf numFmtId="3" fontId="21" fillId="2" borderId="1" xfId="0" applyNumberFormat="1" applyFont="1" applyFill="1" applyBorder="1"/>
    <xf numFmtId="167" fontId="21" fillId="0" borderId="0" xfId="0" applyNumberFormat="1" applyFont="1"/>
    <xf numFmtId="167" fontId="21" fillId="0" borderId="0" xfId="0" applyNumberFormat="1" applyFont="1" applyAlignment="1">
      <alignment horizontal="center"/>
    </xf>
    <xf numFmtId="171" fontId="21" fillId="0" borderId="0" xfId="0" applyFont="1" applyAlignment="1">
      <alignment horizontal="center"/>
    </xf>
    <xf numFmtId="170" fontId="21" fillId="0" borderId="0" xfId="0" applyNumberFormat="1" applyFont="1" applyAlignment="1"/>
    <xf numFmtId="170" fontId="21" fillId="2" borderId="0" xfId="0" applyNumberFormat="1" applyFont="1" applyFill="1" applyProtection="1">
      <protection locked="0"/>
    </xf>
    <xf numFmtId="170" fontId="21" fillId="0" borderId="0" xfId="0" applyNumberFormat="1" applyFont="1" applyProtection="1">
      <protection locked="0"/>
    </xf>
    <xf numFmtId="0" fontId="21" fillId="0" borderId="0" xfId="0" applyNumberFormat="1" applyFont="1" applyAlignment="1">
      <alignment horizontal="center"/>
    </xf>
    <xf numFmtId="49" fontId="21" fillId="0" borderId="0" xfId="0" applyNumberFormat="1" applyFont="1" applyAlignment="1">
      <alignment horizontal="left"/>
    </xf>
    <xf numFmtId="49" fontId="21" fillId="0" borderId="0" xfId="0" applyNumberFormat="1" applyFont="1" applyAlignment="1">
      <alignment horizontal="center"/>
    </xf>
    <xf numFmtId="3" fontId="22" fillId="0" borderId="0" xfId="0" applyNumberFormat="1" applyFont="1" applyAlignment="1">
      <alignment horizontal="center"/>
    </xf>
    <xf numFmtId="0" fontId="22" fillId="0" borderId="0" xfId="0" applyNumberFormat="1" applyFont="1" applyAlignment="1" applyProtection="1">
      <alignment horizontal="center"/>
      <protection locked="0"/>
    </xf>
    <xf numFmtId="171" fontId="22" fillId="0" borderId="0" xfId="0" applyFont="1" applyAlignment="1">
      <alignment horizontal="center"/>
    </xf>
    <xf numFmtId="3" fontId="22" fillId="0" borderId="0" xfId="0" applyNumberFormat="1" applyFont="1" applyAlignment="1"/>
    <xf numFmtId="0" fontId="22" fillId="0" borderId="0" xfId="0" applyNumberFormat="1" applyFont="1" applyAlignment="1"/>
    <xf numFmtId="3" fontId="21" fillId="2" borderId="0" xfId="0" applyNumberFormat="1" applyFont="1" applyFill="1" applyBorder="1" applyAlignment="1"/>
    <xf numFmtId="165" fontId="21" fillId="0" borderId="0" xfId="0" applyNumberFormat="1" applyFont="1" applyAlignment="1"/>
    <xf numFmtId="3" fontId="21" fillId="2" borderId="1" xfId="0" applyNumberFormat="1" applyFont="1" applyFill="1" applyBorder="1" applyAlignment="1"/>
    <xf numFmtId="164" fontId="21" fillId="0" borderId="0" xfId="0" applyNumberFormat="1" applyFont="1" applyAlignment="1">
      <alignment horizontal="center"/>
    </xf>
    <xf numFmtId="3" fontId="21" fillId="2" borderId="0" xfId="0" applyNumberFormat="1" applyFont="1" applyFill="1" applyAlignment="1"/>
    <xf numFmtId="165" fontId="21" fillId="0" borderId="0" xfId="0" applyNumberFormat="1" applyFont="1" applyAlignment="1">
      <alignment horizontal="right"/>
    </xf>
    <xf numFmtId="171" fontId="21" fillId="0" borderId="1" xfId="0" applyFont="1" applyBorder="1" applyAlignment="1"/>
    <xf numFmtId="3" fontId="21" fillId="0" borderId="2" xfId="0" applyNumberFormat="1" applyFont="1" applyBorder="1" applyAlignment="1"/>
    <xf numFmtId="3" fontId="21" fillId="0" borderId="0" xfId="0" applyNumberFormat="1" applyFont="1" applyBorder="1" applyAlignment="1"/>
    <xf numFmtId="3" fontId="21" fillId="0" borderId="0" xfId="0" applyNumberFormat="1" applyFont="1" applyFill="1" applyAlignment="1">
      <alignment horizontal="right"/>
    </xf>
    <xf numFmtId="166" fontId="21" fillId="0" borderId="0" xfId="0" applyNumberFormat="1" applyFont="1" applyAlignment="1">
      <alignment horizontal="right"/>
    </xf>
    <xf numFmtId="10" fontId="21" fillId="0" borderId="0" xfId="0" applyNumberFormat="1" applyFont="1" applyAlignment="1">
      <alignment horizontal="left"/>
    </xf>
    <xf numFmtId="166" fontId="21" fillId="0" borderId="0" xfId="0" applyNumberFormat="1" applyFont="1" applyAlignment="1">
      <alignment horizontal="center"/>
    </xf>
    <xf numFmtId="164" fontId="21" fillId="0" borderId="0" xfId="0" applyNumberFormat="1" applyFont="1" applyAlignment="1">
      <alignment horizontal="left"/>
    </xf>
    <xf numFmtId="10" fontId="21" fillId="0" borderId="0" xfId="0" applyNumberFormat="1" applyFont="1" applyFill="1" applyAlignment="1">
      <alignment horizontal="right"/>
    </xf>
    <xf numFmtId="168" fontId="21" fillId="0" borderId="0" xfId="0" applyNumberFormat="1" applyFont="1" applyFill="1" applyAlignment="1">
      <alignment horizontal="right"/>
    </xf>
    <xf numFmtId="164" fontId="21" fillId="0" borderId="0" xfId="0" applyNumberFormat="1" applyFont="1" applyAlignment="1" applyProtection="1">
      <alignment horizontal="left"/>
      <protection locked="0"/>
    </xf>
    <xf numFmtId="0" fontId="21" fillId="0" borderId="1" xfId="0" applyNumberFormat="1" applyFont="1" applyBorder="1" applyProtection="1">
      <protection locked="0"/>
    </xf>
    <xf numFmtId="0" fontId="21" fillId="0" borderId="1" xfId="0" applyNumberFormat="1" applyFont="1" applyBorder="1"/>
    <xf numFmtId="3" fontId="21" fillId="0" borderId="0" xfId="0" applyNumberFormat="1" applyFont="1" applyAlignment="1">
      <alignment horizontal="center"/>
    </xf>
    <xf numFmtId="49" fontId="21" fillId="0" borderId="0" xfId="0" applyNumberFormat="1" applyFont="1" applyAlignment="1"/>
    <xf numFmtId="165" fontId="21" fillId="0" borderId="0" xfId="0" applyNumberFormat="1" applyFont="1"/>
    <xf numFmtId="166" fontId="21" fillId="0" borderId="0" xfId="0" applyNumberFormat="1" applyFont="1"/>
    <xf numFmtId="3" fontId="21" fillId="0" borderId="1" xfId="0" applyNumberFormat="1" applyFont="1" applyBorder="1" applyAlignment="1">
      <alignment horizontal="center"/>
    </xf>
    <xf numFmtId="4" fontId="21" fillId="0" borderId="0" xfId="0" applyNumberFormat="1" applyFont="1" applyAlignment="1"/>
    <xf numFmtId="3" fontId="21" fillId="0" borderId="0" xfId="0" applyNumberFormat="1" applyFont="1" applyBorder="1" applyAlignment="1">
      <alignment horizontal="center"/>
    </xf>
    <xf numFmtId="166" fontId="21" fillId="0" borderId="0" xfId="0" applyNumberFormat="1" applyFont="1" applyAlignment="1" applyProtection="1">
      <alignment horizontal="center"/>
      <protection locked="0"/>
    </xf>
    <xf numFmtId="0" fontId="21" fillId="0" borderId="1" xfId="0" applyNumberFormat="1" applyFont="1" applyBorder="1" applyAlignment="1"/>
    <xf numFmtId="9" fontId="21" fillId="0" borderId="0" xfId="0" applyNumberFormat="1" applyFont="1" applyAlignment="1"/>
    <xf numFmtId="168" fontId="21" fillId="0" borderId="0" xfId="0" applyNumberFormat="1" applyFont="1" applyAlignment="1"/>
    <xf numFmtId="3" fontId="21" fillId="0" borderId="0" xfId="0" quotePrefix="1" applyNumberFormat="1" applyFont="1" applyAlignment="1"/>
    <xf numFmtId="168" fontId="21" fillId="0" borderId="1" xfId="0" applyNumberFormat="1" applyFont="1" applyBorder="1" applyAlignment="1"/>
    <xf numFmtId="10" fontId="21" fillId="2" borderId="0" xfId="0" applyNumberFormat="1" applyFont="1" applyFill="1" applyAlignment="1"/>
    <xf numFmtId="0" fontId="23" fillId="0" borderId="0" xfId="0" applyNumberFormat="1" applyFont="1" applyProtection="1">
      <protection locked="0"/>
    </xf>
    <xf numFmtId="171" fontId="23" fillId="0" borderId="0" xfId="0" applyFont="1" applyAlignment="1"/>
    <xf numFmtId="171" fontId="21" fillId="0" borderId="0" xfId="0" applyFont="1" applyFill="1" applyAlignment="1" applyProtection="1"/>
    <xf numFmtId="169" fontId="21" fillId="0" borderId="0" xfId="0" applyNumberFormat="1" applyFont="1" applyFill="1" applyBorder="1" applyProtection="1"/>
    <xf numFmtId="1" fontId="21" fillId="0" borderId="0" xfId="0" applyNumberFormat="1" applyFont="1" applyFill="1" applyProtection="1"/>
    <xf numFmtId="169" fontId="21" fillId="2" borderId="0" xfId="0" applyNumberFormat="1" applyFont="1" applyFill="1" applyBorder="1" applyProtection="1"/>
    <xf numFmtId="1" fontId="21" fillId="0" borderId="0" xfId="0" applyNumberFormat="1" applyFont="1" applyFill="1" applyAlignment="1" applyProtection="1"/>
    <xf numFmtId="169" fontId="21" fillId="2" borderId="0" xfId="0" applyNumberFormat="1" applyFont="1" applyFill="1" applyBorder="1" applyAlignment="1" applyProtection="1">
      <protection locked="0"/>
    </xf>
    <xf numFmtId="3" fontId="21" fillId="0" borderId="0" xfId="0" applyNumberFormat="1" applyFont="1" applyAlignment="1" applyProtection="1"/>
    <xf numFmtId="169" fontId="21" fillId="0" borderId="0" xfId="0" applyNumberFormat="1" applyFont="1" applyFill="1" applyBorder="1" applyAlignment="1" applyProtection="1"/>
    <xf numFmtId="3" fontId="21" fillId="0" borderId="0" xfId="0" applyNumberFormat="1" applyFont="1" applyFill="1" applyAlignment="1" applyProtection="1"/>
    <xf numFmtId="170" fontId="21" fillId="0" borderId="0" xfId="0" applyNumberFormat="1" applyFont="1" applyFill="1" applyProtection="1">
      <protection locked="0"/>
    </xf>
    <xf numFmtId="0" fontId="21" fillId="0" borderId="0" xfId="0" applyNumberFormat="1" applyFont="1" applyBorder="1" applyProtection="1">
      <protection locked="0"/>
    </xf>
    <xf numFmtId="0" fontId="21" fillId="0" borderId="0" xfId="0" applyNumberFormat="1" applyFont="1" applyBorder="1" applyAlignment="1" applyProtection="1">
      <protection locked="0"/>
    </xf>
    <xf numFmtId="3" fontId="23" fillId="0" borderId="0" xfId="0" applyNumberFormat="1" applyFont="1" applyAlignment="1"/>
    <xf numFmtId="0" fontId="23" fillId="0" borderId="0" xfId="0" applyNumberFormat="1" applyFont="1" applyFill="1"/>
    <xf numFmtId="10" fontId="23" fillId="0" borderId="0" xfId="0" applyNumberFormat="1" applyFont="1" applyFill="1"/>
    <xf numFmtId="3" fontId="21" fillId="0" borderId="0" xfId="0" applyNumberFormat="1" applyFont="1" applyAlignment="1">
      <alignment horizontal="right"/>
    </xf>
    <xf numFmtId="0" fontId="21" fillId="0" borderId="0" xfId="0" applyNumberFormat="1" applyFont="1" applyAlignment="1" applyProtection="1">
      <alignment horizontal="left" indent="8"/>
      <protection locked="0"/>
    </xf>
    <xf numFmtId="171" fontId="21" fillId="0" borderId="0" xfId="0" applyFont="1" applyBorder="1" applyAlignment="1"/>
    <xf numFmtId="9" fontId="21" fillId="0" borderId="1" xfId="0" applyNumberFormat="1" applyFont="1" applyBorder="1" applyAlignment="1"/>
    <xf numFmtId="0" fontId="21" fillId="0" borderId="0" xfId="0" applyNumberFormat="1" applyFont="1" applyAlignment="1" applyProtection="1">
      <alignment horizontal="center" vertical="top" wrapText="1"/>
      <protection locked="0"/>
    </xf>
    <xf numFmtId="0" fontId="21" fillId="0" borderId="0" xfId="0" applyNumberFormat="1" applyFont="1" applyAlignment="1" applyProtection="1">
      <alignment vertical="top" wrapText="1"/>
      <protection locked="0"/>
    </xf>
    <xf numFmtId="3" fontId="21" fillId="0" borderId="0" xfId="0" applyNumberFormat="1" applyFont="1" applyAlignment="1">
      <alignment vertical="top" wrapText="1"/>
    </xf>
    <xf numFmtId="0" fontId="21" fillId="0" borderId="0" xfId="0" applyNumberFormat="1" applyFont="1" applyFill="1" applyAlignment="1" applyProtection="1">
      <alignment vertical="top" wrapText="1"/>
      <protection locked="0"/>
    </xf>
    <xf numFmtId="0" fontId="21" fillId="0" borderId="0" xfId="0" applyNumberFormat="1" applyFont="1" applyFill="1" applyAlignment="1" applyProtection="1">
      <alignment horizontal="left" vertical="top" wrapText="1"/>
      <protection locked="0"/>
    </xf>
    <xf numFmtId="171" fontId="21" fillId="0" borderId="0" xfId="0" applyFont="1" applyAlignment="1">
      <alignment horizontal="center" vertical="top" wrapText="1"/>
    </xf>
    <xf numFmtId="169" fontId="21" fillId="2" borderId="1" xfId="0" applyNumberFormat="1" applyFont="1" applyFill="1" applyBorder="1" applyAlignment="1" applyProtection="1">
      <protection locked="0"/>
    </xf>
    <xf numFmtId="171" fontId="24" fillId="0" borderId="0" xfId="0" applyFont="1" applyAlignment="1"/>
    <xf numFmtId="0" fontId="0" fillId="0" borderId="0" xfId="0" applyNumberFormat="1" applyFont="1" applyAlignment="1"/>
    <xf numFmtId="171" fontId="0" fillId="0" borderId="0" xfId="0" applyFont="1" applyAlignment="1"/>
    <xf numFmtId="3" fontId="0" fillId="0" borderId="0" xfId="0" applyNumberFormat="1" applyFont="1" applyAlignment="1"/>
    <xf numFmtId="171" fontId="0" fillId="0" borderId="3" xfId="0" applyBorder="1" applyAlignment="1"/>
    <xf numFmtId="171" fontId="0" fillId="0" borderId="0" xfId="0" applyFont="1" applyBorder="1" applyAlignment="1"/>
    <xf numFmtId="3" fontId="0" fillId="0" borderId="0" xfId="0" applyNumberFormat="1" applyFont="1" applyBorder="1" applyAlignment="1"/>
    <xf numFmtId="0" fontId="0" fillId="0" borderId="0" xfId="0" applyNumberFormat="1" applyFont="1" applyBorder="1" applyAlignment="1"/>
    <xf numFmtId="171" fontId="0" fillId="0" borderId="4" xfId="0" applyFont="1" applyBorder="1" applyAlignment="1"/>
    <xf numFmtId="172" fontId="0" fillId="0" borderId="3" xfId="1" applyNumberFormat="1" applyFont="1" applyFill="1" applyBorder="1" applyAlignment="1"/>
    <xf numFmtId="3" fontId="26" fillId="0" borderId="0" xfId="0" applyNumberFormat="1" applyFont="1" applyBorder="1" applyAlignment="1"/>
    <xf numFmtId="171" fontId="26" fillId="0" borderId="0" xfId="0" applyFont="1" applyAlignment="1"/>
    <xf numFmtId="171" fontId="27" fillId="0" borderId="0" xfId="0" applyFont="1" applyAlignment="1"/>
    <xf numFmtId="171" fontId="0" fillId="0" borderId="4" xfId="0" applyBorder="1" applyAlignment="1"/>
    <xf numFmtId="169" fontId="0" fillId="0" borderId="3" xfId="0" applyNumberFormat="1" applyBorder="1" applyAlignment="1"/>
    <xf numFmtId="0" fontId="0" fillId="0" borderId="3" xfId="0" applyNumberFormat="1" applyFont="1" applyBorder="1" applyAlignment="1"/>
    <xf numFmtId="171" fontId="28" fillId="0" borderId="0" xfId="0" applyFont="1" applyBorder="1"/>
    <xf numFmtId="171" fontId="26" fillId="0" borderId="0" xfId="0" applyFont="1" applyBorder="1"/>
    <xf numFmtId="172" fontId="0" fillId="2" borderId="3" xfId="1" applyNumberFormat="1" applyFont="1" applyFill="1" applyBorder="1" applyAlignment="1"/>
    <xf numFmtId="171" fontId="0" fillId="0" borderId="0" xfId="0" applyBorder="1" applyAlignment="1"/>
    <xf numFmtId="172" fontId="0" fillId="2" borderId="5" xfId="1" applyNumberFormat="1" applyFont="1" applyFill="1" applyBorder="1" applyAlignment="1"/>
    <xf numFmtId="171" fontId="26" fillId="0" borderId="0" xfId="0" applyFont="1" applyBorder="1" applyAlignment="1">
      <alignment horizontal="left" wrapText="1"/>
    </xf>
    <xf numFmtId="171" fontId="26" fillId="0" borderId="0" xfId="0" applyFont="1" applyBorder="1" applyAlignment="1"/>
    <xf numFmtId="169" fontId="0" fillId="0" borderId="5" xfId="0" applyNumberFormat="1" applyFont="1" applyBorder="1" applyAlignment="1"/>
    <xf numFmtId="171" fontId="26" fillId="0" borderId="6" xfId="0" applyFont="1" applyBorder="1" applyAlignment="1"/>
    <xf numFmtId="3" fontId="0" fillId="0" borderId="6" xfId="0" applyNumberFormat="1" applyFont="1" applyBorder="1" applyAlignment="1"/>
    <xf numFmtId="0" fontId="0" fillId="0" borderId="6" xfId="0" applyNumberFormat="1" applyFont="1" applyBorder="1" applyAlignment="1"/>
    <xf numFmtId="171" fontId="0" fillId="0" borderId="6" xfId="0" applyFont="1" applyBorder="1" applyAlignment="1"/>
    <xf numFmtId="171" fontId="0" fillId="0" borderId="7" xfId="0" applyFont="1" applyBorder="1" applyAlignment="1"/>
    <xf numFmtId="0" fontId="21" fillId="0" borderId="0" xfId="0" applyNumberFormat="1" applyFont="1" applyFill="1" applyAlignment="1" applyProtection="1">
      <alignment horizontal="center"/>
      <protection locked="0"/>
    </xf>
    <xf numFmtId="171" fontId="21" fillId="0" borderId="0" xfId="0" applyFont="1" applyFill="1" applyAlignment="1"/>
    <xf numFmtId="3" fontId="21" fillId="0" borderId="0" xfId="0" applyNumberFormat="1" applyFont="1" applyFill="1" applyAlignment="1"/>
    <xf numFmtId="3" fontId="21" fillId="0" borderId="2" xfId="0" applyNumberFormat="1" applyFont="1" applyFill="1" applyBorder="1" applyAlignment="1"/>
    <xf numFmtId="0" fontId="21" fillId="0" borderId="0" xfId="0" applyNumberFormat="1" applyFont="1" applyFill="1"/>
    <xf numFmtId="0" fontId="21" fillId="0" borderId="0" xfId="0" applyNumberFormat="1" applyFont="1" applyAlignment="1"/>
    <xf numFmtId="171" fontId="21" fillId="0" borderId="0" xfId="0" applyFont="1" applyAlignment="1">
      <alignment horizontal="center" vertical="top"/>
    </xf>
    <xf numFmtId="0" fontId="21" fillId="0" borderId="0" xfId="0" applyNumberFormat="1" applyFont="1" applyFill="1" applyAlignment="1">
      <alignment horizontal="left" vertical="top"/>
    </xf>
    <xf numFmtId="0" fontId="21" fillId="0" borderId="0" xfId="0" applyNumberFormat="1" applyFont="1" applyFill="1" applyAlignment="1">
      <alignment vertical="top"/>
    </xf>
    <xf numFmtId="0" fontId="31" fillId="0" borderId="0" xfId="3" applyFill="1" applyBorder="1" applyAlignment="1">
      <alignment horizontal="left" vertical="top"/>
    </xf>
    <xf numFmtId="0" fontId="31" fillId="0" borderId="0" xfId="3" applyFill="1" applyBorder="1" applyAlignment="1">
      <alignment horizontal="left" vertical="top"/>
    </xf>
    <xf numFmtId="0" fontId="41" fillId="0" borderId="0" xfId="3" applyFont="1" applyFill="1" applyBorder="1" applyAlignment="1">
      <alignment horizontal="left" vertical="top" wrapText="1"/>
    </xf>
    <xf numFmtId="0" fontId="41" fillId="0" borderId="0" xfId="3" applyFont="1" applyFill="1" applyBorder="1" applyAlignment="1">
      <alignment horizontal="center" vertical="top" wrapText="1"/>
    </xf>
    <xf numFmtId="0" fontId="41" fillId="0" borderId="17" xfId="3" applyFont="1" applyFill="1" applyBorder="1" applyAlignment="1">
      <alignment horizontal="left" vertical="top" wrapText="1"/>
    </xf>
    <xf numFmtId="49" fontId="54" fillId="0" borderId="0" xfId="3" applyNumberFormat="1" applyFont="1" applyFill="1" applyBorder="1" applyAlignment="1">
      <alignment horizontal="left" vertical="top"/>
    </xf>
    <xf numFmtId="3" fontId="31" fillId="0" borderId="0" xfId="3" applyNumberFormat="1" applyFill="1" applyBorder="1" applyAlignment="1">
      <alignment horizontal="left" vertical="top"/>
    </xf>
    <xf numFmtId="0" fontId="40" fillId="0" borderId="9" xfId="3" applyFont="1" applyFill="1" applyBorder="1" applyAlignment="1">
      <alignment vertical="top"/>
    </xf>
    <xf numFmtId="0" fontId="41" fillId="0" borderId="17" xfId="3" applyFont="1" applyFill="1" applyBorder="1" applyAlignment="1">
      <alignment horizontal="left" vertical="top"/>
    </xf>
    <xf numFmtId="0" fontId="41" fillId="0" borderId="17" xfId="3" quotePrefix="1" applyFont="1" applyFill="1" applyBorder="1" applyAlignment="1">
      <alignment horizontal="left" vertical="top"/>
    </xf>
    <xf numFmtId="0" fontId="45" fillId="0" borderId="0" xfId="3" applyFont="1" applyFill="1" applyBorder="1" applyAlignment="1">
      <alignment horizontal="left" vertical="top"/>
    </xf>
    <xf numFmtId="0" fontId="48" fillId="0" borderId="17" xfId="3" applyFont="1" applyFill="1" applyBorder="1" applyAlignment="1">
      <alignment horizontal="left" vertical="top"/>
    </xf>
    <xf numFmtId="0" fontId="40" fillId="0" borderId="0" xfId="3" applyFont="1" applyFill="1" applyBorder="1" applyAlignment="1">
      <alignment horizontal="left" vertical="top"/>
    </xf>
    <xf numFmtId="0" fontId="50" fillId="0" borderId="12" xfId="3" applyFont="1" applyFill="1" applyBorder="1" applyAlignment="1">
      <alignment horizontal="center" vertical="center" wrapText="1"/>
    </xf>
    <xf numFmtId="0" fontId="50" fillId="0" borderId="11" xfId="3" quotePrefix="1" applyFont="1" applyFill="1" applyBorder="1" applyAlignment="1">
      <alignment horizontal="center" vertical="center" wrapText="1"/>
    </xf>
    <xf numFmtId="0" fontId="50" fillId="0" borderId="11" xfId="3" applyFont="1" applyFill="1" applyBorder="1" applyAlignment="1">
      <alignment horizontal="center" vertical="center" wrapText="1"/>
    </xf>
    <xf numFmtId="0" fontId="50" fillId="0" borderId="26" xfId="3" applyFont="1" applyFill="1" applyBorder="1" applyAlignment="1">
      <alignment horizontal="center" vertical="center" wrapText="1"/>
    </xf>
    <xf numFmtId="0" fontId="50" fillId="0" borderId="17" xfId="3" applyFont="1" applyFill="1" applyBorder="1" applyAlignment="1">
      <alignment horizontal="center" vertical="center" wrapText="1"/>
    </xf>
    <xf numFmtId="0" fontId="50" fillId="0" borderId="13" xfId="3" applyFont="1" applyFill="1" applyBorder="1" applyAlignment="1">
      <alignment horizontal="center" vertical="top" wrapText="1"/>
    </xf>
    <xf numFmtId="0" fontId="50" fillId="0" borderId="18" xfId="3" applyFont="1" applyFill="1" applyBorder="1" applyAlignment="1">
      <alignment horizontal="center" vertical="top" wrapText="1"/>
    </xf>
    <xf numFmtId="0" fontId="40" fillId="0" borderId="15" xfId="3" applyFont="1" applyFill="1" applyBorder="1" applyAlignment="1">
      <alignment horizontal="left" vertical="top"/>
    </xf>
    <xf numFmtId="0" fontId="40" fillId="0" borderId="14" xfId="3" applyFont="1" applyFill="1" applyBorder="1" applyAlignment="1">
      <alignment horizontal="left" vertical="top"/>
    </xf>
    <xf numFmtId="0" fontId="40" fillId="0" borderId="16" xfId="3" applyFont="1" applyFill="1" applyBorder="1" applyAlignment="1">
      <alignment horizontal="left" vertical="top"/>
    </xf>
    <xf numFmtId="0" fontId="48" fillId="0" borderId="15" xfId="3" applyFont="1" applyFill="1" applyBorder="1" applyAlignment="1">
      <alignment horizontal="left" vertical="top"/>
    </xf>
    <xf numFmtId="0" fontId="40" fillId="0" borderId="32" xfId="3" applyFont="1" applyFill="1" applyBorder="1" applyAlignment="1">
      <alignment horizontal="left" vertical="top"/>
    </xf>
    <xf numFmtId="0" fontId="40" fillId="0" borderId="17" xfId="3" applyFont="1" applyFill="1" applyBorder="1" applyAlignment="1">
      <alignment horizontal="left" vertical="top"/>
    </xf>
    <xf numFmtId="0" fontId="48" fillId="0" borderId="17" xfId="3" applyFont="1" applyFill="1" applyBorder="1" applyAlignment="1">
      <alignment vertical="top"/>
    </xf>
    <xf numFmtId="0" fontId="45" fillId="0" borderId="17" xfId="3" applyFont="1" applyFill="1" applyBorder="1" applyAlignment="1">
      <alignment horizontal="left" vertical="top"/>
    </xf>
    <xf numFmtId="0" fontId="40" fillId="0" borderId="17" xfId="3" applyFont="1" applyFill="1" applyBorder="1" applyAlignment="1">
      <alignment horizontal="right" vertical="top"/>
    </xf>
    <xf numFmtId="0" fontId="40" fillId="0" borderId="17" xfId="3" applyFont="1" applyFill="1" applyBorder="1" applyAlignment="1">
      <alignment vertical="top"/>
    </xf>
    <xf numFmtId="49" fontId="49" fillId="0" borderId="19" xfId="3" applyNumberFormat="1" applyFont="1" applyFill="1" applyBorder="1" applyAlignment="1">
      <alignment horizontal="left" vertical="top"/>
    </xf>
    <xf numFmtId="49" fontId="49" fillId="0" borderId="20" xfId="3" applyNumberFormat="1" applyFont="1" applyFill="1" applyBorder="1" applyAlignment="1">
      <alignment horizontal="left" vertical="top"/>
    </xf>
    <xf numFmtId="0" fontId="40" fillId="0" borderId="19" xfId="3" applyFont="1" applyFill="1" applyBorder="1" applyAlignment="1">
      <alignment horizontal="center" vertical="center" wrapText="1"/>
    </xf>
    <xf numFmtId="0" fontId="40" fillId="0" borderId="21" xfId="3" applyFont="1" applyFill="1" applyBorder="1" applyAlignment="1">
      <alignment horizontal="center" vertical="center" wrapText="1"/>
    </xf>
    <xf numFmtId="49" fontId="54" fillId="0" borderId="19" xfId="3" applyNumberFormat="1" applyFont="1" applyFill="1" applyBorder="1" applyAlignment="1">
      <alignment horizontal="left" vertical="top"/>
    </xf>
    <xf numFmtId="49" fontId="54" fillId="0" borderId="20" xfId="3" applyNumberFormat="1" applyFont="1" applyFill="1" applyBorder="1" applyAlignment="1">
      <alignment horizontal="left" vertical="top"/>
    </xf>
    <xf numFmtId="49" fontId="54" fillId="0" borderId="21" xfId="3" applyNumberFormat="1" applyFont="1" applyFill="1" applyBorder="1" applyAlignment="1">
      <alignment horizontal="left" vertical="top"/>
    </xf>
    <xf numFmtId="0" fontId="40" fillId="0" borderId="19" xfId="3" quotePrefix="1" applyFont="1" applyFill="1" applyBorder="1" applyAlignment="1">
      <alignment horizontal="left" vertical="top"/>
    </xf>
    <xf numFmtId="0" fontId="40" fillId="0" borderId="20" xfId="3" quotePrefix="1" applyFont="1" applyFill="1" applyBorder="1" applyAlignment="1">
      <alignment horizontal="left" vertical="top"/>
    </xf>
    <xf numFmtId="0" fontId="40" fillId="0" borderId="21" xfId="3" quotePrefix="1" applyFont="1" applyFill="1" applyBorder="1" applyAlignment="1">
      <alignment horizontal="left" vertical="top"/>
    </xf>
    <xf numFmtId="0" fontId="40" fillId="0" borderId="38" xfId="3" applyFont="1" applyFill="1" applyBorder="1" applyAlignment="1">
      <alignment horizontal="center" vertical="center" wrapText="1"/>
    </xf>
    <xf numFmtId="0" fontId="40" fillId="0" borderId="39" xfId="3" applyFont="1" applyFill="1" applyBorder="1" applyAlignment="1">
      <alignment horizontal="center" vertical="center" wrapText="1"/>
    </xf>
    <xf numFmtId="0" fontId="50" fillId="0" borderId="0" xfId="3" applyFont="1" applyFill="1" applyBorder="1" applyAlignment="1">
      <alignment horizontal="center" vertical="center" wrapText="1"/>
    </xf>
    <xf numFmtId="0" fontId="40" fillId="0" borderId="0" xfId="3" applyFont="1" applyFill="1" applyBorder="1" applyAlignment="1">
      <alignment vertical="top" wrapText="1"/>
    </xf>
    <xf numFmtId="0" fontId="40" fillId="0" borderId="0" xfId="3" applyFont="1" applyFill="1" applyBorder="1" applyAlignment="1">
      <alignment vertical="top"/>
    </xf>
    <xf numFmtId="0" fontId="40" fillId="0" borderId="0" xfId="3" applyFont="1" applyFill="1" applyBorder="1" applyAlignment="1">
      <alignment horizontal="right" vertical="top" wrapText="1"/>
    </xf>
    <xf numFmtId="0" fontId="48" fillId="0" borderId="0" xfId="3" applyFont="1" applyFill="1" applyBorder="1" applyAlignment="1">
      <alignment vertical="top" wrapText="1"/>
    </xf>
    <xf numFmtId="3" fontId="40" fillId="0" borderId="0" xfId="3" applyNumberFormat="1" applyFont="1" applyFill="1" applyBorder="1" applyAlignment="1">
      <alignment vertical="top"/>
    </xf>
    <xf numFmtId="3" fontId="40" fillId="0" borderId="0" xfId="3" applyNumberFormat="1" applyFont="1" applyFill="1" applyBorder="1" applyAlignment="1">
      <alignment horizontal="right" vertical="top" wrapText="1"/>
    </xf>
    <xf numFmtId="3" fontId="48" fillId="0" borderId="0" xfId="3" applyNumberFormat="1" applyFont="1" applyFill="1" applyBorder="1" applyAlignment="1">
      <alignment vertical="top"/>
    </xf>
    <xf numFmtId="0" fontId="40" fillId="0" borderId="0" xfId="3" quotePrefix="1" applyFont="1" applyFill="1" applyBorder="1" applyAlignment="1">
      <alignment horizontal="left" vertical="top" wrapText="1"/>
    </xf>
    <xf numFmtId="0" fontId="55" fillId="0" borderId="0" xfId="3" applyFont="1" applyFill="1" applyBorder="1" applyAlignment="1">
      <alignment vertical="top" wrapText="1"/>
    </xf>
    <xf numFmtId="0" fontId="45" fillId="0" borderId="0" xfId="3" quotePrefix="1" applyFont="1" applyFill="1" applyBorder="1" applyAlignment="1">
      <alignment horizontal="left" vertical="top" wrapText="1"/>
    </xf>
    <xf numFmtId="3" fontId="45" fillId="0" borderId="0" xfId="3" applyNumberFormat="1" applyFont="1" applyFill="1" applyBorder="1" applyAlignment="1">
      <alignment vertical="top"/>
    </xf>
    <xf numFmtId="0" fontId="45" fillId="0" borderId="0" xfId="3" applyFont="1" applyFill="1" applyBorder="1" applyAlignment="1">
      <alignment vertical="top" wrapText="1"/>
    </xf>
    <xf numFmtId="0" fontId="40" fillId="0" borderId="0" xfId="3" applyFont="1" applyFill="1" applyBorder="1" applyAlignment="1">
      <alignment horizontal="center" vertical="center" wrapText="1"/>
    </xf>
    <xf numFmtId="0" fontId="40" fillId="0" borderId="0" xfId="3" applyFont="1" applyFill="1" applyBorder="1" applyAlignment="1">
      <alignment horizontal="left" vertical="top" wrapText="1"/>
    </xf>
    <xf numFmtId="3" fontId="40" fillId="0" borderId="0" xfId="3" applyNumberFormat="1" applyFont="1" applyFill="1" applyBorder="1" applyAlignment="1">
      <alignment horizontal="left" vertical="top" wrapText="1"/>
    </xf>
    <xf numFmtId="0" fontId="53" fillId="0" borderId="0" xfId="3" applyFont="1" applyFill="1" applyBorder="1" applyAlignment="1">
      <alignment vertical="top" wrapText="1"/>
    </xf>
    <xf numFmtId="0" fontId="48" fillId="0" borderId="0" xfId="3" quotePrefix="1" applyFont="1" applyFill="1" applyBorder="1" applyAlignment="1">
      <alignment horizontal="left" vertical="top" wrapText="1"/>
    </xf>
    <xf numFmtId="0" fontId="48" fillId="0" borderId="0" xfId="3" applyFont="1" applyFill="1" applyBorder="1" applyAlignment="1">
      <alignment horizontal="left" vertical="top" wrapText="1"/>
    </xf>
    <xf numFmtId="0" fontId="48" fillId="0" borderId="0" xfId="3" applyFont="1" applyFill="1" applyBorder="1" applyAlignment="1">
      <alignment horizontal="center" vertical="top" wrapText="1"/>
    </xf>
    <xf numFmtId="171" fontId="0" fillId="0" borderId="0" xfId="0" applyFill="1" applyBorder="1" applyAlignment="1"/>
    <xf numFmtId="0" fontId="40" fillId="0" borderId="0" xfId="3" applyFont="1" applyFill="1" applyBorder="1" applyAlignment="1">
      <alignment horizontal="center" vertical="top" wrapText="1"/>
    </xf>
    <xf numFmtId="0" fontId="41" fillId="0" borderId="0" xfId="4" applyFill="1" applyBorder="1" applyAlignment="1">
      <alignment horizontal="left" vertical="top"/>
    </xf>
    <xf numFmtId="0" fontId="41" fillId="0" borderId="0" xfId="4" applyFill="1" applyBorder="1" applyAlignment="1">
      <alignment vertical="top"/>
    </xf>
    <xf numFmtId="0" fontId="45" fillId="0" borderId="0" xfId="4" applyFont="1" applyFill="1" applyBorder="1" applyAlignment="1">
      <alignment horizontal="left" vertical="top"/>
    </xf>
    <xf numFmtId="0" fontId="46" fillId="0" borderId="17" xfId="4" quotePrefix="1" applyFont="1" applyFill="1" applyBorder="1" applyAlignment="1">
      <alignment horizontal="center" vertical="center" wrapText="1"/>
    </xf>
    <xf numFmtId="0" fontId="40" fillId="0" borderId="17" xfId="4" applyFont="1" applyFill="1" applyBorder="1" applyAlignment="1">
      <alignment horizontal="left" vertical="center"/>
    </xf>
    <xf numFmtId="0" fontId="46" fillId="0" borderId="17" xfId="4" applyFont="1" applyFill="1" applyBorder="1" applyAlignment="1">
      <alignment horizontal="center" vertical="center" wrapText="1"/>
    </xf>
    <xf numFmtId="0" fontId="41" fillId="0" borderId="17" xfId="4" applyFill="1" applyBorder="1" applyAlignment="1">
      <alignment horizontal="center" wrapText="1"/>
    </xf>
    <xf numFmtId="0" fontId="48" fillId="0" borderId="17" xfId="4" applyFont="1" applyFill="1" applyBorder="1" applyAlignment="1">
      <alignment vertical="top"/>
    </xf>
    <xf numFmtId="0" fontId="45" fillId="0" borderId="17" xfId="4" applyFont="1" applyFill="1" applyBorder="1" applyAlignment="1">
      <alignment horizontal="left" vertical="top"/>
    </xf>
    <xf numFmtId="0" fontId="40" fillId="0" borderId="17" xfId="4" applyFont="1" applyFill="1" applyBorder="1" applyAlignment="1">
      <alignment vertical="top"/>
    </xf>
    <xf numFmtId="0" fontId="49" fillId="0" borderId="6" xfId="4" quotePrefix="1" applyFont="1" applyFill="1" applyBorder="1" applyAlignment="1">
      <alignment horizontal="left" vertical="top"/>
    </xf>
    <xf numFmtId="0" fontId="49" fillId="0" borderId="7" xfId="4" quotePrefix="1" applyFont="1" applyFill="1" applyBorder="1" applyAlignment="1">
      <alignment horizontal="left" vertical="top"/>
    </xf>
    <xf numFmtId="0" fontId="41" fillId="0" borderId="17" xfId="4" applyFill="1" applyBorder="1" applyAlignment="1">
      <alignment vertical="top"/>
    </xf>
    <xf numFmtId="0" fontId="41" fillId="0" borderId="17" xfId="4" applyFont="1" applyFill="1" applyBorder="1" applyAlignment="1">
      <alignment vertical="top"/>
    </xf>
    <xf numFmtId="173" fontId="32" fillId="0" borderId="17" xfId="4" applyNumberFormat="1" applyFont="1" applyFill="1" applyBorder="1" applyAlignment="1">
      <alignment horizontal="center" vertical="center"/>
    </xf>
    <xf numFmtId="0" fontId="45" fillId="0" borderId="17" xfId="4" applyFont="1" applyFill="1" applyBorder="1" applyAlignment="1">
      <alignment vertical="top"/>
    </xf>
    <xf numFmtId="0" fontId="45" fillId="0" borderId="17" xfId="4" applyFont="1" applyFill="1" applyBorder="1" applyAlignment="1">
      <alignment horizontal="center" vertical="center"/>
    </xf>
    <xf numFmtId="173" fontId="33" fillId="0" borderId="17" xfId="4" applyNumberFormat="1" applyFont="1" applyFill="1" applyBorder="1" applyAlignment="1">
      <alignment horizontal="center" vertical="center"/>
    </xf>
    <xf numFmtId="0" fontId="41" fillId="0" borderId="17" xfId="4" applyFill="1" applyBorder="1" applyAlignment="1">
      <alignment horizontal="center" vertical="center"/>
    </xf>
    <xf numFmtId="174" fontId="32" fillId="0" borderId="17" xfId="4" applyNumberFormat="1" applyFont="1" applyFill="1" applyBorder="1" applyAlignment="1">
      <alignment horizontal="center" vertical="center"/>
    </xf>
    <xf numFmtId="175" fontId="45" fillId="0" borderId="17" xfId="2" applyNumberFormat="1" applyFont="1" applyFill="1" applyBorder="1" applyAlignment="1">
      <alignment horizontal="right" vertical="top"/>
    </xf>
    <xf numFmtId="0" fontId="39" fillId="0" borderId="17" xfId="4" quotePrefix="1" applyFont="1" applyFill="1" applyBorder="1" applyAlignment="1">
      <alignment vertical="top"/>
    </xf>
    <xf numFmtId="0" fontId="39" fillId="0" borderId="17" xfId="4" applyFont="1" applyFill="1" applyBorder="1" applyAlignment="1">
      <alignment vertical="top"/>
    </xf>
    <xf numFmtId="37" fontId="40" fillId="0" borderId="17" xfId="4" applyNumberFormat="1" applyFont="1" applyFill="1" applyBorder="1" applyAlignment="1">
      <alignment horizontal="right" vertical="top"/>
    </xf>
    <xf numFmtId="0" fontId="40" fillId="0" borderId="17" xfId="3" quotePrefix="1" applyFont="1" applyFill="1" applyBorder="1" applyAlignment="1">
      <alignment horizontal="left" vertical="top"/>
    </xf>
    <xf numFmtId="0" fontId="55" fillId="0" borderId="17" xfId="3" applyFont="1" applyFill="1" applyBorder="1" applyAlignment="1">
      <alignment vertical="top"/>
    </xf>
    <xf numFmtId="0" fontId="45" fillId="0" borderId="17" xfId="3" quotePrefix="1" applyFont="1" applyFill="1" applyBorder="1" applyAlignment="1">
      <alignment horizontal="left" vertical="top"/>
    </xf>
    <xf numFmtId="0" fontId="45" fillId="0" borderId="17" xfId="3" applyFont="1" applyFill="1" applyBorder="1" applyAlignment="1">
      <alignment vertical="top"/>
    </xf>
    <xf numFmtId="0" fontId="40" fillId="0" borderId="19" xfId="3" applyFont="1" applyFill="1" applyBorder="1" applyAlignment="1">
      <alignment vertical="top"/>
    </xf>
    <xf numFmtId="0" fontId="53" fillId="0" borderId="17" xfId="3" applyFont="1" applyFill="1" applyBorder="1" applyAlignment="1">
      <alignment vertical="top"/>
    </xf>
    <xf numFmtId="0" fontId="48" fillId="0" borderId="19" xfId="3" quotePrefix="1" applyFont="1" applyFill="1" applyBorder="1" applyAlignment="1">
      <alignment horizontal="left" vertical="top"/>
    </xf>
    <xf numFmtId="0" fontId="48" fillId="0" borderId="17" xfId="3" quotePrefix="1" applyFont="1" applyFill="1" applyBorder="1" applyAlignment="1">
      <alignment horizontal="left" vertical="top"/>
    </xf>
    <xf numFmtId="175" fontId="40" fillId="0" borderId="17" xfId="2" applyNumberFormat="1" applyFont="1" applyFill="1" applyBorder="1" applyAlignment="1">
      <alignment horizontal="right" vertical="top"/>
    </xf>
    <xf numFmtId="175" fontId="48" fillId="0" borderId="17" xfId="2" applyNumberFormat="1" applyFont="1" applyFill="1" applyBorder="1" applyAlignment="1">
      <alignment horizontal="right" vertical="top"/>
    </xf>
    <xf numFmtId="175" fontId="41" fillId="0" borderId="17" xfId="2" applyNumberFormat="1" applyFont="1" applyFill="1" applyBorder="1" applyAlignment="1">
      <alignment horizontal="right" vertical="top" wrapText="1"/>
    </xf>
    <xf numFmtId="175" fontId="41" fillId="0" borderId="17" xfId="2" applyNumberFormat="1" applyFont="1" applyFill="1" applyBorder="1" applyAlignment="1">
      <alignment horizontal="left" vertical="top" wrapText="1"/>
    </xf>
    <xf numFmtId="175" fontId="41" fillId="0" borderId="17" xfId="2" applyNumberFormat="1" applyFont="1" applyFill="1" applyBorder="1" applyAlignment="1">
      <alignment horizontal="right" vertical="top"/>
    </xf>
    <xf numFmtId="175" fontId="41" fillId="0" borderId="31" xfId="2" applyNumberFormat="1" applyFont="1" applyFill="1" applyBorder="1" applyAlignment="1">
      <alignment horizontal="left" vertical="top"/>
    </xf>
    <xf numFmtId="175" fontId="41" fillId="0" borderId="17" xfId="2" quotePrefix="1" applyNumberFormat="1" applyFont="1" applyFill="1" applyBorder="1" applyAlignment="1">
      <alignment horizontal="left" vertical="top"/>
    </xf>
    <xf numFmtId="175" fontId="41" fillId="0" borderId="17" xfId="2" applyNumberFormat="1" applyFont="1" applyFill="1" applyBorder="1" applyAlignment="1">
      <alignment vertical="top"/>
    </xf>
    <xf numFmtId="175" fontId="41" fillId="0" borderId="17" xfId="2" applyNumberFormat="1" applyFont="1" applyFill="1" applyBorder="1" applyAlignment="1">
      <alignment horizontal="left" vertical="top"/>
    </xf>
    <xf numFmtId="175" fontId="45" fillId="0" borderId="17" xfId="2" quotePrefix="1" applyNumberFormat="1" applyFont="1" applyFill="1" applyBorder="1" applyAlignment="1">
      <alignment horizontal="left" vertical="top"/>
    </xf>
    <xf numFmtId="175" fontId="45" fillId="0" borderId="17" xfId="2" applyNumberFormat="1" applyFont="1" applyFill="1" applyBorder="1" applyAlignment="1">
      <alignment horizontal="left" vertical="top"/>
    </xf>
    <xf numFmtId="0" fontId="40" fillId="0" borderId="27" xfId="3" applyNumberFormat="1" applyFont="1" applyFill="1" applyBorder="1" applyAlignment="1">
      <alignment horizontal="left" vertical="top"/>
    </xf>
    <xf numFmtId="0" fontId="48" fillId="0" borderId="27" xfId="3" applyNumberFormat="1" applyFont="1" applyFill="1" applyBorder="1" applyAlignment="1">
      <alignment horizontal="left" vertical="top"/>
    </xf>
    <xf numFmtId="0" fontId="48" fillId="0" borderId="28" xfId="3" applyNumberFormat="1" applyFont="1" applyFill="1" applyBorder="1" applyAlignment="1">
      <alignment horizontal="left" vertical="top"/>
    </xf>
    <xf numFmtId="175" fontId="40" fillId="0" borderId="14" xfId="2" applyNumberFormat="1" applyFont="1" applyFill="1" applyBorder="1" applyAlignment="1">
      <alignment vertical="top"/>
    </xf>
    <xf numFmtId="175" fontId="40" fillId="0" borderId="33" xfId="2" applyNumberFormat="1" applyFont="1" applyFill="1" applyBorder="1" applyAlignment="1">
      <alignment vertical="top"/>
    </xf>
    <xf numFmtId="175" fontId="40" fillId="0" borderId="17" xfId="2" applyNumberFormat="1" applyFont="1" applyFill="1" applyBorder="1" applyAlignment="1">
      <alignment vertical="top"/>
    </xf>
    <xf numFmtId="175" fontId="40" fillId="0" borderId="14" xfId="2" applyNumberFormat="1" applyFont="1" applyFill="1" applyBorder="1" applyAlignment="1">
      <alignment horizontal="right" vertical="top"/>
    </xf>
    <xf numFmtId="175" fontId="48" fillId="0" borderId="14" xfId="2" applyNumberFormat="1" applyFont="1" applyFill="1" applyBorder="1" applyAlignment="1">
      <alignment horizontal="right" vertical="top"/>
    </xf>
    <xf numFmtId="175" fontId="48" fillId="0" borderId="29" xfId="2" applyNumberFormat="1" applyFont="1" applyFill="1" applyBorder="1" applyAlignment="1">
      <alignment horizontal="right" vertical="top"/>
    </xf>
    <xf numFmtId="0" fontId="40" fillId="0" borderId="31" xfId="3" applyFont="1" applyFill="1" applyBorder="1" applyAlignment="1">
      <alignment horizontal="left" vertical="top" wrapText="1"/>
    </xf>
    <xf numFmtId="37" fontId="48" fillId="0" borderId="14" xfId="4" applyNumberFormat="1" applyFont="1" applyFill="1" applyBorder="1" applyAlignment="1">
      <alignment horizontal="right" vertical="top"/>
    </xf>
    <xf numFmtId="175" fontId="50" fillId="0" borderId="17" xfId="2" applyNumberFormat="1" applyFont="1" applyFill="1" applyBorder="1" applyAlignment="1">
      <alignment horizontal="center" vertical="center" wrapText="1"/>
    </xf>
    <xf numFmtId="172" fontId="58" fillId="0" borderId="0" xfId="7" applyNumberFormat="1" applyFont="1"/>
    <xf numFmtId="0" fontId="20" fillId="0" borderId="0" xfId="19"/>
    <xf numFmtId="175" fontId="20" fillId="0" borderId="0" xfId="6" applyNumberFormat="1" applyFont="1"/>
    <xf numFmtId="175" fontId="20" fillId="0" borderId="6" xfId="6" applyNumberFormat="1" applyFont="1" applyBorder="1"/>
    <xf numFmtId="0" fontId="20" fillId="0" borderId="0" xfId="19" applyAlignment="1">
      <alignment horizontal="left" indent="1"/>
    </xf>
    <xf numFmtId="0" fontId="30" fillId="0" borderId="0" xfId="19" applyFont="1"/>
    <xf numFmtId="0" fontId="57" fillId="0" borderId="0" xfId="19" applyFont="1" applyAlignment="1">
      <alignment horizontal="center"/>
    </xf>
    <xf numFmtId="175" fontId="20" fillId="3" borderId="17" xfId="6" applyNumberFormat="1" applyFont="1" applyFill="1" applyBorder="1"/>
    <xf numFmtId="0" fontId="60" fillId="0" borderId="0" xfId="19" applyFont="1"/>
    <xf numFmtId="175" fontId="20" fillId="0" borderId="0" xfId="6" applyNumberFormat="1" applyFont="1" applyFill="1" applyBorder="1"/>
    <xf numFmtId="0" fontId="20" fillId="0" borderId="0" xfId="19" applyAlignment="1">
      <alignment horizontal="center"/>
    </xf>
    <xf numFmtId="0" fontId="20" fillId="0" borderId="0" xfId="22"/>
    <xf numFmtId="175" fontId="20" fillId="0" borderId="0" xfId="6" applyNumberFormat="1" applyFont="1"/>
    <xf numFmtId="0" fontId="20" fillId="0" borderId="0" xfId="22" applyAlignment="1">
      <alignment horizontal="left" indent="1"/>
    </xf>
    <xf numFmtId="0" fontId="30" fillId="0" borderId="0" xfId="22" applyFont="1"/>
    <xf numFmtId="172" fontId="20" fillId="0" borderId="0" xfId="7" applyNumberFormat="1" applyFont="1"/>
    <xf numFmtId="172" fontId="20" fillId="0" borderId="0" xfId="22" applyNumberFormat="1"/>
    <xf numFmtId="175" fontId="58" fillId="0" borderId="0" xfId="6" applyNumberFormat="1" applyFont="1"/>
    <xf numFmtId="175" fontId="20" fillId="3" borderId="17" xfId="6" applyNumberFormat="1" applyFont="1" applyFill="1" applyBorder="1"/>
    <xf numFmtId="0" fontId="59" fillId="0" borderId="0" xfId="22" applyFont="1"/>
    <xf numFmtId="0" fontId="61" fillId="0" borderId="0" xfId="22" applyFont="1"/>
    <xf numFmtId="0" fontId="20" fillId="0" borderId="0" xfId="22" applyFill="1"/>
    <xf numFmtId="0" fontId="20" fillId="0" borderId="0" xfId="26"/>
    <xf numFmtId="0" fontId="20" fillId="0" borderId="0" xfId="26" applyAlignment="1">
      <alignment horizontal="left" indent="1"/>
    </xf>
    <xf numFmtId="0" fontId="30" fillId="0" borderId="0" xfId="26" applyFont="1"/>
    <xf numFmtId="0" fontId="59" fillId="0" borderId="0" xfId="26" applyFont="1"/>
    <xf numFmtId="0" fontId="61" fillId="0" borderId="0" xfId="26" applyFont="1"/>
    <xf numFmtId="0" fontId="20" fillId="0" borderId="0" xfId="26" applyFill="1"/>
    <xf numFmtId="0" fontId="20" fillId="0" borderId="0" xfId="25"/>
    <xf numFmtId="175" fontId="20" fillId="0" borderId="0" xfId="6" applyNumberFormat="1" applyFont="1"/>
    <xf numFmtId="0" fontId="20" fillId="0" borderId="0" xfId="25" applyAlignment="1">
      <alignment horizontal="left" indent="1"/>
    </xf>
    <xf numFmtId="0" fontId="30" fillId="0" borderId="0" xfId="25" applyFont="1"/>
    <xf numFmtId="0" fontId="57" fillId="0" borderId="0" xfId="25" applyFont="1" applyAlignment="1">
      <alignment horizontal="center"/>
    </xf>
    <xf numFmtId="172" fontId="20" fillId="0" borderId="0" xfId="7" applyNumberFormat="1" applyFont="1"/>
    <xf numFmtId="175" fontId="58" fillId="0" borderId="0" xfId="6" applyNumberFormat="1" applyFont="1"/>
    <xf numFmtId="0" fontId="60" fillId="0" borderId="0" xfId="25" applyFont="1"/>
    <xf numFmtId="0" fontId="20" fillId="0" borderId="0" xfId="25" applyAlignment="1">
      <alignment horizontal="center"/>
    </xf>
    <xf numFmtId="0" fontId="30" fillId="0" borderId="0" xfId="25" applyFont="1" applyAlignment="1">
      <alignment horizontal="center"/>
    </xf>
    <xf numFmtId="0" fontId="20" fillId="0" borderId="0" xfId="7" applyNumberFormat="1" applyFont="1"/>
    <xf numFmtId="0" fontId="20" fillId="0" borderId="0" xfId="6" applyNumberFormat="1" applyFont="1"/>
    <xf numFmtId="0" fontId="20" fillId="0" borderId="0" xfId="25" applyNumberFormat="1"/>
    <xf numFmtId="172" fontId="20" fillId="3" borderId="17" xfId="25" applyNumberFormat="1" applyFill="1" applyBorder="1"/>
    <xf numFmtId="172" fontId="20" fillId="0" borderId="0" xfId="25" applyNumberFormat="1" applyFill="1" applyBorder="1"/>
    <xf numFmtId="0" fontId="20" fillId="0" borderId="0" xfId="21"/>
    <xf numFmtId="175" fontId="20" fillId="0" borderId="0" xfId="6" applyNumberFormat="1" applyFont="1"/>
    <xf numFmtId="0" fontId="20" fillId="0" borderId="0" xfId="21" applyAlignment="1">
      <alignment horizontal="left" indent="1"/>
    </xf>
    <xf numFmtId="0" fontId="30" fillId="0" borderId="0" xfId="21" applyFont="1"/>
    <xf numFmtId="172" fontId="20" fillId="0" borderId="0" xfId="7" applyNumberFormat="1" applyFont="1"/>
    <xf numFmtId="0" fontId="60" fillId="0" borderId="0" xfId="21" applyFont="1"/>
    <xf numFmtId="0" fontId="74" fillId="0" borderId="0" xfId="21" applyFont="1"/>
    <xf numFmtId="172" fontId="20" fillId="0" borderId="0" xfId="21" applyNumberFormat="1" applyFill="1" applyBorder="1"/>
    <xf numFmtId="172" fontId="20" fillId="0" borderId="17" xfId="21" applyNumberFormat="1" applyFill="1" applyBorder="1"/>
    <xf numFmtId="0" fontId="20" fillId="0" borderId="0" xfId="21" applyFill="1" applyBorder="1" applyAlignment="1">
      <alignment horizontal="left" indent="1"/>
    </xf>
    <xf numFmtId="0" fontId="76" fillId="0" borderId="0" xfId="21" applyFont="1"/>
    <xf numFmtId="0" fontId="20" fillId="0" borderId="0" xfId="23"/>
    <xf numFmtId="0" fontId="20" fillId="0" borderId="0" xfId="23" applyFill="1"/>
    <xf numFmtId="0" fontId="20" fillId="0" borderId="0" xfId="28"/>
    <xf numFmtId="0" fontId="30" fillId="0" borderId="0" xfId="28" applyFont="1"/>
    <xf numFmtId="0" fontId="57" fillId="0" borderId="0" xfId="28" applyFont="1" applyAlignment="1">
      <alignment horizontal="center"/>
    </xf>
    <xf numFmtId="0" fontId="20" fillId="0" borderId="0" xfId="28" applyFill="1"/>
    <xf numFmtId="176" fontId="75" fillId="0" borderId="0" xfId="8" applyFont="1" applyAlignment="1">
      <alignment horizontal="left" indent="1"/>
    </xf>
    <xf numFmtId="0" fontId="30" fillId="0" borderId="0" xfId="28" applyFont="1" applyAlignment="1">
      <alignment horizontal="left" indent="1"/>
    </xf>
    <xf numFmtId="0" fontId="20" fillId="0" borderId="0" xfId="24"/>
    <xf numFmtId="0" fontId="20" fillId="0" borderId="0" xfId="24" applyAlignment="1">
      <alignment horizontal="left" indent="1"/>
    </xf>
    <xf numFmtId="0" fontId="30" fillId="0" borderId="0" xfId="24" applyFont="1"/>
    <xf numFmtId="0" fontId="57" fillId="0" borderId="0" xfId="24" applyFont="1" applyAlignment="1">
      <alignment horizontal="center"/>
    </xf>
    <xf numFmtId="0" fontId="60" fillId="0" borderId="0" xfId="24" applyFont="1"/>
    <xf numFmtId="176" fontId="21" fillId="0" borderId="0" xfId="8" applyFont="1"/>
    <xf numFmtId="0" fontId="20" fillId="0" borderId="0" xfId="24" applyFill="1"/>
    <xf numFmtId="176" fontId="21" fillId="0" borderId="0" xfId="8" applyFont="1" applyAlignment="1">
      <alignment horizontal="left" indent="1"/>
    </xf>
    <xf numFmtId="0" fontId="20" fillId="0" borderId="0" xfId="24" applyFont="1"/>
    <xf numFmtId="0" fontId="30" fillId="0" borderId="0" xfId="24" applyFont="1" applyAlignment="1">
      <alignment horizontal="left" indent="1"/>
    </xf>
    <xf numFmtId="0" fontId="20" fillId="0" borderId="0" xfId="29"/>
    <xf numFmtId="172" fontId="20" fillId="0" borderId="0" xfId="7" applyNumberFormat="1" applyFont="1"/>
    <xf numFmtId="0" fontId="60" fillId="0" borderId="0" xfId="29" applyFont="1"/>
    <xf numFmtId="0" fontId="20" fillId="0" borderId="0" xfId="29" applyFont="1" applyFill="1"/>
    <xf numFmtId="0" fontId="20" fillId="0" borderId="0" xfId="29" applyAlignment="1">
      <alignment horizontal="left" indent="2"/>
    </xf>
    <xf numFmtId="0" fontId="20" fillId="0" borderId="0" xfId="29" applyFont="1"/>
    <xf numFmtId="3" fontId="21" fillId="0" borderId="1" xfId="0" applyNumberFormat="1" applyFont="1" applyFill="1" applyBorder="1" applyAlignment="1"/>
    <xf numFmtId="0" fontId="65" fillId="4" borderId="0" xfId="9" applyFont="1" applyFill="1" applyAlignment="1">
      <alignment vertical="center"/>
    </xf>
    <xf numFmtId="0" fontId="20" fillId="0" borderId="0" xfId="31"/>
    <xf numFmtId="0" fontId="60" fillId="0" borderId="0" xfId="31" applyFont="1"/>
    <xf numFmtId="0" fontId="21" fillId="0" borderId="0" xfId="10" applyNumberFormat="1" applyFont="1" applyAlignment="1" applyProtection="1">
      <protection locked="0"/>
    </xf>
    <xf numFmtId="0" fontId="21" fillId="0" borderId="0" xfId="10" applyNumberFormat="1" applyFont="1" applyBorder="1" applyAlignment="1" applyProtection="1">
      <protection locked="0"/>
    </xf>
    <xf numFmtId="0" fontId="66" fillId="0" borderId="0" xfId="9" applyFont="1" applyAlignment="1">
      <alignment vertical="center"/>
    </xf>
    <xf numFmtId="0" fontId="25" fillId="0" borderId="0" xfId="9" applyAlignment="1">
      <alignment horizontal="center" vertical="center"/>
    </xf>
    <xf numFmtId="0" fontId="25" fillId="0" borderId="40" xfId="9" applyFont="1" applyBorder="1" applyAlignment="1">
      <alignment horizontal="center" vertical="center"/>
    </xf>
    <xf numFmtId="0" fontId="25" fillId="0" borderId="40" xfId="9" applyBorder="1" applyAlignment="1">
      <alignment horizontal="left" vertical="center" wrapText="1" indent="1"/>
    </xf>
    <xf numFmtId="172" fontId="67" fillId="0" borderId="40" xfId="11" applyNumberFormat="1" applyFont="1" applyBorder="1" applyAlignment="1">
      <alignment vertical="center"/>
    </xf>
    <xf numFmtId="0" fontId="25" fillId="0" borderId="40" xfId="9" applyFont="1" applyBorder="1" applyAlignment="1">
      <alignment horizontal="left" vertical="center" wrapText="1" indent="1"/>
    </xf>
    <xf numFmtId="0" fontId="68" fillId="0" borderId="41" xfId="9" applyFont="1" applyBorder="1" applyAlignment="1">
      <alignment horizontal="center" vertical="center"/>
    </xf>
    <xf numFmtId="0" fontId="25" fillId="0" borderId="1" xfId="9" applyBorder="1" applyAlignment="1">
      <alignment horizontal="left" vertical="center" wrapText="1" indent="1"/>
    </xf>
    <xf numFmtId="0" fontId="25" fillId="0" borderId="1" xfId="9" applyBorder="1" applyAlignment="1">
      <alignment vertical="center"/>
    </xf>
    <xf numFmtId="172" fontId="69" fillId="0" borderId="40" xfId="11" applyNumberFormat="1" applyFont="1" applyBorder="1" applyAlignment="1">
      <alignment vertical="center"/>
    </xf>
    <xf numFmtId="44" fontId="20" fillId="0" borderId="0" xfId="11" applyFont="1" applyAlignment="1">
      <alignment vertical="center"/>
    </xf>
    <xf numFmtId="171" fontId="70" fillId="0" borderId="0" xfId="10" applyFont="1" applyAlignment="1"/>
    <xf numFmtId="171" fontId="70" fillId="0" borderId="0" xfId="10" applyFont="1" applyAlignment="1">
      <alignment horizontal="left" indent="6"/>
    </xf>
    <xf numFmtId="4" fontId="25" fillId="0" borderId="0" xfId="9" applyNumberFormat="1"/>
    <xf numFmtId="0" fontId="65" fillId="0" borderId="0" xfId="9" applyFont="1" applyAlignment="1">
      <alignment vertical="center"/>
    </xf>
    <xf numFmtId="0" fontId="65" fillId="0" borderId="0" xfId="9" applyFont="1" applyAlignment="1">
      <alignment horizontal="left" vertical="center" wrapText="1" indent="1"/>
    </xf>
    <xf numFmtId="0" fontId="68" fillId="0" borderId="40" xfId="9" applyFont="1" applyFill="1" applyBorder="1" applyAlignment="1">
      <alignment horizontal="center" vertical="center"/>
    </xf>
    <xf numFmtId="0" fontId="68" fillId="0" borderId="40" xfId="9" applyFont="1" applyFill="1" applyBorder="1" applyAlignment="1">
      <alignment horizontal="left" vertical="center" wrapText="1" indent="1"/>
    </xf>
    <xf numFmtId="0" fontId="68" fillId="0" borderId="40" xfId="9" applyFont="1" applyFill="1" applyBorder="1" applyAlignment="1">
      <alignment horizontal="center" vertical="center" wrapText="1"/>
    </xf>
    <xf numFmtId="0" fontId="75" fillId="0" borderId="0" xfId="9" applyFont="1" applyAlignment="1">
      <alignment vertical="center"/>
    </xf>
    <xf numFmtId="0" fontId="40" fillId="0" borderId="31" xfId="3" applyFont="1" applyFill="1" applyBorder="1" applyAlignment="1">
      <alignment horizontal="right" vertical="top"/>
    </xf>
    <xf numFmtId="0" fontId="40" fillId="0" borderId="37" xfId="3" applyFont="1" applyFill="1" applyBorder="1" applyAlignment="1">
      <alignment horizontal="right" vertical="top"/>
    </xf>
    <xf numFmtId="0" fontId="49" fillId="0" borderId="5" xfId="4" quotePrefix="1" applyFont="1" applyFill="1" applyBorder="1" applyAlignment="1">
      <alignment vertical="top"/>
    </xf>
    <xf numFmtId="171" fontId="0" fillId="0" borderId="0" xfId="0" applyFill="1" applyAlignment="1"/>
    <xf numFmtId="3" fontId="79" fillId="0" borderId="0" xfId="0" applyNumberFormat="1" applyFont="1" applyAlignment="1"/>
    <xf numFmtId="172" fontId="0" fillId="0" borderId="0" xfId="1" applyNumberFormat="1" applyFont="1" applyAlignment="1"/>
    <xf numFmtId="0" fontId="57" fillId="7" borderId="0" xfId="26" applyFont="1" applyFill="1" applyAlignment="1">
      <alignment horizontal="center"/>
    </xf>
    <xf numFmtId="175" fontId="19" fillId="7" borderId="0" xfId="6" applyNumberFormat="1" applyFont="1" applyFill="1" applyBorder="1"/>
    <xf numFmtId="172" fontId="20" fillId="7" borderId="0" xfId="7" applyNumberFormat="1" applyFont="1" applyFill="1"/>
    <xf numFmtId="175" fontId="58" fillId="7" borderId="0" xfId="6" applyNumberFormat="1" applyFont="1" applyFill="1" applyBorder="1"/>
    <xf numFmtId="175" fontId="58" fillId="7" borderId="0" xfId="6" applyNumberFormat="1" applyFont="1" applyFill="1"/>
    <xf numFmtId="172" fontId="58" fillId="7" borderId="0" xfId="7" applyNumberFormat="1" applyFont="1" applyFill="1"/>
    <xf numFmtId="0" fontId="20" fillId="7" borderId="0" xfId="26" applyFill="1" applyAlignment="1">
      <alignment horizontal="center"/>
    </xf>
    <xf numFmtId="0" fontId="20" fillId="7" borderId="0" xfId="26" applyFill="1"/>
    <xf numFmtId="171" fontId="0" fillId="7" borderId="0" xfId="0" applyFill="1" applyAlignment="1"/>
    <xf numFmtId="171" fontId="75" fillId="7" borderId="0" xfId="0" applyFont="1" applyFill="1" applyAlignment="1">
      <alignment horizontal="center"/>
    </xf>
    <xf numFmtId="171" fontId="80" fillId="7" borderId="0" xfId="0" applyFont="1" applyFill="1" applyAlignment="1">
      <alignment horizontal="center"/>
    </xf>
    <xf numFmtId="171" fontId="75" fillId="7" borderId="0" xfId="0" applyFont="1" applyFill="1" applyAlignment="1"/>
    <xf numFmtId="172" fontId="75" fillId="7" borderId="0" xfId="1" applyNumberFormat="1" applyFont="1" applyFill="1" applyAlignment="1"/>
    <xf numFmtId="10" fontId="75" fillId="7" borderId="0" xfId="32" applyNumberFormat="1" applyFont="1" applyFill="1" applyAlignment="1"/>
    <xf numFmtId="172" fontId="81" fillId="7" borderId="0" xfId="1" applyNumberFormat="1" applyFont="1" applyFill="1" applyAlignment="1"/>
    <xf numFmtId="10" fontId="80" fillId="7" borderId="0" xfId="32" applyNumberFormat="1" applyFont="1" applyFill="1" applyAlignment="1"/>
    <xf numFmtId="0" fontId="19" fillId="0" borderId="0" xfId="29" applyFont="1"/>
    <xf numFmtId="171" fontId="20" fillId="0" borderId="0" xfId="29" applyNumberFormat="1"/>
    <xf numFmtId="171" fontId="19" fillId="7" borderId="0" xfId="29" applyNumberFormat="1" applyFont="1" applyFill="1"/>
    <xf numFmtId="172" fontId="20" fillId="7" borderId="0" xfId="7" applyNumberFormat="1" applyFont="1" applyFill="1" applyBorder="1"/>
    <xf numFmtId="3" fontId="21" fillId="0" borderId="0" xfId="0" applyNumberFormat="1" applyFont="1" applyFill="1" applyBorder="1" applyAlignment="1"/>
    <xf numFmtId="3" fontId="21" fillId="9" borderId="0" xfId="0" applyNumberFormat="1" applyFont="1" applyFill="1" applyAlignment="1"/>
    <xf numFmtId="3" fontId="21" fillId="9" borderId="1" xfId="0" applyNumberFormat="1" applyFont="1" applyFill="1" applyBorder="1" applyAlignment="1"/>
    <xf numFmtId="169" fontId="21" fillId="0" borderId="0" xfId="0" applyNumberFormat="1" applyFont="1" applyFill="1" applyAlignment="1"/>
    <xf numFmtId="0" fontId="30" fillId="0" borderId="0" xfId="24" applyFont="1" applyAlignment="1">
      <alignment horizontal="center"/>
    </xf>
    <xf numFmtId="172" fontId="20" fillId="9" borderId="0" xfId="7" applyNumberFormat="1" applyFont="1" applyFill="1"/>
    <xf numFmtId="175" fontId="20" fillId="9" borderId="0" xfId="6" applyNumberFormat="1" applyFont="1" applyFill="1"/>
    <xf numFmtId="175" fontId="20" fillId="9" borderId="0" xfId="6" applyNumberFormat="1" applyFont="1" applyFill="1" applyBorder="1"/>
    <xf numFmtId="175" fontId="20" fillId="9" borderId="6" xfId="6" applyNumberFormat="1" applyFont="1" applyFill="1" applyBorder="1"/>
    <xf numFmtId="172" fontId="20" fillId="0" borderId="17" xfId="7" applyNumberFormat="1" applyFont="1" applyFill="1" applyBorder="1"/>
    <xf numFmtId="0" fontId="84" fillId="4" borderId="0" xfId="19" applyFont="1" applyFill="1" applyAlignment="1">
      <alignment horizontal="left"/>
    </xf>
    <xf numFmtId="0" fontId="84" fillId="4" borderId="0" xfId="22" applyFont="1" applyFill="1"/>
    <xf numFmtId="171" fontId="75" fillId="8" borderId="0" xfId="0" applyFont="1" applyFill="1" applyAlignment="1"/>
    <xf numFmtId="169" fontId="75" fillId="8" borderId="0" xfId="0" applyNumberFormat="1" applyFont="1" applyFill="1" applyAlignment="1"/>
    <xf numFmtId="169" fontId="80" fillId="8" borderId="0" xfId="0" applyNumberFormat="1" applyFont="1" applyFill="1" applyAlignment="1"/>
    <xf numFmtId="171" fontId="0" fillId="8" borderId="0" xfId="0" applyFill="1" applyAlignment="1">
      <alignment horizontal="center"/>
    </xf>
    <xf numFmtId="171" fontId="0" fillId="8" borderId="0" xfId="0" applyFill="1" applyAlignment="1"/>
    <xf numFmtId="171" fontId="80" fillId="8" borderId="0" xfId="0" applyFont="1" applyFill="1" applyAlignment="1">
      <alignment horizontal="center"/>
    </xf>
    <xf numFmtId="171" fontId="85" fillId="4" borderId="0" xfId="0" applyFont="1" applyFill="1" applyAlignment="1"/>
    <xf numFmtId="0" fontId="20" fillId="0" borderId="0" xfId="21" applyFont="1" applyFill="1"/>
    <xf numFmtId="0" fontId="20" fillId="9" borderId="0" xfId="21" applyFill="1"/>
    <xf numFmtId="0" fontId="20" fillId="9" borderId="0" xfId="21" applyFill="1" applyAlignment="1">
      <alignment horizontal="left" indent="1"/>
    </xf>
    <xf numFmtId="171" fontId="82" fillId="9" borderId="0" xfId="0" applyFont="1" applyFill="1" applyAlignment="1"/>
    <xf numFmtId="171" fontId="0" fillId="9" borderId="0" xfId="0" applyFill="1" applyAlignment="1"/>
    <xf numFmtId="0" fontId="86" fillId="4" borderId="0" xfId="24" applyFont="1" applyFill="1"/>
    <xf numFmtId="0" fontId="60" fillId="4" borderId="0" xfId="24" applyFont="1" applyFill="1"/>
    <xf numFmtId="171" fontId="83" fillId="9" borderId="0" xfId="0" applyFont="1" applyFill="1" applyAlignment="1"/>
    <xf numFmtId="171" fontId="18" fillId="9" borderId="0" xfId="29" applyNumberFormat="1" applyFont="1" applyFill="1"/>
    <xf numFmtId="0" fontId="20" fillId="9" borderId="0" xfId="29" applyFill="1"/>
    <xf numFmtId="0" fontId="87" fillId="0" borderId="0" xfId="9" applyFont="1" applyAlignment="1">
      <alignment horizontal="left" vertical="center"/>
    </xf>
    <xf numFmtId="0" fontId="88" fillId="4" borderId="0" xfId="9" applyFont="1" applyFill="1" applyAlignment="1">
      <alignment vertical="center"/>
    </xf>
    <xf numFmtId="0" fontId="65" fillId="4" borderId="0" xfId="9" applyFont="1" applyFill="1" applyAlignment="1">
      <alignment horizontal="left" vertical="center" wrapText="1" indent="1"/>
    </xf>
    <xf numFmtId="171" fontId="83" fillId="9" borderId="0" xfId="0" quotePrefix="1" applyFont="1" applyFill="1" applyAlignment="1">
      <alignment horizontal="left"/>
    </xf>
    <xf numFmtId="171" fontId="0" fillId="7" borderId="0" xfId="0" quotePrefix="1" applyFill="1" applyAlignment="1">
      <alignment horizontal="left"/>
    </xf>
    <xf numFmtId="0" fontId="17" fillId="0" borderId="0" xfId="25" quotePrefix="1" applyFont="1" applyAlignment="1">
      <alignment horizontal="left"/>
    </xf>
    <xf numFmtId="175" fontId="48" fillId="0" borderId="42" xfId="2" applyNumberFormat="1" applyFont="1" applyFill="1" applyBorder="1" applyAlignment="1">
      <alignment horizontal="right" vertical="top"/>
    </xf>
    <xf numFmtId="171" fontId="16" fillId="7" borderId="0" xfId="29" applyNumberFormat="1" applyFont="1" applyFill="1"/>
    <xf numFmtId="171" fontId="16" fillId="7" borderId="0" xfId="29" quotePrefix="1" applyNumberFormat="1" applyFont="1" applyFill="1" applyAlignment="1">
      <alignment horizontal="left"/>
    </xf>
    <xf numFmtId="171" fontId="16" fillId="7" borderId="0" xfId="29" applyNumberFormat="1" applyFont="1" applyFill="1" applyAlignment="1">
      <alignment horizontal="left"/>
    </xf>
    <xf numFmtId="172" fontId="20" fillId="7" borderId="9" xfId="7" applyNumberFormat="1" applyFont="1" applyFill="1" applyBorder="1"/>
    <xf numFmtId="172" fontId="16" fillId="7" borderId="0" xfId="7" applyNumberFormat="1" applyFont="1" applyFill="1" applyBorder="1"/>
    <xf numFmtId="0" fontId="16" fillId="0" borderId="0" xfId="29" quotePrefix="1" applyFont="1" applyAlignment="1">
      <alignment horizontal="left"/>
    </xf>
    <xf numFmtId="171" fontId="77" fillId="0" borderId="0" xfId="0" applyFont="1" applyFill="1" applyAlignment="1"/>
    <xf numFmtId="171" fontId="75" fillId="0" borderId="0" xfId="0" applyFont="1" applyFill="1" applyAlignment="1"/>
    <xf numFmtId="171" fontId="75" fillId="0" borderId="0" xfId="0" applyFont="1" applyFill="1" applyAlignment="1">
      <alignment horizontal="center"/>
    </xf>
    <xf numFmtId="171" fontId="80" fillId="0" borderId="0" xfId="0" applyFont="1" applyFill="1" applyAlignment="1">
      <alignment horizontal="center"/>
    </xf>
    <xf numFmtId="10" fontId="75" fillId="0" borderId="0" xfId="32" applyNumberFormat="1" applyFont="1" applyFill="1" applyAlignment="1"/>
    <xf numFmtId="10" fontId="80" fillId="0" borderId="0" xfId="32" applyNumberFormat="1" applyFont="1" applyFill="1" applyAlignment="1"/>
    <xf numFmtId="172" fontId="16" fillId="9" borderId="0" xfId="7" applyNumberFormat="1" applyFont="1" applyFill="1" applyBorder="1"/>
    <xf numFmtId="2" fontId="75" fillId="9" borderId="0" xfId="0" applyNumberFormat="1" applyFont="1" applyFill="1" applyAlignment="1">
      <alignment horizontal="left"/>
    </xf>
    <xf numFmtId="2" fontId="89" fillId="9" borderId="0" xfId="0" applyNumberFormat="1" applyFont="1" applyFill="1" applyAlignment="1">
      <alignment horizontal="center"/>
    </xf>
    <xf numFmtId="4" fontId="89" fillId="9" borderId="0" xfId="0" applyNumberFormat="1" applyFont="1" applyFill="1" applyAlignment="1">
      <alignment horizontal="center"/>
    </xf>
    <xf numFmtId="0" fontId="40" fillId="0" borderId="0" xfId="4" applyFont="1" applyFill="1" applyBorder="1" applyAlignment="1">
      <alignment horizontal="left" vertical="top"/>
    </xf>
    <xf numFmtId="0" fontId="49" fillId="0" borderId="0" xfId="4" quotePrefix="1" applyFont="1" applyFill="1" applyBorder="1" applyAlignment="1">
      <alignment horizontal="left" vertical="top"/>
    </xf>
    <xf numFmtId="0" fontId="39" fillId="0" borderId="37" xfId="4" quotePrefix="1" applyFont="1" applyFill="1" applyBorder="1" applyAlignment="1">
      <alignment vertical="top"/>
    </xf>
    <xf numFmtId="0" fontId="39" fillId="0" borderId="37" xfId="4" applyFont="1" applyFill="1" applyBorder="1" applyAlignment="1">
      <alignment vertical="top"/>
    </xf>
    <xf numFmtId="37" fontId="40" fillId="0" borderId="37" xfId="4" applyNumberFormat="1" applyFont="1" applyFill="1" applyBorder="1" applyAlignment="1">
      <alignment horizontal="right" vertical="top"/>
    </xf>
    <xf numFmtId="0" fontId="40" fillId="0" borderId="37" xfId="4" applyFont="1" applyFill="1" applyBorder="1" applyAlignment="1">
      <alignment vertical="top"/>
    </xf>
    <xf numFmtId="0" fontId="15" fillId="0" borderId="0" xfId="29" quotePrefix="1" applyFont="1" applyAlignment="1">
      <alignment horizontal="left"/>
    </xf>
    <xf numFmtId="37" fontId="48" fillId="0" borderId="17" xfId="4" applyNumberFormat="1" applyFont="1" applyFill="1" applyBorder="1" applyAlignment="1">
      <alignment horizontal="right" vertical="top"/>
    </xf>
    <xf numFmtId="0" fontId="40" fillId="0" borderId="36" xfId="3" applyFont="1" applyFill="1" applyBorder="1" applyAlignment="1">
      <alignment horizontal="center" vertical="top"/>
    </xf>
    <xf numFmtId="0" fontId="50" fillId="0" borderId="17" xfId="3" applyFont="1" applyFill="1" applyBorder="1" applyAlignment="1">
      <alignment horizontal="center" vertical="top" wrapText="1"/>
    </xf>
    <xf numFmtId="49" fontId="49" fillId="0" borderId="17" xfId="3" applyNumberFormat="1" applyFont="1" applyFill="1" applyBorder="1" applyAlignment="1">
      <alignment horizontal="left" vertical="top"/>
    </xf>
    <xf numFmtId="0" fontId="14" fillId="0" borderId="0" xfId="23" applyFont="1"/>
    <xf numFmtId="0" fontId="90" fillId="0" borderId="0" xfId="23" applyFont="1"/>
    <xf numFmtId="171" fontId="91" fillId="0" borderId="0" xfId="0" applyFont="1" applyAlignment="1"/>
    <xf numFmtId="172" fontId="14" fillId="9" borderId="0" xfId="7" applyNumberFormat="1" applyFont="1" applyFill="1"/>
    <xf numFmtId="172" fontId="14" fillId="0" borderId="0" xfId="7" applyNumberFormat="1" applyFont="1"/>
    <xf numFmtId="0" fontId="14" fillId="0" borderId="0" xfId="23" applyFont="1" applyFill="1"/>
    <xf numFmtId="176" fontId="91" fillId="0" borderId="0" xfId="8" applyFont="1"/>
    <xf numFmtId="43" fontId="91" fillId="0" borderId="0" xfId="8" applyNumberFormat="1" applyFont="1"/>
    <xf numFmtId="0" fontId="94" fillId="0" borderId="0" xfId="23" applyFont="1"/>
    <xf numFmtId="171" fontId="91" fillId="0" borderId="0" xfId="0" applyFont="1" applyFill="1" applyAlignment="1"/>
    <xf numFmtId="0" fontId="14" fillId="0" borderId="0" xfId="28" applyFont="1"/>
    <xf numFmtId="0" fontId="14" fillId="0" borderId="0" xfId="28" applyFont="1" applyAlignment="1">
      <alignment horizontal="left" indent="1"/>
    </xf>
    <xf numFmtId="175" fontId="14" fillId="0" borderId="0" xfId="6" applyNumberFormat="1" applyFont="1" applyFill="1"/>
    <xf numFmtId="175" fontId="14" fillId="0" borderId="0" xfId="6" applyNumberFormat="1" applyFont="1" applyFill="1" applyBorder="1"/>
    <xf numFmtId="0" fontId="90" fillId="0" borderId="0" xfId="28" applyFont="1"/>
    <xf numFmtId="0" fontId="14" fillId="9" borderId="0" xfId="28" applyFont="1" applyFill="1" applyAlignment="1">
      <alignment horizontal="left" indent="1"/>
    </xf>
    <xf numFmtId="0" fontId="14" fillId="0" borderId="0" xfId="28" applyFont="1" applyFill="1"/>
    <xf numFmtId="0" fontId="14" fillId="0" borderId="0" xfId="28" applyFont="1" applyFill="1" applyAlignment="1">
      <alignment horizontal="left" indent="1"/>
    </xf>
    <xf numFmtId="172" fontId="14" fillId="0" borderId="17" xfId="7" applyNumberFormat="1" applyFont="1" applyFill="1" applyBorder="1"/>
    <xf numFmtId="0" fontId="20" fillId="0" borderId="0" xfId="26" applyFont="1" applyAlignment="1">
      <alignment horizontal="left"/>
    </xf>
    <xf numFmtId="171" fontId="70" fillId="0" borderId="0" xfId="0" applyFont="1" applyAlignment="1"/>
    <xf numFmtId="0" fontId="12" fillId="9" borderId="0" xfId="21" quotePrefix="1" applyFont="1" applyFill="1" applyAlignment="1">
      <alignment horizontal="left"/>
    </xf>
    <xf numFmtId="0" fontId="12" fillId="9" borderId="0" xfId="21" quotePrefix="1" applyFont="1" applyFill="1" applyAlignment="1">
      <alignment horizontal="left" indent="1"/>
    </xf>
    <xf numFmtId="0" fontId="12" fillId="0" borderId="0" xfId="23" quotePrefix="1" applyFont="1" applyAlignment="1">
      <alignment horizontal="left"/>
    </xf>
    <xf numFmtId="175" fontId="40" fillId="0" borderId="19" xfId="2" applyNumberFormat="1" applyFont="1" applyFill="1" applyBorder="1" applyAlignment="1">
      <alignment horizontal="right" vertical="top"/>
    </xf>
    <xf numFmtId="2" fontId="75" fillId="0" borderId="0" xfId="0" applyNumberFormat="1" applyFont="1" applyFill="1" applyAlignment="1">
      <alignment horizontal="left"/>
    </xf>
    <xf numFmtId="172" fontId="16" fillId="0" borderId="0" xfId="7" applyNumberFormat="1" applyFont="1" applyFill="1" applyBorder="1"/>
    <xf numFmtId="2" fontId="89" fillId="9" borderId="0" xfId="0" applyNumberFormat="1" applyFont="1" applyFill="1" applyAlignment="1">
      <alignment horizontal="left"/>
    </xf>
    <xf numFmtId="172" fontId="30" fillId="9" borderId="0" xfId="7" applyNumberFormat="1" applyFont="1" applyFill="1" applyBorder="1"/>
    <xf numFmtId="2" fontId="75" fillId="9" borderId="6" xfId="0" applyNumberFormat="1" applyFont="1" applyFill="1" applyBorder="1" applyAlignment="1">
      <alignment horizontal="left"/>
    </xf>
    <xf numFmtId="172" fontId="16" fillId="9" borderId="6" xfId="7" applyNumberFormat="1" applyFont="1" applyFill="1" applyBorder="1"/>
    <xf numFmtId="3" fontId="21" fillId="0" borderId="6" xfId="0" applyNumberFormat="1" applyFont="1" applyFill="1" applyBorder="1" applyAlignment="1"/>
    <xf numFmtId="172" fontId="58" fillId="9" borderId="0" xfId="7" applyNumberFormat="1" applyFont="1" applyFill="1"/>
    <xf numFmtId="0" fontId="11" fillId="0" borderId="0" xfId="28" applyFont="1" applyFill="1" applyAlignment="1">
      <alignment horizontal="left" indent="1"/>
    </xf>
    <xf numFmtId="175" fontId="58" fillId="0" borderId="0" xfId="6" applyNumberFormat="1" applyFont="1" applyFill="1"/>
    <xf numFmtId="0" fontId="11" fillId="0" borderId="0" xfId="28" applyFont="1"/>
    <xf numFmtId="0" fontId="11" fillId="9" borderId="0" xfId="21" quotePrefix="1" applyFont="1" applyFill="1" applyAlignment="1">
      <alignment horizontal="left" indent="1"/>
    </xf>
    <xf numFmtId="0" fontId="10" fillId="9" borderId="0" xfId="21" applyFont="1" applyFill="1" applyAlignment="1">
      <alignment horizontal="left" indent="1"/>
    </xf>
    <xf numFmtId="0" fontId="10" fillId="9" borderId="0" xfId="21" applyFont="1" applyFill="1"/>
    <xf numFmtId="0" fontId="40" fillId="0" borderId="0" xfId="3" quotePrefix="1" applyFont="1" applyFill="1" applyBorder="1" applyAlignment="1">
      <alignment horizontal="left" vertical="top"/>
    </xf>
    <xf numFmtId="175" fontId="31" fillId="0" borderId="17" xfId="2" applyNumberFormat="1" applyFont="1" applyFill="1" applyBorder="1" applyAlignment="1">
      <alignment horizontal="right" vertical="top"/>
    </xf>
    <xf numFmtId="175" fontId="40" fillId="0" borderId="37" xfId="2" applyNumberFormat="1" applyFont="1" applyFill="1" applyBorder="1" applyAlignment="1">
      <alignment horizontal="right" vertical="top"/>
    </xf>
    <xf numFmtId="172" fontId="14" fillId="0" borderId="0" xfId="7" applyNumberFormat="1" applyFont="1" applyFill="1"/>
    <xf numFmtId="172" fontId="9" fillId="0" borderId="0" xfId="7" applyNumberFormat="1" applyFont="1" applyFill="1"/>
    <xf numFmtId="172" fontId="14" fillId="0" borderId="6" xfId="7" applyNumberFormat="1" applyFont="1" applyFill="1" applyBorder="1"/>
    <xf numFmtId="0" fontId="40" fillId="0" borderId="17" xfId="0" applyNumberFormat="1" applyFont="1" applyFill="1" applyBorder="1" applyAlignment="1">
      <alignment horizontal="left" vertical="top" wrapText="1"/>
    </xf>
    <xf numFmtId="0" fontId="48" fillId="0" borderId="17" xfId="0" applyNumberFormat="1" applyFont="1" applyFill="1" applyBorder="1" applyAlignment="1">
      <alignment horizontal="left" vertical="top" wrapText="1"/>
    </xf>
    <xf numFmtId="175" fontId="48" fillId="0" borderId="0" xfId="3" applyNumberFormat="1" applyFont="1" applyFill="1" applyBorder="1" applyAlignment="1">
      <alignment horizontal="left" vertical="top"/>
    </xf>
    <xf numFmtId="169" fontId="0" fillId="0" borderId="0" xfId="0" applyNumberFormat="1" applyAlignment="1"/>
    <xf numFmtId="10" fontId="0" fillId="0" borderId="0" xfId="32" applyNumberFormat="1" applyFont="1" applyAlignment="1"/>
    <xf numFmtId="10" fontId="96" fillId="0" borderId="0" xfId="32" applyNumberFormat="1" applyFont="1" applyAlignment="1"/>
    <xf numFmtId="169" fontId="96" fillId="0" borderId="0" xfId="0" applyNumberFormat="1" applyFont="1" applyAlignment="1"/>
    <xf numFmtId="174" fontId="48" fillId="0" borderId="3" xfId="2" applyNumberFormat="1" applyFont="1" applyFill="1" applyBorder="1" applyAlignment="1">
      <alignment horizontal="right" vertical="top"/>
    </xf>
    <xf numFmtId="172" fontId="54" fillId="0" borderId="0" xfId="1" applyNumberFormat="1" applyFont="1" applyFill="1" applyAlignment="1"/>
    <xf numFmtId="171" fontId="8" fillId="0" borderId="0" xfId="29" applyNumberFormat="1" applyFont="1"/>
    <xf numFmtId="37" fontId="20" fillId="0" borderId="0" xfId="29" applyNumberFormat="1"/>
    <xf numFmtId="44" fontId="20" fillId="0" borderId="0" xfId="29" applyNumberFormat="1"/>
    <xf numFmtId="0" fontId="8" fillId="0" borderId="0" xfId="29" quotePrefix="1" applyFont="1" applyAlignment="1">
      <alignment horizontal="left"/>
    </xf>
    <xf numFmtId="0" fontId="8" fillId="0" borderId="0" xfId="29" applyFont="1"/>
    <xf numFmtId="0" fontId="8" fillId="0" borderId="0" xfId="29" quotePrefix="1" applyFont="1" applyAlignment="1">
      <alignment horizontal="left" indent="1"/>
    </xf>
    <xf numFmtId="171" fontId="97" fillId="0" borderId="0" xfId="0" applyFont="1" applyAlignment="1"/>
    <xf numFmtId="171" fontId="97" fillId="0" borderId="0" xfId="0" applyFont="1" applyFill="1" applyAlignment="1"/>
    <xf numFmtId="172" fontId="75" fillId="0" borderId="0" xfId="1" applyNumberFormat="1" applyFont="1" applyAlignment="1"/>
    <xf numFmtId="172" fontId="6" fillId="9" borderId="0" xfId="7" applyNumberFormat="1" applyFont="1" applyFill="1"/>
    <xf numFmtId="171" fontId="21" fillId="0" borderId="0" xfId="0" applyFont="1" applyAlignment="1">
      <alignment horizontal="right"/>
    </xf>
    <xf numFmtId="171" fontId="21" fillId="0" borderId="0" xfId="0" applyFont="1" applyAlignment="1">
      <alignment horizontal="right"/>
    </xf>
    <xf numFmtId="3" fontId="21" fillId="2" borderId="1" xfId="0" applyNumberFormat="1" applyFont="1" applyFill="1" applyBorder="1" applyAlignment="1"/>
    <xf numFmtId="3" fontId="21" fillId="2" borderId="0" xfId="0" applyNumberFormat="1" applyFont="1" applyFill="1" applyAlignment="1"/>
    <xf numFmtId="171" fontId="21" fillId="0" borderId="0" xfId="0" applyFont="1" applyAlignment="1">
      <alignment horizontal="right"/>
    </xf>
    <xf numFmtId="10" fontId="21" fillId="0" borderId="0" xfId="0" applyNumberFormat="1" applyFont="1" applyFill="1" applyAlignment="1" applyProtection="1">
      <alignment vertical="top" wrapText="1"/>
      <protection locked="0"/>
    </xf>
    <xf numFmtId="0" fontId="21" fillId="0" borderId="0" xfId="0" applyNumberFormat="1" applyFont="1" applyFill="1" applyBorder="1" applyAlignment="1" applyProtection="1">
      <protection locked="0"/>
    </xf>
    <xf numFmtId="0" fontId="21" fillId="0" borderId="1" xfId="0" applyNumberFormat="1" applyFont="1" applyFill="1" applyBorder="1" applyAlignment="1" applyProtection="1">
      <protection locked="0"/>
    </xf>
    <xf numFmtId="172" fontId="75" fillId="9" borderId="0" xfId="1" applyNumberFormat="1" applyFont="1" applyFill="1" applyAlignment="1">
      <alignment horizontal="right"/>
    </xf>
    <xf numFmtId="169" fontId="75" fillId="0" borderId="0" xfId="0" applyNumberFormat="1" applyFont="1" applyFill="1" applyAlignment="1"/>
    <xf numFmtId="171" fontId="75" fillId="0" borderId="0" xfId="0" applyFont="1" applyAlignment="1"/>
    <xf numFmtId="169" fontId="75" fillId="0" borderId="0" xfId="0" applyNumberFormat="1" applyFont="1" applyAlignment="1"/>
    <xf numFmtId="0" fontId="95" fillId="0" borderId="0" xfId="28" applyFont="1" applyFill="1"/>
    <xf numFmtId="0" fontId="7" fillId="0" borderId="0" xfId="28" applyFont="1" applyFill="1"/>
    <xf numFmtId="172" fontId="75" fillId="0" borderId="0" xfId="1" applyNumberFormat="1" applyFont="1" applyFill="1" applyAlignment="1"/>
    <xf numFmtId="164" fontId="75" fillId="0" borderId="0" xfId="32" applyNumberFormat="1" applyFont="1" applyFill="1" applyAlignment="1"/>
    <xf numFmtId="0" fontId="4" fillId="0" borderId="0" xfId="28" applyFont="1"/>
    <xf numFmtId="0" fontId="3" fillId="9" borderId="0" xfId="28" applyFont="1" applyFill="1" applyAlignment="1">
      <alignment horizontal="left" indent="1"/>
    </xf>
    <xf numFmtId="172" fontId="2" fillId="9" borderId="0" xfId="7" applyNumberFormat="1" applyFont="1" applyFill="1"/>
    <xf numFmtId="0" fontId="2" fillId="9" borderId="0" xfId="28" applyFont="1" applyFill="1" applyAlignment="1">
      <alignment horizontal="left" indent="1"/>
    </xf>
    <xf numFmtId="0" fontId="2" fillId="0" borderId="0" xfId="28" applyFont="1" applyFill="1"/>
    <xf numFmtId="0" fontId="2" fillId="0" borderId="0" xfId="28" applyFont="1"/>
    <xf numFmtId="175" fontId="75" fillId="0" borderId="0" xfId="2" applyNumberFormat="1" applyFont="1" applyAlignment="1"/>
    <xf numFmtId="178" fontId="75" fillId="0" borderId="0" xfId="32" applyNumberFormat="1" applyFont="1" applyAlignment="1"/>
    <xf numFmtId="171" fontId="99" fillId="0" borderId="0" xfId="0" applyFont="1" applyAlignment="1">
      <alignment horizontal="centerContinuous"/>
    </xf>
    <xf numFmtId="171" fontId="0" fillId="0" borderId="0" xfId="0" applyAlignment="1">
      <alignment horizontal="centerContinuous"/>
    </xf>
    <xf numFmtId="0" fontId="21" fillId="0" borderId="0" xfId="0" applyNumberFormat="1" applyFont="1" applyAlignment="1">
      <alignment horizontal="left" wrapText="1"/>
    </xf>
    <xf numFmtId="0" fontId="21" fillId="0" borderId="0" xfId="0" applyNumberFormat="1" applyFont="1" applyAlignment="1">
      <alignment horizontal="center"/>
    </xf>
    <xf numFmtId="0" fontId="21" fillId="0" borderId="0" xfId="0" applyNumberFormat="1" applyFont="1" applyFill="1" applyAlignment="1">
      <alignment vertical="top" wrapText="1"/>
    </xf>
    <xf numFmtId="0" fontId="21" fillId="0" borderId="0" xfId="0" applyNumberFormat="1" applyFont="1" applyFill="1" applyAlignment="1" applyProtection="1">
      <alignment vertical="top" wrapText="1"/>
      <protection locked="0"/>
    </xf>
    <xf numFmtId="0" fontId="21" fillId="0" borderId="0" xfId="0" applyNumberFormat="1" applyFont="1" applyAlignment="1" applyProtection="1">
      <alignment vertical="top" wrapText="1"/>
      <protection locked="0"/>
    </xf>
    <xf numFmtId="0" fontId="0" fillId="0" borderId="8" xfId="0" applyNumberFormat="1" applyBorder="1" applyAlignment="1">
      <alignment horizontal="center"/>
    </xf>
    <xf numFmtId="0" fontId="0" fillId="0" borderId="9" xfId="0" applyNumberFormat="1" applyFont="1" applyBorder="1" applyAlignment="1">
      <alignment horizontal="center"/>
    </xf>
    <xf numFmtId="0" fontId="0" fillId="0" borderId="10" xfId="0" applyNumberFormat="1" applyFont="1" applyBorder="1" applyAlignment="1">
      <alignment horizontal="center"/>
    </xf>
    <xf numFmtId="49" fontId="40" fillId="0" borderId="8" xfId="3" applyNumberFormat="1" applyFont="1" applyFill="1" applyBorder="1" applyAlignment="1">
      <alignment horizontal="center" vertical="center"/>
    </xf>
    <xf numFmtId="49" fontId="40" fillId="0" borderId="9" xfId="3" applyNumberFormat="1" applyFont="1" applyFill="1" applyBorder="1" applyAlignment="1">
      <alignment horizontal="center" vertical="center"/>
    </xf>
    <xf numFmtId="49" fontId="40" fillId="0" borderId="34" xfId="3" applyNumberFormat="1" applyFont="1" applyFill="1" applyBorder="1" applyAlignment="1">
      <alignment horizontal="center" vertical="center"/>
    </xf>
    <xf numFmtId="49" fontId="40" fillId="0" borderId="35" xfId="3" applyNumberFormat="1" applyFont="1" applyFill="1" applyBorder="1" applyAlignment="1">
      <alignment horizontal="center" vertical="center"/>
    </xf>
    <xf numFmtId="0" fontId="40" fillId="0" borderId="19" xfId="3" applyFont="1" applyFill="1" applyBorder="1" applyAlignment="1">
      <alignment horizontal="center" vertical="top"/>
    </xf>
    <xf numFmtId="0" fontId="40" fillId="0" borderId="20" xfId="3" applyFont="1" applyFill="1" applyBorder="1" applyAlignment="1">
      <alignment horizontal="center" vertical="top"/>
    </xf>
    <xf numFmtId="0" fontId="40" fillId="0" borderId="21" xfId="3" applyFont="1" applyFill="1" applyBorder="1" applyAlignment="1">
      <alignment horizontal="center" vertical="top"/>
    </xf>
    <xf numFmtId="0" fontId="50" fillId="0" borderId="19" xfId="3" applyFont="1" applyFill="1" applyBorder="1" applyAlignment="1">
      <alignment horizontal="center" vertical="center" wrapText="1"/>
    </xf>
    <xf numFmtId="0" fontId="40" fillId="0" borderId="20" xfId="3" applyFont="1" applyFill="1" applyBorder="1" applyAlignment="1">
      <alignment horizontal="center" vertical="center" wrapText="1"/>
    </xf>
    <xf numFmtId="0" fontId="40" fillId="0" borderId="21" xfId="3" applyFont="1" applyFill="1" applyBorder="1" applyAlignment="1">
      <alignment horizontal="center" vertical="center" wrapText="1"/>
    </xf>
    <xf numFmtId="0" fontId="40" fillId="0" borderId="17" xfId="3" quotePrefix="1" applyFont="1" applyFill="1" applyBorder="1" applyAlignment="1">
      <alignment horizontal="left" vertical="top" wrapText="1"/>
    </xf>
    <xf numFmtId="0" fontId="40" fillId="0" borderId="17" xfId="3" applyFont="1" applyFill="1" applyBorder="1" applyAlignment="1">
      <alignment horizontal="left" vertical="top" wrapText="1"/>
    </xf>
    <xf numFmtId="0" fontId="39" fillId="0" borderId="17" xfId="3" applyFont="1" applyFill="1" applyBorder="1" applyAlignment="1">
      <alignment horizontal="center" vertical="center" wrapText="1"/>
    </xf>
    <xf numFmtId="0" fontId="41" fillId="0" borderId="17" xfId="3" applyFont="1" applyFill="1" applyBorder="1" applyAlignment="1">
      <alignment horizontal="center" vertical="center" wrapText="1"/>
    </xf>
    <xf numFmtId="0" fontId="41" fillId="0" borderId="17" xfId="3" applyFont="1" applyFill="1" applyBorder="1" applyAlignment="1">
      <alignment horizontal="center" vertical="top" wrapText="1"/>
    </xf>
    <xf numFmtId="49" fontId="41" fillId="0" borderId="17" xfId="3" applyNumberFormat="1" applyFont="1" applyFill="1" applyBorder="1" applyAlignment="1">
      <alignment horizontal="center" vertical="top" wrapText="1"/>
    </xf>
    <xf numFmtId="0" fontId="41" fillId="0" borderId="5" xfId="3" applyFont="1" applyFill="1" applyBorder="1" applyAlignment="1">
      <alignment horizontal="left" vertical="top" wrapText="1"/>
    </xf>
    <xf numFmtId="0" fontId="41" fillId="0" borderId="6" xfId="3" applyFont="1" applyFill="1" applyBorder="1" applyAlignment="1">
      <alignment horizontal="left" vertical="top" wrapText="1"/>
    </xf>
    <xf numFmtId="0" fontId="41" fillId="0" borderId="7" xfId="3" applyFont="1" applyFill="1" applyBorder="1" applyAlignment="1">
      <alignment horizontal="left" vertical="top" wrapText="1"/>
    </xf>
    <xf numFmtId="0" fontId="45" fillId="0" borderId="19" xfId="3" applyFont="1" applyFill="1" applyBorder="1" applyAlignment="1">
      <alignment horizontal="center" vertical="top"/>
    </xf>
    <xf numFmtId="0" fontId="45" fillId="0" borderId="20" xfId="3" applyFont="1" applyFill="1" applyBorder="1" applyAlignment="1">
      <alignment horizontal="center" vertical="top"/>
    </xf>
    <xf numFmtId="0" fontId="45" fillId="0" borderId="21" xfId="3" applyFont="1" applyFill="1" applyBorder="1" applyAlignment="1">
      <alignment horizontal="center" vertical="top"/>
    </xf>
    <xf numFmtId="0" fontId="40" fillId="0" borderId="8" xfId="3" applyFont="1" applyFill="1" applyBorder="1" applyAlignment="1">
      <alignment horizontal="center" vertical="top" wrapText="1"/>
    </xf>
    <xf numFmtId="0" fontId="40" fillId="0" borderId="9" xfId="3" applyFont="1" applyFill="1" applyBorder="1" applyAlignment="1">
      <alignment horizontal="center" vertical="top" wrapText="1"/>
    </xf>
    <xf numFmtId="0" fontId="40" fillId="0" borderId="10" xfId="3" applyFont="1" applyFill="1" applyBorder="1" applyAlignment="1">
      <alignment horizontal="center" vertical="top" wrapText="1"/>
    </xf>
    <xf numFmtId="0" fontId="40" fillId="0" borderId="8" xfId="3" applyFont="1" applyFill="1" applyBorder="1" applyAlignment="1">
      <alignment horizontal="center" vertical="center" wrapText="1"/>
    </xf>
    <xf numFmtId="0" fontId="40" fillId="0" borderId="10" xfId="3" applyFont="1" applyFill="1" applyBorder="1" applyAlignment="1">
      <alignment horizontal="center" vertical="center" wrapText="1"/>
    </xf>
    <xf numFmtId="0" fontId="40" fillId="0" borderId="5" xfId="3" applyFont="1" applyFill="1" applyBorder="1" applyAlignment="1">
      <alignment horizontal="center" vertical="center" wrapText="1"/>
    </xf>
    <xf numFmtId="0" fontId="40" fillId="0" borderId="7" xfId="3" applyFont="1" applyFill="1" applyBorder="1" applyAlignment="1">
      <alignment horizontal="center" vertical="center" wrapText="1"/>
    </xf>
    <xf numFmtId="0" fontId="40" fillId="0" borderId="19" xfId="3" quotePrefix="1" applyFont="1" applyFill="1" applyBorder="1" applyAlignment="1">
      <alignment horizontal="left" vertical="top" wrapText="1"/>
    </xf>
    <xf numFmtId="0" fontId="40" fillId="0" borderId="20" xfId="3" applyFont="1" applyFill="1" applyBorder="1" applyAlignment="1">
      <alignment horizontal="left" vertical="top" wrapText="1"/>
    </xf>
    <xf numFmtId="0" fontId="40" fillId="0" borderId="21" xfId="3" applyFont="1" applyFill="1" applyBorder="1" applyAlignment="1">
      <alignment horizontal="left" vertical="top" wrapText="1"/>
    </xf>
    <xf numFmtId="0" fontId="40" fillId="0" borderId="19" xfId="3" applyFont="1" applyFill="1" applyBorder="1" applyAlignment="1">
      <alignment horizontal="left" vertical="top" wrapText="1"/>
    </xf>
    <xf numFmtId="0" fontId="40" fillId="0" borderId="0" xfId="3" quotePrefix="1" applyFont="1" applyFill="1" applyBorder="1" applyAlignment="1">
      <alignment horizontal="left" vertical="top"/>
    </xf>
    <xf numFmtId="0" fontId="40" fillId="0" borderId="30" xfId="4" applyFont="1" applyFill="1" applyBorder="1" applyAlignment="1">
      <alignment horizontal="left" vertical="top" wrapText="1"/>
    </xf>
    <xf numFmtId="0" fontId="40" fillId="0" borderId="22" xfId="4" applyFont="1" applyFill="1" applyBorder="1" applyAlignment="1">
      <alignment horizontal="left" vertical="top" wrapText="1"/>
    </xf>
    <xf numFmtId="0" fontId="40" fillId="0" borderId="23" xfId="4" applyFont="1" applyFill="1" applyBorder="1" applyAlignment="1">
      <alignment horizontal="left" vertical="top" wrapText="1"/>
    </xf>
    <xf numFmtId="0" fontId="39" fillId="0" borderId="8" xfId="4" applyFont="1" applyFill="1" applyBorder="1" applyAlignment="1">
      <alignment horizontal="center" vertical="center" wrapText="1"/>
    </xf>
    <xf numFmtId="0" fontId="39" fillId="0" borderId="10" xfId="4" applyFont="1" applyFill="1" applyBorder="1" applyAlignment="1">
      <alignment horizontal="center" vertical="center" wrapText="1"/>
    </xf>
    <xf numFmtId="0" fontId="39" fillId="0" borderId="5" xfId="4" applyFont="1" applyFill="1" applyBorder="1" applyAlignment="1">
      <alignment horizontal="center" vertical="center" wrapText="1"/>
    </xf>
    <xf numFmtId="0" fontId="39" fillId="0" borderId="7" xfId="4" applyFont="1" applyFill="1" applyBorder="1" applyAlignment="1">
      <alignment horizontal="center" vertical="center" wrapText="1"/>
    </xf>
    <xf numFmtId="0" fontId="40" fillId="0" borderId="25" xfId="4" applyFont="1" applyFill="1" applyBorder="1" applyAlignment="1">
      <alignment horizontal="center" vertical="top" wrapText="1"/>
    </xf>
    <xf numFmtId="0" fontId="40" fillId="0" borderId="12" xfId="4" applyFont="1" applyFill="1" applyBorder="1" applyAlignment="1">
      <alignment horizontal="center" vertical="top" wrapText="1"/>
    </xf>
    <xf numFmtId="0" fontId="40" fillId="0" borderId="24" xfId="4" applyFont="1" applyFill="1" applyBorder="1" applyAlignment="1">
      <alignment horizontal="center" vertical="top" wrapText="1"/>
    </xf>
    <xf numFmtId="0" fontId="40" fillId="0" borderId="19" xfId="4" quotePrefix="1" applyFont="1" applyFill="1" applyBorder="1" applyAlignment="1">
      <alignment horizontal="left" vertical="top" wrapText="1"/>
    </xf>
    <xf numFmtId="0" fontId="40" fillId="0" borderId="20" xfId="4" applyFont="1" applyFill="1" applyBorder="1" applyAlignment="1">
      <alignment horizontal="left" vertical="top" wrapText="1"/>
    </xf>
    <xf numFmtId="0" fontId="40" fillId="0" borderId="21" xfId="4" applyFont="1" applyFill="1" applyBorder="1" applyAlignment="1">
      <alignment horizontal="left" vertical="top" wrapText="1"/>
    </xf>
    <xf numFmtId="0" fontId="40" fillId="0" borderId="17" xfId="4" applyFont="1" applyFill="1" applyBorder="1" applyAlignment="1">
      <alignment horizontal="center" vertical="center" wrapText="1"/>
    </xf>
    <xf numFmtId="0" fontId="45" fillId="0" borderId="19" xfId="4" applyFont="1" applyFill="1" applyBorder="1" applyAlignment="1">
      <alignment horizontal="center" vertical="top" wrapText="1"/>
    </xf>
    <xf numFmtId="0" fontId="45" fillId="0" borderId="20" xfId="4" applyFont="1" applyFill="1" applyBorder="1" applyAlignment="1">
      <alignment horizontal="center" vertical="top" wrapText="1"/>
    </xf>
    <xf numFmtId="0" fontId="45" fillId="0" borderId="21" xfId="4" applyFont="1" applyFill="1" applyBorder="1" applyAlignment="1">
      <alignment horizontal="center" vertical="top" wrapText="1"/>
    </xf>
    <xf numFmtId="0" fontId="45" fillId="0" borderId="19" xfId="4" applyFont="1" applyFill="1" applyBorder="1" applyAlignment="1">
      <alignment horizontal="center" vertical="top"/>
    </xf>
    <xf numFmtId="0" fontId="45" fillId="0" borderId="20" xfId="4" applyFont="1" applyFill="1" applyBorder="1" applyAlignment="1">
      <alignment horizontal="center" vertical="top"/>
    </xf>
    <xf numFmtId="0" fontId="45" fillId="0" borderId="21" xfId="4" applyFont="1" applyFill="1" applyBorder="1" applyAlignment="1">
      <alignment horizontal="center" vertical="top"/>
    </xf>
    <xf numFmtId="0" fontId="41" fillId="0" borderId="17" xfId="4" applyFill="1" applyBorder="1" applyAlignment="1">
      <alignment horizontal="center" wrapText="1"/>
    </xf>
    <xf numFmtId="0" fontId="41" fillId="0" borderId="17" xfId="4" applyFont="1" applyFill="1" applyBorder="1" applyAlignment="1">
      <alignment horizontal="center" vertical="top" wrapText="1"/>
    </xf>
    <xf numFmtId="0" fontId="39" fillId="0" borderId="17" xfId="4" applyFont="1" applyFill="1" applyBorder="1" applyAlignment="1">
      <alignment horizontal="center" vertical="center" wrapText="1"/>
    </xf>
    <xf numFmtId="0" fontId="41" fillId="0" borderId="17" xfId="4" quotePrefix="1" applyFill="1" applyBorder="1" applyAlignment="1">
      <alignment horizontal="left" vertical="top" wrapText="1"/>
    </xf>
    <xf numFmtId="0" fontId="41" fillId="0" borderId="17" xfId="4" applyFill="1" applyBorder="1" applyAlignment="1">
      <alignment horizontal="left" vertical="top" wrapText="1"/>
    </xf>
    <xf numFmtId="0" fontId="31" fillId="0" borderId="17" xfId="4" quotePrefix="1" applyFont="1" applyFill="1" applyBorder="1" applyAlignment="1">
      <alignment horizontal="left" vertical="top" wrapText="1"/>
    </xf>
    <xf numFmtId="0" fontId="41" fillId="0" borderId="17" xfId="4" applyFill="1" applyBorder="1" applyAlignment="1">
      <alignment horizontal="center" vertical="top" wrapText="1"/>
    </xf>
    <xf numFmtId="0" fontId="13" fillId="0" borderId="0" xfId="19" quotePrefix="1" applyFont="1" applyAlignment="1">
      <alignment horizontal="left"/>
    </xf>
    <xf numFmtId="0" fontId="20" fillId="0" borderId="0" xfId="19" applyAlignment="1">
      <alignment horizontal="left"/>
    </xf>
    <xf numFmtId="0" fontId="5" fillId="0" borderId="0" xfId="19" quotePrefix="1" applyFont="1" applyAlignment="1">
      <alignment horizontal="left"/>
    </xf>
    <xf numFmtId="0" fontId="20" fillId="0" borderId="0" xfId="22" applyFont="1" applyAlignment="1">
      <alignment horizontal="left"/>
    </xf>
    <xf numFmtId="0" fontId="20" fillId="0" borderId="0" xfId="25" applyAlignment="1">
      <alignment horizontal="left"/>
    </xf>
    <xf numFmtId="0" fontId="16" fillId="0" borderId="0" xfId="21" applyFont="1" applyAlignment="1">
      <alignment horizontal="left"/>
    </xf>
    <xf numFmtId="171" fontId="89" fillId="9" borderId="0" xfId="0" applyFont="1" applyFill="1" applyAlignment="1">
      <alignment horizontal="center"/>
    </xf>
  </cellXfs>
  <cellStyles count="35">
    <cellStyle name="Comma" xfId="2" builtinId="3"/>
    <cellStyle name="Comma 2" xfId="12"/>
    <cellStyle name="Comma 3" xfId="6"/>
    <cellStyle name="Currency" xfId="1" builtinId="4"/>
    <cellStyle name="Currency 2" xfId="11"/>
    <cellStyle name="Currency 3" xfId="18"/>
    <cellStyle name="Currency 4" xfId="7"/>
    <cellStyle name="Currency 5" xfId="34"/>
    <cellStyle name="Grey" xfId="13"/>
    <cellStyle name="Input [yellow]" xfId="14"/>
    <cellStyle name="Normal" xfId="0" builtinId="0"/>
    <cellStyle name="Normal - Style1" xfId="15"/>
    <cellStyle name="Normal 10" xfId="21"/>
    <cellStyle name="Normal 11" xfId="23"/>
    <cellStyle name="Normal 12" xfId="28"/>
    <cellStyle name="Normal 13" xfId="24"/>
    <cellStyle name="Normal 14" xfId="27"/>
    <cellStyle name="Normal 15" xfId="29"/>
    <cellStyle name="Normal 16" xfId="30"/>
    <cellStyle name="Normal 17" xfId="31"/>
    <cellStyle name="Normal 18" xfId="33"/>
    <cellStyle name="Normal 2" xfId="3"/>
    <cellStyle name="Normal 2 2" xfId="16"/>
    <cellStyle name="Normal 2 3" xfId="9"/>
    <cellStyle name="Normal 3" xfId="4"/>
    <cellStyle name="Normal 3 2" xfId="10"/>
    <cellStyle name="Normal 4" xfId="5"/>
    <cellStyle name="Normal 5" xfId="19"/>
    <cellStyle name="Normal 6" xfId="22"/>
    <cellStyle name="Normal 7" xfId="20"/>
    <cellStyle name="Normal 8" xfId="26"/>
    <cellStyle name="Normal 9" xfId="25"/>
    <cellStyle name="Normal_Debt Service" xfId="8"/>
    <cellStyle name="Percent" xfId="32" builtinId="5"/>
    <cellStyle name="Percent [2]" xfId="1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289560</xdr:colOff>
          <xdr:row>21</xdr:row>
          <xdr:rowOff>106680</xdr:rowOff>
        </xdr:from>
        <xdr:to>
          <xdr:col>3</xdr:col>
          <xdr:colOff>129540</xdr:colOff>
          <xdr:row>30</xdr:row>
          <xdr:rowOff>99060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J19"/>
  <sheetViews>
    <sheetView tabSelected="1" topLeftCell="A9" zoomScale="145" zoomScaleNormal="145" workbookViewId="0">
      <selection activeCell="E24" sqref="E24"/>
    </sheetView>
  </sheetViews>
  <sheetFormatPr defaultRowHeight="15"/>
  <sheetData>
    <row r="5" spans="2:10" ht="22.8">
      <c r="B5" s="535" t="s">
        <v>789</v>
      </c>
      <c r="C5" s="536"/>
      <c r="D5" s="536"/>
      <c r="E5" s="536"/>
      <c r="F5" s="536"/>
      <c r="G5" s="536"/>
      <c r="H5" s="536"/>
      <c r="I5" s="536"/>
      <c r="J5" s="536"/>
    </row>
    <row r="6" spans="2:10">
      <c r="B6" s="536" t="s">
        <v>780</v>
      </c>
      <c r="C6" s="536"/>
      <c r="D6" s="536"/>
      <c r="E6" s="536"/>
      <c r="F6" s="536"/>
      <c r="G6" s="536"/>
      <c r="H6" s="536"/>
      <c r="I6" s="536"/>
      <c r="J6" s="536"/>
    </row>
    <row r="10" spans="2:10">
      <c r="B10" t="s">
        <v>790</v>
      </c>
    </row>
    <row r="12" spans="2:10">
      <c r="B12" t="s">
        <v>781</v>
      </c>
    </row>
    <row r="13" spans="2:10">
      <c r="B13" t="s">
        <v>782</v>
      </c>
    </row>
    <row r="14" spans="2:10">
      <c r="B14" t="s">
        <v>783</v>
      </c>
    </row>
    <row r="15" spans="2:10">
      <c r="B15" t="s">
        <v>784</v>
      </c>
    </row>
    <row r="16" spans="2:10">
      <c r="B16" t="s">
        <v>785</v>
      </c>
    </row>
    <row r="17" spans="2:2">
      <c r="B17" t="s">
        <v>786</v>
      </c>
    </row>
    <row r="18" spans="2:2">
      <c r="B18" t="s">
        <v>787</v>
      </c>
    </row>
    <row r="19" spans="2:2">
      <c r="B19" t="s">
        <v>788</v>
      </c>
    </row>
  </sheetData>
  <pageMargins left="0.7" right="0.7" top="0.75" bottom="0.75" header="0.3" footer="0.3"/>
  <pageSetup scale="72" orientation="portrait" r:id="rId1"/>
  <drawing r:id="rId2"/>
  <legacyDrawing r:id="rId3"/>
  <oleObjects>
    <mc:AlternateContent xmlns:mc="http://schemas.openxmlformats.org/markup-compatibility/2006">
      <mc:Choice Requires="x14">
        <oleObject progId="Acrobat.Document.11" shapeId="1025" r:id="rId4">
          <objectPr defaultSize="0" autoPict="0" r:id="rId5">
            <anchor moveWithCells="1">
              <from>
                <xdr:col>1</xdr:col>
                <xdr:colOff>289560</xdr:colOff>
                <xdr:row>21</xdr:row>
                <xdr:rowOff>106680</xdr:rowOff>
              </from>
              <to>
                <xdr:col>3</xdr:col>
                <xdr:colOff>129540</xdr:colOff>
                <xdr:row>30</xdr:row>
                <xdr:rowOff>99060</xdr:rowOff>
              </to>
            </anchor>
          </objectPr>
        </oleObject>
      </mc:Choice>
      <mc:Fallback>
        <oleObject progId="Acrobat.Document.11"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1"/>
  <sheetViews>
    <sheetView topLeftCell="A18" workbookViewId="0">
      <selection activeCell="I32" sqref="A1:I32"/>
    </sheetView>
  </sheetViews>
  <sheetFormatPr defaultRowHeight="15"/>
  <cols>
    <col min="1" max="1" width="34.08984375" bestFit="1" customWidth="1"/>
    <col min="2" max="2" width="16.6328125" customWidth="1"/>
    <col min="3" max="3" width="13.36328125" customWidth="1"/>
    <col min="4" max="4" width="11.36328125" customWidth="1"/>
    <col min="5" max="5" width="10.90625" bestFit="1" customWidth="1"/>
  </cols>
  <sheetData>
    <row r="1" spans="1:11 16384:16384" ht="18">
      <c r="A1" s="466" t="str">
        <f>'6 - WP - Divisor'!A1</f>
        <v>Jasper-Newton Electric Cooperative</v>
      </c>
      <c r="B1" s="280"/>
      <c r="C1" s="280"/>
      <c r="D1" s="280"/>
      <c r="E1" s="280"/>
      <c r="F1" s="280"/>
      <c r="G1" s="280"/>
      <c r="H1" s="280"/>
      <c r="I1" s="276"/>
      <c r="J1" s="276"/>
      <c r="K1" s="276"/>
    </row>
    <row r="2" spans="1:11 16384:16384" ht="18">
      <c r="A2" s="466" t="str">
        <f>'6 - WP - Divisor'!A2</f>
        <v>For the Year ended 12/31/2013</v>
      </c>
      <c r="B2" s="280"/>
      <c r="C2" s="280"/>
      <c r="D2" s="280"/>
      <c r="E2" s="280"/>
      <c r="F2" s="280"/>
      <c r="G2" s="280"/>
      <c r="H2" s="280"/>
      <c r="I2" s="276"/>
      <c r="J2" s="276"/>
      <c r="K2" s="276"/>
    </row>
    <row r="3" spans="1:11 16384:16384" ht="18">
      <c r="A3" s="279"/>
      <c r="B3" s="280"/>
      <c r="C3" s="280"/>
      <c r="D3" s="280"/>
      <c r="E3" s="280"/>
      <c r="F3" s="280"/>
      <c r="G3" s="280"/>
      <c r="H3" s="280"/>
      <c r="I3" s="276"/>
      <c r="J3" s="276"/>
      <c r="K3" s="276"/>
    </row>
    <row r="4" spans="1:11 16384:16384" ht="17.399999999999999">
      <c r="A4" s="279" t="s">
        <v>571</v>
      </c>
      <c r="B4" s="278"/>
      <c r="C4" s="278"/>
      <c r="D4" s="278"/>
      <c r="E4" s="276"/>
      <c r="F4" s="276"/>
      <c r="G4" s="276"/>
      <c r="H4" s="276"/>
      <c r="I4" s="276"/>
      <c r="J4" s="276"/>
      <c r="K4" s="276"/>
    </row>
    <row r="7" spans="1:11 16384:16384" ht="15.6">
      <c r="A7" s="276"/>
      <c r="B7" s="278" t="s">
        <v>572</v>
      </c>
      <c r="C7" s="276"/>
      <c r="D7" s="276"/>
      <c r="E7" s="276"/>
      <c r="F7" s="276"/>
      <c r="G7" s="276"/>
      <c r="H7" s="276"/>
      <c r="I7" s="276"/>
      <c r="J7" s="276"/>
      <c r="K7" s="276"/>
    </row>
    <row r="9" spans="1:11 16384:16384" ht="15.6">
      <c r="A9" s="276"/>
      <c r="B9" s="364" t="s">
        <v>44</v>
      </c>
      <c r="C9" s="364" t="s">
        <v>565</v>
      </c>
      <c r="D9" s="364" t="s">
        <v>6</v>
      </c>
      <c r="E9" s="276"/>
      <c r="F9" s="276"/>
      <c r="G9" s="276"/>
      <c r="H9" s="276"/>
      <c r="I9" s="276"/>
      <c r="J9" s="276"/>
      <c r="K9" s="276"/>
    </row>
    <row r="10" spans="1:11 16384:16384" ht="15.6">
      <c r="A10" s="276" t="s">
        <v>573</v>
      </c>
      <c r="B10" s="365">
        <f>D10*$D$23</f>
        <v>99394.285076760469</v>
      </c>
      <c r="C10" s="366">
        <f>D10-B10</f>
        <v>563631.71492323955</v>
      </c>
      <c r="D10" s="366">
        <f>E25</f>
        <v>663026</v>
      </c>
      <c r="E10" s="276"/>
      <c r="F10" s="276"/>
      <c r="G10" s="276"/>
      <c r="H10" s="276"/>
      <c r="I10" s="276"/>
      <c r="J10" s="276"/>
      <c r="K10" s="276"/>
    </row>
    <row r="11" spans="1:11 16384:16384" ht="17.399999999999999">
      <c r="A11" s="276" t="s">
        <v>574</v>
      </c>
      <c r="B11" s="367">
        <v>0</v>
      </c>
      <c r="C11" s="368">
        <v>0</v>
      </c>
      <c r="D11" s="369">
        <v>0</v>
      </c>
      <c r="E11" s="276"/>
      <c r="F11" s="276"/>
      <c r="G11" s="276"/>
      <c r="H11" s="276"/>
      <c r="I11" s="276"/>
      <c r="J11" s="276"/>
      <c r="K11" s="276"/>
    </row>
    <row r="12" spans="1:11 16384:16384" ht="15.6">
      <c r="A12" s="276"/>
      <c r="B12" s="366">
        <f>B11+B10</f>
        <v>99394.285076760469</v>
      </c>
      <c r="C12" s="366">
        <f>C11+C10</f>
        <v>563631.71492323955</v>
      </c>
      <c r="D12" s="366">
        <f>D11+D10</f>
        <v>663026</v>
      </c>
      <c r="E12" s="281" t="s">
        <v>575</v>
      </c>
      <c r="F12" s="276"/>
      <c r="G12" s="276"/>
      <c r="H12" s="276"/>
      <c r="I12" s="276"/>
      <c r="J12" s="276"/>
      <c r="K12" s="281"/>
    </row>
    <row r="13" spans="1:11 16384:16384" ht="15.6">
      <c r="A13" s="276"/>
      <c r="B13" s="370" t="s">
        <v>576</v>
      </c>
      <c r="C13" s="371"/>
      <c r="D13" s="371"/>
      <c r="E13" s="281" t="s">
        <v>577</v>
      </c>
      <c r="F13" s="281"/>
      <c r="G13" s="281"/>
      <c r="H13" s="281"/>
      <c r="I13" s="281"/>
      <c r="J13" s="281"/>
      <c r="K13" s="281"/>
    </row>
    <row r="14" spans="1:11 16384:16384" ht="15.6">
      <c r="A14" s="276"/>
      <c r="B14" s="370" t="s">
        <v>578</v>
      </c>
      <c r="C14" s="371"/>
      <c r="D14" s="371"/>
      <c r="E14" s="277" t="s">
        <v>579</v>
      </c>
      <c r="F14" s="281"/>
      <c r="G14" s="281"/>
      <c r="H14" s="281"/>
      <c r="I14" s="281"/>
      <c r="J14" s="281"/>
      <c r="K14" s="281"/>
    </row>
    <row r="15" spans="1:11 16384:16384" ht="15.6">
      <c r="A15" s="276"/>
      <c r="B15" s="371"/>
      <c r="C15" s="371"/>
      <c r="D15" s="371"/>
      <c r="E15" s="281"/>
      <c r="F15" s="281"/>
      <c r="G15" s="281"/>
      <c r="H15" s="281"/>
      <c r="I15" s="281"/>
      <c r="J15" s="281"/>
      <c r="K15" s="276"/>
    </row>
    <row r="16" spans="1:11 16384:16384">
      <c r="B16" s="372" t="s">
        <v>656</v>
      </c>
      <c r="C16" s="372"/>
      <c r="D16" s="372"/>
      <c r="E16" s="372"/>
      <c r="XFD16" s="372"/>
    </row>
    <row r="17" spans="1:6">
      <c r="B17" s="372" t="s">
        <v>694</v>
      </c>
      <c r="C17" s="372"/>
      <c r="D17" s="372"/>
      <c r="E17" s="372"/>
    </row>
    <row r="18" spans="1:6" ht="15.6">
      <c r="A18" s="277"/>
      <c r="B18" s="372"/>
      <c r="C18" s="372"/>
      <c r="D18" s="372"/>
      <c r="E18" s="400"/>
    </row>
    <row r="19" spans="1:6" ht="15.6">
      <c r="B19" s="373"/>
      <c r="C19" s="373" t="s">
        <v>676</v>
      </c>
      <c r="D19" s="373" t="s">
        <v>681</v>
      </c>
      <c r="E19" s="399" t="s">
        <v>6</v>
      </c>
    </row>
    <row r="20" spans="1:6" ht="15.6">
      <c r="A20" s="277"/>
      <c r="B20" s="374" t="s">
        <v>679</v>
      </c>
      <c r="C20" s="374" t="s">
        <v>677</v>
      </c>
      <c r="D20" s="374" t="s">
        <v>682</v>
      </c>
      <c r="E20" s="401" t="s">
        <v>695</v>
      </c>
    </row>
    <row r="21" spans="1:6" ht="15.6">
      <c r="B21" s="375"/>
      <c r="C21" s="375"/>
      <c r="D21" s="372"/>
      <c r="E21" s="396"/>
    </row>
    <row r="22" spans="1:6" ht="15.6">
      <c r="B22" s="375" t="s">
        <v>562</v>
      </c>
      <c r="C22" s="376">
        <f>'3 -12h.A&amp;B Util Plt &amp; Accum Dep'!H11</f>
        <v>0</v>
      </c>
      <c r="D22" s="377">
        <f>C22/$C$25</f>
        <v>0</v>
      </c>
      <c r="E22" s="396">
        <f>D22*$E$25</f>
        <v>0</v>
      </c>
    </row>
    <row r="23" spans="1:6" ht="15.6">
      <c r="B23" s="375" t="s">
        <v>44</v>
      </c>
      <c r="C23" s="376">
        <f>'3 -12h.A&amp;B Util Plt &amp; Accum Dep'!H16</f>
        <v>17686170</v>
      </c>
      <c r="D23" s="377">
        <f t="shared" ref="D23:D24" si="0">C23/$C$25</f>
        <v>0.14991008659805266</v>
      </c>
      <c r="E23" s="397">
        <f t="shared" ref="E23:E24" si="1">D23*$E$25</f>
        <v>99394.285076760469</v>
      </c>
    </row>
    <row r="24" spans="1:6" ht="17.399999999999999">
      <c r="B24" s="375" t="s">
        <v>678</v>
      </c>
      <c r="C24" s="378">
        <f>'3 -12h.A&amp;B Util Plt &amp; Accum Dep'!H21</f>
        <v>100292349</v>
      </c>
      <c r="D24" s="379">
        <f t="shared" si="0"/>
        <v>0.85008991340194739</v>
      </c>
      <c r="E24" s="398">
        <f t="shared" si="1"/>
        <v>563631.71492323955</v>
      </c>
    </row>
    <row r="25" spans="1:6" ht="15.6">
      <c r="B25" s="375" t="s">
        <v>680</v>
      </c>
      <c r="C25" s="376">
        <f>SUM(C22:C24)</f>
        <v>117978519</v>
      </c>
      <c r="D25" s="377">
        <f>SUM(D22:D24)</f>
        <v>1</v>
      </c>
      <c r="E25" s="397">
        <f>'4 - 12h.G&amp;J M&amp;S Inv &amp; Pay Stat'!G10+'4 - 12h.G&amp;J M&amp;S Inv &amp; Pay Stat'!G11</f>
        <v>663026</v>
      </c>
      <c r="F25" s="276" t="s">
        <v>573</v>
      </c>
    </row>
    <row r="26" spans="1:6" ht="15.6">
      <c r="B26" s="375" t="s">
        <v>686</v>
      </c>
      <c r="C26" s="376">
        <f>'3 -12h.A&amp;B Util Plt &amp; Accum Dep'!H23+'3 -12h.A&amp;B Util Plt &amp; Accum Dep'!H6</f>
        <v>11508731</v>
      </c>
      <c r="D26" s="372"/>
      <c r="E26" s="396"/>
    </row>
    <row r="27" spans="1:6" ht="15.6">
      <c r="B27" s="375" t="s">
        <v>685</v>
      </c>
      <c r="C27" s="376">
        <f>C26+C25</f>
        <v>129487250</v>
      </c>
      <c r="D27" s="372"/>
      <c r="E27" s="396"/>
    </row>
    <row r="28" spans="1:6">
      <c r="C28" s="363"/>
    </row>
    <row r="29" spans="1:6">
      <c r="B29" s="417" t="s">
        <v>700</v>
      </c>
      <c r="C29" s="372"/>
      <c r="D29" s="372"/>
      <c r="E29" s="372"/>
    </row>
    <row r="30" spans="1:6">
      <c r="B30" s="372" t="s">
        <v>683</v>
      </c>
      <c r="C30" s="372"/>
      <c r="D30" s="372"/>
      <c r="E30" s="372"/>
    </row>
    <row r="31" spans="1:6">
      <c r="B31" s="372" t="s">
        <v>684</v>
      </c>
      <c r="C31" s="372"/>
      <c r="D31" s="372"/>
      <c r="E31" s="372"/>
    </row>
  </sheetData>
  <pageMargins left="0.7" right="0.7" top="0.75" bottom="0.75" header="0.3" footer="0.3"/>
  <pageSetup scale="85"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E1"/>
    </sheetView>
  </sheetViews>
  <sheetFormatPr defaultRowHeight="15"/>
  <cols>
    <col min="1" max="1" width="41.6328125" customWidth="1"/>
  </cols>
  <sheetData>
    <row r="1" spans="1:7" ht="15.6">
      <c r="A1" s="610" t="str">
        <f>'6 - WP - Divisor'!A1</f>
        <v>Jasper-Newton Electric Cooperative</v>
      </c>
      <c r="B1" s="610"/>
      <c r="C1" s="610"/>
      <c r="D1" s="610"/>
      <c r="E1" s="610"/>
      <c r="F1" s="290"/>
      <c r="G1" s="290"/>
    </row>
    <row r="2" spans="1:7" ht="15.6">
      <c r="A2" s="610" t="str">
        <f>'6 - WP - Divisor'!A2</f>
        <v>For the Year ended 12/31/2013</v>
      </c>
      <c r="B2" s="610"/>
      <c r="C2" s="610"/>
      <c r="D2" s="610"/>
      <c r="E2" s="610"/>
      <c r="F2" s="290"/>
      <c r="G2" s="290"/>
    </row>
    <row r="3" spans="1:7" ht="33.6">
      <c r="A3" s="402" t="s">
        <v>559</v>
      </c>
    </row>
    <row r="4" spans="1:7" ht="20.399999999999999">
      <c r="A4" s="289" t="s">
        <v>580</v>
      </c>
      <c r="B4" s="285"/>
      <c r="C4" s="285"/>
      <c r="D4" s="285"/>
      <c r="E4" s="282"/>
      <c r="F4" s="282"/>
      <c r="G4" s="282"/>
    </row>
    <row r="5" spans="1:7" ht="15.6">
      <c r="A5" s="291"/>
      <c r="B5" s="291" t="s">
        <v>581</v>
      </c>
      <c r="C5" s="291"/>
      <c r="D5" s="282"/>
      <c r="E5" s="282"/>
      <c r="F5" s="282"/>
      <c r="G5" s="282"/>
    </row>
    <row r="6" spans="1:7" ht="15.6">
      <c r="A6" s="286" t="s">
        <v>582</v>
      </c>
      <c r="B6" s="286" t="s">
        <v>583</v>
      </c>
      <c r="C6" s="286" t="s">
        <v>4</v>
      </c>
      <c r="D6" s="282"/>
      <c r="E6" s="286" t="s">
        <v>584</v>
      </c>
      <c r="F6" s="282"/>
      <c r="G6" s="282"/>
    </row>
    <row r="7" spans="1:7" ht="15.6">
      <c r="A7" s="282"/>
      <c r="B7" s="282"/>
      <c r="C7" s="282"/>
      <c r="D7" s="282"/>
      <c r="E7" s="282"/>
      <c r="F7" s="282"/>
      <c r="G7" s="282"/>
    </row>
    <row r="8" spans="1:7" ht="15.6">
      <c r="A8" s="284" t="s">
        <v>585</v>
      </c>
      <c r="B8" s="292"/>
      <c r="C8" s="287">
        <v>0</v>
      </c>
      <c r="D8" s="282"/>
      <c r="E8" s="282"/>
      <c r="F8" s="282"/>
      <c r="G8" s="282"/>
    </row>
    <row r="9" spans="1:7" ht="15.6">
      <c r="A9" s="284" t="s">
        <v>586</v>
      </c>
      <c r="B9" s="293"/>
      <c r="C9" s="283">
        <v>0</v>
      </c>
      <c r="D9" s="282"/>
      <c r="E9" s="282"/>
      <c r="F9" s="282"/>
      <c r="G9" s="282"/>
    </row>
    <row r="10" spans="1:7" ht="17.399999999999999">
      <c r="A10" s="284" t="s">
        <v>587</v>
      </c>
      <c r="B10" s="293"/>
      <c r="C10" s="288">
        <v>0</v>
      </c>
      <c r="D10" s="282"/>
      <c r="E10" s="282"/>
      <c r="F10" s="282"/>
      <c r="G10" s="282"/>
    </row>
    <row r="11" spans="1:7" ht="15.6">
      <c r="A11" s="282"/>
      <c r="B11" s="294"/>
      <c r="C11" s="282"/>
      <c r="D11" s="282"/>
      <c r="E11" s="282"/>
      <c r="F11" s="282"/>
      <c r="G11" s="282"/>
    </row>
    <row r="12" spans="1:7" ht="15.6">
      <c r="A12" s="284" t="s">
        <v>6</v>
      </c>
      <c r="B12" s="294"/>
      <c r="C12" s="295">
        <v>0</v>
      </c>
      <c r="D12" s="282" t="s">
        <v>588</v>
      </c>
      <c r="E12" s="282"/>
      <c r="F12" s="282"/>
      <c r="G12" s="282"/>
    </row>
    <row r="13" spans="1:7" ht="15.6">
      <c r="A13" s="284"/>
      <c r="B13" s="294"/>
      <c r="C13" s="296"/>
      <c r="D13" s="282"/>
      <c r="E13" s="282"/>
      <c r="F13" s="282"/>
      <c r="G13" s="282"/>
    </row>
    <row r="15" spans="1:7" ht="15.6">
      <c r="A15" s="418" t="s">
        <v>701</v>
      </c>
      <c r="B15" s="282"/>
      <c r="C15" s="282"/>
      <c r="D15" s="282"/>
      <c r="E15" s="282"/>
      <c r="F15" s="282"/>
      <c r="G15" s="282"/>
    </row>
    <row r="16" spans="1:7" ht="15.6">
      <c r="A16" s="284" t="s">
        <v>589</v>
      </c>
      <c r="B16" s="282"/>
      <c r="C16" s="282"/>
      <c r="D16" s="282"/>
      <c r="E16" s="282"/>
      <c r="F16" s="282"/>
      <c r="G16" s="282"/>
    </row>
    <row r="17" spans="1:1" ht="15.6">
      <c r="A17" s="284" t="s">
        <v>590</v>
      </c>
    </row>
    <row r="19" spans="1:1" ht="15.6">
      <c r="A19" s="285"/>
    </row>
    <row r="20" spans="1:1" ht="15.6">
      <c r="A20" s="284"/>
    </row>
    <row r="21" spans="1:1" ht="15.6">
      <c r="A21" s="284"/>
    </row>
  </sheetData>
  <mergeCells count="2">
    <mergeCell ref="A1:E1"/>
    <mergeCell ref="A2:E2"/>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4"/>
  <sheetViews>
    <sheetView zoomScale="85" zoomScaleNormal="85" workbookViewId="0">
      <selection sqref="A1:E1"/>
    </sheetView>
  </sheetViews>
  <sheetFormatPr defaultRowHeight="15"/>
  <cols>
    <col min="1" max="1" width="40.453125" customWidth="1"/>
    <col min="2" max="2" width="12.54296875" customWidth="1"/>
    <col min="3" max="3" width="14.36328125" customWidth="1"/>
    <col min="4" max="4" width="7.08984375" customWidth="1"/>
    <col min="5" max="5" width="10.90625" bestFit="1" customWidth="1"/>
  </cols>
  <sheetData>
    <row r="1" spans="1:5" ht="20.25" customHeight="1">
      <c r="A1" s="611" t="str">
        <f>'6 - WP - Divisor'!A1</f>
        <v>Jasper-Newton Electric Cooperative</v>
      </c>
      <c r="B1" s="611"/>
      <c r="C1" s="611"/>
      <c r="D1" s="611"/>
      <c r="E1" s="611"/>
    </row>
    <row r="2" spans="1:5" ht="20.25" customHeight="1">
      <c r="A2" s="611" t="str">
        <f>'6 - WP - Divisor'!A2</f>
        <v>For the Year ended 12/31/2013</v>
      </c>
      <c r="B2" s="611"/>
      <c r="C2" s="611"/>
      <c r="D2" s="611"/>
      <c r="E2" s="611"/>
    </row>
    <row r="3" spans="1:5" ht="21">
      <c r="A3" s="403"/>
      <c r="B3" s="303"/>
      <c r="C3" s="297"/>
      <c r="D3" s="297"/>
      <c r="E3" s="297"/>
    </row>
    <row r="4" spans="1:5" ht="20.399999999999999">
      <c r="A4" s="307" t="s">
        <v>591</v>
      </c>
      <c r="B4" s="302"/>
      <c r="C4" s="300"/>
      <c r="D4" s="300"/>
      <c r="E4" s="300"/>
    </row>
    <row r="7" spans="1:5" ht="15.6">
      <c r="A7" s="297" t="s">
        <v>592</v>
      </c>
      <c r="B7" s="301">
        <v>0</v>
      </c>
      <c r="C7" s="297" t="s">
        <v>593</v>
      </c>
      <c r="D7" s="297"/>
      <c r="E7" s="297"/>
    </row>
    <row r="10" spans="1:5" ht="15.6">
      <c r="A10" s="297" t="s">
        <v>594</v>
      </c>
      <c r="B10" s="297"/>
      <c r="C10" s="297"/>
      <c r="D10" s="297"/>
      <c r="E10" s="297"/>
    </row>
    <row r="11" spans="1:5" ht="15.6">
      <c r="A11" s="299" t="s">
        <v>595</v>
      </c>
      <c r="B11" s="389">
        <v>0</v>
      </c>
      <c r="C11" s="297" t="s">
        <v>593</v>
      </c>
      <c r="D11" s="297"/>
      <c r="E11" s="297"/>
    </row>
    <row r="12" spans="1:5" ht="15.6">
      <c r="A12" s="299" t="s">
        <v>596</v>
      </c>
      <c r="B12" s="390">
        <v>0</v>
      </c>
      <c r="C12" s="297"/>
      <c r="D12" s="297"/>
      <c r="E12" s="297"/>
    </row>
    <row r="13" spans="1:5" ht="15.6">
      <c r="A13" s="299" t="s">
        <v>597</v>
      </c>
      <c r="B13" s="390">
        <v>0</v>
      </c>
      <c r="C13" s="297"/>
      <c r="D13" s="297"/>
      <c r="E13" s="297"/>
    </row>
    <row r="14" spans="1:5" ht="15.6">
      <c r="A14" s="299" t="s">
        <v>597</v>
      </c>
      <c r="B14" s="392">
        <v>0</v>
      </c>
      <c r="C14" s="297" t="s">
        <v>593</v>
      </c>
      <c r="D14" s="297"/>
      <c r="E14" s="297"/>
    </row>
    <row r="15" spans="1:5" ht="15.6">
      <c r="A15" s="299" t="s">
        <v>598</v>
      </c>
      <c r="B15" s="298">
        <v>0</v>
      </c>
      <c r="C15" s="297"/>
      <c r="D15" s="297"/>
      <c r="E15" s="297"/>
    </row>
    <row r="18" spans="1:5" ht="15.6">
      <c r="A18" s="404" t="s">
        <v>599</v>
      </c>
      <c r="B18" s="404"/>
      <c r="C18" s="404"/>
      <c r="D18" s="404"/>
    </row>
    <row r="19" spans="1:5" ht="15.6">
      <c r="A19" s="469" t="s">
        <v>717</v>
      </c>
      <c r="B19" s="389">
        <v>56588</v>
      </c>
      <c r="C19" s="468" t="s">
        <v>689</v>
      </c>
      <c r="D19" s="404"/>
      <c r="E19" s="467"/>
    </row>
    <row r="20" spans="1:5" ht="15.6">
      <c r="A20" s="483" t="s">
        <v>745</v>
      </c>
      <c r="B20" s="390">
        <v>3812</v>
      </c>
      <c r="C20" s="468" t="s">
        <v>718</v>
      </c>
      <c r="D20" s="404"/>
      <c r="E20" s="467"/>
    </row>
    <row r="21" spans="1:5" ht="15.6">
      <c r="A21" s="484" t="s">
        <v>746</v>
      </c>
      <c r="B21" s="392">
        <v>0</v>
      </c>
      <c r="C21" s="485" t="s">
        <v>747</v>
      </c>
      <c r="D21" s="404"/>
    </row>
    <row r="22" spans="1:5" ht="15.6">
      <c r="A22" s="405" t="s">
        <v>600</v>
      </c>
      <c r="B22" s="390">
        <f>B21+B20+B19</f>
        <v>60400</v>
      </c>
      <c r="C22" s="407"/>
      <c r="D22" s="404"/>
    </row>
    <row r="25" spans="1:5" ht="15.6">
      <c r="A25" s="299" t="s">
        <v>601</v>
      </c>
      <c r="B25" s="305">
        <f>B22+B7</f>
        <v>60400</v>
      </c>
      <c r="C25" s="297" t="s">
        <v>602</v>
      </c>
      <c r="D25" s="297"/>
    </row>
    <row r="26" spans="1:5" ht="15.6">
      <c r="A26" s="299"/>
      <c r="B26" s="304"/>
      <c r="C26" s="297"/>
      <c r="D26" s="297"/>
    </row>
    <row r="27" spans="1:5" ht="15.6">
      <c r="A27" s="306" t="s">
        <v>603</v>
      </c>
      <c r="B27" s="393">
        <f>B15</f>
        <v>0</v>
      </c>
      <c r="C27" s="297" t="s">
        <v>604</v>
      </c>
      <c r="D27" s="297"/>
    </row>
    <row r="28" spans="1:5" ht="15.6">
      <c r="A28" s="297"/>
      <c r="B28" s="297"/>
      <c r="C28" s="297" t="s">
        <v>605</v>
      </c>
      <c r="D28" s="297"/>
    </row>
    <row r="29" spans="1:5" ht="15.6">
      <c r="A29" s="297"/>
      <c r="B29" s="297"/>
      <c r="C29" s="297" t="s">
        <v>606</v>
      </c>
      <c r="D29" s="297"/>
    </row>
    <row r="31" spans="1:5" ht="15.6">
      <c r="A31" s="300" t="s">
        <v>607</v>
      </c>
      <c r="B31" s="297"/>
      <c r="C31" s="300"/>
      <c r="D31" s="300"/>
    </row>
    <row r="33" spans="1:3" ht="15.6">
      <c r="A33" s="406" t="s">
        <v>696</v>
      </c>
      <c r="B33" s="407"/>
      <c r="C33" s="407"/>
    </row>
    <row r="34" spans="1:3" ht="15.6">
      <c r="A34" s="406" t="s">
        <v>697</v>
      </c>
      <c r="B34" s="407"/>
      <c r="C34" s="407"/>
    </row>
  </sheetData>
  <mergeCells count="2">
    <mergeCell ref="A1:E1"/>
    <mergeCell ref="A2:E2"/>
  </mergeCells>
  <printOptions horizontalCentered="1"/>
  <pageMargins left="0.45" right="0.45" top="0.75" bottom="0.75" header="0.3" footer="0.3"/>
  <pageSetup scale="9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heetViews>
  <sheetFormatPr defaultRowHeight="15"/>
  <sheetData>
    <row r="1" spans="1:11" ht="21">
      <c r="A1" s="447" t="str">
        <f>'6 - WP - Divisor'!A1</f>
        <v>Jasper-Newton Electric Cooperative</v>
      </c>
      <c r="B1" s="448"/>
      <c r="C1" s="448"/>
      <c r="D1" s="448"/>
      <c r="E1" s="448"/>
      <c r="F1" s="447"/>
      <c r="G1" s="447"/>
      <c r="H1" s="447"/>
      <c r="I1" s="447"/>
      <c r="J1" s="447"/>
      <c r="K1" s="308"/>
    </row>
    <row r="2" spans="1:11" ht="21">
      <c r="A2" s="447" t="str">
        <f>'6 - WP - Divisor'!A2</f>
        <v>For the Year ended 12/31/2013</v>
      </c>
      <c r="B2" s="448"/>
      <c r="C2" s="448"/>
      <c r="D2" s="448"/>
      <c r="E2" s="448"/>
      <c r="F2" s="447"/>
    </row>
    <row r="3" spans="1:11" ht="21">
      <c r="A3" s="448"/>
      <c r="B3" s="448"/>
      <c r="C3" s="448"/>
      <c r="D3" s="448"/>
      <c r="E3" s="448"/>
      <c r="F3" s="447"/>
    </row>
    <row r="4" spans="1:11" ht="21">
      <c r="A4" s="448" t="s">
        <v>608</v>
      </c>
      <c r="B4" s="448"/>
      <c r="C4" s="448"/>
      <c r="D4" s="448"/>
      <c r="E4" s="448"/>
      <c r="F4" s="447"/>
    </row>
    <row r="5" spans="1:11" ht="15.6">
      <c r="A5" s="449"/>
      <c r="B5" s="449"/>
      <c r="C5" s="449"/>
      <c r="D5" s="449"/>
      <c r="E5" s="456"/>
      <c r="F5" s="449"/>
      <c r="G5" s="449"/>
      <c r="H5" s="449"/>
      <c r="I5" s="449"/>
      <c r="J5" s="449"/>
    </row>
    <row r="6" spans="1:11" ht="15.6">
      <c r="A6" s="447" t="s">
        <v>609</v>
      </c>
      <c r="B6" s="447"/>
      <c r="C6" s="447"/>
      <c r="D6" s="447"/>
      <c r="E6" s="489">
        <v>0</v>
      </c>
      <c r="F6" s="447"/>
      <c r="G6" s="447" t="s">
        <v>610</v>
      </c>
      <c r="H6" s="447"/>
      <c r="I6" s="447"/>
      <c r="J6" s="447"/>
      <c r="K6" s="308"/>
    </row>
    <row r="7" spans="1:11" ht="15.6">
      <c r="A7" s="447" t="s">
        <v>611</v>
      </c>
      <c r="B7" s="447"/>
      <c r="C7" s="447"/>
      <c r="D7" s="447"/>
      <c r="E7" s="489">
        <v>0</v>
      </c>
      <c r="F7" s="447"/>
      <c r="G7" s="447" t="s">
        <v>612</v>
      </c>
      <c r="H7" s="447"/>
      <c r="I7" s="447"/>
      <c r="J7" s="447"/>
      <c r="K7" s="308"/>
    </row>
    <row r="8" spans="1:11" ht="15.6">
      <c r="A8" s="447" t="s">
        <v>613</v>
      </c>
      <c r="B8" s="447"/>
      <c r="C8" s="447"/>
      <c r="D8" s="447"/>
      <c r="E8" s="489">
        <v>0</v>
      </c>
      <c r="F8" s="447"/>
      <c r="G8" s="447" t="s">
        <v>614</v>
      </c>
      <c r="H8" s="447"/>
      <c r="I8" s="447"/>
      <c r="J8" s="447"/>
      <c r="K8" s="308"/>
    </row>
    <row r="9" spans="1:11" ht="15.6">
      <c r="A9" s="447" t="s">
        <v>675</v>
      </c>
      <c r="B9" s="447"/>
      <c r="C9" s="447"/>
      <c r="D9" s="447"/>
      <c r="E9" s="490">
        <v>50053</v>
      </c>
      <c r="F9" s="447"/>
      <c r="G9" s="447" t="s">
        <v>615</v>
      </c>
      <c r="H9" s="447"/>
      <c r="I9" s="447"/>
      <c r="J9" s="447"/>
      <c r="K9" s="308"/>
    </row>
    <row r="10" spans="1:11" ht="15.6">
      <c r="A10" s="447" t="s">
        <v>616</v>
      </c>
      <c r="B10" s="447"/>
      <c r="C10" s="447"/>
      <c r="D10" s="447"/>
      <c r="E10" s="489">
        <v>0</v>
      </c>
      <c r="F10" s="447"/>
      <c r="G10" s="447" t="s">
        <v>617</v>
      </c>
      <c r="H10" s="447"/>
      <c r="I10" s="447"/>
      <c r="J10" s="447"/>
      <c r="K10" s="308"/>
    </row>
    <row r="11" spans="1:11" ht="15.6">
      <c r="A11" s="447" t="s">
        <v>618</v>
      </c>
      <c r="B11" s="447"/>
      <c r="C11" s="447"/>
      <c r="D11" s="447"/>
      <c r="E11" s="491">
        <v>0</v>
      </c>
      <c r="F11" s="447"/>
      <c r="G11" s="447" t="s">
        <v>619</v>
      </c>
      <c r="H11" s="447"/>
      <c r="I11" s="447"/>
      <c r="J11" s="447"/>
      <c r="K11" s="308"/>
    </row>
    <row r="12" spans="1:11" ht="15.6">
      <c r="A12" s="447" t="s">
        <v>6</v>
      </c>
      <c r="B12" s="447"/>
      <c r="C12" s="447"/>
      <c r="D12" s="447"/>
      <c r="E12" s="451">
        <f>'1 - 12a.A Statement of Oper'!D29</f>
        <v>50053</v>
      </c>
      <c r="F12" s="447"/>
      <c r="G12" s="452" t="s">
        <v>620</v>
      </c>
      <c r="H12" s="452"/>
      <c r="I12" s="452"/>
      <c r="J12" s="452"/>
      <c r="K12" s="309"/>
    </row>
    <row r="13" spans="1:11" ht="15.6">
      <c r="A13" s="447"/>
      <c r="B13" s="447"/>
      <c r="C13" s="447"/>
      <c r="D13" s="447"/>
      <c r="E13" s="447"/>
      <c r="F13" s="447"/>
      <c r="G13" s="452" t="s">
        <v>621</v>
      </c>
      <c r="H13" s="452"/>
      <c r="I13" s="452"/>
      <c r="J13" s="452"/>
      <c r="K13" s="309"/>
    </row>
    <row r="14" spans="1:11" ht="15.6">
      <c r="A14" s="449"/>
      <c r="B14" s="449"/>
      <c r="C14" s="449"/>
      <c r="D14" s="449"/>
      <c r="E14" s="449"/>
      <c r="F14" s="449"/>
      <c r="G14" s="449"/>
      <c r="H14" s="449"/>
      <c r="I14" s="449"/>
      <c r="J14" s="449"/>
    </row>
    <row r="15" spans="1:11" ht="15.6">
      <c r="A15" s="449"/>
      <c r="B15" s="449"/>
      <c r="C15" s="449"/>
      <c r="D15" s="449"/>
      <c r="E15" s="449"/>
      <c r="F15" s="449"/>
      <c r="G15" s="449"/>
      <c r="H15" s="449"/>
      <c r="I15" s="449"/>
      <c r="J15" s="449"/>
    </row>
    <row r="16" spans="1:11" ht="15.6">
      <c r="A16" s="449"/>
      <c r="B16" s="449"/>
      <c r="C16" s="449"/>
      <c r="D16" s="449"/>
      <c r="E16" s="449"/>
      <c r="F16" s="449"/>
      <c r="G16" s="449"/>
      <c r="H16" s="449"/>
      <c r="I16" s="449"/>
      <c r="J16" s="449"/>
    </row>
    <row r="17" spans="1:10" ht="15.6">
      <c r="A17" s="449"/>
      <c r="B17" s="449"/>
      <c r="C17" s="449"/>
      <c r="D17" s="449"/>
      <c r="E17" s="449"/>
      <c r="F17" s="449"/>
      <c r="G17" s="449"/>
      <c r="H17" s="449"/>
      <c r="I17" s="449"/>
      <c r="J17" s="449"/>
    </row>
    <row r="18" spans="1:10" ht="21">
      <c r="A18" s="453" t="s">
        <v>709</v>
      </c>
      <c r="B18" s="447"/>
      <c r="C18" s="454"/>
      <c r="D18" s="449"/>
      <c r="E18" s="449"/>
      <c r="F18" s="449"/>
      <c r="G18" s="449"/>
      <c r="H18" s="449"/>
      <c r="I18" s="449"/>
      <c r="J18" s="449"/>
    </row>
    <row r="19" spans="1:10" ht="15.6">
      <c r="A19" s="453"/>
      <c r="B19" s="447"/>
      <c r="C19" s="454"/>
      <c r="D19" s="449"/>
      <c r="E19" s="449"/>
      <c r="F19" s="449"/>
      <c r="G19" s="449"/>
      <c r="H19" s="449"/>
      <c r="I19" s="449"/>
      <c r="J19" s="449"/>
    </row>
    <row r="20" spans="1:10" ht="15.6">
      <c r="A20" s="455"/>
      <c r="B20" s="447" t="s">
        <v>622</v>
      </c>
      <c r="C20" s="447"/>
      <c r="D20" s="449"/>
      <c r="E20" s="449"/>
      <c r="F20" s="449"/>
      <c r="G20" s="449"/>
      <c r="H20" s="449"/>
      <c r="I20" s="449"/>
      <c r="J20" s="449"/>
    </row>
    <row r="21" spans="1:10" ht="15.6">
      <c r="A21" s="447"/>
      <c r="B21" s="470" t="s">
        <v>740</v>
      </c>
      <c r="C21" s="447"/>
      <c r="D21" s="449"/>
      <c r="E21" s="449"/>
      <c r="F21" s="449"/>
      <c r="G21" s="449"/>
      <c r="H21" s="449"/>
      <c r="I21" s="449"/>
      <c r="J21" s="449"/>
    </row>
    <row r="22" spans="1:10" ht="15.6">
      <c r="A22" s="449"/>
      <c r="B22" s="449"/>
      <c r="C22" s="449"/>
      <c r="D22" s="449"/>
      <c r="E22" s="449"/>
      <c r="F22" s="449"/>
      <c r="G22" s="449"/>
      <c r="H22" s="449"/>
      <c r="I22" s="449"/>
      <c r="J22" s="449"/>
    </row>
    <row r="23" spans="1:10" ht="15.6">
      <c r="A23" s="449"/>
      <c r="B23" s="508" t="s">
        <v>754</v>
      </c>
      <c r="C23" s="456"/>
      <c r="D23" s="456"/>
      <c r="E23" s="456"/>
      <c r="F23" s="456"/>
      <c r="G23" s="456"/>
      <c r="H23" s="456"/>
      <c r="I23" s="449"/>
      <c r="J23" s="449"/>
    </row>
    <row r="24" spans="1:10" ht="15.6">
      <c r="A24" s="449"/>
      <c r="B24" s="449"/>
      <c r="C24" s="449"/>
      <c r="D24" s="449"/>
      <c r="E24" s="449"/>
      <c r="F24" s="449"/>
      <c r="G24" s="449"/>
      <c r="H24" s="449"/>
      <c r="I24" s="449"/>
      <c r="J24" s="449"/>
    </row>
    <row r="25" spans="1:10" ht="15.6">
      <c r="A25" s="449"/>
      <c r="B25" s="449"/>
      <c r="C25" s="449"/>
      <c r="D25" s="449"/>
      <c r="E25" s="449"/>
      <c r="F25" s="449"/>
      <c r="G25" s="449"/>
      <c r="H25" s="449"/>
      <c r="I25" s="449"/>
      <c r="J25" s="449"/>
    </row>
    <row r="26" spans="1:10" ht="15.6">
      <c r="A26" s="449"/>
      <c r="B26" s="449"/>
      <c r="C26" s="449"/>
      <c r="D26" s="449"/>
      <c r="E26" s="449"/>
      <c r="F26" s="449"/>
      <c r="G26" s="449"/>
      <c r="H26" s="449"/>
      <c r="I26" s="449"/>
      <c r="J26" s="449"/>
    </row>
    <row r="27" spans="1:10" ht="15.6">
      <c r="A27" s="449"/>
      <c r="B27" s="449"/>
      <c r="C27" s="449"/>
      <c r="D27" s="449"/>
      <c r="E27" s="449"/>
      <c r="F27" s="449"/>
      <c r="G27" s="449"/>
      <c r="H27" s="449"/>
      <c r="I27" s="449"/>
      <c r="J27" s="449"/>
    </row>
    <row r="28" spans="1:10" ht="15.6">
      <c r="A28" s="449"/>
      <c r="B28" s="449"/>
      <c r="C28" s="449"/>
      <c r="D28" s="449"/>
      <c r="E28" s="449"/>
      <c r="F28" s="449"/>
      <c r="G28" s="449"/>
      <c r="H28" s="449"/>
      <c r="I28" s="449"/>
      <c r="J28" s="449"/>
    </row>
    <row r="29" spans="1:10" ht="15.6">
      <c r="A29" s="449"/>
      <c r="B29" s="449"/>
      <c r="C29" s="449"/>
      <c r="D29" s="449"/>
      <c r="E29" s="449"/>
      <c r="F29" s="449"/>
      <c r="G29" s="449"/>
      <c r="H29" s="449"/>
      <c r="I29" s="449"/>
      <c r="J29" s="449"/>
    </row>
    <row r="30" spans="1:10" ht="15.6">
      <c r="A30" s="449"/>
      <c r="B30" s="449"/>
      <c r="C30" s="449"/>
      <c r="D30" s="449"/>
      <c r="E30" s="449"/>
      <c r="F30" s="449"/>
      <c r="G30" s="449"/>
      <c r="H30" s="449"/>
      <c r="I30" s="449"/>
      <c r="J30" s="449"/>
    </row>
  </sheetData>
  <pageMargins left="0.7" right="0.7"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workbookViewId="0">
      <selection activeCell="C29" sqref="C29"/>
    </sheetView>
  </sheetViews>
  <sheetFormatPr defaultRowHeight="15"/>
  <cols>
    <col min="1" max="1" width="37.54296875" customWidth="1"/>
    <col min="2" max="2" width="4" customWidth="1"/>
    <col min="3" max="3" width="12.1796875" customWidth="1"/>
    <col min="4" max="4" width="4.90625" customWidth="1"/>
    <col min="12" max="12" width="16.54296875" customWidth="1"/>
    <col min="13" max="13" width="14.453125" bestFit="1" customWidth="1"/>
    <col min="15" max="15" width="13.453125" bestFit="1" customWidth="1"/>
  </cols>
  <sheetData>
    <row r="1" spans="1:14" ht="21">
      <c r="A1" s="457" t="str">
        <f>'6 - WP - Divisor'!A1</f>
        <v>Jasper-Newton Electric Cooperative</v>
      </c>
      <c r="B1" s="461"/>
      <c r="C1" s="461"/>
      <c r="D1" s="457"/>
      <c r="E1" s="457"/>
      <c r="F1" s="457"/>
      <c r="G1" s="457"/>
      <c r="H1" s="457"/>
      <c r="I1" s="310"/>
    </row>
    <row r="2" spans="1:14" ht="21">
      <c r="A2" s="457" t="str">
        <f>'6 - WP - Divisor'!A2</f>
        <v>For the Year ended 12/31/2013</v>
      </c>
      <c r="B2" s="461"/>
      <c r="C2" s="461"/>
      <c r="D2" s="457"/>
      <c r="E2" s="457"/>
      <c r="F2" s="457"/>
      <c r="G2" s="457"/>
      <c r="H2" s="457"/>
      <c r="I2" s="310"/>
    </row>
    <row r="3" spans="1:14" ht="21">
      <c r="A3" s="461"/>
      <c r="B3" s="461"/>
      <c r="C3" s="461"/>
      <c r="D3" s="457"/>
      <c r="E3" s="457"/>
      <c r="F3" s="457"/>
      <c r="G3" s="457"/>
      <c r="H3" s="457"/>
      <c r="I3" s="310"/>
    </row>
    <row r="4" spans="1:14" ht="21">
      <c r="A4" s="461" t="s">
        <v>623</v>
      </c>
      <c r="B4" s="461"/>
      <c r="C4" s="461"/>
      <c r="D4" s="457"/>
      <c r="E4" s="457"/>
      <c r="F4" s="457"/>
      <c r="G4" s="457"/>
      <c r="H4" s="457"/>
      <c r="I4" s="310"/>
    </row>
    <row r="5" spans="1:14" ht="21">
      <c r="A5" s="461"/>
      <c r="B5" s="461"/>
      <c r="C5" s="461"/>
      <c r="D5" s="457"/>
      <c r="E5" s="457"/>
      <c r="F5" s="457"/>
      <c r="G5" s="457"/>
      <c r="H5" s="457"/>
      <c r="I5" s="310"/>
    </row>
    <row r="6" spans="1:14" ht="15.6">
      <c r="A6" s="312" t="s">
        <v>584</v>
      </c>
      <c r="B6" s="457"/>
      <c r="C6" s="312" t="s">
        <v>4</v>
      </c>
      <c r="D6" s="457"/>
      <c r="E6" s="457"/>
      <c r="F6" s="457"/>
      <c r="G6" s="457"/>
      <c r="H6" s="457"/>
      <c r="I6" s="310"/>
    </row>
    <row r="7" spans="1:14" ht="15.6">
      <c r="A7" s="462" t="s">
        <v>719</v>
      </c>
      <c r="B7" s="457"/>
      <c r="C7" s="450">
        <v>830793.35</v>
      </c>
      <c r="D7" s="457"/>
      <c r="E7" s="463"/>
      <c r="F7" s="463"/>
      <c r="G7" s="463"/>
      <c r="H7" s="463"/>
      <c r="I7" s="310"/>
    </row>
    <row r="8" spans="1:14" ht="15.6">
      <c r="A8" s="462" t="s">
        <v>720</v>
      </c>
      <c r="B8" s="457"/>
      <c r="C8" s="450">
        <v>1806779.12</v>
      </c>
      <c r="D8" s="457"/>
      <c r="E8" s="463"/>
      <c r="F8" s="463"/>
      <c r="G8" s="463"/>
      <c r="H8" s="463"/>
      <c r="I8" s="313"/>
      <c r="J8" s="361"/>
      <c r="K8" s="361"/>
      <c r="L8" s="361"/>
      <c r="M8" s="361"/>
      <c r="N8" s="361"/>
    </row>
    <row r="9" spans="1:14" ht="15.6">
      <c r="A9" s="462" t="s">
        <v>721</v>
      </c>
      <c r="B9" s="457"/>
      <c r="C9" s="450">
        <v>586586</v>
      </c>
      <c r="D9" s="457"/>
      <c r="E9" s="463"/>
      <c r="F9" s="463"/>
      <c r="G9" s="463"/>
      <c r="H9" s="523"/>
      <c r="I9" s="313"/>
      <c r="J9" s="361"/>
      <c r="K9" s="361"/>
      <c r="L9" s="361"/>
      <c r="M9" s="361"/>
      <c r="N9" s="361"/>
    </row>
    <row r="10" spans="1:14" ht="15.6">
      <c r="A10" s="462" t="s">
        <v>722</v>
      </c>
      <c r="B10" s="457"/>
      <c r="C10" s="450">
        <v>576491.77</v>
      </c>
      <c r="D10" s="457"/>
      <c r="E10" s="463"/>
      <c r="F10" s="463"/>
      <c r="G10" s="463"/>
      <c r="H10" s="463"/>
      <c r="I10" s="313"/>
      <c r="J10" s="361"/>
      <c r="K10" s="361"/>
      <c r="L10" s="361"/>
      <c r="M10" s="361"/>
      <c r="N10" s="361"/>
    </row>
    <row r="11" spans="1:14" ht="15.6">
      <c r="A11" s="462" t="s">
        <v>728</v>
      </c>
      <c r="B11" s="457"/>
      <c r="C11" s="450">
        <v>240069.92</v>
      </c>
      <c r="D11" s="457"/>
      <c r="E11" s="463"/>
      <c r="F11" s="463"/>
      <c r="G11" s="463"/>
      <c r="H11" s="463"/>
      <c r="I11" s="313"/>
      <c r="J11" s="361"/>
      <c r="K11" s="361"/>
      <c r="L11" s="361"/>
      <c r="M11" s="361"/>
      <c r="N11" s="361"/>
    </row>
    <row r="12" spans="1:14" ht="15.6">
      <c r="A12" s="462" t="s">
        <v>723</v>
      </c>
      <c r="B12" s="457"/>
      <c r="C12" s="450">
        <v>148173.07999999999</v>
      </c>
      <c r="D12" s="457"/>
      <c r="E12" s="463"/>
      <c r="F12" s="463"/>
      <c r="G12" s="463"/>
      <c r="H12" s="524"/>
      <c r="I12" s="313"/>
      <c r="J12" s="361"/>
      <c r="K12" s="361"/>
      <c r="L12" s="361"/>
      <c r="M12" s="525"/>
      <c r="N12" s="361"/>
    </row>
    <row r="13" spans="1:14" ht="15.6">
      <c r="A13" s="462" t="s">
        <v>724</v>
      </c>
      <c r="B13" s="457"/>
      <c r="C13" s="450">
        <v>72693.429999999993</v>
      </c>
      <c r="D13" s="457"/>
      <c r="E13" s="463"/>
      <c r="F13" s="463"/>
      <c r="G13" s="463"/>
      <c r="H13" s="524"/>
      <c r="I13" s="313"/>
      <c r="J13" s="361"/>
      <c r="K13" s="361"/>
      <c r="L13" s="361"/>
      <c r="M13" s="520"/>
      <c r="N13" s="361"/>
    </row>
    <row r="14" spans="1:14" ht="15.6">
      <c r="A14" s="462" t="s">
        <v>725</v>
      </c>
      <c r="B14" s="457"/>
      <c r="C14" s="450">
        <v>96214.81</v>
      </c>
      <c r="D14" s="457"/>
      <c r="E14" s="463"/>
      <c r="F14" s="463"/>
      <c r="G14" s="463"/>
      <c r="H14" s="463"/>
      <c r="I14" s="313"/>
      <c r="J14" s="361"/>
      <c r="K14" s="361"/>
      <c r="L14" s="361"/>
      <c r="M14" s="525"/>
      <c r="N14" s="361"/>
    </row>
    <row r="15" spans="1:14" ht="15.6">
      <c r="A15" s="462" t="s">
        <v>726</v>
      </c>
      <c r="B15" s="457"/>
      <c r="C15" s="450">
        <v>625503.67000000004</v>
      </c>
      <c r="D15" s="457"/>
      <c r="E15" s="463"/>
      <c r="F15" s="463"/>
      <c r="G15" s="463"/>
      <c r="H15" s="524"/>
      <c r="I15" s="313"/>
      <c r="J15" s="361"/>
      <c r="K15" s="361"/>
      <c r="L15" s="361"/>
      <c r="M15" s="525"/>
      <c r="N15" s="361"/>
    </row>
    <row r="16" spans="1:14" ht="15.6">
      <c r="A16" s="462" t="s">
        <v>727</v>
      </c>
      <c r="B16" s="457"/>
      <c r="C16" s="450">
        <v>274435.73</v>
      </c>
      <c r="D16" s="457"/>
      <c r="E16" s="463"/>
      <c r="F16" s="463"/>
      <c r="G16" s="463"/>
      <c r="H16" s="524"/>
      <c r="I16" s="313"/>
      <c r="J16" s="361"/>
      <c r="K16" s="361"/>
      <c r="L16" s="361"/>
      <c r="M16" s="526"/>
      <c r="N16" s="361"/>
    </row>
    <row r="17" spans="1:14" ht="15.6">
      <c r="A17" s="462" t="s">
        <v>729</v>
      </c>
      <c r="B17" s="457"/>
      <c r="C17" s="450">
        <v>1185013.01</v>
      </c>
      <c r="D17" s="457"/>
      <c r="E17" s="463"/>
      <c r="F17" s="463"/>
      <c r="G17" s="463"/>
      <c r="H17" s="463"/>
      <c r="I17" s="313"/>
      <c r="J17" s="361"/>
      <c r="K17" s="361"/>
      <c r="L17" s="361"/>
      <c r="M17" s="525"/>
      <c r="N17" s="361"/>
    </row>
    <row r="18" spans="1:14" ht="15.6">
      <c r="A18" s="462" t="s">
        <v>730</v>
      </c>
      <c r="B18" s="457"/>
      <c r="C18" s="450">
        <v>306530.84999999998</v>
      </c>
      <c r="D18" s="457"/>
      <c r="E18" s="463"/>
      <c r="F18" s="463"/>
      <c r="G18" s="463"/>
      <c r="H18" s="524"/>
      <c r="I18" s="313"/>
      <c r="J18" s="361"/>
      <c r="K18" s="361"/>
      <c r="L18" s="361"/>
      <c r="M18" s="525"/>
      <c r="N18" s="361"/>
    </row>
    <row r="19" spans="1:14" ht="15.6">
      <c r="A19" s="462" t="s">
        <v>731</v>
      </c>
      <c r="B19" s="457"/>
      <c r="C19" s="450">
        <v>129765.88</v>
      </c>
      <c r="D19" s="457"/>
      <c r="E19" s="463"/>
      <c r="F19" s="463"/>
      <c r="G19" s="463"/>
      <c r="H19" s="463"/>
      <c r="I19" s="313"/>
      <c r="J19" s="361"/>
      <c r="K19" s="361"/>
      <c r="L19" s="361"/>
      <c r="M19" s="525"/>
      <c r="N19" s="361"/>
    </row>
    <row r="20" spans="1:14" ht="15.6">
      <c r="A20" s="462" t="s">
        <v>732</v>
      </c>
      <c r="B20" s="457"/>
      <c r="C20" s="450">
        <v>806003.18</v>
      </c>
      <c r="D20" s="457"/>
      <c r="E20" s="463"/>
      <c r="F20" s="463"/>
      <c r="G20" s="463"/>
      <c r="H20" s="463"/>
      <c r="I20" s="313"/>
      <c r="J20" s="361"/>
      <c r="K20" s="361"/>
      <c r="L20" s="361"/>
      <c r="M20" s="525"/>
      <c r="N20" s="361"/>
    </row>
    <row r="21" spans="1:14" ht="15.6">
      <c r="A21" s="462" t="s">
        <v>733</v>
      </c>
      <c r="B21" s="457"/>
      <c r="C21" s="450">
        <v>802180.66</v>
      </c>
      <c r="D21" s="457"/>
      <c r="E21" s="463"/>
      <c r="F21" s="463"/>
      <c r="G21" s="463"/>
      <c r="H21" s="463"/>
      <c r="I21" s="310"/>
      <c r="M21" s="509"/>
    </row>
    <row r="22" spans="1:14" ht="15.6">
      <c r="A22" s="462" t="s">
        <v>734</v>
      </c>
      <c r="B22" s="457"/>
      <c r="C22" s="450">
        <v>388423.54</v>
      </c>
      <c r="D22" s="457"/>
      <c r="E22" s="463"/>
      <c r="F22" s="463"/>
      <c r="G22" s="463"/>
      <c r="H22" s="463"/>
      <c r="I22" s="310"/>
      <c r="M22" s="509"/>
    </row>
    <row r="23" spans="1:14" ht="15.6">
      <c r="A23" s="462" t="s">
        <v>735</v>
      </c>
      <c r="B23" s="457"/>
      <c r="C23" s="450">
        <v>691179.93</v>
      </c>
      <c r="D23" s="457"/>
      <c r="E23" s="463"/>
      <c r="F23" s="463"/>
      <c r="G23" s="463"/>
      <c r="H23" s="463"/>
      <c r="I23" s="310"/>
      <c r="M23" s="509"/>
    </row>
    <row r="24" spans="1:14" ht="15.6">
      <c r="A24" s="462" t="s">
        <v>736</v>
      </c>
      <c r="B24" s="457"/>
      <c r="C24" s="450">
        <v>415723.06</v>
      </c>
      <c r="D24" s="457"/>
      <c r="E24" s="463"/>
      <c r="F24" s="463"/>
      <c r="G24" s="463"/>
      <c r="H24" s="463"/>
      <c r="I24" s="310"/>
      <c r="M24" s="509"/>
    </row>
    <row r="25" spans="1:14" ht="15.6">
      <c r="A25" s="462" t="s">
        <v>737</v>
      </c>
      <c r="B25" s="457"/>
      <c r="C25" s="450">
        <v>1376173.06</v>
      </c>
      <c r="D25" s="457"/>
      <c r="E25" s="463"/>
      <c r="F25" s="463"/>
      <c r="G25" s="463"/>
      <c r="H25" s="463"/>
      <c r="I25" s="310"/>
      <c r="M25" s="509"/>
    </row>
    <row r="26" spans="1:14" ht="15.6">
      <c r="A26" s="462" t="s">
        <v>738</v>
      </c>
      <c r="B26" s="457"/>
      <c r="C26" s="450">
        <v>917582.85</v>
      </c>
      <c r="D26" s="457"/>
      <c r="E26" s="463"/>
      <c r="F26" s="463"/>
      <c r="G26" s="463"/>
      <c r="H26" s="463"/>
      <c r="I26" s="310"/>
      <c r="M26" s="509"/>
    </row>
    <row r="27" spans="1:14" ht="15.6">
      <c r="A27" s="462" t="s">
        <v>739</v>
      </c>
      <c r="B27" s="457"/>
      <c r="C27" s="510">
        <v>665863.77</v>
      </c>
      <c r="D27" s="457"/>
      <c r="E27" s="463"/>
      <c r="F27" s="463"/>
      <c r="G27" s="463"/>
      <c r="H27" s="463"/>
      <c r="I27" s="310"/>
      <c r="M27" s="509"/>
    </row>
    <row r="28" spans="1:14" ht="15.6">
      <c r="A28" s="528" t="s">
        <v>773</v>
      </c>
      <c r="B28" s="457"/>
      <c r="C28" s="529">
        <v>155993</v>
      </c>
      <c r="D28" s="457"/>
      <c r="E28" s="463"/>
      <c r="F28" s="463"/>
      <c r="G28" s="463"/>
      <c r="H28" s="463"/>
      <c r="I28" s="310"/>
      <c r="M28" s="509"/>
    </row>
    <row r="29" spans="1:14" ht="17.399999999999999">
      <c r="A29" s="530" t="s">
        <v>774</v>
      </c>
      <c r="B29" s="457"/>
      <c r="C29" s="479">
        <f>M32</f>
        <v>553648.24719101121</v>
      </c>
      <c r="D29" s="457"/>
      <c r="E29" s="463"/>
      <c r="F29" s="463"/>
      <c r="G29" s="463"/>
      <c r="H29" s="531" t="s">
        <v>775</v>
      </c>
      <c r="I29" s="310"/>
      <c r="M29" s="509">
        <v>782138</v>
      </c>
      <c r="N29" s="521" t="s">
        <v>776</v>
      </c>
    </row>
    <row r="30" spans="1:14" ht="15.6">
      <c r="A30" s="480" t="s">
        <v>742</v>
      </c>
      <c r="B30" s="463"/>
      <c r="C30" s="459">
        <f>SUM(C7:C29)</f>
        <v>13651821.917191008</v>
      </c>
      <c r="D30" s="457"/>
      <c r="E30" s="457" t="s">
        <v>6</v>
      </c>
      <c r="F30" s="457"/>
      <c r="G30" s="457"/>
      <c r="H30" s="532" t="s">
        <v>777</v>
      </c>
      <c r="I30" s="310"/>
      <c r="K30" s="533">
        <v>89</v>
      </c>
      <c r="L30" s="521"/>
      <c r="M30" s="509"/>
    </row>
    <row r="31" spans="1:14" ht="15.6">
      <c r="A31" s="464"/>
      <c r="B31" s="463"/>
      <c r="C31" s="459"/>
      <c r="D31" s="457"/>
      <c r="E31" s="457"/>
      <c r="F31" s="457"/>
      <c r="G31" s="457"/>
      <c r="H31" s="532" t="s">
        <v>778</v>
      </c>
      <c r="I31" s="310"/>
      <c r="K31" s="533">
        <v>63</v>
      </c>
      <c r="L31" s="521"/>
      <c r="M31" s="509"/>
    </row>
    <row r="32" spans="1:14" ht="15.6">
      <c r="A32" s="464"/>
      <c r="B32" s="463"/>
      <c r="C32" s="459"/>
      <c r="D32" s="457"/>
      <c r="E32" s="457"/>
      <c r="F32" s="457"/>
      <c r="G32" s="457"/>
      <c r="H32" s="532" t="s">
        <v>779</v>
      </c>
      <c r="I32" s="310"/>
      <c r="K32" s="534">
        <f>K31/K30</f>
        <v>0.7078651685393258</v>
      </c>
      <c r="L32" s="521"/>
      <c r="M32" s="509">
        <f>K32*M29</f>
        <v>553648.24719101121</v>
      </c>
    </row>
    <row r="33" spans="1:13" ht="15.6">
      <c r="A33" s="480" t="s">
        <v>743</v>
      </c>
      <c r="B33" s="463"/>
      <c r="C33" s="459">
        <v>17686170</v>
      </c>
      <c r="D33" s="457"/>
      <c r="E33" s="527" t="s">
        <v>769</v>
      </c>
      <c r="F33" s="457"/>
      <c r="G33" s="457"/>
      <c r="H33" s="532"/>
      <c r="I33" s="310"/>
      <c r="K33" s="521"/>
      <c r="L33" s="521"/>
      <c r="M33" s="521"/>
    </row>
    <row r="34" spans="1:13" ht="17.399999999999999">
      <c r="A34" s="480"/>
      <c r="B34" s="463"/>
      <c r="C34" s="481"/>
      <c r="D34" s="457"/>
      <c r="E34" s="482"/>
      <c r="F34" s="457"/>
      <c r="G34" s="457"/>
      <c r="H34" s="532"/>
      <c r="I34" s="310"/>
      <c r="K34" s="521"/>
      <c r="L34" s="521"/>
      <c r="M34" s="521"/>
    </row>
    <row r="35" spans="1:13" ht="15.6">
      <c r="A35" s="480"/>
      <c r="B35" s="457"/>
      <c r="C35" s="460"/>
      <c r="D35" s="457"/>
      <c r="E35" s="457"/>
      <c r="F35" s="457"/>
      <c r="G35" s="457"/>
      <c r="H35" s="532"/>
      <c r="I35" s="310"/>
      <c r="K35" s="521"/>
      <c r="L35" s="521"/>
      <c r="M35" s="521"/>
    </row>
    <row r="36" spans="1:13" ht="15.6">
      <c r="A36" s="457" t="s">
        <v>672</v>
      </c>
      <c r="B36" s="457"/>
      <c r="C36" s="465">
        <f>C33-C30</f>
        <v>4034348.0828089919</v>
      </c>
      <c r="D36" s="457"/>
      <c r="E36" s="463" t="s">
        <v>625</v>
      </c>
      <c r="F36" s="463"/>
      <c r="G36" s="463"/>
      <c r="H36" s="463"/>
      <c r="I36" s="310"/>
    </row>
    <row r="37" spans="1:13" ht="15.6">
      <c r="A37" s="457"/>
      <c r="B37" s="457"/>
      <c r="C37" s="457"/>
      <c r="D37" s="457"/>
      <c r="E37" s="463"/>
      <c r="F37" s="463"/>
      <c r="G37" s="463"/>
      <c r="H37" s="463"/>
      <c r="I37" s="310"/>
    </row>
    <row r="38" spans="1:13" ht="15.6">
      <c r="A38" s="457"/>
      <c r="B38" s="457"/>
      <c r="C38" s="457"/>
      <c r="D38" s="457"/>
      <c r="E38" s="463"/>
      <c r="F38" s="463"/>
      <c r="G38" s="463"/>
      <c r="H38" s="463"/>
      <c r="I38" s="310"/>
    </row>
    <row r="39" spans="1:13" ht="15.6">
      <c r="A39" s="449"/>
      <c r="B39" s="449"/>
      <c r="C39" s="449"/>
      <c r="D39" s="449"/>
      <c r="E39" s="449"/>
      <c r="F39" s="449"/>
      <c r="G39" s="449"/>
      <c r="H39" s="449"/>
      <c r="I39" s="310"/>
    </row>
    <row r="40" spans="1:13" ht="15.6">
      <c r="A40" s="457" t="s">
        <v>626</v>
      </c>
      <c r="B40" s="457"/>
      <c r="C40" s="457"/>
      <c r="D40" s="457"/>
      <c r="E40" s="449"/>
      <c r="F40" s="449"/>
      <c r="G40" s="449"/>
      <c r="H40" s="449"/>
      <c r="I40" s="310"/>
    </row>
    <row r="41" spans="1:13" ht="15.6">
      <c r="A41" s="458" t="s">
        <v>627</v>
      </c>
      <c r="B41" s="457"/>
      <c r="C41" s="457"/>
      <c r="D41" s="457"/>
      <c r="E41" s="449"/>
      <c r="F41" s="449"/>
      <c r="G41" s="449"/>
      <c r="H41" s="449"/>
      <c r="I41" s="310"/>
    </row>
    <row r="42" spans="1:13" ht="15.6">
      <c r="A42" s="458"/>
      <c r="B42" s="457"/>
      <c r="C42" s="457"/>
      <c r="D42" s="457"/>
      <c r="E42" s="449"/>
      <c r="F42" s="449"/>
      <c r="G42" s="449"/>
      <c r="H42" s="449"/>
      <c r="I42" s="310"/>
    </row>
    <row r="43" spans="1:13" ht="15.6">
      <c r="A43" s="458" t="s">
        <v>628</v>
      </c>
      <c r="B43" s="457"/>
      <c r="C43" s="457"/>
      <c r="D43" s="457"/>
      <c r="E43" s="449"/>
      <c r="F43" s="449"/>
      <c r="G43" s="449"/>
      <c r="H43" s="449"/>
      <c r="I43" s="310"/>
    </row>
    <row r="44" spans="1:13" ht="15.6">
      <c r="A44" s="458" t="s">
        <v>629</v>
      </c>
      <c r="B44" s="457"/>
      <c r="C44" s="457"/>
      <c r="D44" s="457"/>
      <c r="E44" s="449"/>
      <c r="F44" s="449"/>
      <c r="G44" s="449"/>
      <c r="H44" s="449"/>
      <c r="I44" s="310"/>
    </row>
    <row r="45" spans="1:13" ht="15.6">
      <c r="A45" s="458" t="s">
        <v>630</v>
      </c>
      <c r="B45" s="457"/>
      <c r="C45" s="457"/>
      <c r="D45" s="457"/>
      <c r="E45" s="449"/>
      <c r="F45" s="449"/>
      <c r="G45" s="449"/>
      <c r="H45" s="449"/>
      <c r="I45" s="310"/>
    </row>
    <row r="46" spans="1:13" ht="15.6">
      <c r="A46" s="458"/>
      <c r="B46" s="457"/>
      <c r="C46" s="457"/>
      <c r="D46" s="457"/>
      <c r="E46" s="449"/>
      <c r="F46" s="449"/>
      <c r="G46" s="449"/>
      <c r="H46" s="449"/>
      <c r="I46" s="310"/>
    </row>
    <row r="47" spans="1:13" ht="15.6">
      <c r="A47" s="458" t="s">
        <v>631</v>
      </c>
      <c r="B47" s="457"/>
      <c r="C47" s="457"/>
      <c r="D47" s="457"/>
      <c r="E47" s="449"/>
      <c r="F47" s="449"/>
      <c r="G47" s="449"/>
      <c r="H47" s="449"/>
      <c r="I47" s="310"/>
    </row>
    <row r="48" spans="1:13" ht="15.6">
      <c r="A48" s="458" t="s">
        <v>632</v>
      </c>
      <c r="B48" s="457"/>
      <c r="C48" s="457"/>
      <c r="D48" s="457"/>
      <c r="E48" s="449"/>
      <c r="F48" s="449"/>
      <c r="G48" s="449"/>
      <c r="H48" s="449"/>
      <c r="I48" s="310"/>
    </row>
    <row r="49" spans="1:9" ht="15.6">
      <c r="A49" s="458" t="s">
        <v>633</v>
      </c>
      <c r="B49" s="457"/>
      <c r="C49" s="457"/>
      <c r="D49" s="457"/>
      <c r="E49" s="449"/>
      <c r="F49" s="449"/>
      <c r="G49" s="449"/>
      <c r="H49" s="449"/>
      <c r="I49" s="310"/>
    </row>
    <row r="50" spans="1:9" ht="15.6">
      <c r="A50" s="314"/>
      <c r="B50" s="457"/>
      <c r="C50" s="457"/>
      <c r="D50" s="457"/>
      <c r="E50" s="449"/>
      <c r="F50" s="449"/>
      <c r="G50" s="449"/>
      <c r="H50" s="449"/>
      <c r="I50" s="310"/>
    </row>
    <row r="51" spans="1:9" ht="15.6">
      <c r="A51" s="315" t="s">
        <v>634</v>
      </c>
      <c r="B51" s="457"/>
      <c r="C51" s="311"/>
      <c r="D51" s="311"/>
      <c r="E51" s="449"/>
      <c r="F51" s="449"/>
      <c r="G51" s="449"/>
      <c r="H51" s="449"/>
      <c r="I51" s="310"/>
    </row>
    <row r="52" spans="1:9" ht="15.6">
      <c r="A52" s="315" t="s">
        <v>755</v>
      </c>
      <c r="B52" s="457"/>
      <c r="C52" s="457"/>
      <c r="D52" s="457"/>
      <c r="E52" s="449"/>
      <c r="F52" s="449"/>
      <c r="G52" s="449"/>
      <c r="H52" s="449"/>
      <c r="I52" s="310"/>
    </row>
    <row r="53" spans="1:9" ht="15.6">
      <c r="A53" s="449"/>
      <c r="B53" s="449"/>
      <c r="C53" s="449"/>
      <c r="D53" s="449"/>
      <c r="E53" s="449"/>
      <c r="F53" s="449"/>
      <c r="G53" s="449"/>
      <c r="H53" s="449"/>
      <c r="I53" s="310"/>
    </row>
    <row r="54" spans="1:9" ht="15.6">
      <c r="A54" s="507" t="s">
        <v>770</v>
      </c>
      <c r="B54" s="449"/>
      <c r="C54" s="449"/>
      <c r="D54" s="449"/>
      <c r="E54" s="449"/>
      <c r="F54" s="449"/>
      <c r="G54" s="449"/>
      <c r="H54" s="449"/>
      <c r="I54" s="310"/>
    </row>
    <row r="55" spans="1:9" ht="15.6">
      <c r="A55" s="449"/>
      <c r="B55" s="449"/>
      <c r="C55" s="449"/>
      <c r="D55" s="449"/>
      <c r="E55" s="449"/>
      <c r="F55" s="449"/>
      <c r="G55" s="449"/>
      <c r="H55" s="449"/>
      <c r="I55" s="310"/>
    </row>
    <row r="56" spans="1:9" ht="15.6">
      <c r="A56" s="449"/>
      <c r="B56" s="449"/>
      <c r="C56" s="449"/>
      <c r="D56" s="449"/>
      <c r="E56" s="449"/>
      <c r="F56" s="449"/>
      <c r="G56" s="449"/>
      <c r="H56" s="449"/>
      <c r="I56" s="310"/>
    </row>
    <row r="57" spans="1:9" ht="15.6">
      <c r="A57" s="449"/>
      <c r="B57" s="449"/>
      <c r="C57" s="449"/>
      <c r="D57" s="449"/>
      <c r="E57" s="449"/>
      <c r="F57" s="449"/>
      <c r="G57" s="449"/>
      <c r="H57" s="449"/>
      <c r="I57" s="310"/>
    </row>
    <row r="58" spans="1:9" ht="15.6">
      <c r="A58" s="449"/>
      <c r="B58" s="449"/>
      <c r="C58" s="449"/>
      <c r="D58" s="449"/>
      <c r="E58" s="449"/>
      <c r="F58" s="449"/>
      <c r="G58" s="449"/>
      <c r="H58" s="449"/>
      <c r="I58" s="310"/>
    </row>
    <row r="59" spans="1:9" ht="15.6">
      <c r="I59" s="310"/>
    </row>
    <row r="60" spans="1:9" ht="15.6">
      <c r="I60" s="310"/>
    </row>
    <row r="61" spans="1:9" ht="15.6">
      <c r="I61" s="310"/>
    </row>
    <row r="62" spans="1:9" ht="15.6">
      <c r="I62" s="310"/>
    </row>
    <row r="63" spans="1:9" ht="15.6">
      <c r="I63" s="310"/>
    </row>
    <row r="64" spans="1:9" ht="15.6">
      <c r="I64" s="310"/>
    </row>
    <row r="65" spans="9:9" ht="15.6">
      <c r="I65" s="310"/>
    </row>
    <row r="66" spans="9:9" ht="15.6">
      <c r="I66" s="310"/>
    </row>
    <row r="67" spans="9:9" ht="15.6">
      <c r="I67" s="313"/>
    </row>
    <row r="68" spans="9:9" ht="15.6">
      <c r="I68" s="313"/>
    </row>
    <row r="69" spans="9:9" ht="15.6">
      <c r="I69" s="313"/>
    </row>
  </sheetData>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85" zoomScaleNormal="85" workbookViewId="0">
      <selection activeCell="M9" sqref="M9"/>
    </sheetView>
  </sheetViews>
  <sheetFormatPr defaultRowHeight="15"/>
  <cols>
    <col min="1" max="1" width="18.81640625" customWidth="1"/>
  </cols>
  <sheetData>
    <row r="1" spans="1:9" ht="20.399999999999999">
      <c r="A1" s="324" t="str">
        <f>'6 - WP - Divisor'!A1</f>
        <v>Jasper-Newton Electric Cooperative</v>
      </c>
      <c r="B1" s="320"/>
      <c r="C1" s="320"/>
      <c r="D1" s="316"/>
      <c r="E1" s="316"/>
      <c r="F1" s="316"/>
      <c r="G1" s="316"/>
      <c r="H1" s="316"/>
      <c r="I1" s="316"/>
    </row>
    <row r="2" spans="1:9" ht="20.399999999999999">
      <c r="A2" s="324" t="str">
        <f>'6 - WP - Divisor'!A2</f>
        <v>For the Year ended 12/31/2013</v>
      </c>
      <c r="B2" s="320"/>
      <c r="C2" s="320"/>
      <c r="D2" s="316"/>
      <c r="E2" s="316"/>
      <c r="F2" s="316"/>
      <c r="G2" s="316"/>
      <c r="H2" s="316"/>
      <c r="I2" s="316"/>
    </row>
    <row r="3" spans="1:9" ht="33.6">
      <c r="A3" s="408" t="s">
        <v>559</v>
      </c>
      <c r="B3" s="409"/>
      <c r="C3" s="320"/>
      <c r="D3" s="316"/>
      <c r="E3" s="316"/>
      <c r="F3" s="316"/>
      <c r="G3" s="316"/>
      <c r="H3" s="316"/>
      <c r="I3" s="316"/>
    </row>
    <row r="4" spans="1:9" ht="20.399999999999999">
      <c r="A4" s="320" t="s">
        <v>635</v>
      </c>
      <c r="B4" s="320"/>
      <c r="C4" s="320"/>
      <c r="D4" s="316"/>
      <c r="E4" s="316"/>
      <c r="F4" s="316"/>
      <c r="G4" s="316"/>
      <c r="H4" s="316"/>
      <c r="I4" s="316"/>
    </row>
    <row r="5" spans="1:9" ht="20.399999999999999">
      <c r="A5" s="320"/>
      <c r="B5" s="320"/>
      <c r="C5" s="388" t="s">
        <v>690</v>
      </c>
      <c r="D5" s="388" t="s">
        <v>691</v>
      </c>
      <c r="E5" s="316"/>
      <c r="F5" s="316"/>
      <c r="G5" s="316"/>
      <c r="H5" s="316"/>
      <c r="I5" s="316"/>
    </row>
    <row r="6" spans="1:9" ht="15.6">
      <c r="A6" s="319" t="s">
        <v>584</v>
      </c>
      <c r="B6" s="316"/>
      <c r="C6" s="319" t="s">
        <v>636</v>
      </c>
      <c r="D6" s="319" t="s">
        <v>692</v>
      </c>
      <c r="E6" s="316"/>
      <c r="F6" s="316"/>
      <c r="G6" s="316"/>
      <c r="H6" s="316"/>
      <c r="I6" s="316"/>
    </row>
    <row r="7" spans="1:9" ht="15.6">
      <c r="A7" s="317" t="s">
        <v>624</v>
      </c>
      <c r="B7" s="316"/>
      <c r="C7" s="389">
        <v>0</v>
      </c>
      <c r="D7" s="389">
        <v>0</v>
      </c>
      <c r="E7" s="316"/>
      <c r="F7" s="316"/>
      <c r="G7" s="316"/>
      <c r="H7" s="316"/>
      <c r="I7" s="316"/>
    </row>
    <row r="8" spans="1:9" ht="15.6">
      <c r="A8" s="317" t="s">
        <v>624</v>
      </c>
      <c r="B8" s="316"/>
      <c r="C8" s="390">
        <v>0</v>
      </c>
      <c r="D8" s="390">
        <v>0</v>
      </c>
      <c r="E8" s="316"/>
      <c r="F8" s="316"/>
      <c r="G8" s="316"/>
      <c r="H8" s="316"/>
      <c r="I8" s="316"/>
    </row>
    <row r="9" spans="1:9" ht="15.6">
      <c r="A9" s="317" t="s">
        <v>624</v>
      </c>
      <c r="B9" s="316"/>
      <c r="C9" s="390">
        <v>0</v>
      </c>
      <c r="D9" s="390">
        <v>0</v>
      </c>
      <c r="E9" s="316"/>
      <c r="F9" s="316"/>
      <c r="G9" s="316"/>
      <c r="H9" s="316"/>
      <c r="I9" s="316"/>
    </row>
    <row r="10" spans="1:9" ht="15.6">
      <c r="A10" s="317" t="s">
        <v>624</v>
      </c>
      <c r="B10" s="316"/>
      <c r="C10" s="390">
        <v>0</v>
      </c>
      <c r="D10" s="390">
        <v>0</v>
      </c>
      <c r="E10" s="316"/>
      <c r="F10" s="316"/>
      <c r="G10" s="316"/>
      <c r="H10" s="316"/>
      <c r="I10" s="316"/>
    </row>
    <row r="11" spans="1:9" ht="15.6">
      <c r="A11" s="317" t="s">
        <v>624</v>
      </c>
      <c r="B11" s="316"/>
      <c r="C11" s="391">
        <v>0</v>
      </c>
      <c r="D11" s="391">
        <v>0</v>
      </c>
      <c r="E11" s="316"/>
      <c r="F11" s="316"/>
      <c r="G11" s="316"/>
      <c r="H11" s="316"/>
      <c r="I11" s="316"/>
    </row>
    <row r="12" spans="1:9" ht="15.6">
      <c r="A12" s="317" t="s">
        <v>624</v>
      </c>
      <c r="B12" s="316"/>
      <c r="C12" s="392">
        <v>0</v>
      </c>
      <c r="D12" s="392">
        <v>0</v>
      </c>
      <c r="E12" s="316"/>
      <c r="F12" s="316"/>
      <c r="G12" s="316"/>
      <c r="H12" s="316"/>
      <c r="I12" s="316"/>
    </row>
    <row r="13" spans="1:9" ht="15.6">
      <c r="A13" s="316" t="s">
        <v>6</v>
      </c>
      <c r="B13" s="316"/>
      <c r="C13" s="393">
        <v>0</v>
      </c>
      <c r="D13" s="393">
        <v>0</v>
      </c>
      <c r="E13" s="322" t="s">
        <v>637</v>
      </c>
      <c r="F13" s="322"/>
      <c r="G13" s="322"/>
      <c r="H13" s="322"/>
      <c r="I13" s="322"/>
    </row>
    <row r="14" spans="1:9" ht="15.6">
      <c r="A14" s="316"/>
      <c r="B14" s="316"/>
      <c r="C14" s="316"/>
      <c r="D14" s="316"/>
      <c r="E14" s="322"/>
      <c r="F14" s="322"/>
      <c r="G14" s="322"/>
      <c r="H14" s="322"/>
      <c r="I14" s="322"/>
    </row>
    <row r="16" spans="1:9" ht="15.6">
      <c r="A16" s="316" t="s">
        <v>638</v>
      </c>
      <c r="B16" s="316"/>
      <c r="C16" s="316"/>
      <c r="D16" s="316"/>
      <c r="E16" s="316"/>
      <c r="F16" s="316"/>
      <c r="G16" s="316"/>
      <c r="H16" s="316"/>
      <c r="I16" s="316"/>
    </row>
    <row r="17" spans="1:8" ht="15.6">
      <c r="A17" s="317" t="s">
        <v>639</v>
      </c>
      <c r="B17" s="316"/>
      <c r="C17" s="316"/>
      <c r="D17" s="316"/>
    </row>
    <row r="18" spans="1:8" ht="15.6">
      <c r="A18" s="317" t="s">
        <v>640</v>
      </c>
      <c r="B18" s="316"/>
      <c r="C18" s="316"/>
      <c r="D18" s="316"/>
    </row>
    <row r="19" spans="1:8" ht="15.6">
      <c r="A19" s="323" t="s">
        <v>641</v>
      </c>
      <c r="B19" s="316"/>
      <c r="C19" s="316"/>
      <c r="D19" s="316"/>
    </row>
    <row r="20" spans="1:8" ht="15.6">
      <c r="A20" s="321"/>
      <c r="B20" s="316"/>
      <c r="C20" s="316"/>
      <c r="D20" s="316"/>
    </row>
    <row r="21" spans="1:8" ht="15.6">
      <c r="A21" s="325" t="s">
        <v>642</v>
      </c>
      <c r="B21" s="316"/>
      <c r="C21" s="318"/>
      <c r="D21" s="318"/>
    </row>
    <row r="22" spans="1:8" ht="15.6">
      <c r="A22" s="325" t="s">
        <v>643</v>
      </c>
      <c r="B22" s="316"/>
      <c r="C22" s="316"/>
      <c r="D22" s="316"/>
    </row>
    <row r="24" spans="1:8" ht="15.6">
      <c r="B24" s="416" t="s">
        <v>711</v>
      </c>
      <c r="C24" s="407"/>
      <c r="D24" s="407"/>
      <c r="E24" s="407"/>
      <c r="F24" s="407"/>
      <c r="G24" s="407"/>
      <c r="H24" s="407"/>
    </row>
    <row r="25" spans="1:8" ht="15.6">
      <c r="B25" s="410" t="s">
        <v>693</v>
      </c>
      <c r="C25" s="407"/>
      <c r="D25" s="407"/>
      <c r="E25" s="407"/>
      <c r="F25" s="407"/>
      <c r="G25" s="407"/>
      <c r="H25" s="407"/>
    </row>
  </sheetData>
  <pageMargins left="0.7" right="0.7" top="0.75" bottom="0.75" header="0.3" footer="0.3"/>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85" zoomScaleNormal="85" workbookViewId="0">
      <selection activeCell="O60" sqref="O60"/>
    </sheetView>
  </sheetViews>
  <sheetFormatPr defaultRowHeight="15"/>
  <cols>
    <col min="1" max="1" width="22.81640625" customWidth="1"/>
    <col min="2" max="2" width="18.1796875" customWidth="1"/>
    <col min="3" max="3" width="12.453125" customWidth="1"/>
    <col min="4" max="4" width="12.453125" bestFit="1" customWidth="1"/>
    <col min="5" max="5" width="13.90625" customWidth="1"/>
  </cols>
  <sheetData>
    <row r="1" spans="1:5" ht="20.399999999999999">
      <c r="A1" s="331" t="str">
        <f>'6 - WP - Divisor'!A1</f>
        <v>Jasper-Newton Electric Cooperative</v>
      </c>
      <c r="B1" s="328"/>
      <c r="C1" s="328"/>
      <c r="D1" s="328"/>
      <c r="E1" s="328"/>
    </row>
    <row r="2" spans="1:5" ht="20.399999999999999">
      <c r="A2" s="331" t="str">
        <f>'6 - WP - Divisor'!A2</f>
        <v>For the Year ended 12/31/2013</v>
      </c>
      <c r="B2" s="328"/>
      <c r="C2" s="328"/>
      <c r="D2" s="328"/>
      <c r="E2" s="328"/>
    </row>
    <row r="3" spans="1:5" ht="20.399999999999999">
      <c r="A3" s="328"/>
      <c r="B3" s="328"/>
      <c r="C3" s="328"/>
      <c r="D3" s="328"/>
      <c r="E3" s="328"/>
    </row>
    <row r="4" spans="1:5" ht="20.399999999999999">
      <c r="A4" s="328" t="s">
        <v>644</v>
      </c>
      <c r="B4" s="328"/>
      <c r="C4" s="328"/>
      <c r="D4" s="328"/>
      <c r="E4" s="328"/>
    </row>
    <row r="7" spans="1:5" ht="15.6">
      <c r="A7" s="420" t="s">
        <v>562</v>
      </c>
      <c r="B7" s="383">
        <v>0</v>
      </c>
    </row>
    <row r="8" spans="1:5" ht="15.6">
      <c r="A8" s="420" t="s">
        <v>44</v>
      </c>
      <c r="B8" s="383">
        <f>SUM(C52:C54)</f>
        <v>57149.460000000006</v>
      </c>
      <c r="C8" s="326"/>
      <c r="D8" s="326" t="s">
        <v>645</v>
      </c>
      <c r="E8" s="326"/>
    </row>
    <row r="9" spans="1:5" ht="15.6">
      <c r="A9" s="420" t="s">
        <v>678</v>
      </c>
      <c r="B9" s="383">
        <f>SUM(C57:C78)+C51</f>
        <v>2002203.9300000002</v>
      </c>
      <c r="C9" s="326"/>
      <c r="D9" s="326" t="s">
        <v>646</v>
      </c>
      <c r="E9" s="326"/>
    </row>
    <row r="10" spans="1:5" ht="15.6">
      <c r="A10" s="420" t="s">
        <v>702</v>
      </c>
      <c r="B10" s="383">
        <f>SUM(C79:C84)</f>
        <v>1049302.98</v>
      </c>
      <c r="C10" s="326"/>
      <c r="D10" s="326" t="s">
        <v>647</v>
      </c>
      <c r="E10" s="326"/>
    </row>
    <row r="11" spans="1:5" ht="15.6">
      <c r="A11" s="420" t="s">
        <v>703</v>
      </c>
      <c r="B11" s="424">
        <f>SUM(C85:C87)</f>
        <v>19525.63</v>
      </c>
      <c r="C11" s="326"/>
      <c r="D11" s="425" t="s">
        <v>647</v>
      </c>
      <c r="E11" s="326"/>
    </row>
    <row r="12" spans="1:5" ht="15.6">
      <c r="A12" s="421" t="s">
        <v>704</v>
      </c>
      <c r="B12" s="424">
        <f>SUM(C88)</f>
        <v>1778.87</v>
      </c>
      <c r="C12" s="326"/>
      <c r="D12" s="425" t="s">
        <v>647</v>
      </c>
      <c r="E12" s="326"/>
    </row>
    <row r="13" spans="1:5" ht="15.6">
      <c r="A13" s="422" t="s">
        <v>705</v>
      </c>
      <c r="B13" s="424">
        <f>SUM(C89:C97)</f>
        <v>577686.14</v>
      </c>
      <c r="C13" s="326"/>
      <c r="D13" s="326"/>
      <c r="E13" s="326"/>
    </row>
    <row r="14" spans="1:5" ht="15.6">
      <c r="A14" s="382" t="s">
        <v>687</v>
      </c>
      <c r="B14" s="423">
        <f>SUM(B7:B13)</f>
        <v>3707647.0100000002</v>
      </c>
      <c r="C14" s="326"/>
      <c r="E14" s="326"/>
    </row>
    <row r="15" spans="1:5" ht="17.399999999999999">
      <c r="A15" s="501" t="s">
        <v>751</v>
      </c>
      <c r="B15" s="254">
        <f>B14-B13</f>
        <v>3129960.87</v>
      </c>
      <c r="C15" s="326"/>
      <c r="D15" s="380" t="s">
        <v>688</v>
      </c>
      <c r="E15" s="326"/>
    </row>
    <row r="16" spans="1:5" ht="15.6">
      <c r="B16" s="411" t="s">
        <v>698</v>
      </c>
      <c r="C16" s="412"/>
      <c r="D16" s="326"/>
      <c r="E16" s="502"/>
    </row>
    <row r="17" spans="1:25" ht="15.6">
      <c r="A17" s="381"/>
      <c r="B17" s="327"/>
      <c r="C17" s="326"/>
      <c r="D17" s="326"/>
      <c r="E17" s="503"/>
    </row>
    <row r="18" spans="1:25" ht="15.6">
      <c r="A18" s="326"/>
      <c r="B18" s="326"/>
      <c r="C18" s="326"/>
      <c r="D18" s="326"/>
      <c r="E18" s="326"/>
    </row>
    <row r="20" spans="1:25" ht="15.6">
      <c r="A20" s="504" t="s">
        <v>749</v>
      </c>
      <c r="B20" s="326"/>
      <c r="C20" s="326"/>
      <c r="D20" s="326"/>
      <c r="E20" s="326"/>
    </row>
    <row r="21" spans="1:25" ht="15.6">
      <c r="A21" s="504" t="s">
        <v>750</v>
      </c>
    </row>
    <row r="22" spans="1:25" ht="15.6">
      <c r="A22" s="505" t="s">
        <v>752</v>
      </c>
    </row>
    <row r="23" spans="1:25" ht="15.6">
      <c r="A23" s="506" t="s">
        <v>753</v>
      </c>
    </row>
    <row r="24" spans="1:25" ht="15.6">
      <c r="A24" s="329"/>
    </row>
    <row r="25" spans="1:25" ht="15.6">
      <c r="A25" s="442" t="s">
        <v>708</v>
      </c>
    </row>
    <row r="26" spans="1:25" ht="15.6">
      <c r="A26" s="330"/>
    </row>
    <row r="27" spans="1:25">
      <c r="A27" s="361"/>
      <c r="D27" s="361"/>
      <c r="E27" s="361"/>
      <c r="F27" s="361"/>
      <c r="G27" s="361"/>
    </row>
    <row r="28" spans="1:25" ht="15.6">
      <c r="A28" s="426"/>
      <c r="B28" s="612" t="s">
        <v>748</v>
      </c>
      <c r="C28" s="612"/>
      <c r="D28" s="427"/>
      <c r="E28" s="427"/>
      <c r="F28" s="427"/>
      <c r="G28" s="427"/>
      <c r="H28" s="427"/>
      <c r="I28" s="521"/>
      <c r="J28" s="521"/>
      <c r="K28" s="521"/>
      <c r="L28" s="521"/>
      <c r="M28" s="521"/>
      <c r="N28" s="521"/>
      <c r="O28" s="521"/>
      <c r="P28" s="521"/>
      <c r="Q28" s="521"/>
      <c r="R28" s="521"/>
      <c r="S28" s="521"/>
      <c r="T28" s="521"/>
      <c r="U28" s="521"/>
      <c r="V28" s="521"/>
      <c r="W28" s="521"/>
      <c r="X28" s="521"/>
      <c r="Y28" s="521"/>
    </row>
    <row r="29" spans="1:25" ht="15.6">
      <c r="A29" s="426"/>
      <c r="B29" s="434" t="s">
        <v>706</v>
      </c>
      <c r="C29" s="435" t="s">
        <v>707</v>
      </c>
      <c r="D29" s="427"/>
      <c r="E29" s="427"/>
      <c r="F29" s="427"/>
      <c r="G29" s="427"/>
      <c r="H29" s="427"/>
      <c r="I29" s="521"/>
      <c r="J29" s="521"/>
      <c r="K29" s="521"/>
      <c r="L29" s="521"/>
      <c r="M29" s="521"/>
      <c r="N29" s="521"/>
      <c r="O29" s="521"/>
      <c r="P29" s="521"/>
      <c r="Q29" s="521"/>
      <c r="R29" s="521"/>
      <c r="S29" s="521"/>
      <c r="T29" s="521"/>
      <c r="U29" s="521"/>
      <c r="V29" s="521"/>
      <c r="W29" s="521"/>
      <c r="X29" s="521"/>
      <c r="Y29" s="521"/>
    </row>
    <row r="30" spans="1:25" ht="15.6">
      <c r="A30" s="426"/>
      <c r="B30" s="433">
        <v>107.2</v>
      </c>
      <c r="C30" s="519">
        <v>963356.83</v>
      </c>
      <c r="D30" s="427"/>
      <c r="E30" s="427"/>
      <c r="F30" s="427"/>
      <c r="G30" s="427"/>
      <c r="H30" s="427"/>
      <c r="I30" s="521"/>
      <c r="J30" s="521"/>
      <c r="K30" s="521"/>
      <c r="L30" s="521"/>
      <c r="M30" s="521"/>
      <c r="N30" s="521"/>
      <c r="O30" s="521"/>
      <c r="P30" s="521"/>
      <c r="Q30" s="521"/>
      <c r="R30" s="521"/>
      <c r="S30" s="521"/>
      <c r="T30" s="521"/>
      <c r="U30" s="521"/>
      <c r="V30" s="521"/>
      <c r="W30" s="521"/>
      <c r="X30" s="521"/>
      <c r="Y30" s="521"/>
    </row>
    <row r="31" spans="1:25" ht="15.6">
      <c r="A31" s="426"/>
      <c r="B31" s="433">
        <v>107.23</v>
      </c>
      <c r="C31" s="519">
        <v>180.33</v>
      </c>
      <c r="D31" s="427"/>
      <c r="E31" s="427"/>
      <c r="F31" s="427"/>
      <c r="G31" s="427"/>
      <c r="H31" s="427"/>
      <c r="I31" s="521"/>
      <c r="J31" s="521"/>
      <c r="K31" s="521"/>
      <c r="L31" s="521"/>
      <c r="M31" s="521"/>
      <c r="N31" s="521"/>
      <c r="O31" s="521"/>
      <c r="P31" s="521"/>
      <c r="Q31" s="521"/>
      <c r="R31" s="521"/>
      <c r="S31" s="521"/>
      <c r="T31" s="521"/>
      <c r="U31" s="521"/>
      <c r="V31" s="521"/>
      <c r="W31" s="521"/>
      <c r="X31" s="521"/>
      <c r="Y31" s="521"/>
    </row>
    <row r="32" spans="1:25" ht="15.6">
      <c r="A32" s="426"/>
      <c r="B32" s="433">
        <v>107.47</v>
      </c>
      <c r="C32" s="519">
        <v>14549.64</v>
      </c>
      <c r="D32" s="427"/>
      <c r="E32" s="427"/>
      <c r="F32" s="427"/>
      <c r="G32" s="427"/>
      <c r="H32" s="427"/>
      <c r="I32" s="521"/>
      <c r="J32" s="521"/>
      <c r="K32" s="521"/>
      <c r="L32" s="521"/>
      <c r="M32" s="521"/>
      <c r="N32" s="521"/>
      <c r="O32" s="521"/>
      <c r="P32" s="521"/>
      <c r="Q32" s="521"/>
      <c r="R32" s="521"/>
      <c r="S32" s="521"/>
      <c r="T32" s="521"/>
      <c r="U32" s="521"/>
      <c r="V32" s="521"/>
      <c r="W32" s="521"/>
      <c r="X32" s="521"/>
      <c r="Y32" s="521"/>
    </row>
    <row r="33" spans="1:25" ht="15.6">
      <c r="A33" s="426"/>
      <c r="B33" s="433">
        <v>107.9</v>
      </c>
      <c r="C33" s="519">
        <v>963.63</v>
      </c>
      <c r="D33" s="427"/>
      <c r="E33" s="427"/>
      <c r="F33" s="427"/>
      <c r="G33" s="427"/>
      <c r="H33" s="427"/>
      <c r="I33" s="521"/>
      <c r="J33" s="521"/>
      <c r="K33" s="521"/>
      <c r="L33" s="521"/>
      <c r="M33" s="521"/>
      <c r="N33" s="521"/>
      <c r="O33" s="521"/>
      <c r="P33" s="521"/>
      <c r="Q33" s="521"/>
      <c r="R33" s="521"/>
      <c r="S33" s="521"/>
      <c r="T33" s="521"/>
      <c r="U33" s="521"/>
      <c r="V33" s="521"/>
      <c r="W33" s="521"/>
      <c r="X33" s="521"/>
      <c r="Y33" s="521"/>
    </row>
    <row r="34" spans="1:25" ht="15.6">
      <c r="A34" s="426"/>
      <c r="B34" s="433">
        <v>107.94</v>
      </c>
      <c r="C34" s="519">
        <v>23186.6</v>
      </c>
      <c r="D34" s="520"/>
      <c r="E34" s="427"/>
      <c r="F34" s="427"/>
      <c r="G34" s="427"/>
      <c r="H34" s="427"/>
      <c r="I34" s="521"/>
      <c r="J34" s="521"/>
      <c r="K34" s="521"/>
      <c r="L34" s="521"/>
      <c r="M34" s="521"/>
      <c r="N34" s="521"/>
      <c r="O34" s="521"/>
      <c r="P34" s="521"/>
      <c r="Q34" s="521"/>
      <c r="R34" s="521"/>
      <c r="S34" s="521"/>
      <c r="T34" s="521"/>
      <c r="U34" s="521"/>
      <c r="V34" s="521"/>
      <c r="W34" s="521"/>
      <c r="X34" s="521"/>
      <c r="Y34" s="521"/>
    </row>
    <row r="35" spans="1:25" ht="15.6">
      <c r="A35" s="426"/>
      <c r="B35" s="433">
        <v>108.8</v>
      </c>
      <c r="C35" s="519">
        <v>248842.17</v>
      </c>
      <c r="D35" s="520">
        <f>SUM(C30:C35)</f>
        <v>1251079.2</v>
      </c>
      <c r="E35" s="427" t="s">
        <v>765</v>
      </c>
      <c r="F35" s="427"/>
      <c r="G35" s="427"/>
      <c r="H35" s="427"/>
      <c r="I35" s="521"/>
      <c r="J35" s="521"/>
      <c r="K35" s="521"/>
      <c r="L35" s="521"/>
      <c r="M35" s="521"/>
      <c r="N35" s="521"/>
      <c r="O35" s="521"/>
      <c r="P35" s="521"/>
      <c r="Q35" s="521"/>
      <c r="R35" s="521"/>
      <c r="S35" s="521"/>
      <c r="T35" s="521"/>
      <c r="U35" s="521"/>
      <c r="V35" s="521"/>
      <c r="W35" s="521"/>
      <c r="X35" s="521"/>
      <c r="Y35" s="521"/>
    </row>
    <row r="36" spans="1:25" ht="15.6">
      <c r="A36" s="426"/>
      <c r="B36" s="433">
        <v>143.13999999999999</v>
      </c>
      <c r="C36" s="519">
        <v>2929.4</v>
      </c>
      <c r="D36" s="427"/>
      <c r="E36" s="427"/>
      <c r="F36" s="427"/>
      <c r="G36" s="427"/>
      <c r="H36" s="427"/>
      <c r="I36" s="521"/>
      <c r="J36" s="521"/>
      <c r="K36" s="521"/>
      <c r="L36" s="521"/>
      <c r="M36" s="521"/>
      <c r="N36" s="521"/>
      <c r="O36" s="521"/>
      <c r="P36" s="521"/>
      <c r="Q36" s="521"/>
      <c r="R36" s="521"/>
      <c r="S36" s="521"/>
      <c r="T36" s="521"/>
      <c r="U36" s="521"/>
      <c r="V36" s="521"/>
      <c r="W36" s="521"/>
      <c r="X36" s="521"/>
      <c r="Y36" s="521"/>
    </row>
    <row r="37" spans="1:25" ht="15.6">
      <c r="A37" s="426"/>
      <c r="B37" s="433">
        <v>143.16</v>
      </c>
      <c r="C37" s="519">
        <v>4039.45</v>
      </c>
      <c r="D37" s="427"/>
      <c r="E37" s="427"/>
      <c r="F37" s="427"/>
      <c r="G37" s="427"/>
      <c r="H37" s="427"/>
      <c r="I37" s="521"/>
      <c r="J37" s="521"/>
      <c r="K37" s="521"/>
      <c r="L37" s="521"/>
      <c r="M37" s="521"/>
      <c r="N37" s="521"/>
      <c r="O37" s="521"/>
      <c r="P37" s="521"/>
      <c r="Q37" s="521"/>
      <c r="R37" s="521"/>
      <c r="S37" s="521"/>
      <c r="T37" s="521"/>
      <c r="U37" s="521"/>
      <c r="V37" s="521"/>
      <c r="W37" s="521"/>
      <c r="X37" s="521"/>
      <c r="Y37" s="521"/>
    </row>
    <row r="38" spans="1:25" ht="15.6">
      <c r="A38" s="426"/>
      <c r="B38" s="433">
        <v>143.71</v>
      </c>
      <c r="C38" s="519">
        <v>55615.12</v>
      </c>
      <c r="D38" s="427"/>
      <c r="E38" s="427"/>
      <c r="F38" s="427"/>
      <c r="G38" s="427"/>
      <c r="H38" s="427"/>
      <c r="I38" s="521"/>
      <c r="J38" s="521"/>
      <c r="K38" s="521"/>
      <c r="L38" s="521"/>
      <c r="M38" s="521"/>
      <c r="N38" s="521"/>
      <c r="O38" s="521"/>
      <c r="P38" s="521"/>
      <c r="Q38" s="521"/>
      <c r="R38" s="521"/>
      <c r="S38" s="521"/>
      <c r="T38" s="521"/>
      <c r="U38" s="521"/>
      <c r="V38" s="521"/>
      <c r="W38" s="521"/>
      <c r="X38" s="521"/>
      <c r="Y38" s="521"/>
    </row>
    <row r="39" spans="1:25" ht="15.6">
      <c r="A39" s="426"/>
      <c r="B39" s="433">
        <v>163</v>
      </c>
      <c r="C39" s="519">
        <v>201332.94</v>
      </c>
      <c r="D39" s="427"/>
      <c r="E39" s="427"/>
      <c r="F39" s="427"/>
      <c r="G39" s="427"/>
      <c r="H39" s="427"/>
      <c r="I39" s="521"/>
      <c r="J39" s="521"/>
      <c r="K39" s="521"/>
      <c r="L39" s="521"/>
      <c r="M39" s="521"/>
      <c r="N39" s="521"/>
      <c r="O39" s="521"/>
      <c r="P39" s="521"/>
      <c r="Q39" s="521"/>
      <c r="R39" s="521"/>
      <c r="S39" s="521"/>
      <c r="T39" s="521"/>
      <c r="U39" s="521"/>
      <c r="V39" s="521"/>
      <c r="W39" s="521"/>
      <c r="X39" s="521"/>
      <c r="Y39" s="521"/>
    </row>
    <row r="40" spans="1:25" ht="15.6">
      <c r="A40" s="426"/>
      <c r="B40" s="433">
        <v>184.1</v>
      </c>
      <c r="C40" s="519">
        <v>15620.08</v>
      </c>
      <c r="D40" s="427"/>
      <c r="E40" s="427"/>
      <c r="F40" s="427"/>
      <c r="G40" s="427"/>
      <c r="H40" s="427"/>
      <c r="I40" s="521"/>
      <c r="J40" s="521"/>
      <c r="K40" s="521"/>
      <c r="L40" s="521"/>
      <c r="M40" s="521"/>
      <c r="N40" s="521"/>
      <c r="O40" s="521"/>
      <c r="P40" s="521"/>
      <c r="Q40" s="521"/>
      <c r="R40" s="521"/>
      <c r="S40" s="521"/>
      <c r="T40" s="521"/>
      <c r="U40" s="521"/>
      <c r="V40" s="521"/>
      <c r="W40" s="521"/>
      <c r="X40" s="521"/>
      <c r="Y40" s="521"/>
    </row>
    <row r="41" spans="1:25" ht="15.6">
      <c r="A41" s="426"/>
      <c r="B41" s="433">
        <v>184.2</v>
      </c>
      <c r="C41" s="519">
        <v>53287.93</v>
      </c>
      <c r="D41" s="427"/>
      <c r="E41" s="427"/>
      <c r="F41" s="427"/>
      <c r="G41" s="427"/>
      <c r="H41" s="427"/>
      <c r="I41" s="521"/>
      <c r="J41" s="521"/>
      <c r="K41" s="521"/>
      <c r="L41" s="521"/>
      <c r="M41" s="521"/>
      <c r="N41" s="521"/>
      <c r="O41" s="521"/>
      <c r="P41" s="521"/>
      <c r="Q41" s="521"/>
      <c r="R41" s="521"/>
      <c r="S41" s="521"/>
      <c r="T41" s="521"/>
      <c r="U41" s="521"/>
      <c r="V41" s="521"/>
      <c r="W41" s="521"/>
      <c r="X41" s="521"/>
      <c r="Y41" s="521"/>
    </row>
    <row r="42" spans="1:25" ht="15.6">
      <c r="A42" s="426"/>
      <c r="B42" s="433">
        <v>184.3</v>
      </c>
      <c r="C42" s="519">
        <v>96868.28</v>
      </c>
      <c r="D42" s="427"/>
      <c r="E42" s="427"/>
      <c r="F42" s="427"/>
      <c r="G42" s="427"/>
      <c r="H42" s="427"/>
      <c r="I42" s="521"/>
      <c r="J42" s="521"/>
      <c r="K42" s="521"/>
      <c r="L42" s="521"/>
      <c r="M42" s="521"/>
      <c r="N42" s="521"/>
      <c r="O42" s="521"/>
      <c r="P42" s="521"/>
      <c r="Q42" s="521"/>
      <c r="R42" s="521"/>
      <c r="S42" s="521"/>
      <c r="T42" s="521"/>
      <c r="U42" s="521"/>
      <c r="V42" s="521"/>
      <c r="W42" s="521"/>
      <c r="X42" s="521"/>
      <c r="Y42" s="521"/>
    </row>
    <row r="43" spans="1:25" ht="15.6">
      <c r="A43" s="426"/>
      <c r="B43" s="433">
        <v>184.6</v>
      </c>
      <c r="C43" s="519">
        <v>8829.65</v>
      </c>
      <c r="D43" s="427"/>
      <c r="E43" s="427"/>
      <c r="F43" s="427"/>
      <c r="G43" s="427"/>
      <c r="H43" s="427"/>
      <c r="I43" s="521"/>
      <c r="J43" s="521"/>
      <c r="K43" s="521"/>
      <c r="L43" s="521"/>
      <c r="M43" s="521"/>
      <c r="N43" s="521"/>
      <c r="O43" s="521"/>
      <c r="P43" s="521"/>
      <c r="Q43" s="521"/>
      <c r="R43" s="521"/>
      <c r="S43" s="521"/>
      <c r="T43" s="521"/>
      <c r="U43" s="521"/>
      <c r="V43" s="521"/>
      <c r="W43" s="521"/>
      <c r="X43" s="521"/>
      <c r="Y43" s="521"/>
    </row>
    <row r="44" spans="1:25" ht="15.6">
      <c r="A44" s="426"/>
      <c r="B44" s="433">
        <v>184.7</v>
      </c>
      <c r="C44" s="519">
        <v>26356.73</v>
      </c>
      <c r="D44" s="427"/>
      <c r="E44" s="427"/>
      <c r="F44" s="427"/>
      <c r="G44" s="427"/>
      <c r="H44" s="427"/>
      <c r="I44" s="521"/>
      <c r="J44" s="521"/>
      <c r="K44" s="521"/>
      <c r="L44" s="521"/>
      <c r="M44" s="521"/>
      <c r="N44" s="521"/>
      <c r="O44" s="521"/>
      <c r="P44" s="521"/>
      <c r="Q44" s="521"/>
      <c r="R44" s="521"/>
      <c r="S44" s="521"/>
      <c r="T44" s="521"/>
      <c r="U44" s="521"/>
      <c r="V44" s="521"/>
      <c r="W44" s="521"/>
      <c r="X44" s="521"/>
      <c r="Y44" s="521"/>
    </row>
    <row r="45" spans="1:25" ht="15.6">
      <c r="A45" s="426"/>
      <c r="B45" s="433">
        <v>184.8</v>
      </c>
      <c r="C45" s="519">
        <v>24177.77</v>
      </c>
      <c r="D45" s="427"/>
      <c r="E45" s="427"/>
      <c r="F45" s="427"/>
      <c r="G45" s="427"/>
      <c r="H45" s="427"/>
      <c r="I45" s="521"/>
      <c r="J45" s="521"/>
      <c r="K45" s="521"/>
      <c r="L45" s="521"/>
      <c r="M45" s="521"/>
      <c r="N45" s="521"/>
      <c r="O45" s="521"/>
      <c r="P45" s="521"/>
      <c r="Q45" s="521"/>
      <c r="R45" s="521"/>
      <c r="S45" s="521"/>
      <c r="T45" s="521"/>
      <c r="U45" s="521"/>
      <c r="V45" s="521"/>
      <c r="W45" s="521"/>
      <c r="X45" s="521"/>
      <c r="Y45" s="521"/>
    </row>
    <row r="46" spans="1:25" ht="15.6">
      <c r="A46" s="426"/>
      <c r="B46" s="433">
        <v>184.9</v>
      </c>
      <c r="C46" s="519">
        <v>1185.06</v>
      </c>
      <c r="D46" s="427"/>
      <c r="E46" s="427"/>
      <c r="F46" s="427"/>
      <c r="G46" s="427"/>
      <c r="H46" s="427"/>
      <c r="I46" s="521"/>
      <c r="J46" s="521"/>
      <c r="K46" s="521"/>
      <c r="L46" s="521"/>
      <c r="M46" s="521"/>
      <c r="N46" s="521"/>
      <c r="O46" s="521"/>
      <c r="P46" s="521"/>
      <c r="Q46" s="521"/>
      <c r="R46" s="521"/>
      <c r="S46" s="521"/>
      <c r="T46" s="521"/>
      <c r="U46" s="521"/>
      <c r="V46" s="521"/>
      <c r="W46" s="521"/>
      <c r="X46" s="521"/>
      <c r="Y46" s="521"/>
    </row>
    <row r="47" spans="1:25" ht="15.6">
      <c r="A47" s="426"/>
      <c r="B47" s="433">
        <v>184.95</v>
      </c>
      <c r="C47" s="519">
        <v>10581.44</v>
      </c>
      <c r="D47" s="427"/>
      <c r="E47" s="427"/>
      <c r="F47" s="427"/>
      <c r="G47" s="427"/>
      <c r="H47" s="427"/>
      <c r="I47" s="521"/>
      <c r="J47" s="521"/>
      <c r="K47" s="521"/>
      <c r="L47" s="521"/>
      <c r="M47" s="521"/>
      <c r="N47" s="521"/>
      <c r="O47" s="521"/>
      <c r="P47" s="521"/>
      <c r="Q47" s="521"/>
      <c r="R47" s="521"/>
      <c r="S47" s="521"/>
      <c r="T47" s="521"/>
      <c r="U47" s="521"/>
      <c r="V47" s="521"/>
      <c r="W47" s="521"/>
      <c r="X47" s="521"/>
      <c r="Y47" s="521"/>
    </row>
    <row r="48" spans="1:25" ht="15.6">
      <c r="A48" s="426"/>
      <c r="B48" s="433">
        <v>184.99</v>
      </c>
      <c r="C48" s="519">
        <v>115398.24</v>
      </c>
      <c r="D48" s="427"/>
      <c r="E48" s="427"/>
      <c r="F48" s="427"/>
      <c r="G48" s="427"/>
      <c r="H48" s="427"/>
      <c r="I48" s="521"/>
      <c r="J48" s="521"/>
      <c r="K48" s="521"/>
      <c r="L48" s="521"/>
      <c r="M48" s="521"/>
      <c r="N48" s="521"/>
      <c r="O48" s="521"/>
      <c r="P48" s="521"/>
      <c r="Q48" s="521"/>
      <c r="R48" s="521"/>
      <c r="S48" s="521"/>
      <c r="T48" s="521"/>
      <c r="U48" s="521"/>
      <c r="V48" s="521"/>
      <c r="W48" s="521"/>
      <c r="X48" s="521"/>
      <c r="Y48" s="521"/>
    </row>
    <row r="49" spans="1:25" ht="15.6">
      <c r="A49" s="426"/>
      <c r="B49" s="433">
        <v>232.56</v>
      </c>
      <c r="C49" s="519">
        <v>30</v>
      </c>
      <c r="D49" s="427"/>
      <c r="E49" s="427"/>
      <c r="F49" s="427"/>
      <c r="G49" s="427"/>
      <c r="H49" s="427"/>
      <c r="I49" s="521"/>
      <c r="J49" s="521"/>
      <c r="K49" s="521"/>
      <c r="L49" s="521"/>
      <c r="M49" s="521"/>
      <c r="N49" s="521"/>
      <c r="O49" s="521"/>
      <c r="P49" s="521"/>
      <c r="Q49" s="521"/>
      <c r="R49" s="521"/>
      <c r="S49" s="521"/>
      <c r="T49" s="521"/>
      <c r="U49" s="521"/>
      <c r="V49" s="521"/>
      <c r="W49" s="521"/>
      <c r="X49" s="521"/>
      <c r="Y49" s="521"/>
    </row>
    <row r="50" spans="1:25" ht="15.6">
      <c r="A50" s="426"/>
      <c r="B50" s="433">
        <v>242.3</v>
      </c>
      <c r="C50" s="519">
        <v>781740.73</v>
      </c>
      <c r="D50" s="520">
        <f>SUM(C36:C50)</f>
        <v>1397992.82</v>
      </c>
      <c r="E50" s="427" t="s">
        <v>764</v>
      </c>
      <c r="F50" s="427"/>
      <c r="G50" s="427"/>
      <c r="H50" s="427"/>
      <c r="I50" s="521"/>
      <c r="J50" s="521"/>
      <c r="K50" s="521"/>
      <c r="L50" s="521"/>
      <c r="M50" s="521"/>
      <c r="N50" s="521"/>
      <c r="O50" s="521"/>
      <c r="P50" s="521"/>
      <c r="Q50" s="521"/>
      <c r="R50" s="521"/>
      <c r="S50" s="521"/>
      <c r="T50" s="521"/>
      <c r="U50" s="521"/>
      <c r="V50" s="521"/>
      <c r="W50" s="521"/>
      <c r="X50" s="521"/>
      <c r="Y50" s="521"/>
    </row>
    <row r="51" spans="1:25" ht="15.6">
      <c r="A51" s="361"/>
      <c r="B51" s="433">
        <v>416.1</v>
      </c>
      <c r="C51" s="432">
        <v>5949.99</v>
      </c>
      <c r="D51" s="521"/>
      <c r="E51" s="427"/>
      <c r="F51" s="427"/>
      <c r="G51" s="427"/>
      <c r="H51" s="521"/>
      <c r="I51" s="521"/>
      <c r="J51" s="521"/>
      <c r="K51" s="521"/>
      <c r="L51" s="521"/>
      <c r="M51" s="521"/>
      <c r="N51" s="521"/>
      <c r="O51" s="521"/>
      <c r="P51" s="521"/>
      <c r="Q51" s="521"/>
      <c r="R51" s="521"/>
      <c r="S51" s="521"/>
      <c r="T51" s="521"/>
      <c r="U51" s="521"/>
      <c r="V51" s="521"/>
      <c r="W51" s="521"/>
      <c r="X51" s="521"/>
      <c r="Y51" s="521"/>
    </row>
    <row r="52" spans="1:25" ht="15.6">
      <c r="A52" s="361"/>
      <c r="B52" s="433">
        <v>562</v>
      </c>
      <c r="C52" s="432">
        <v>24237.05</v>
      </c>
      <c r="D52" s="427"/>
      <c r="E52" s="427"/>
      <c r="F52" s="427"/>
      <c r="G52" s="427"/>
      <c r="H52" s="521"/>
      <c r="I52" s="521"/>
      <c r="J52" s="521"/>
      <c r="K52" s="521"/>
      <c r="L52" s="521"/>
      <c r="M52" s="521"/>
      <c r="N52" s="521"/>
      <c r="O52" s="521"/>
      <c r="P52" s="521"/>
      <c r="Q52" s="521"/>
      <c r="R52" s="521"/>
      <c r="S52" s="521"/>
      <c r="T52" s="521"/>
      <c r="U52" s="521"/>
      <c r="V52" s="521"/>
      <c r="W52" s="521"/>
      <c r="X52" s="521"/>
      <c r="Y52" s="521"/>
    </row>
    <row r="53" spans="1:25" ht="15.6">
      <c r="A53" s="361"/>
      <c r="B53" s="433">
        <v>570</v>
      </c>
      <c r="C53" s="432">
        <v>26102.080000000002</v>
      </c>
      <c r="D53" s="427"/>
      <c r="E53" s="427"/>
      <c r="F53" s="427"/>
      <c r="G53" s="427"/>
      <c r="H53" s="521"/>
      <c r="I53" s="521"/>
      <c r="J53" s="521"/>
      <c r="K53" s="521"/>
      <c r="L53" s="521"/>
      <c r="M53" s="521"/>
      <c r="N53" s="521"/>
      <c r="O53" s="521"/>
      <c r="P53" s="521"/>
      <c r="Q53" s="521"/>
      <c r="R53" s="521"/>
      <c r="S53" s="521"/>
      <c r="T53" s="521"/>
      <c r="U53" s="521"/>
      <c r="V53" s="521"/>
      <c r="W53" s="521"/>
      <c r="X53" s="521"/>
      <c r="Y53" s="521"/>
    </row>
    <row r="54" spans="1:25" ht="15.6">
      <c r="A54" s="361"/>
      <c r="B54" s="433">
        <v>571</v>
      </c>
      <c r="C54" s="432">
        <v>6810.33</v>
      </c>
      <c r="D54" s="427"/>
      <c r="E54" s="427"/>
      <c r="F54" s="427"/>
      <c r="G54" s="427"/>
      <c r="H54" s="521"/>
      <c r="I54" s="521"/>
      <c r="J54" s="521"/>
      <c r="K54" s="521"/>
      <c r="L54" s="521"/>
      <c r="M54" s="521"/>
      <c r="N54" s="521"/>
      <c r="O54" s="521"/>
      <c r="P54" s="521"/>
      <c r="Q54" s="521"/>
      <c r="R54" s="521"/>
      <c r="S54" s="521"/>
      <c r="T54" s="521"/>
      <c r="U54" s="521"/>
      <c r="V54" s="521"/>
      <c r="W54" s="521"/>
      <c r="X54" s="521"/>
      <c r="Y54" s="521"/>
    </row>
    <row r="55" spans="1:25" ht="15.6">
      <c r="A55" s="361"/>
      <c r="B55" s="433">
        <v>582</v>
      </c>
      <c r="C55" s="432">
        <v>731.68</v>
      </c>
      <c r="D55" s="427"/>
      <c r="E55" s="427"/>
      <c r="F55" s="427"/>
      <c r="G55" s="427"/>
      <c r="H55" s="521"/>
      <c r="I55" s="521"/>
      <c r="J55" s="521"/>
      <c r="K55" s="521"/>
      <c r="L55" s="521"/>
      <c r="M55" s="521"/>
      <c r="N55" s="521"/>
      <c r="O55" s="521"/>
      <c r="P55" s="521"/>
      <c r="Q55" s="521"/>
      <c r="R55" s="521"/>
      <c r="S55" s="521"/>
      <c r="T55" s="521"/>
      <c r="U55" s="521"/>
      <c r="V55" s="521"/>
      <c r="W55" s="521"/>
      <c r="X55" s="521"/>
      <c r="Y55" s="521"/>
    </row>
    <row r="56" spans="1:25" ht="15.6">
      <c r="A56" s="361"/>
      <c r="B56" s="433">
        <v>582.1</v>
      </c>
      <c r="C56" s="432">
        <v>6619.03</v>
      </c>
      <c r="D56" s="427"/>
      <c r="E56" s="427"/>
      <c r="F56" s="427"/>
      <c r="G56" s="427"/>
      <c r="H56" s="521"/>
      <c r="I56" s="521"/>
      <c r="J56" s="521"/>
      <c r="K56" s="521"/>
      <c r="L56" s="521"/>
      <c r="M56" s="521"/>
      <c r="N56" s="521"/>
      <c r="O56" s="521"/>
      <c r="P56" s="521"/>
      <c r="Q56" s="521"/>
      <c r="R56" s="521"/>
      <c r="S56" s="521"/>
      <c r="T56" s="521"/>
      <c r="U56" s="521"/>
      <c r="V56" s="521"/>
      <c r="W56" s="521"/>
      <c r="X56" s="521"/>
      <c r="Y56" s="521"/>
    </row>
    <row r="57" spans="1:25" ht="15.6">
      <c r="A57" s="361"/>
      <c r="B57" s="433">
        <v>583</v>
      </c>
      <c r="C57" s="432">
        <v>624709.14</v>
      </c>
      <c r="D57" s="427"/>
      <c r="E57" s="427"/>
      <c r="F57" s="427"/>
      <c r="G57" s="427"/>
      <c r="H57" s="521"/>
      <c r="I57" s="521"/>
      <c r="J57" s="521"/>
      <c r="K57" s="521"/>
      <c r="L57" s="521"/>
      <c r="M57" s="521"/>
      <c r="N57" s="521"/>
      <c r="O57" s="521"/>
      <c r="P57" s="521"/>
      <c r="Q57" s="521"/>
      <c r="R57" s="521"/>
      <c r="S57" s="521"/>
      <c r="T57" s="521"/>
      <c r="U57" s="521"/>
      <c r="V57" s="521"/>
      <c r="W57" s="521"/>
      <c r="X57" s="521"/>
      <c r="Y57" s="521"/>
    </row>
    <row r="58" spans="1:25" ht="15.6">
      <c r="A58" s="361"/>
      <c r="B58" s="433">
        <v>583.1</v>
      </c>
      <c r="C58" s="432">
        <v>41210.39</v>
      </c>
      <c r="D58" s="428"/>
      <c r="E58" s="428"/>
      <c r="F58" s="427"/>
      <c r="G58" s="427"/>
      <c r="H58" s="521"/>
      <c r="I58" s="521"/>
      <c r="J58" s="521"/>
      <c r="K58" s="521"/>
      <c r="L58" s="521"/>
      <c r="M58" s="521"/>
      <c r="N58" s="521"/>
      <c r="O58" s="521"/>
      <c r="P58" s="521"/>
      <c r="Q58" s="521"/>
      <c r="R58" s="521"/>
      <c r="S58" s="521"/>
      <c r="T58" s="521"/>
      <c r="U58" s="521"/>
      <c r="V58" s="521"/>
      <c r="W58" s="521"/>
      <c r="X58" s="521"/>
      <c r="Y58" s="521"/>
    </row>
    <row r="59" spans="1:25" ht="15.6">
      <c r="A59" s="361"/>
      <c r="B59" s="433">
        <v>583.29999999999995</v>
      </c>
      <c r="C59" s="432">
        <v>9409.74</v>
      </c>
      <c r="D59" s="429"/>
      <c r="E59" s="429"/>
      <c r="F59" s="427"/>
      <c r="G59" s="427"/>
      <c r="H59" s="521"/>
      <c r="I59" s="521"/>
      <c r="J59" s="521"/>
      <c r="K59" s="521"/>
      <c r="L59" s="521"/>
      <c r="M59" s="521"/>
      <c r="N59" s="521"/>
      <c r="O59" s="521"/>
      <c r="P59" s="521"/>
      <c r="Q59" s="521"/>
      <c r="R59" s="521"/>
      <c r="S59" s="521"/>
      <c r="T59" s="521"/>
      <c r="U59" s="521"/>
      <c r="V59" s="521"/>
      <c r="W59" s="521"/>
      <c r="X59" s="521"/>
      <c r="Y59" s="521"/>
    </row>
    <row r="60" spans="1:25" ht="15.6">
      <c r="A60" s="361"/>
      <c r="B60" s="433">
        <v>583.4</v>
      </c>
      <c r="C60" s="432">
        <v>4654.3900000000003</v>
      </c>
      <c r="D60" s="427"/>
      <c r="E60" s="427"/>
      <c r="F60" s="427"/>
      <c r="G60" s="427"/>
      <c r="H60" s="521"/>
      <c r="I60" s="521"/>
      <c r="J60" s="521"/>
      <c r="K60" s="521"/>
      <c r="L60" s="521"/>
      <c r="M60" s="521"/>
      <c r="N60" s="521"/>
      <c r="O60" s="521"/>
      <c r="P60" s="521"/>
      <c r="Q60" s="521"/>
      <c r="R60" s="521"/>
      <c r="S60" s="521"/>
      <c r="T60" s="521"/>
      <c r="U60" s="521"/>
      <c r="V60" s="521"/>
      <c r="W60" s="521"/>
      <c r="X60" s="521"/>
      <c r="Y60" s="521"/>
    </row>
    <row r="61" spans="1:25" ht="15.6">
      <c r="A61" s="361"/>
      <c r="B61" s="433">
        <v>583.5</v>
      </c>
      <c r="C61" s="432">
        <v>847.54</v>
      </c>
      <c r="D61" s="430"/>
      <c r="E61" s="427"/>
      <c r="F61" s="427"/>
      <c r="G61" s="427"/>
      <c r="H61" s="521"/>
      <c r="I61" s="521"/>
      <c r="J61" s="521"/>
      <c r="K61" s="521"/>
      <c r="L61" s="521"/>
      <c r="M61" s="521"/>
      <c r="N61" s="521"/>
      <c r="O61" s="521"/>
      <c r="P61" s="521"/>
      <c r="Q61" s="521"/>
      <c r="R61" s="521"/>
      <c r="S61" s="521"/>
      <c r="T61" s="521"/>
      <c r="U61" s="521"/>
      <c r="V61" s="521"/>
      <c r="W61" s="521"/>
      <c r="X61" s="521"/>
      <c r="Y61" s="521"/>
    </row>
    <row r="62" spans="1:25" ht="15.6">
      <c r="A62" s="361"/>
      <c r="B62" s="433">
        <v>586</v>
      </c>
      <c r="C62" s="432">
        <v>45848.94</v>
      </c>
      <c r="D62" s="430"/>
      <c r="E62" s="427"/>
      <c r="F62" s="427"/>
      <c r="G62" s="427"/>
      <c r="H62" s="521"/>
      <c r="I62" s="521"/>
      <c r="J62" s="521"/>
      <c r="K62" s="521"/>
      <c r="L62" s="521"/>
      <c r="M62" s="521"/>
      <c r="N62" s="521"/>
      <c r="O62" s="521"/>
      <c r="P62" s="521"/>
      <c r="Q62" s="521"/>
      <c r="R62" s="521"/>
      <c r="S62" s="521"/>
      <c r="T62" s="521"/>
      <c r="U62" s="521"/>
      <c r="V62" s="521"/>
      <c r="W62" s="521"/>
      <c r="X62" s="521"/>
      <c r="Y62" s="521"/>
    </row>
    <row r="63" spans="1:25" ht="15.6">
      <c r="A63" s="361"/>
      <c r="B63" s="433">
        <v>587</v>
      </c>
      <c r="C63" s="432">
        <v>1387.14</v>
      </c>
      <c r="D63" s="431"/>
      <c r="E63" s="427"/>
      <c r="F63" s="427"/>
      <c r="G63" s="427"/>
      <c r="H63" s="521"/>
      <c r="I63" s="521"/>
      <c r="J63" s="521"/>
      <c r="K63" s="521"/>
      <c r="L63" s="521"/>
      <c r="M63" s="521"/>
      <c r="N63" s="521"/>
      <c r="O63" s="521"/>
      <c r="P63" s="521"/>
      <c r="Q63" s="521"/>
      <c r="R63" s="521"/>
      <c r="S63" s="521"/>
      <c r="T63" s="521"/>
      <c r="U63" s="521"/>
      <c r="V63" s="521"/>
      <c r="W63" s="521"/>
      <c r="X63" s="521"/>
      <c r="Y63" s="521"/>
    </row>
    <row r="64" spans="1:25" ht="15.6">
      <c r="A64" s="361"/>
      <c r="B64" s="433">
        <v>588</v>
      </c>
      <c r="C64" s="432">
        <v>40016.44</v>
      </c>
      <c r="D64" s="430"/>
      <c r="E64" s="427"/>
      <c r="F64" s="427"/>
      <c r="G64" s="427"/>
      <c r="H64" s="521"/>
      <c r="I64" s="521"/>
      <c r="J64" s="521"/>
      <c r="K64" s="521"/>
      <c r="L64" s="521"/>
      <c r="M64" s="521"/>
      <c r="N64" s="521"/>
      <c r="O64" s="521"/>
      <c r="P64" s="521"/>
      <c r="Q64" s="521"/>
      <c r="R64" s="521"/>
      <c r="S64" s="521"/>
      <c r="T64" s="521"/>
      <c r="U64" s="521"/>
      <c r="V64" s="521"/>
      <c r="W64" s="521"/>
      <c r="X64" s="521"/>
      <c r="Y64" s="521"/>
    </row>
    <row r="65" spans="1:25" ht="15.6">
      <c r="A65" s="361"/>
      <c r="B65" s="433">
        <v>589</v>
      </c>
      <c r="C65" s="432">
        <v>127.36</v>
      </c>
      <c r="D65" s="427"/>
      <c r="E65" s="427"/>
      <c r="F65" s="427"/>
      <c r="G65" s="427"/>
      <c r="H65" s="521"/>
      <c r="I65" s="521"/>
      <c r="J65" s="521"/>
      <c r="K65" s="521"/>
      <c r="L65" s="521"/>
      <c r="M65" s="521"/>
      <c r="N65" s="521"/>
      <c r="O65" s="521"/>
      <c r="P65" s="521"/>
      <c r="Q65" s="521"/>
      <c r="R65" s="521"/>
      <c r="S65" s="521"/>
      <c r="T65" s="521"/>
      <c r="U65" s="521"/>
      <c r="V65" s="521"/>
      <c r="W65" s="521"/>
      <c r="X65" s="521"/>
      <c r="Y65" s="521"/>
    </row>
    <row r="66" spans="1:25" ht="15.6">
      <c r="A66" s="361"/>
      <c r="B66" s="433">
        <v>593</v>
      </c>
      <c r="C66" s="432">
        <v>1357.03</v>
      </c>
      <c r="D66" s="427"/>
      <c r="E66" s="427"/>
      <c r="F66" s="427"/>
      <c r="G66" s="427"/>
      <c r="H66" s="521"/>
      <c r="I66" s="521"/>
      <c r="J66" s="521"/>
      <c r="K66" s="521"/>
      <c r="L66" s="521"/>
      <c r="M66" s="521"/>
      <c r="N66" s="521"/>
      <c r="O66" s="521"/>
      <c r="P66" s="521"/>
      <c r="Q66" s="521"/>
      <c r="R66" s="521"/>
      <c r="S66" s="521"/>
      <c r="T66" s="521"/>
      <c r="U66" s="521"/>
      <c r="V66" s="521"/>
      <c r="W66" s="521"/>
      <c r="X66" s="521"/>
      <c r="Y66" s="521"/>
    </row>
    <row r="67" spans="1:25" ht="15.6">
      <c r="A67" s="361"/>
      <c r="B67" s="433">
        <v>593.1</v>
      </c>
      <c r="C67" s="432">
        <v>576980.75</v>
      </c>
      <c r="D67" s="427"/>
      <c r="E67" s="427"/>
      <c r="F67" s="427"/>
      <c r="G67" s="427"/>
      <c r="H67" s="521"/>
      <c r="I67" s="521"/>
      <c r="J67" s="521"/>
      <c r="K67" s="521"/>
      <c r="L67" s="521"/>
      <c r="M67" s="521"/>
      <c r="N67" s="521"/>
      <c r="O67" s="521"/>
      <c r="P67" s="521"/>
      <c r="Q67" s="521"/>
      <c r="R67" s="521"/>
      <c r="S67" s="521"/>
      <c r="T67" s="521"/>
      <c r="U67" s="521"/>
      <c r="V67" s="521"/>
      <c r="W67" s="521"/>
      <c r="X67" s="521"/>
      <c r="Y67" s="521"/>
    </row>
    <row r="68" spans="1:25" ht="15.6">
      <c r="A68" s="361"/>
      <c r="B68" s="433">
        <v>593.11</v>
      </c>
      <c r="C68" s="432">
        <v>6154.76</v>
      </c>
      <c r="D68" s="427"/>
      <c r="E68" s="427"/>
      <c r="F68" s="427"/>
      <c r="G68" s="427"/>
      <c r="H68" s="521"/>
      <c r="I68" s="521"/>
      <c r="J68" s="521"/>
      <c r="K68" s="521"/>
      <c r="L68" s="521"/>
      <c r="M68" s="521"/>
      <c r="N68" s="521"/>
      <c r="O68" s="521"/>
      <c r="P68" s="521"/>
      <c r="Q68" s="521"/>
      <c r="R68" s="521"/>
      <c r="S68" s="521"/>
      <c r="T68" s="521"/>
      <c r="U68" s="521"/>
      <c r="V68" s="521"/>
      <c r="W68" s="521"/>
      <c r="X68" s="521"/>
      <c r="Y68" s="521"/>
    </row>
    <row r="69" spans="1:25" ht="15.6">
      <c r="A69" s="361"/>
      <c r="B69" s="433">
        <v>593.20000000000005</v>
      </c>
      <c r="C69" s="432">
        <v>5271.76</v>
      </c>
      <c r="D69" s="521"/>
      <c r="E69" s="521"/>
      <c r="F69" s="521"/>
      <c r="G69" s="521"/>
      <c r="H69" s="521"/>
      <c r="I69" s="521"/>
      <c r="J69" s="521"/>
      <c r="K69" s="521"/>
      <c r="L69" s="521"/>
      <c r="M69" s="521"/>
      <c r="N69" s="521"/>
      <c r="O69" s="521"/>
      <c r="P69" s="521"/>
      <c r="Q69" s="521"/>
      <c r="R69" s="521"/>
      <c r="S69" s="521"/>
      <c r="T69" s="521"/>
      <c r="U69" s="521"/>
      <c r="V69" s="521"/>
      <c r="W69" s="521"/>
      <c r="X69" s="521"/>
      <c r="Y69" s="521"/>
    </row>
    <row r="70" spans="1:25" ht="15.6">
      <c r="A70" s="361"/>
      <c r="B70" s="433">
        <v>593.29999999999995</v>
      </c>
      <c r="C70" s="432">
        <v>128353.64</v>
      </c>
      <c r="D70" s="521"/>
      <c r="E70" s="521"/>
      <c r="F70" s="521"/>
      <c r="G70" s="521"/>
      <c r="H70" s="521"/>
      <c r="I70" s="521"/>
      <c r="J70" s="521"/>
      <c r="K70" s="521"/>
      <c r="L70" s="521"/>
      <c r="M70" s="521"/>
      <c r="N70" s="521"/>
      <c r="O70" s="521"/>
      <c r="P70" s="521"/>
      <c r="Q70" s="521"/>
      <c r="R70" s="521"/>
      <c r="S70" s="521"/>
      <c r="T70" s="521"/>
      <c r="U70" s="521"/>
      <c r="V70" s="521"/>
      <c r="W70" s="521"/>
      <c r="X70" s="521"/>
      <c r="Y70" s="521"/>
    </row>
    <row r="71" spans="1:25" ht="15.6">
      <c r="A71" s="361"/>
      <c r="B71" s="433">
        <v>593.30999999999995</v>
      </c>
      <c r="C71" s="432">
        <v>122403.38</v>
      </c>
      <c r="D71" s="521"/>
      <c r="E71" s="521"/>
      <c r="F71" s="521"/>
      <c r="G71" s="521"/>
      <c r="H71" s="521"/>
      <c r="I71" s="521"/>
      <c r="J71" s="521"/>
      <c r="K71" s="521"/>
      <c r="L71" s="521"/>
      <c r="M71" s="521"/>
      <c r="N71" s="521"/>
      <c r="O71" s="521"/>
      <c r="P71" s="521"/>
      <c r="Q71" s="521"/>
      <c r="R71" s="521"/>
      <c r="S71" s="521"/>
      <c r="T71" s="521"/>
      <c r="U71" s="521"/>
      <c r="V71" s="521"/>
      <c r="W71" s="521"/>
      <c r="X71" s="521"/>
      <c r="Y71" s="521"/>
    </row>
    <row r="72" spans="1:25" ht="15.6">
      <c r="A72" s="361"/>
      <c r="B72" s="433">
        <v>593.32000000000005</v>
      </c>
      <c r="C72" s="432">
        <v>72236.13</v>
      </c>
      <c r="D72" s="521"/>
      <c r="E72" s="521"/>
      <c r="F72" s="521"/>
      <c r="G72" s="521"/>
      <c r="H72" s="521"/>
      <c r="I72" s="521"/>
      <c r="J72" s="521"/>
      <c r="K72" s="521"/>
      <c r="L72" s="521"/>
      <c r="M72" s="521"/>
      <c r="N72" s="521"/>
      <c r="O72" s="521"/>
      <c r="P72" s="521"/>
      <c r="Q72" s="521"/>
      <c r="R72" s="521"/>
      <c r="S72" s="521"/>
      <c r="T72" s="521"/>
      <c r="U72" s="521"/>
      <c r="V72" s="521"/>
      <c r="W72" s="521"/>
      <c r="X72" s="521"/>
      <c r="Y72" s="521"/>
    </row>
    <row r="73" spans="1:25" ht="15.6">
      <c r="A73" s="361"/>
      <c r="B73" s="433">
        <v>593.33000000000004</v>
      </c>
      <c r="C73" s="432">
        <v>33432.49</v>
      </c>
      <c r="D73" s="521"/>
      <c r="E73" s="521"/>
      <c r="F73" s="521"/>
      <c r="G73" s="521"/>
      <c r="H73" s="521"/>
      <c r="I73" s="521"/>
      <c r="J73" s="521"/>
      <c r="K73" s="521"/>
      <c r="L73" s="521"/>
      <c r="M73" s="521"/>
      <c r="N73" s="521"/>
      <c r="O73" s="521"/>
      <c r="P73" s="521"/>
      <c r="Q73" s="521"/>
      <c r="R73" s="521"/>
      <c r="S73" s="521"/>
      <c r="T73" s="521"/>
      <c r="U73" s="521"/>
      <c r="V73" s="521"/>
      <c r="W73" s="521"/>
      <c r="X73" s="521"/>
      <c r="Y73" s="521"/>
    </row>
    <row r="74" spans="1:25" ht="15.6">
      <c r="A74" s="361"/>
      <c r="B74" s="433">
        <v>593.34</v>
      </c>
      <c r="C74" s="432">
        <v>24681.09</v>
      </c>
      <c r="D74" s="521"/>
      <c r="E74" s="521"/>
      <c r="F74" s="521"/>
      <c r="G74" s="521"/>
      <c r="H74" s="521"/>
      <c r="I74" s="521"/>
      <c r="J74" s="521"/>
      <c r="K74" s="521"/>
      <c r="L74" s="521"/>
      <c r="M74" s="521"/>
      <c r="N74" s="521"/>
      <c r="O74" s="521"/>
      <c r="P74" s="521"/>
      <c r="Q74" s="521"/>
      <c r="R74" s="521"/>
      <c r="S74" s="521"/>
      <c r="T74" s="521"/>
      <c r="U74" s="521"/>
      <c r="V74" s="521"/>
      <c r="W74" s="521"/>
      <c r="X74" s="521"/>
      <c r="Y74" s="521"/>
    </row>
    <row r="75" spans="1:25" ht="15.6">
      <c r="B75" s="433">
        <v>593.35</v>
      </c>
      <c r="C75" s="432">
        <v>71373.649999999994</v>
      </c>
      <c r="D75" s="521"/>
      <c r="E75" s="521"/>
      <c r="F75" s="521"/>
      <c r="G75" s="521"/>
      <c r="H75" s="521"/>
      <c r="I75" s="521"/>
      <c r="J75" s="521"/>
      <c r="K75" s="521"/>
      <c r="L75" s="521"/>
      <c r="M75" s="521"/>
      <c r="N75" s="521"/>
      <c r="O75" s="521"/>
      <c r="P75" s="521"/>
      <c r="Q75" s="521"/>
      <c r="R75" s="521"/>
      <c r="S75" s="521"/>
      <c r="T75" s="521"/>
      <c r="U75" s="521"/>
      <c r="V75" s="521"/>
      <c r="W75" s="521"/>
      <c r="X75" s="521"/>
      <c r="Y75" s="521"/>
    </row>
    <row r="76" spans="1:25" ht="15.6">
      <c r="B76" s="433">
        <v>593.36</v>
      </c>
      <c r="C76" s="432">
        <v>97239.67</v>
      </c>
      <c r="D76" s="521"/>
      <c r="E76" s="521"/>
      <c r="F76" s="521"/>
      <c r="G76" s="521"/>
      <c r="H76" s="521"/>
      <c r="I76" s="521"/>
      <c r="J76" s="521"/>
      <c r="K76" s="521"/>
      <c r="L76" s="521"/>
      <c r="M76" s="521"/>
      <c r="N76" s="521"/>
      <c r="O76" s="521"/>
      <c r="P76" s="521"/>
      <c r="Q76" s="521"/>
      <c r="R76" s="521"/>
      <c r="S76" s="521"/>
      <c r="T76" s="521"/>
      <c r="U76" s="521"/>
      <c r="V76" s="521"/>
      <c r="W76" s="521"/>
      <c r="X76" s="521"/>
      <c r="Y76" s="521"/>
    </row>
    <row r="77" spans="1:25" ht="15.6">
      <c r="B77" s="433">
        <v>594</v>
      </c>
      <c r="C77" s="432">
        <v>86672.92</v>
      </c>
      <c r="D77" s="521"/>
      <c r="E77" s="521"/>
      <c r="F77" s="521"/>
      <c r="G77" s="521"/>
      <c r="H77" s="521"/>
      <c r="I77" s="521"/>
      <c r="J77" s="521"/>
      <c r="K77" s="521"/>
      <c r="L77" s="521"/>
      <c r="M77" s="521"/>
      <c r="N77" s="521"/>
      <c r="O77" s="521"/>
      <c r="P77" s="521"/>
      <c r="Q77" s="521"/>
      <c r="R77" s="521"/>
      <c r="S77" s="521"/>
      <c r="T77" s="521"/>
      <c r="U77" s="521"/>
      <c r="V77" s="521"/>
      <c r="W77" s="521"/>
      <c r="X77" s="521"/>
      <c r="Y77" s="521"/>
    </row>
    <row r="78" spans="1:25" ht="15.6">
      <c r="B78" s="433">
        <v>598</v>
      </c>
      <c r="C78" s="432">
        <v>1885.59</v>
      </c>
      <c r="D78" s="521"/>
      <c r="E78" s="521"/>
      <c r="F78" s="521"/>
      <c r="G78" s="521"/>
      <c r="H78" s="521"/>
      <c r="I78" s="521"/>
      <c r="J78" s="521"/>
      <c r="K78" s="521"/>
      <c r="L78" s="521"/>
      <c r="M78" s="521"/>
      <c r="N78" s="521"/>
      <c r="O78" s="521"/>
      <c r="P78" s="521"/>
      <c r="Q78" s="521"/>
      <c r="R78" s="521"/>
      <c r="S78" s="521"/>
      <c r="T78" s="521"/>
      <c r="U78" s="521"/>
      <c r="V78" s="521"/>
      <c r="W78" s="521"/>
      <c r="X78" s="521"/>
      <c r="Y78" s="521"/>
    </row>
    <row r="79" spans="1:25" ht="15.6">
      <c r="B79" s="433">
        <v>902</v>
      </c>
      <c r="C79" s="432">
        <v>51610.69</v>
      </c>
      <c r="D79" s="521"/>
      <c r="E79" s="521"/>
      <c r="F79" s="521"/>
      <c r="G79" s="521"/>
      <c r="H79" s="521"/>
      <c r="I79" s="521"/>
      <c r="J79" s="521"/>
      <c r="K79" s="521"/>
      <c r="L79" s="521"/>
      <c r="M79" s="521"/>
      <c r="N79" s="521"/>
      <c r="O79" s="521"/>
      <c r="P79" s="521"/>
      <c r="Q79" s="521"/>
      <c r="R79" s="521"/>
      <c r="S79" s="521"/>
      <c r="T79" s="521"/>
      <c r="U79" s="521"/>
      <c r="V79" s="521"/>
      <c r="W79" s="521"/>
      <c r="X79" s="521"/>
      <c r="Y79" s="521"/>
    </row>
    <row r="80" spans="1:25" ht="15.6">
      <c r="B80" s="433">
        <v>902.1</v>
      </c>
      <c r="C80" s="432">
        <v>106932.44</v>
      </c>
      <c r="D80" s="521"/>
      <c r="E80" s="521"/>
      <c r="F80" s="521"/>
      <c r="G80" s="521"/>
      <c r="H80" s="521"/>
      <c r="I80" s="521"/>
      <c r="J80" s="521"/>
      <c r="K80" s="521"/>
      <c r="L80" s="521"/>
      <c r="M80" s="521"/>
      <c r="N80" s="521"/>
      <c r="O80" s="521"/>
      <c r="P80" s="521"/>
      <c r="Q80" s="521"/>
      <c r="R80" s="521"/>
      <c r="S80" s="521"/>
      <c r="T80" s="521"/>
      <c r="U80" s="521"/>
      <c r="V80" s="521"/>
      <c r="W80" s="521"/>
      <c r="X80" s="521"/>
      <c r="Y80" s="521"/>
    </row>
    <row r="81" spans="2:25" ht="15.6">
      <c r="B81" s="433">
        <v>902.2</v>
      </c>
      <c r="C81" s="432">
        <v>99.39</v>
      </c>
      <c r="D81" s="521"/>
      <c r="E81" s="521"/>
      <c r="F81" s="521"/>
      <c r="G81" s="521"/>
      <c r="H81" s="521"/>
      <c r="I81" s="521"/>
      <c r="J81" s="521"/>
      <c r="K81" s="521"/>
      <c r="L81" s="521"/>
      <c r="M81" s="521"/>
      <c r="N81" s="521"/>
      <c r="O81" s="521"/>
      <c r="P81" s="521"/>
      <c r="Q81" s="521"/>
      <c r="R81" s="521"/>
      <c r="S81" s="521"/>
      <c r="T81" s="521"/>
      <c r="U81" s="521"/>
      <c r="V81" s="521"/>
      <c r="W81" s="521"/>
      <c r="X81" s="521"/>
      <c r="Y81" s="521"/>
    </row>
    <row r="82" spans="2:25" ht="15.6">
      <c r="B82" s="433">
        <v>903</v>
      </c>
      <c r="C82" s="432">
        <v>657315.67000000004</v>
      </c>
      <c r="D82" s="521"/>
      <c r="E82" s="521"/>
      <c r="F82" s="521"/>
      <c r="G82" s="521"/>
      <c r="H82" s="521"/>
      <c r="I82" s="521"/>
      <c r="J82" s="521"/>
      <c r="K82" s="521"/>
      <c r="L82" s="521"/>
      <c r="M82" s="521"/>
      <c r="N82" s="521"/>
      <c r="O82" s="521"/>
      <c r="P82" s="521"/>
      <c r="Q82" s="521"/>
      <c r="R82" s="521"/>
      <c r="S82" s="521"/>
      <c r="T82" s="521"/>
      <c r="U82" s="521"/>
      <c r="V82" s="521"/>
      <c r="W82" s="521"/>
      <c r="X82" s="521"/>
      <c r="Y82" s="521"/>
    </row>
    <row r="83" spans="2:25" ht="15.6">
      <c r="B83" s="433">
        <v>903.1</v>
      </c>
      <c r="C83" s="432">
        <v>182335.27</v>
      </c>
      <c r="D83" s="521"/>
      <c r="E83" s="521"/>
      <c r="F83" s="521"/>
      <c r="G83" s="521"/>
      <c r="H83" s="521"/>
      <c r="I83" s="521"/>
      <c r="J83" s="521"/>
      <c r="K83" s="521"/>
      <c r="L83" s="521"/>
      <c r="M83" s="521"/>
      <c r="N83" s="521"/>
      <c r="O83" s="521"/>
      <c r="P83" s="521"/>
      <c r="Q83" s="521"/>
      <c r="R83" s="521"/>
      <c r="S83" s="521"/>
      <c r="T83" s="521"/>
      <c r="U83" s="521"/>
      <c r="V83" s="521"/>
      <c r="W83" s="521"/>
      <c r="X83" s="521"/>
      <c r="Y83" s="521"/>
    </row>
    <row r="84" spans="2:25" ht="15.6">
      <c r="B84" s="433">
        <v>905</v>
      </c>
      <c r="C84" s="432">
        <v>51009.52</v>
      </c>
      <c r="D84" s="521"/>
      <c r="E84" s="521"/>
      <c r="F84" s="521"/>
      <c r="G84" s="521"/>
      <c r="H84" s="521"/>
      <c r="I84" s="521"/>
      <c r="J84" s="521"/>
      <c r="K84" s="521"/>
      <c r="L84" s="521"/>
      <c r="M84" s="521"/>
      <c r="N84" s="521"/>
      <c r="O84" s="521"/>
      <c r="P84" s="521"/>
      <c r="Q84" s="521"/>
      <c r="R84" s="521"/>
      <c r="S84" s="521"/>
      <c r="T84" s="521"/>
      <c r="U84" s="521"/>
      <c r="V84" s="521"/>
      <c r="W84" s="521"/>
      <c r="X84" s="521"/>
      <c r="Y84" s="521"/>
    </row>
    <row r="85" spans="2:25" ht="15.6">
      <c r="B85" s="433">
        <v>908</v>
      </c>
      <c r="C85" s="432">
        <v>15856.78</v>
      </c>
      <c r="D85" s="521"/>
      <c r="E85" s="521"/>
      <c r="F85" s="521"/>
      <c r="G85" s="521"/>
      <c r="H85" s="521"/>
      <c r="I85" s="521"/>
      <c r="J85" s="521"/>
      <c r="K85" s="521"/>
      <c r="L85" s="521"/>
      <c r="M85" s="521"/>
      <c r="N85" s="521"/>
      <c r="O85" s="521"/>
      <c r="P85" s="521"/>
      <c r="Q85" s="521"/>
      <c r="R85" s="521"/>
      <c r="S85" s="521"/>
      <c r="T85" s="521"/>
      <c r="U85" s="521"/>
      <c r="V85" s="521"/>
      <c r="W85" s="521"/>
      <c r="X85" s="521"/>
      <c r="Y85" s="521"/>
    </row>
    <row r="86" spans="2:25" ht="15.6">
      <c r="B86" s="433">
        <v>908.5</v>
      </c>
      <c r="C86" s="432">
        <v>3668.85</v>
      </c>
      <c r="D86" s="521"/>
      <c r="E86" s="521"/>
      <c r="F86" s="521"/>
      <c r="G86" s="521"/>
      <c r="H86" s="521"/>
      <c r="I86" s="521"/>
      <c r="J86" s="521"/>
      <c r="K86" s="521"/>
      <c r="L86" s="521"/>
      <c r="M86" s="521"/>
      <c r="N86" s="521"/>
      <c r="O86" s="521"/>
      <c r="P86" s="521"/>
      <c r="Q86" s="521"/>
      <c r="R86" s="521"/>
      <c r="S86" s="521"/>
      <c r="T86" s="521"/>
      <c r="U86" s="521"/>
      <c r="V86" s="521"/>
      <c r="W86" s="521"/>
      <c r="X86" s="521"/>
      <c r="Y86" s="521"/>
    </row>
    <row r="87" spans="2:25" ht="15.6">
      <c r="B87" s="433">
        <v>909</v>
      </c>
      <c r="C87" s="432">
        <v>0</v>
      </c>
      <c r="D87" s="521"/>
      <c r="E87" s="521"/>
      <c r="F87" s="521"/>
      <c r="G87" s="521"/>
      <c r="H87" s="521"/>
      <c r="I87" s="521"/>
      <c r="J87" s="521"/>
      <c r="K87" s="521"/>
      <c r="L87" s="521"/>
      <c r="M87" s="521"/>
      <c r="N87" s="521"/>
      <c r="O87" s="521"/>
      <c r="P87" s="521"/>
      <c r="Q87" s="521"/>
      <c r="R87" s="521"/>
      <c r="S87" s="521"/>
      <c r="T87" s="521"/>
      <c r="U87" s="521"/>
      <c r="V87" s="521"/>
      <c r="W87" s="521"/>
      <c r="X87" s="521"/>
      <c r="Y87" s="521"/>
    </row>
    <row r="88" spans="2:25" ht="15.6">
      <c r="B88" s="433">
        <v>913</v>
      </c>
      <c r="C88" s="432">
        <v>1778.87</v>
      </c>
      <c r="D88" s="521"/>
      <c r="E88" s="521"/>
      <c r="F88" s="521"/>
      <c r="G88" s="521"/>
      <c r="H88" s="521"/>
      <c r="I88" s="521"/>
      <c r="J88" s="521"/>
      <c r="K88" s="521"/>
      <c r="L88" s="521"/>
      <c r="M88" s="521"/>
      <c r="N88" s="521"/>
      <c r="O88" s="521"/>
      <c r="P88" s="521"/>
      <c r="Q88" s="521"/>
      <c r="R88" s="521"/>
      <c r="S88" s="521"/>
      <c r="T88" s="521"/>
      <c r="U88" s="521"/>
      <c r="V88" s="521"/>
      <c r="W88" s="521"/>
      <c r="X88" s="521"/>
      <c r="Y88" s="521"/>
    </row>
    <row r="89" spans="2:25" ht="15.6">
      <c r="B89" s="433">
        <v>920</v>
      </c>
      <c r="C89" s="432">
        <v>451413.98</v>
      </c>
      <c r="D89" s="521"/>
      <c r="E89" s="521"/>
      <c r="F89" s="521"/>
      <c r="G89" s="521"/>
      <c r="H89" s="521"/>
      <c r="I89" s="521"/>
      <c r="J89" s="521"/>
      <c r="K89" s="521"/>
      <c r="L89" s="521"/>
      <c r="M89" s="521"/>
      <c r="N89" s="521"/>
      <c r="O89" s="521"/>
      <c r="P89" s="521"/>
      <c r="Q89" s="521"/>
      <c r="R89" s="521"/>
      <c r="S89" s="521"/>
      <c r="T89" s="521"/>
      <c r="U89" s="521"/>
      <c r="V89" s="521"/>
      <c r="W89" s="521"/>
      <c r="X89" s="521"/>
      <c r="Y89" s="521"/>
    </row>
    <row r="90" spans="2:25" ht="15.6">
      <c r="B90" s="433">
        <v>921</v>
      </c>
      <c r="C90" s="432">
        <v>0</v>
      </c>
      <c r="D90" s="521"/>
      <c r="E90" s="521"/>
      <c r="F90" s="521"/>
      <c r="G90" s="521"/>
      <c r="H90" s="521"/>
      <c r="I90" s="521"/>
      <c r="J90" s="521"/>
      <c r="K90" s="521"/>
      <c r="L90" s="521"/>
      <c r="M90" s="521"/>
      <c r="N90" s="521"/>
      <c r="O90" s="521"/>
      <c r="P90" s="521"/>
      <c r="Q90" s="521"/>
      <c r="R90" s="521"/>
      <c r="S90" s="521"/>
      <c r="T90" s="521"/>
      <c r="U90" s="521"/>
      <c r="V90" s="521"/>
      <c r="W90" s="521"/>
      <c r="X90" s="521"/>
      <c r="Y90" s="521"/>
    </row>
    <row r="91" spans="2:25" ht="15.6">
      <c r="B91" s="433">
        <v>926.6</v>
      </c>
      <c r="C91" s="432">
        <v>0</v>
      </c>
      <c r="D91" s="521"/>
      <c r="E91" s="521"/>
      <c r="F91" s="521"/>
      <c r="G91" s="521"/>
      <c r="H91" s="521"/>
      <c r="I91" s="521"/>
      <c r="J91" s="521"/>
      <c r="K91" s="521"/>
      <c r="L91" s="521"/>
      <c r="M91" s="521"/>
      <c r="N91" s="521"/>
      <c r="O91" s="521"/>
      <c r="P91" s="521"/>
      <c r="Q91" s="521"/>
      <c r="R91" s="521"/>
      <c r="S91" s="521"/>
      <c r="T91" s="521"/>
      <c r="U91" s="521"/>
      <c r="V91" s="521"/>
      <c r="W91" s="521"/>
      <c r="X91" s="521"/>
      <c r="Y91" s="521"/>
    </row>
    <row r="92" spans="2:25" ht="15.6">
      <c r="B92" s="433">
        <v>930.1</v>
      </c>
      <c r="C92" s="432">
        <v>0</v>
      </c>
      <c r="D92" s="521"/>
      <c r="E92" s="521"/>
      <c r="F92" s="521"/>
      <c r="G92" s="521"/>
      <c r="H92" s="521"/>
      <c r="I92" s="521"/>
      <c r="J92" s="521"/>
      <c r="K92" s="521"/>
      <c r="L92" s="521"/>
      <c r="M92" s="521"/>
      <c r="N92" s="521"/>
      <c r="O92" s="521"/>
      <c r="P92" s="521"/>
      <c r="Q92" s="521"/>
      <c r="R92" s="521"/>
      <c r="S92" s="521"/>
      <c r="T92" s="521"/>
      <c r="U92" s="521"/>
      <c r="V92" s="521"/>
      <c r="W92" s="521"/>
      <c r="X92" s="521"/>
      <c r="Y92" s="521"/>
    </row>
    <row r="93" spans="2:25" ht="15.6">
      <c r="B93" s="433">
        <v>930.11</v>
      </c>
      <c r="C93" s="432">
        <v>2682.03</v>
      </c>
      <c r="D93" s="521"/>
      <c r="E93" s="521"/>
      <c r="F93" s="521"/>
      <c r="G93" s="521"/>
      <c r="H93" s="521"/>
      <c r="I93" s="521"/>
      <c r="J93" s="521"/>
      <c r="K93" s="521"/>
      <c r="L93" s="521"/>
      <c r="M93" s="521"/>
      <c r="N93" s="521"/>
      <c r="O93" s="521"/>
      <c r="P93" s="521"/>
      <c r="Q93" s="521"/>
      <c r="R93" s="521"/>
      <c r="S93" s="521"/>
      <c r="T93" s="521"/>
      <c r="U93" s="521"/>
      <c r="V93" s="521"/>
      <c r="W93" s="521"/>
      <c r="X93" s="521"/>
      <c r="Y93" s="521"/>
    </row>
    <row r="94" spans="2:25" ht="15.6">
      <c r="B94" s="433">
        <v>930.4</v>
      </c>
      <c r="C94" s="432">
        <v>16963.93</v>
      </c>
      <c r="D94" s="521"/>
      <c r="E94" s="521"/>
      <c r="F94" s="521"/>
      <c r="G94" s="521"/>
      <c r="H94" s="521"/>
      <c r="I94" s="521"/>
      <c r="J94" s="521"/>
      <c r="K94" s="521"/>
      <c r="L94" s="521"/>
      <c r="M94" s="521"/>
      <c r="N94" s="521"/>
      <c r="O94" s="521"/>
      <c r="P94" s="521"/>
      <c r="Q94" s="521"/>
      <c r="R94" s="521"/>
      <c r="S94" s="521"/>
      <c r="T94" s="521"/>
      <c r="U94" s="521"/>
      <c r="V94" s="521"/>
      <c r="W94" s="521"/>
      <c r="X94" s="521"/>
      <c r="Y94" s="521"/>
    </row>
    <row r="95" spans="2:25" ht="15.6">
      <c r="B95" s="433">
        <v>930.5</v>
      </c>
      <c r="C95" s="432">
        <v>379.8</v>
      </c>
      <c r="D95" s="521"/>
      <c r="E95" s="521"/>
      <c r="F95" s="521"/>
      <c r="G95" s="521"/>
      <c r="H95" s="521"/>
      <c r="I95" s="521"/>
      <c r="J95" s="521"/>
      <c r="K95" s="521"/>
      <c r="L95" s="521"/>
      <c r="M95" s="521"/>
      <c r="N95" s="521"/>
      <c r="O95" s="521"/>
      <c r="P95" s="521"/>
      <c r="Q95" s="521"/>
      <c r="R95" s="521"/>
      <c r="S95" s="521"/>
      <c r="T95" s="521"/>
      <c r="U95" s="521"/>
      <c r="V95" s="521"/>
      <c r="W95" s="521"/>
      <c r="X95" s="521"/>
      <c r="Y95" s="521"/>
    </row>
    <row r="96" spans="2:25" ht="15.6">
      <c r="B96" s="433">
        <v>932</v>
      </c>
      <c r="C96" s="432">
        <v>103135.61</v>
      </c>
      <c r="D96" s="521"/>
      <c r="E96" s="521"/>
      <c r="F96" s="521"/>
      <c r="G96" s="521"/>
      <c r="H96" s="521"/>
      <c r="I96" s="521"/>
      <c r="J96" s="521"/>
      <c r="K96" s="521"/>
      <c r="L96" s="521"/>
      <c r="M96" s="521"/>
      <c r="N96" s="521"/>
      <c r="O96" s="521"/>
      <c r="P96" s="521"/>
      <c r="Q96" s="521"/>
      <c r="R96" s="521"/>
      <c r="S96" s="521"/>
      <c r="T96" s="521"/>
      <c r="U96" s="521"/>
      <c r="V96" s="521"/>
      <c r="W96" s="521"/>
      <c r="X96" s="521"/>
      <c r="Y96" s="521"/>
    </row>
    <row r="97" spans="2:25" ht="15.6">
      <c r="B97" s="476">
        <v>932.1</v>
      </c>
      <c r="C97" s="477">
        <v>3110.79</v>
      </c>
      <c r="D97" s="522">
        <f>SUM(C51:C97)</f>
        <v>3714997.7199999997</v>
      </c>
      <c r="E97" s="521" t="s">
        <v>766</v>
      </c>
      <c r="F97" s="521"/>
      <c r="G97" s="521"/>
      <c r="H97" s="521"/>
      <c r="I97" s="521"/>
      <c r="J97" s="521"/>
      <c r="K97" s="521"/>
      <c r="L97" s="521"/>
      <c r="M97" s="521"/>
      <c r="N97" s="521"/>
      <c r="O97" s="521"/>
      <c r="P97" s="521"/>
      <c r="Q97" s="521"/>
      <c r="R97" s="521"/>
      <c r="S97" s="521"/>
      <c r="T97" s="521"/>
      <c r="U97" s="521"/>
      <c r="V97" s="521"/>
      <c r="W97" s="521"/>
      <c r="X97" s="521"/>
      <c r="Y97" s="521"/>
    </row>
    <row r="98" spans="2:25" ht="15.6">
      <c r="B98" s="474" t="s">
        <v>741</v>
      </c>
      <c r="C98" s="475">
        <f>SUM(C30:C97)</f>
        <v>6364069.7399999984</v>
      </c>
      <c r="D98" s="521"/>
      <c r="E98" s="521"/>
      <c r="F98" s="521"/>
      <c r="G98" s="521"/>
      <c r="H98" s="521"/>
      <c r="I98" s="521"/>
      <c r="J98" s="521"/>
      <c r="K98" s="521"/>
      <c r="L98" s="521"/>
      <c r="M98" s="521"/>
      <c r="N98" s="521"/>
      <c r="O98" s="521"/>
      <c r="P98" s="521"/>
      <c r="Q98" s="521"/>
      <c r="R98" s="521"/>
      <c r="S98" s="521"/>
      <c r="T98" s="521"/>
      <c r="U98" s="521"/>
      <c r="V98" s="521"/>
      <c r="W98" s="521"/>
      <c r="X98" s="521"/>
      <c r="Y98" s="521"/>
    </row>
    <row r="99" spans="2:25" ht="15.6">
      <c r="B99" s="472"/>
      <c r="C99" s="473">
        <v>0</v>
      </c>
      <c r="D99" s="521"/>
      <c r="E99" s="521"/>
      <c r="F99" s="521"/>
      <c r="G99" s="521"/>
      <c r="H99" s="521"/>
      <c r="I99" s="521"/>
      <c r="J99" s="521"/>
      <c r="K99" s="521"/>
      <c r="L99" s="521"/>
      <c r="M99" s="521"/>
      <c r="N99" s="521"/>
      <c r="O99" s="521"/>
      <c r="P99" s="521"/>
      <c r="Q99" s="521"/>
      <c r="R99" s="521"/>
      <c r="S99" s="521"/>
      <c r="T99" s="521"/>
      <c r="U99" s="521"/>
      <c r="V99" s="521"/>
      <c r="W99" s="521"/>
      <c r="X99" s="521"/>
      <c r="Y99" s="521"/>
    </row>
    <row r="100" spans="2:25" ht="15.6">
      <c r="B100" s="472"/>
      <c r="C100" s="473"/>
    </row>
    <row r="101" spans="2:25" ht="15.6">
      <c r="B101" s="472"/>
      <c r="C101" s="473"/>
    </row>
    <row r="102" spans="2:25" ht="15.6">
      <c r="B102" s="472"/>
      <c r="C102" s="473"/>
    </row>
    <row r="103" spans="2:25" ht="15.6">
      <c r="B103" s="472"/>
      <c r="C103" s="473"/>
    </row>
    <row r="104" spans="2:25" ht="15.6">
      <c r="B104" s="472"/>
      <c r="C104" s="473"/>
    </row>
    <row r="105" spans="2:25" ht="15.6">
      <c r="B105" s="472"/>
      <c r="C105" s="473"/>
    </row>
    <row r="106" spans="2:25" ht="15.6">
      <c r="B106" s="472"/>
      <c r="C106" s="473"/>
    </row>
    <row r="107" spans="2:25" ht="15.6">
      <c r="B107" s="472"/>
      <c r="C107" s="473"/>
    </row>
    <row r="108" spans="2:25" ht="15.6">
      <c r="B108" s="472"/>
      <c r="C108" s="473"/>
    </row>
    <row r="109" spans="2:25" ht="15.6">
      <c r="B109" s="472"/>
      <c r="C109" s="473"/>
    </row>
    <row r="110" spans="2:25" ht="15.6">
      <c r="B110" s="472"/>
      <c r="C110" s="473"/>
    </row>
    <row r="111" spans="2:25" ht="15.6">
      <c r="B111" s="472"/>
      <c r="C111" s="473"/>
    </row>
    <row r="112" spans="2:25" ht="15.6">
      <c r="B112" s="472"/>
      <c r="C112" s="473"/>
    </row>
    <row r="113" spans="2:3" ht="15.6">
      <c r="B113" s="472"/>
      <c r="C113" s="473"/>
    </row>
    <row r="114" spans="2:3" ht="15.6">
      <c r="B114" s="472"/>
      <c r="C114" s="473"/>
    </row>
    <row r="115" spans="2:3" ht="15.6">
      <c r="B115" s="472"/>
      <c r="C115" s="473"/>
    </row>
    <row r="116" spans="2:3" ht="15.6">
      <c r="B116" s="472"/>
      <c r="C116" s="473"/>
    </row>
    <row r="117" spans="2:3" ht="15.6">
      <c r="B117" s="472"/>
      <c r="C117" s="473"/>
    </row>
    <row r="118" spans="2:3" ht="15.6">
      <c r="B118" s="472"/>
      <c r="C118" s="473"/>
    </row>
    <row r="119" spans="2:3" ht="15.6">
      <c r="B119" s="472"/>
      <c r="C119" s="473"/>
    </row>
    <row r="120" spans="2:3" ht="15.6">
      <c r="B120" s="472"/>
      <c r="C120" s="473"/>
    </row>
    <row r="121" spans="2:3" ht="15.6">
      <c r="B121" s="472"/>
      <c r="C121" s="473"/>
    </row>
    <row r="122" spans="2:3" ht="15.6">
      <c r="B122" s="472"/>
      <c r="C122" s="473"/>
    </row>
    <row r="123" spans="2:3" ht="15.6">
      <c r="B123" s="472"/>
      <c r="C123" s="473"/>
    </row>
    <row r="124" spans="2:3" ht="15.6">
      <c r="B124" s="472"/>
      <c r="C124" s="473"/>
    </row>
    <row r="125" spans="2:3" ht="15.6">
      <c r="B125" s="472"/>
      <c r="C125" s="473"/>
    </row>
    <row r="126" spans="2:3" ht="15.6">
      <c r="B126" s="472"/>
      <c r="C126" s="473"/>
    </row>
    <row r="127" spans="2:3" ht="15.6">
      <c r="B127" s="472"/>
      <c r="C127" s="473"/>
    </row>
  </sheetData>
  <mergeCells count="1">
    <mergeCell ref="B28:C28"/>
  </mergeCells>
  <pageMargins left="0.7" right="0.7"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85" zoomScaleNormal="85" workbookViewId="0">
      <selection activeCell="K25" sqref="K25"/>
    </sheetView>
  </sheetViews>
  <sheetFormatPr defaultRowHeight="15"/>
  <cols>
    <col min="1" max="1" width="7.453125" customWidth="1"/>
    <col min="2" max="2" width="14.54296875" customWidth="1"/>
    <col min="3" max="3" width="15" customWidth="1"/>
    <col min="4" max="4" width="14.6328125" customWidth="1"/>
    <col min="5" max="5" width="15.81640625" customWidth="1"/>
    <col min="6" max="6" width="14.81640625" customWidth="1"/>
    <col min="7" max="7" width="14.08984375" customWidth="1"/>
    <col min="8" max="8" width="14.81640625" customWidth="1"/>
  </cols>
  <sheetData>
    <row r="1" spans="1:8" ht="20.399999999999999">
      <c r="A1" s="357" t="str">
        <f>'6 - WP - Divisor'!A1</f>
        <v>Jasper-Newton Electric Cooperative</v>
      </c>
      <c r="B1" s="352"/>
      <c r="C1" s="353"/>
      <c r="D1" s="334"/>
      <c r="E1" s="336"/>
      <c r="F1" s="334"/>
      <c r="G1" s="334"/>
      <c r="H1" s="334"/>
    </row>
    <row r="2" spans="1:8" ht="20.399999999999999">
      <c r="A2" s="357" t="str">
        <f>'6 - WP - Divisor'!A2</f>
        <v>For the Year ended 12/31/2013</v>
      </c>
      <c r="B2" s="352"/>
      <c r="C2" s="353"/>
      <c r="D2" s="334"/>
      <c r="E2" s="336"/>
      <c r="F2" s="334"/>
      <c r="G2" s="334"/>
      <c r="H2" s="334"/>
    </row>
    <row r="3" spans="1:8" ht="33.6">
      <c r="A3" s="414" t="s">
        <v>559</v>
      </c>
      <c r="B3" s="333"/>
      <c r="C3" s="415"/>
      <c r="D3" s="334"/>
      <c r="E3" s="336"/>
      <c r="F3" s="334"/>
      <c r="G3" s="334"/>
      <c r="H3" s="334"/>
    </row>
    <row r="4" spans="1:8" ht="20.399999999999999">
      <c r="A4" s="335" t="s">
        <v>648</v>
      </c>
      <c r="B4" s="335"/>
      <c r="C4" s="335"/>
      <c r="D4" s="334"/>
      <c r="E4" s="337"/>
      <c r="F4" s="334"/>
      <c r="G4" s="334"/>
      <c r="H4" s="334"/>
    </row>
    <row r="5" spans="1:8" ht="15.6">
      <c r="A5" s="334"/>
      <c r="B5" s="338"/>
      <c r="C5" s="334"/>
      <c r="D5" s="334"/>
      <c r="E5" s="334"/>
      <c r="F5" s="334"/>
      <c r="G5" s="334"/>
      <c r="H5" s="334"/>
    </row>
    <row r="6" spans="1:8" ht="16.2" thickBot="1">
      <c r="A6" s="334"/>
      <c r="B6" s="334"/>
      <c r="C6" s="334"/>
      <c r="D6" s="334"/>
      <c r="E6" s="334"/>
      <c r="F6" s="334"/>
      <c r="G6" s="334"/>
      <c r="H6" s="334"/>
    </row>
    <row r="7" spans="1:8" ht="66.599999999999994" thickBot="1">
      <c r="A7" s="334"/>
      <c r="B7" s="354" t="s">
        <v>581</v>
      </c>
      <c r="C7" s="355" t="s">
        <v>649</v>
      </c>
      <c r="D7" s="355" t="s">
        <v>650</v>
      </c>
      <c r="E7" s="356" t="s">
        <v>651</v>
      </c>
      <c r="F7" s="356" t="s">
        <v>652</v>
      </c>
      <c r="G7" s="356" t="s">
        <v>653</v>
      </c>
      <c r="H7" s="356" t="s">
        <v>654</v>
      </c>
    </row>
    <row r="8" spans="1:8" ht="15.6" thickBot="1">
      <c r="A8" s="339">
        <v>1</v>
      </c>
      <c r="B8" s="340"/>
      <c r="C8" s="341"/>
      <c r="D8" s="341"/>
      <c r="E8" s="342">
        <v>0</v>
      </c>
      <c r="F8" s="342">
        <v>0</v>
      </c>
      <c r="G8" s="342">
        <v>0</v>
      </c>
      <c r="H8" s="342">
        <v>0</v>
      </c>
    </row>
    <row r="9" spans="1:8" ht="15.6" thickBot="1">
      <c r="A9" s="339">
        <v>2</v>
      </c>
      <c r="B9" s="340"/>
      <c r="C9" s="341"/>
      <c r="D9" s="341"/>
      <c r="E9" s="342">
        <v>0</v>
      </c>
      <c r="F9" s="342">
        <v>0</v>
      </c>
      <c r="G9" s="342">
        <v>0</v>
      </c>
      <c r="H9" s="342">
        <v>0</v>
      </c>
    </row>
    <row r="10" spans="1:8" ht="15.6" thickBot="1">
      <c r="A10" s="339">
        <v>3</v>
      </c>
      <c r="B10" s="340"/>
      <c r="C10" s="343"/>
      <c r="D10" s="341"/>
      <c r="E10" s="342">
        <v>0</v>
      </c>
      <c r="F10" s="342">
        <v>0</v>
      </c>
      <c r="G10" s="342">
        <v>0</v>
      </c>
      <c r="H10" s="342">
        <v>0</v>
      </c>
    </row>
    <row r="11" spans="1:8" ht="15.6" thickBot="1">
      <c r="A11" s="339">
        <v>4</v>
      </c>
      <c r="B11" s="340"/>
      <c r="C11" s="343"/>
      <c r="D11" s="343"/>
      <c r="E11" s="342">
        <v>0</v>
      </c>
      <c r="F11" s="342">
        <v>0</v>
      </c>
      <c r="G11" s="342">
        <v>0</v>
      </c>
      <c r="H11" s="342">
        <v>0</v>
      </c>
    </row>
    <row r="12" spans="1:8" ht="15.6" thickBot="1">
      <c r="A12" s="339">
        <v>4</v>
      </c>
      <c r="B12" s="340"/>
      <c r="C12" s="341"/>
      <c r="D12" s="341"/>
      <c r="E12" s="342">
        <v>0</v>
      </c>
      <c r="F12" s="342">
        <v>0</v>
      </c>
      <c r="G12" s="342">
        <v>0</v>
      </c>
      <c r="H12" s="342">
        <v>0</v>
      </c>
    </row>
    <row r="13" spans="1:8" ht="15.6" thickBot="1">
      <c r="A13" s="339">
        <v>4</v>
      </c>
      <c r="B13" s="340"/>
      <c r="C13" s="341"/>
      <c r="D13" s="341"/>
      <c r="E13" s="342">
        <v>0</v>
      </c>
      <c r="F13" s="342">
        <v>0</v>
      </c>
      <c r="G13" s="342">
        <v>0</v>
      </c>
      <c r="H13" s="342">
        <v>0</v>
      </c>
    </row>
    <row r="14" spans="1:8" ht="15.6" thickBot="1">
      <c r="A14" s="339">
        <v>5</v>
      </c>
      <c r="B14" s="340"/>
      <c r="C14" s="343"/>
      <c r="D14" s="343"/>
      <c r="E14" s="342">
        <v>0</v>
      </c>
      <c r="F14" s="342">
        <v>0</v>
      </c>
      <c r="G14" s="342">
        <v>0</v>
      </c>
      <c r="H14" s="342">
        <v>0</v>
      </c>
    </row>
    <row r="15" spans="1:8" ht="15.6" thickBot="1">
      <c r="A15" s="339">
        <v>5</v>
      </c>
      <c r="B15" s="340"/>
      <c r="C15" s="341"/>
      <c r="D15" s="343"/>
      <c r="E15" s="342">
        <v>0</v>
      </c>
      <c r="F15" s="342">
        <v>0</v>
      </c>
      <c r="G15" s="342">
        <v>0</v>
      </c>
      <c r="H15" s="342">
        <v>0</v>
      </c>
    </row>
    <row r="16" spans="1:8" ht="16.2" thickBot="1">
      <c r="A16" s="339">
        <v>6</v>
      </c>
      <c r="B16" s="344" t="s">
        <v>655</v>
      </c>
      <c r="C16" s="345"/>
      <c r="D16" s="346"/>
      <c r="E16" s="347">
        <v>0</v>
      </c>
      <c r="F16" s="347">
        <v>0</v>
      </c>
      <c r="G16" s="347">
        <v>0</v>
      </c>
      <c r="H16" s="347">
        <v>0</v>
      </c>
    </row>
    <row r="17" spans="2:8" ht="15.6">
      <c r="B17" s="339"/>
      <c r="C17" s="334"/>
      <c r="D17" s="334"/>
      <c r="E17" s="348"/>
      <c r="F17" s="348"/>
      <c r="G17" s="348"/>
      <c r="H17" s="348"/>
    </row>
    <row r="18" spans="2:8" ht="15.6">
      <c r="B18" s="349"/>
      <c r="C18" s="334"/>
      <c r="D18" s="334"/>
      <c r="E18" s="348"/>
      <c r="F18" s="348"/>
      <c r="G18" s="348"/>
      <c r="H18" s="348"/>
    </row>
    <row r="19" spans="2:8" ht="15.6">
      <c r="B19" s="339"/>
      <c r="C19" s="334"/>
      <c r="D19" s="350"/>
      <c r="E19" s="348"/>
      <c r="F19" s="348"/>
      <c r="G19" s="348"/>
      <c r="H19" s="348"/>
    </row>
    <row r="20" spans="2:8" ht="15.6">
      <c r="B20" s="339"/>
      <c r="C20" s="351"/>
      <c r="D20" s="350"/>
      <c r="E20" s="348"/>
      <c r="F20" s="348"/>
      <c r="G20" s="348"/>
      <c r="H20" s="348"/>
    </row>
    <row r="21" spans="2:8" ht="15.6">
      <c r="B21" s="413" t="s">
        <v>699</v>
      </c>
      <c r="C21" s="334"/>
      <c r="D21" s="350"/>
      <c r="E21" s="348"/>
      <c r="F21" s="348"/>
      <c r="G21" s="348"/>
      <c r="H21" s="348"/>
    </row>
    <row r="22" spans="2:8" ht="15.6">
      <c r="B22" s="339"/>
      <c r="C22" s="334"/>
      <c r="D22" s="350"/>
      <c r="E22" s="348"/>
      <c r="F22" s="348"/>
      <c r="G22" s="348"/>
      <c r="H22" s="348"/>
    </row>
    <row r="23" spans="2:8" ht="15.6">
      <c r="B23" s="339"/>
      <c r="C23" s="334"/>
      <c r="D23" s="350"/>
      <c r="E23" s="348"/>
      <c r="F23" s="348"/>
      <c r="G23" s="348"/>
      <c r="H23" s="348"/>
    </row>
    <row r="24" spans="2:8" ht="15.6">
      <c r="B24" s="339"/>
      <c r="C24" s="334"/>
      <c r="D24" s="350"/>
      <c r="E24" s="348"/>
      <c r="F24" s="348"/>
      <c r="G24" s="348"/>
      <c r="H24" s="348"/>
    </row>
    <row r="25" spans="2:8" ht="15.6">
      <c r="B25" s="339"/>
      <c r="C25" s="334"/>
      <c r="D25" s="350"/>
      <c r="E25" s="348"/>
      <c r="F25" s="348"/>
      <c r="G25" s="348"/>
      <c r="H25" s="348"/>
    </row>
    <row r="26" spans="2:8" ht="15.6">
      <c r="B26" s="339"/>
      <c r="C26" s="334"/>
      <c r="D26" s="350"/>
      <c r="E26" s="348"/>
      <c r="F26" s="348"/>
      <c r="G26" s="348"/>
      <c r="H26" s="348"/>
    </row>
    <row r="27" spans="2:8" ht="15.6">
      <c r="B27" s="339"/>
      <c r="C27" s="334"/>
      <c r="D27" s="334"/>
      <c r="E27" s="348"/>
      <c r="F27" s="348"/>
      <c r="G27" s="348"/>
      <c r="H27" s="348"/>
    </row>
    <row r="28" spans="2:8" ht="15.6">
      <c r="B28" s="339"/>
      <c r="C28" s="334"/>
      <c r="D28" s="334"/>
      <c r="E28" s="348"/>
      <c r="F28" s="348"/>
      <c r="G28" s="348"/>
      <c r="H28" s="348"/>
    </row>
    <row r="29" spans="2:8" ht="15.6">
      <c r="B29" s="339"/>
      <c r="C29" s="334"/>
      <c r="D29" s="334"/>
      <c r="E29" s="348"/>
      <c r="F29" s="348"/>
      <c r="G29" s="348"/>
      <c r="H29" s="348"/>
    </row>
    <row r="30" spans="2:8" ht="15.6">
      <c r="B30" s="334"/>
      <c r="C30" s="334"/>
      <c r="D30" s="334"/>
      <c r="E30" s="348"/>
      <c r="F30" s="348"/>
      <c r="G30" s="348"/>
      <c r="H30" s="348"/>
    </row>
    <row r="31" spans="2:8" ht="15.6">
      <c r="B31" s="334"/>
      <c r="C31" s="334"/>
      <c r="D31" s="334"/>
      <c r="E31" s="348"/>
      <c r="F31" s="348"/>
      <c r="G31" s="348"/>
      <c r="H31" s="348"/>
    </row>
    <row r="32" spans="2:8" ht="15.6">
      <c r="B32" s="334"/>
      <c r="C32" s="334"/>
      <c r="D32" s="334"/>
      <c r="E32" s="348"/>
      <c r="F32" s="348"/>
      <c r="G32" s="348"/>
      <c r="H32" s="348"/>
    </row>
    <row r="33" spans="5:8">
      <c r="E33" s="348"/>
      <c r="F33" s="348"/>
      <c r="G33" s="348"/>
      <c r="H33" s="348"/>
    </row>
  </sheetData>
  <printOptions horizontalCentered="1" verticalCentered="1"/>
  <pageMargins left="0.7" right="0.7" top="0.75" bottom="0.75" header="0.3" footer="0.3"/>
  <pageSetup scale="9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0"/>
  <sheetViews>
    <sheetView topLeftCell="A205" zoomScale="80" zoomScaleNormal="80" workbookViewId="0">
      <selection activeCell="B224" sqref="B224:K224"/>
    </sheetView>
  </sheetViews>
  <sheetFormatPr defaultColWidth="8.90625" defaultRowHeight="15.6"/>
  <cols>
    <col min="1" max="1" width="4.1796875" style="1" customWidth="1"/>
    <col min="2" max="2" width="28" style="1" customWidth="1"/>
    <col min="3" max="3" width="31.6328125" style="1" customWidth="1"/>
    <col min="4" max="4" width="12.81640625" style="1" customWidth="1"/>
    <col min="5" max="5" width="5.81640625" style="1" customWidth="1"/>
    <col min="6" max="6" width="4.1796875" style="1" customWidth="1"/>
    <col min="7" max="7" width="10" style="1" customWidth="1"/>
    <col min="8" max="8" width="3.453125" style="1" customWidth="1"/>
    <col min="9" max="9" width="12.6328125" style="1" customWidth="1"/>
    <col min="10" max="10" width="1.81640625" style="1" hidden="1" customWidth="1"/>
    <col min="11" max="11" width="19.08984375" style="1" customWidth="1"/>
    <col min="12" max="17" width="8.90625" style="1"/>
    <col min="18" max="18" width="13.36328125" style="1" customWidth="1"/>
    <col min="19" max="16384" width="8.90625" style="1"/>
  </cols>
  <sheetData>
    <row r="1" spans="1:11">
      <c r="A1" s="7"/>
      <c r="B1" s="5"/>
      <c r="C1" s="5"/>
      <c r="D1" s="8"/>
      <c r="E1" s="5"/>
      <c r="F1" s="5"/>
      <c r="G1" s="5"/>
      <c r="H1" s="5"/>
      <c r="I1" s="5"/>
      <c r="J1" s="5"/>
      <c r="K1" s="5"/>
    </row>
    <row r="2" spans="1:11">
      <c r="A2" s="7" t="s">
        <v>1</v>
      </c>
      <c r="B2" s="5"/>
      <c r="C2" s="5"/>
      <c r="D2" s="8"/>
      <c r="E2" s="5"/>
      <c r="F2" s="5"/>
      <c r="G2" s="5"/>
      <c r="H2" s="5"/>
      <c r="I2" s="7" t="s">
        <v>2</v>
      </c>
      <c r="J2" s="5"/>
      <c r="K2" s="5"/>
    </row>
    <row r="3" spans="1:11" ht="16.2" thickBot="1">
      <c r="A3" s="9" t="s">
        <v>3</v>
      </c>
      <c r="B3" s="5"/>
      <c r="C3" s="5"/>
      <c r="D3" s="5"/>
      <c r="E3" s="5"/>
      <c r="F3" s="5"/>
      <c r="G3" s="5"/>
      <c r="H3" s="5"/>
      <c r="I3" s="9" t="s">
        <v>4</v>
      </c>
      <c r="J3" s="5"/>
      <c r="K3" s="5"/>
    </row>
    <row r="4" spans="1:11">
      <c r="A4" s="7">
        <v>1</v>
      </c>
      <c r="B4" s="5" t="s">
        <v>249</v>
      </c>
      <c r="C4" s="5"/>
      <c r="D4" s="10"/>
      <c r="E4" s="5"/>
      <c r="F4" s="5"/>
      <c r="G4" s="5"/>
      <c r="H4" s="5"/>
      <c r="I4" s="11">
        <f>+I151</f>
        <v>1265548.5493128633</v>
      </c>
      <c r="J4" s="5"/>
      <c r="K4" s="5"/>
    </row>
    <row r="5" spans="1:11">
      <c r="A5" s="7"/>
      <c r="B5" s="5"/>
      <c r="C5" s="5"/>
      <c r="D5" s="5"/>
      <c r="E5" s="5"/>
      <c r="F5" s="5"/>
      <c r="G5" s="5"/>
      <c r="H5" s="5"/>
      <c r="I5" s="10"/>
      <c r="J5" s="5"/>
      <c r="K5" s="5"/>
    </row>
    <row r="6" spans="1:11" ht="16.2" thickBot="1">
      <c r="A6" s="7" t="s">
        <v>0</v>
      </c>
      <c r="B6" s="12" t="s">
        <v>5</v>
      </c>
      <c r="C6" s="6" t="s">
        <v>172</v>
      </c>
      <c r="D6" s="9" t="s">
        <v>6</v>
      </c>
      <c r="E6" s="6"/>
      <c r="F6" s="13" t="s">
        <v>7</v>
      </c>
      <c r="G6" s="13"/>
      <c r="H6" s="5"/>
      <c r="I6" s="10"/>
      <c r="J6" s="5"/>
      <c r="K6" s="5"/>
    </row>
    <row r="7" spans="1:11">
      <c r="A7" s="7">
        <v>2</v>
      </c>
      <c r="B7" s="12" t="s">
        <v>8</v>
      </c>
      <c r="C7" s="6" t="s">
        <v>170</v>
      </c>
      <c r="D7" s="6">
        <f>I205</f>
        <v>0</v>
      </c>
      <c r="E7" s="6"/>
      <c r="F7" s="6" t="s">
        <v>9</v>
      </c>
      <c r="G7" s="14">
        <f>I171</f>
        <v>0.7718924966338675</v>
      </c>
      <c r="H7" s="6"/>
      <c r="I7" s="6">
        <f>+G7*D7</f>
        <v>0</v>
      </c>
      <c r="J7" s="5"/>
      <c r="K7" s="5"/>
    </row>
    <row r="8" spans="1:11">
      <c r="A8" s="7">
        <v>3</v>
      </c>
      <c r="B8" s="12" t="s">
        <v>10</v>
      </c>
      <c r="C8" s="6" t="s">
        <v>164</v>
      </c>
      <c r="D8" s="6">
        <f>I212</f>
        <v>0</v>
      </c>
      <c r="E8" s="6"/>
      <c r="F8" s="6" t="str">
        <f>+F7</f>
        <v>TP</v>
      </c>
      <c r="G8" s="14">
        <f>+G7</f>
        <v>0.7718924966338675</v>
      </c>
      <c r="H8" s="6"/>
      <c r="I8" s="6">
        <f>+G8*D8</f>
        <v>0</v>
      </c>
      <c r="J8" s="5"/>
      <c r="K8" s="5"/>
    </row>
    <row r="9" spans="1:11">
      <c r="A9" s="7">
        <v>4</v>
      </c>
      <c r="B9" s="12" t="s">
        <v>11</v>
      </c>
      <c r="C9" s="6"/>
      <c r="D9" s="15">
        <v>0</v>
      </c>
      <c r="E9" s="6"/>
      <c r="F9" s="6" t="s">
        <v>9</v>
      </c>
      <c r="G9" s="14">
        <f>+G7</f>
        <v>0.7718924966338675</v>
      </c>
      <c r="H9" s="6"/>
      <c r="I9" s="6">
        <f>+G9*D9</f>
        <v>0</v>
      </c>
      <c r="J9" s="5"/>
      <c r="K9" s="5"/>
    </row>
    <row r="10" spans="1:11" ht="16.2" thickBot="1">
      <c r="A10" s="7">
        <v>5</v>
      </c>
      <c r="B10" s="12" t="s">
        <v>12</v>
      </c>
      <c r="C10" s="6"/>
      <c r="D10" s="15">
        <v>0</v>
      </c>
      <c r="E10" s="6"/>
      <c r="F10" s="6" t="s">
        <v>9</v>
      </c>
      <c r="G10" s="14">
        <f>+G7</f>
        <v>0.7718924966338675</v>
      </c>
      <c r="H10" s="6"/>
      <c r="I10" s="16">
        <f>+G10*D10</f>
        <v>0</v>
      </c>
      <c r="J10" s="5"/>
      <c r="K10" s="5"/>
    </row>
    <row r="11" spans="1:11">
      <c r="A11" s="7">
        <v>6</v>
      </c>
      <c r="B11" s="12" t="s">
        <v>13</v>
      </c>
      <c r="C11" s="5"/>
      <c r="D11" s="17" t="s">
        <v>0</v>
      </c>
      <c r="E11" s="6"/>
      <c r="F11" s="6"/>
      <c r="G11" s="14"/>
      <c r="H11" s="6"/>
      <c r="I11" s="6">
        <f>SUM(I7:I10)</f>
        <v>0</v>
      </c>
      <c r="J11" s="5"/>
      <c r="K11" s="5"/>
    </row>
    <row r="12" spans="1:11">
      <c r="A12" s="7"/>
      <c r="C12" s="5"/>
      <c r="D12" s="6" t="s">
        <v>0</v>
      </c>
      <c r="E12" s="5"/>
      <c r="F12" s="5"/>
      <c r="G12" s="14"/>
      <c r="H12" s="5"/>
      <c r="J12" s="5"/>
      <c r="K12" s="5"/>
    </row>
    <row r="13" spans="1:11" ht="16.2" thickBot="1">
      <c r="A13" s="7">
        <v>7</v>
      </c>
      <c r="B13" s="12" t="s">
        <v>14</v>
      </c>
      <c r="C13" s="5" t="s">
        <v>196</v>
      </c>
      <c r="D13" s="17" t="s">
        <v>0</v>
      </c>
      <c r="E13" s="6"/>
      <c r="F13" s="6"/>
      <c r="G13" s="6"/>
      <c r="H13" s="6"/>
      <c r="I13" s="18">
        <f>+I4-I11</f>
        <v>1265548.5493128633</v>
      </c>
      <c r="J13" s="5"/>
      <c r="K13" s="5"/>
    </row>
    <row r="14" spans="1:11" ht="16.2" thickTop="1">
      <c r="A14" s="7"/>
      <c r="C14" s="5"/>
      <c r="D14" s="17"/>
      <c r="E14" s="6"/>
      <c r="F14" s="6"/>
      <c r="G14" s="6"/>
      <c r="H14" s="6"/>
      <c r="J14" s="5"/>
      <c r="K14" s="5"/>
    </row>
    <row r="15" spans="1:11">
      <c r="A15" s="7"/>
      <c r="B15" s="12" t="s">
        <v>15</v>
      </c>
      <c r="C15" s="5"/>
      <c r="D15" s="10"/>
      <c r="E15" s="5"/>
      <c r="F15" s="5"/>
      <c r="G15" s="5"/>
      <c r="H15" s="5"/>
      <c r="I15" s="10"/>
      <c r="J15" s="5"/>
      <c r="K15" s="5"/>
    </row>
    <row r="16" spans="1:11">
      <c r="A16" s="7">
        <v>8</v>
      </c>
      <c r="B16" s="12" t="s">
        <v>16</v>
      </c>
      <c r="D16" s="10"/>
      <c r="E16" s="5"/>
      <c r="F16" s="5"/>
      <c r="G16" s="4" t="s">
        <v>17</v>
      </c>
      <c r="H16" s="5"/>
      <c r="I16" s="15">
        <v>0</v>
      </c>
      <c r="J16" s="5"/>
      <c r="K16" s="5"/>
    </row>
    <row r="17" spans="1:11">
      <c r="A17" s="7">
        <v>9</v>
      </c>
      <c r="B17" s="12" t="s">
        <v>18</v>
      </c>
      <c r="C17" s="6"/>
      <c r="D17" s="6"/>
      <c r="E17" s="6"/>
      <c r="F17" s="6"/>
      <c r="G17" s="6" t="s">
        <v>19</v>
      </c>
      <c r="H17" s="6"/>
      <c r="I17" s="15">
        <v>0</v>
      </c>
      <c r="J17" s="5"/>
      <c r="K17" s="5"/>
    </row>
    <row r="18" spans="1:11">
      <c r="A18" s="7">
        <v>10</v>
      </c>
      <c r="B18" s="12" t="s">
        <v>20</v>
      </c>
      <c r="C18" s="5"/>
      <c r="D18" s="5"/>
      <c r="E18" s="5"/>
      <c r="F18" s="5"/>
      <c r="G18" s="4" t="s">
        <v>21</v>
      </c>
      <c r="H18" s="5"/>
      <c r="I18" s="15">
        <v>0</v>
      </c>
      <c r="J18" s="5"/>
      <c r="K18" s="5"/>
    </row>
    <row r="19" spans="1:11">
      <c r="A19" s="7">
        <v>11</v>
      </c>
      <c r="B19" s="19" t="s">
        <v>22</v>
      </c>
      <c r="C19" s="5"/>
      <c r="D19" s="5"/>
      <c r="E19" s="5"/>
      <c r="F19" s="5"/>
      <c r="G19" s="4" t="s">
        <v>23</v>
      </c>
      <c r="H19" s="5"/>
      <c r="I19" s="15">
        <v>0</v>
      </c>
      <c r="J19" s="5"/>
      <c r="K19" s="5"/>
    </row>
    <row r="20" spans="1:11">
      <c r="A20" s="7">
        <v>12</v>
      </c>
      <c r="B20" s="19" t="s">
        <v>24</v>
      </c>
      <c r="C20" s="5"/>
      <c r="D20" s="5"/>
      <c r="E20" s="5"/>
      <c r="F20" s="5"/>
      <c r="G20" s="4"/>
      <c r="H20" s="5"/>
      <c r="I20" s="15">
        <v>0</v>
      </c>
      <c r="J20" s="5"/>
      <c r="K20" s="5"/>
    </row>
    <row r="21" spans="1:11">
      <c r="A21" s="7">
        <v>13</v>
      </c>
      <c r="B21" s="19" t="s">
        <v>229</v>
      </c>
      <c r="C21" s="5"/>
      <c r="D21" s="5"/>
      <c r="E21" s="5"/>
      <c r="F21" s="5"/>
      <c r="G21" s="4"/>
      <c r="H21" s="5"/>
      <c r="I21" s="20">
        <v>0</v>
      </c>
      <c r="J21" s="5"/>
      <c r="K21" s="5"/>
    </row>
    <row r="22" spans="1:11" ht="16.2" thickBot="1">
      <c r="A22" s="7">
        <v>14</v>
      </c>
      <c r="B22" s="3" t="s">
        <v>165</v>
      </c>
      <c r="C22" s="5"/>
      <c r="D22" s="5"/>
      <c r="E22" s="5"/>
      <c r="F22" s="5"/>
      <c r="G22" s="5"/>
      <c r="H22" s="5"/>
      <c r="I22" s="21">
        <v>0</v>
      </c>
      <c r="J22" s="5"/>
      <c r="K22" s="5"/>
    </row>
    <row r="23" spans="1:11">
      <c r="A23" s="7">
        <v>15</v>
      </c>
      <c r="B23" s="12" t="s">
        <v>25</v>
      </c>
      <c r="C23" s="5"/>
      <c r="D23" s="5"/>
      <c r="E23" s="5"/>
      <c r="F23" s="5"/>
      <c r="G23" s="5"/>
      <c r="H23" s="5"/>
      <c r="I23" s="10">
        <f>SUM(I16:I22)</f>
        <v>0</v>
      </c>
      <c r="J23" s="5"/>
      <c r="K23" s="5"/>
    </row>
    <row r="24" spans="1:11">
      <c r="A24" s="7"/>
      <c r="B24" s="12"/>
      <c r="C24" s="5"/>
      <c r="D24" s="5"/>
      <c r="E24" s="5"/>
      <c r="F24" s="5"/>
      <c r="G24" s="5"/>
      <c r="H24" s="5"/>
      <c r="I24" s="10"/>
      <c r="J24" s="5"/>
      <c r="K24" s="5"/>
    </row>
    <row r="25" spans="1:11">
      <c r="A25" s="7">
        <v>16</v>
      </c>
      <c r="B25" s="12" t="s">
        <v>26</v>
      </c>
      <c r="C25" s="5" t="s">
        <v>202</v>
      </c>
      <c r="D25" s="22">
        <f>IF(I23&gt;0,I13/I23,0)</f>
        <v>0</v>
      </c>
      <c r="E25" s="5"/>
      <c r="F25" s="5"/>
      <c r="G25" s="5"/>
      <c r="H25" s="5"/>
      <c r="J25" s="5"/>
      <c r="K25" s="5"/>
    </row>
    <row r="26" spans="1:11">
      <c r="A26" s="7">
        <v>17</v>
      </c>
      <c r="B26" s="12" t="s">
        <v>228</v>
      </c>
      <c r="C26" s="5"/>
      <c r="D26" s="22">
        <f>+D25/12</f>
        <v>0</v>
      </c>
      <c r="E26" s="5"/>
      <c r="F26" s="5"/>
      <c r="G26" s="5"/>
      <c r="H26" s="5"/>
      <c r="J26" s="5"/>
      <c r="K26" s="5"/>
    </row>
    <row r="27" spans="1:11">
      <c r="A27" s="7"/>
      <c r="B27" s="12"/>
      <c r="C27" s="5"/>
      <c r="D27" s="22"/>
      <c r="E27" s="5"/>
      <c r="F27" s="5"/>
      <c r="G27" s="5"/>
      <c r="H27" s="5"/>
      <c r="J27" s="5"/>
      <c r="K27" s="5"/>
    </row>
    <row r="28" spans="1:11">
      <c r="A28" s="7"/>
      <c r="B28" s="12"/>
      <c r="C28" s="5"/>
      <c r="D28" s="23" t="s">
        <v>27</v>
      </c>
      <c r="E28" s="5"/>
      <c r="F28" s="5"/>
      <c r="G28" s="5"/>
      <c r="H28" s="5"/>
      <c r="I28" s="24" t="s">
        <v>28</v>
      </c>
      <c r="J28" s="5"/>
      <c r="K28" s="5"/>
    </row>
    <row r="29" spans="1:11">
      <c r="A29" s="7">
        <v>18</v>
      </c>
      <c r="B29" s="12" t="s">
        <v>29</v>
      </c>
      <c r="C29" s="5" t="s">
        <v>201</v>
      </c>
      <c r="D29" s="22">
        <f>+D25/52</f>
        <v>0</v>
      </c>
      <c r="E29" s="5"/>
      <c r="F29" s="5"/>
      <c r="G29" s="5"/>
      <c r="H29" s="5"/>
      <c r="I29" s="25">
        <f>+D25/52</f>
        <v>0</v>
      </c>
      <c r="J29" s="5"/>
      <c r="K29" s="5"/>
    </row>
    <row r="30" spans="1:11">
      <c r="A30" s="7">
        <v>19</v>
      </c>
      <c r="B30" s="12" t="s">
        <v>30</v>
      </c>
      <c r="C30" s="5" t="s">
        <v>250</v>
      </c>
      <c r="D30" s="22">
        <f>+D25/260</f>
        <v>0</v>
      </c>
      <c r="E30" s="5" t="s">
        <v>31</v>
      </c>
      <c r="G30" s="5"/>
      <c r="H30" s="5"/>
      <c r="I30" s="25">
        <f>+D25/365</f>
        <v>0</v>
      </c>
      <c r="J30" s="5"/>
      <c r="K30" s="5"/>
    </row>
    <row r="31" spans="1:11">
      <c r="A31" s="7">
        <v>20</v>
      </c>
      <c r="B31" s="12" t="s">
        <v>32</v>
      </c>
      <c r="C31" s="5" t="s">
        <v>251</v>
      </c>
      <c r="D31" s="22">
        <f>+D25/4160*1000</f>
        <v>0</v>
      </c>
      <c r="E31" s="5" t="s">
        <v>33</v>
      </c>
      <c r="G31" s="5"/>
      <c r="H31" s="5"/>
      <c r="I31" s="25">
        <f>+D25/8760*1000</f>
        <v>0</v>
      </c>
      <c r="J31" s="5"/>
      <c r="K31" s="5"/>
    </row>
    <row r="32" spans="1:11">
      <c r="A32" s="7"/>
      <c r="B32" s="12"/>
      <c r="C32" s="5" t="s">
        <v>34</v>
      </c>
      <c r="D32" s="5"/>
      <c r="E32" s="5" t="s">
        <v>35</v>
      </c>
      <c r="G32" s="5"/>
      <c r="H32" s="5"/>
      <c r="J32" s="5"/>
      <c r="K32" s="5" t="s">
        <v>0</v>
      </c>
    </row>
    <row r="33" spans="1:11">
      <c r="A33" s="7"/>
      <c r="B33" s="12"/>
      <c r="C33" s="5"/>
      <c r="D33" s="5"/>
      <c r="E33" s="5"/>
      <c r="G33" s="5"/>
      <c r="H33" s="5"/>
      <c r="J33" s="5"/>
      <c r="K33" s="5" t="s">
        <v>0</v>
      </c>
    </row>
    <row r="34" spans="1:11">
      <c r="A34" s="7">
        <v>21</v>
      </c>
      <c r="B34" s="12" t="s">
        <v>227</v>
      </c>
      <c r="C34" s="5" t="s">
        <v>197</v>
      </c>
      <c r="D34" s="26">
        <v>0</v>
      </c>
      <c r="E34" s="27" t="s">
        <v>36</v>
      </c>
      <c r="F34" s="27"/>
      <c r="G34" s="27"/>
      <c r="H34" s="27"/>
      <c r="I34" s="27">
        <f>D34</f>
        <v>0</v>
      </c>
      <c r="J34" s="27" t="s">
        <v>36</v>
      </c>
      <c r="K34" s="5"/>
    </row>
    <row r="35" spans="1:11">
      <c r="A35" s="7">
        <v>22</v>
      </c>
      <c r="B35" s="12"/>
      <c r="C35" s="5"/>
      <c r="D35" s="26">
        <v>0</v>
      </c>
      <c r="E35" s="27" t="s">
        <v>37</v>
      </c>
      <c r="F35" s="27"/>
      <c r="G35" s="27"/>
      <c r="H35" s="27"/>
      <c r="I35" s="27">
        <f>D35</f>
        <v>0</v>
      </c>
      <c r="J35" s="27" t="s">
        <v>37</v>
      </c>
      <c r="K35" s="5"/>
    </row>
    <row r="36" spans="1:11">
      <c r="A36" s="7"/>
      <c r="B36" s="12"/>
      <c r="C36" s="5"/>
      <c r="D36" s="80"/>
      <c r="E36" s="27"/>
      <c r="F36" s="27"/>
      <c r="G36" s="27"/>
      <c r="H36" s="27"/>
      <c r="I36" s="27"/>
      <c r="J36" s="27"/>
      <c r="K36" s="5"/>
    </row>
    <row r="37" spans="1:11">
      <c r="B37" s="28" t="s">
        <v>38</v>
      </c>
      <c r="C37" s="28" t="s">
        <v>39</v>
      </c>
      <c r="D37" s="28" t="s">
        <v>40</v>
      </c>
      <c r="E37" s="6" t="s">
        <v>0</v>
      </c>
      <c r="F37" s="6"/>
      <c r="G37" s="29" t="s">
        <v>41</v>
      </c>
      <c r="H37" s="6"/>
      <c r="I37" s="30" t="s">
        <v>42</v>
      </c>
      <c r="J37" s="6"/>
      <c r="K37" s="28"/>
    </row>
    <row r="38" spans="1:11">
      <c r="B38" s="12"/>
      <c r="C38" s="31" t="s">
        <v>43</v>
      </c>
      <c r="D38" s="6"/>
      <c r="E38" s="6"/>
      <c r="F38" s="6"/>
      <c r="G38" s="7"/>
      <c r="H38" s="6"/>
      <c r="I38" s="32" t="s">
        <v>44</v>
      </c>
      <c r="J38" s="6"/>
      <c r="K38" s="28"/>
    </row>
    <row r="39" spans="1:11">
      <c r="A39" s="7" t="s">
        <v>1</v>
      </c>
      <c r="B39" s="12"/>
      <c r="C39" s="33" t="s">
        <v>45</v>
      </c>
      <c r="D39" s="32" t="s">
        <v>46</v>
      </c>
      <c r="E39" s="34"/>
      <c r="F39" s="32" t="s">
        <v>47</v>
      </c>
      <c r="H39" s="34"/>
      <c r="I39" s="7" t="s">
        <v>48</v>
      </c>
      <c r="J39" s="6"/>
      <c r="K39" s="28"/>
    </row>
    <row r="40" spans="1:11" ht="16.2" thickBot="1">
      <c r="A40" s="9" t="s">
        <v>3</v>
      </c>
      <c r="B40" s="35" t="s">
        <v>49</v>
      </c>
      <c r="C40" s="6"/>
      <c r="D40" s="6"/>
      <c r="E40" s="6"/>
      <c r="F40" s="6"/>
      <c r="G40" s="6"/>
      <c r="H40" s="6"/>
      <c r="I40" s="6"/>
      <c r="J40" s="6"/>
      <c r="K40" s="6"/>
    </row>
    <row r="41" spans="1:11">
      <c r="A41" s="7"/>
      <c r="B41" s="131" t="s">
        <v>278</v>
      </c>
      <c r="C41" s="6"/>
      <c r="D41" s="6"/>
      <c r="E41" s="6"/>
      <c r="F41" s="6"/>
      <c r="G41" s="6"/>
      <c r="H41" s="6"/>
      <c r="I41" s="6"/>
      <c r="J41" s="6"/>
      <c r="K41" s="6"/>
    </row>
    <row r="42" spans="1:11">
      <c r="A42" s="7">
        <v>1</v>
      </c>
      <c r="B42" s="12" t="s">
        <v>50</v>
      </c>
      <c r="C42" s="1" t="s">
        <v>51</v>
      </c>
      <c r="D42" s="384">
        <f>'3 -12h.A&amp;B Util Plt &amp; Accum Dep'!H11</f>
        <v>0</v>
      </c>
      <c r="E42" s="6"/>
      <c r="F42" s="6" t="s">
        <v>52</v>
      </c>
      <c r="G42" s="37" t="s">
        <v>0</v>
      </c>
      <c r="H42" s="6"/>
      <c r="I42" s="6" t="s">
        <v>0</v>
      </c>
      <c r="J42" s="6"/>
      <c r="K42" s="6"/>
    </row>
    <row r="43" spans="1:11">
      <c r="A43" s="7">
        <v>2</v>
      </c>
      <c r="B43" s="12" t="s">
        <v>53</v>
      </c>
      <c r="C43" s="1" t="s">
        <v>54</v>
      </c>
      <c r="D43" s="384">
        <f>'3 -12h.A&amp;B Util Plt &amp; Accum Dep'!H16</f>
        <v>17686170</v>
      </c>
      <c r="E43" s="6"/>
      <c r="F43" s="6" t="s">
        <v>9</v>
      </c>
      <c r="G43" s="37">
        <f>I171</f>
        <v>0.7718924966338675</v>
      </c>
      <c r="H43" s="6"/>
      <c r="I43" s="6">
        <f>G43*D43</f>
        <v>13651821.917191008</v>
      </c>
      <c r="J43" s="6"/>
      <c r="K43" s="6" t="s">
        <v>744</v>
      </c>
    </row>
    <row r="44" spans="1:11">
      <c r="A44" s="7">
        <v>3</v>
      </c>
      <c r="B44" s="12" t="s">
        <v>55</v>
      </c>
      <c r="C44" s="1" t="s">
        <v>182</v>
      </c>
      <c r="D44" s="384">
        <f>'3 -12h.A&amp;B Util Plt &amp; Accum Dep'!H21</f>
        <v>100292349</v>
      </c>
      <c r="E44" s="6"/>
      <c r="F44" s="6" t="s">
        <v>52</v>
      </c>
      <c r="G44" s="37" t="s">
        <v>0</v>
      </c>
      <c r="H44" s="6"/>
      <c r="I44" s="6" t="s">
        <v>0</v>
      </c>
      <c r="J44" s="6"/>
      <c r="K44" s="6"/>
    </row>
    <row r="45" spans="1:11">
      <c r="A45" s="7">
        <v>4</v>
      </c>
      <c r="B45" s="12" t="s">
        <v>56</v>
      </c>
      <c r="C45" s="1" t="s">
        <v>279</v>
      </c>
      <c r="D45" s="384">
        <f>'3 -12h.A&amp;B Util Plt &amp; Accum Dep'!H6+'3 -12h.A&amp;B Util Plt &amp; Accum Dep'!H23</f>
        <v>11508731</v>
      </c>
      <c r="E45" s="6"/>
      <c r="F45" s="6" t="s">
        <v>57</v>
      </c>
      <c r="G45" s="37">
        <f>I179</f>
        <v>1.4093862892502342E-2</v>
      </c>
      <c r="H45" s="6"/>
      <c r="I45" s="6">
        <f>+G45*D45</f>
        <v>162202.47678069136</v>
      </c>
      <c r="J45" s="6"/>
      <c r="K45" s="6"/>
    </row>
    <row r="46" spans="1:11" ht="16.2" thickBot="1">
      <c r="A46" s="7">
        <v>5</v>
      </c>
      <c r="B46" s="12" t="s">
        <v>58</v>
      </c>
      <c r="C46" s="6"/>
      <c r="D46" s="332">
        <v>0</v>
      </c>
      <c r="E46" s="6"/>
      <c r="F46" s="6" t="s">
        <v>59</v>
      </c>
      <c r="G46" s="37">
        <f>K183</f>
        <v>0</v>
      </c>
      <c r="H46" s="6"/>
      <c r="I46" s="16">
        <f>+G46*D46</f>
        <v>0</v>
      </c>
      <c r="J46" s="6"/>
      <c r="K46" s="6"/>
    </row>
    <row r="47" spans="1:11">
      <c r="A47" s="7">
        <v>6</v>
      </c>
      <c r="B47" s="3" t="s">
        <v>230</v>
      </c>
      <c r="C47" s="6"/>
      <c r="D47" s="6">
        <f>SUM(D42:D46)</f>
        <v>129487250</v>
      </c>
      <c r="E47" s="6"/>
      <c r="F47" s="6" t="s">
        <v>60</v>
      </c>
      <c r="G47" s="39">
        <f>IF(I47&gt;0,I47/D47,0)</f>
        <v>0.10668250653227788</v>
      </c>
      <c r="H47" s="6"/>
      <c r="I47" s="6">
        <f>SUM(I42:I46)</f>
        <v>13814024.3939717</v>
      </c>
      <c r="J47" s="6"/>
      <c r="K47" s="39"/>
    </row>
    <row r="48" spans="1:11">
      <c r="B48" s="12"/>
      <c r="C48" s="6"/>
      <c r="D48" s="6"/>
      <c r="E48" s="6"/>
      <c r="F48" s="6"/>
      <c r="G48" s="39"/>
      <c r="H48" s="6"/>
      <c r="I48" s="6"/>
      <c r="J48" s="6"/>
      <c r="K48" s="39"/>
    </row>
    <row r="49" spans="1:11">
      <c r="B49" s="131" t="s">
        <v>280</v>
      </c>
      <c r="C49" s="6"/>
      <c r="D49" s="6"/>
      <c r="E49" s="6"/>
      <c r="F49" s="6"/>
      <c r="G49" s="6"/>
      <c r="H49" s="6"/>
      <c r="I49" s="6"/>
      <c r="J49" s="6"/>
      <c r="K49" s="6"/>
    </row>
    <row r="50" spans="1:11">
      <c r="A50" s="7">
        <v>7</v>
      </c>
      <c r="B50" s="12" t="str">
        <f>+B42</f>
        <v xml:space="preserve">  Production</v>
      </c>
      <c r="C50" s="1" t="s">
        <v>183</v>
      </c>
      <c r="D50" s="128">
        <f>SUM('3 -12h.A&amp;B Util Plt &amp; Accum Dep'!H37:H40)</f>
        <v>0</v>
      </c>
      <c r="E50" s="6"/>
      <c r="F50" s="6" t="str">
        <f t="shared" ref="F50:G54" si="0">+F42</f>
        <v>NA</v>
      </c>
      <c r="G50" s="37" t="str">
        <f t="shared" si="0"/>
        <v xml:space="preserve"> </v>
      </c>
      <c r="H50" s="6"/>
      <c r="I50" s="6" t="s">
        <v>0</v>
      </c>
      <c r="J50" s="6"/>
      <c r="K50" s="6"/>
    </row>
    <row r="51" spans="1:11">
      <c r="A51" s="7">
        <v>8</v>
      </c>
      <c r="B51" s="12" t="str">
        <f>+B43</f>
        <v xml:space="preserve">  Transmission</v>
      </c>
      <c r="C51" s="1" t="s">
        <v>184</v>
      </c>
      <c r="D51" s="128">
        <f>'3 -12h.A&amp;B Util Plt &amp; Accum Dep'!H41</f>
        <v>7974943</v>
      </c>
      <c r="E51" s="6"/>
      <c r="F51" s="6" t="str">
        <f t="shared" si="0"/>
        <v>TP</v>
      </c>
      <c r="G51" s="37">
        <f>I171</f>
        <v>0.7718924966338675</v>
      </c>
      <c r="H51" s="6"/>
      <c r="I51" s="6">
        <f>+G51*D51</f>
        <v>6155798.6627827855</v>
      </c>
      <c r="J51" s="6"/>
      <c r="K51" s="6"/>
    </row>
    <row r="52" spans="1:11">
      <c r="A52" s="7">
        <v>9</v>
      </c>
      <c r="B52" s="12" t="str">
        <f>+B44</f>
        <v xml:space="preserve">  Distribution</v>
      </c>
      <c r="C52" s="1" t="s">
        <v>185</v>
      </c>
      <c r="D52" s="128">
        <f>'3 -12h.A&amp;B Util Plt &amp; Accum Dep'!H42</f>
        <v>23580181</v>
      </c>
      <c r="E52" s="6"/>
      <c r="F52" s="6" t="str">
        <f t="shared" si="0"/>
        <v>NA</v>
      </c>
      <c r="G52" s="37" t="str">
        <f t="shared" si="0"/>
        <v xml:space="preserve"> </v>
      </c>
      <c r="H52" s="6"/>
      <c r="I52" s="6" t="s">
        <v>0</v>
      </c>
      <c r="J52" s="6"/>
      <c r="K52" s="6"/>
    </row>
    <row r="53" spans="1:11">
      <c r="A53" s="7">
        <v>10</v>
      </c>
      <c r="B53" s="12" t="str">
        <f>+B45</f>
        <v xml:space="preserve">  General &amp; Intangible</v>
      </c>
      <c r="C53" s="1" t="s">
        <v>281</v>
      </c>
      <c r="D53" s="128">
        <f>'3 -12h.A&amp;B Util Plt &amp; Accum Dep'!H43</f>
        <v>8284943</v>
      </c>
      <c r="E53" s="6"/>
      <c r="F53" s="6" t="str">
        <f t="shared" si="0"/>
        <v>W/S</v>
      </c>
      <c r="G53" s="37">
        <f t="shared" si="0"/>
        <v>1.4093862892502342E-2</v>
      </c>
      <c r="H53" s="6"/>
      <c r="I53" s="6">
        <f>+G53*D53</f>
        <v>116766.85071419703</v>
      </c>
      <c r="J53" s="6"/>
      <c r="K53" s="6"/>
    </row>
    <row r="54" spans="1:11" ht="16.2" thickBot="1">
      <c r="A54" s="7">
        <v>11</v>
      </c>
      <c r="B54" s="12" t="str">
        <f>+B46</f>
        <v xml:space="preserve">  Common</v>
      </c>
      <c r="C54" s="6"/>
      <c r="D54" s="332">
        <v>0</v>
      </c>
      <c r="E54" s="6"/>
      <c r="F54" s="6" t="str">
        <f t="shared" si="0"/>
        <v>CE</v>
      </c>
      <c r="G54" s="37">
        <f t="shared" si="0"/>
        <v>0</v>
      </c>
      <c r="H54" s="6"/>
      <c r="I54" s="16">
        <f>+G54*D54</f>
        <v>0</v>
      </c>
      <c r="J54" s="6"/>
      <c r="K54" s="6"/>
    </row>
    <row r="55" spans="1:11">
      <c r="A55" s="7">
        <v>12</v>
      </c>
      <c r="B55" s="12" t="s">
        <v>231</v>
      </c>
      <c r="C55" s="6"/>
      <c r="D55" s="6">
        <f>SUM(D50:D54)</f>
        <v>39840067</v>
      </c>
      <c r="E55" s="6"/>
      <c r="F55" s="6"/>
      <c r="G55" s="6"/>
      <c r="H55" s="6"/>
      <c r="I55" s="6">
        <f>SUM(I50:I54)</f>
        <v>6272565.5134969829</v>
      </c>
      <c r="J55" s="6"/>
      <c r="K55" s="6"/>
    </row>
    <row r="56" spans="1:11">
      <c r="A56" s="7"/>
      <c r="C56" s="6" t="s">
        <v>0</v>
      </c>
      <c r="E56" s="6"/>
      <c r="F56" s="6"/>
      <c r="G56" s="39"/>
      <c r="H56" s="6"/>
      <c r="J56" s="6"/>
      <c r="K56" s="39"/>
    </row>
    <row r="57" spans="1:11">
      <c r="A57" s="7"/>
      <c r="B57" s="12" t="s">
        <v>61</v>
      </c>
      <c r="C57" s="6"/>
      <c r="D57" s="6"/>
      <c r="E57" s="6"/>
      <c r="F57" s="6"/>
      <c r="G57" s="6"/>
      <c r="H57" s="6"/>
      <c r="I57" s="6"/>
      <c r="J57" s="6"/>
      <c r="K57" s="6"/>
    </row>
    <row r="58" spans="1:11">
      <c r="A58" s="7">
        <v>13</v>
      </c>
      <c r="B58" s="12" t="str">
        <f>+B50</f>
        <v xml:space="preserve">  Production</v>
      </c>
      <c r="C58" s="6" t="s">
        <v>203</v>
      </c>
      <c r="D58" s="6">
        <f>D42-D50</f>
        <v>0</v>
      </c>
      <c r="E58" s="6"/>
      <c r="F58" s="6"/>
      <c r="G58" s="39"/>
      <c r="H58" s="6"/>
      <c r="I58" s="6" t="s">
        <v>0</v>
      </c>
      <c r="J58" s="6"/>
      <c r="K58" s="39"/>
    </row>
    <row r="59" spans="1:11">
      <c r="A59" s="7">
        <v>14</v>
      </c>
      <c r="B59" s="12" t="str">
        <f>+B51</f>
        <v xml:space="preserve">  Transmission</v>
      </c>
      <c r="C59" s="6" t="s">
        <v>204</v>
      </c>
      <c r="D59" s="6">
        <f>D43-D51</f>
        <v>9711227</v>
      </c>
      <c r="E59" s="6"/>
      <c r="F59" s="6"/>
      <c r="G59" s="37"/>
      <c r="H59" s="6"/>
      <c r="I59" s="6">
        <f>I43-I51</f>
        <v>7496023.2544082226</v>
      </c>
      <c r="J59" s="6"/>
      <c r="K59" s="39"/>
    </row>
    <row r="60" spans="1:11">
      <c r="A60" s="7">
        <v>15</v>
      </c>
      <c r="B60" s="12" t="str">
        <f>+B52</f>
        <v xml:space="preserve">  Distribution</v>
      </c>
      <c r="C60" s="6" t="s">
        <v>205</v>
      </c>
      <c r="D60" s="6">
        <f>D44-D52</f>
        <v>76712168</v>
      </c>
      <c r="E60" s="6"/>
      <c r="F60" s="6"/>
      <c r="G60" s="39"/>
      <c r="H60" s="6"/>
      <c r="I60" s="6" t="s">
        <v>0</v>
      </c>
      <c r="J60" s="6"/>
      <c r="K60" s="39"/>
    </row>
    <row r="61" spans="1:11">
      <c r="A61" s="7">
        <v>16</v>
      </c>
      <c r="B61" s="12" t="str">
        <f>+B53</f>
        <v xml:space="preserve">  General &amp; Intangible</v>
      </c>
      <c r="C61" s="6" t="s">
        <v>206</v>
      </c>
      <c r="D61" s="6">
        <f>D45-D53</f>
        <v>3223788</v>
      </c>
      <c r="E61" s="6"/>
      <c r="F61" s="6"/>
      <c r="G61" s="39"/>
      <c r="H61" s="6"/>
      <c r="I61" s="6">
        <f>I45-I53</f>
        <v>45435.626066494326</v>
      </c>
      <c r="J61" s="6"/>
      <c r="K61" s="39"/>
    </row>
    <row r="62" spans="1:11" ht="16.2" thickBot="1">
      <c r="A62" s="7">
        <v>17</v>
      </c>
      <c r="B62" s="12" t="str">
        <f>+B54</f>
        <v xml:space="preserve">  Common</v>
      </c>
      <c r="C62" s="6" t="s">
        <v>207</v>
      </c>
      <c r="D62" s="16">
        <f>D46-D54</f>
        <v>0</v>
      </c>
      <c r="E62" s="6"/>
      <c r="F62" s="6"/>
      <c r="G62" s="39"/>
      <c r="H62" s="6"/>
      <c r="I62" s="16">
        <f>I46-I54</f>
        <v>0</v>
      </c>
      <c r="J62" s="6"/>
      <c r="K62" s="39"/>
    </row>
    <row r="63" spans="1:11">
      <c r="A63" s="7">
        <v>18</v>
      </c>
      <c r="B63" s="12" t="s">
        <v>232</v>
      </c>
      <c r="C63" s="6"/>
      <c r="D63" s="6">
        <f>SUM(D58:D62)</f>
        <v>89647183</v>
      </c>
      <c r="E63" s="6"/>
      <c r="F63" s="6" t="s">
        <v>62</v>
      </c>
      <c r="G63" s="39">
        <f>IF(I63&gt;0,I63/D63,0)</f>
        <v>8.412376862388099E-2</v>
      </c>
      <c r="H63" s="6"/>
      <c r="I63" s="6">
        <f>SUM(I58:I62)</f>
        <v>7541458.8804747174</v>
      </c>
      <c r="J63" s="6"/>
      <c r="K63" s="6"/>
    </row>
    <row r="64" spans="1:11">
      <c r="A64" s="7"/>
      <c r="C64" s="6"/>
      <c r="E64" s="6"/>
      <c r="H64" s="6"/>
      <c r="J64" s="6"/>
      <c r="K64" s="39"/>
    </row>
    <row r="65" spans="1:11">
      <c r="A65" s="7"/>
      <c r="B65" s="3" t="s">
        <v>208</v>
      </c>
      <c r="C65" s="6"/>
      <c r="D65" s="6"/>
      <c r="E65" s="6"/>
      <c r="F65" s="6"/>
      <c r="G65" s="6"/>
      <c r="H65" s="6"/>
      <c r="I65" s="6"/>
      <c r="J65" s="6"/>
      <c r="K65" s="6"/>
    </row>
    <row r="66" spans="1:11">
      <c r="A66" s="7">
        <v>19</v>
      </c>
      <c r="B66" s="12" t="s">
        <v>63</v>
      </c>
      <c r="C66" s="6"/>
      <c r="D66" s="40">
        <v>0</v>
      </c>
      <c r="E66" s="6"/>
      <c r="F66" s="6"/>
      <c r="G66" s="41" t="s">
        <v>173</v>
      </c>
      <c r="H66" s="6"/>
      <c r="I66" s="6">
        <v>0</v>
      </c>
      <c r="J66" s="6"/>
      <c r="K66" s="39"/>
    </row>
    <row r="67" spans="1:11">
      <c r="A67" s="7">
        <v>20</v>
      </c>
      <c r="B67" s="12" t="s">
        <v>65</v>
      </c>
      <c r="C67" s="6"/>
      <c r="D67" s="40">
        <v>0</v>
      </c>
      <c r="E67" s="6"/>
      <c r="F67" s="6" t="s">
        <v>64</v>
      </c>
      <c r="G67" s="37">
        <f>+G63</f>
        <v>8.412376862388099E-2</v>
      </c>
      <c r="H67" s="6"/>
      <c r="I67" s="6">
        <f>D67*G67</f>
        <v>0</v>
      </c>
      <c r="J67" s="6"/>
      <c r="K67" s="39"/>
    </row>
    <row r="68" spans="1:11">
      <c r="A68" s="7">
        <v>21</v>
      </c>
      <c r="B68" s="12" t="s">
        <v>66</v>
      </c>
      <c r="C68" s="6"/>
      <c r="D68" s="36">
        <v>0</v>
      </c>
      <c r="E68" s="6"/>
      <c r="F68" s="6" t="s">
        <v>64</v>
      </c>
      <c r="G68" s="37">
        <f>+G67</f>
        <v>8.412376862388099E-2</v>
      </c>
      <c r="H68" s="6"/>
      <c r="I68" s="6">
        <f>D68*G68</f>
        <v>0</v>
      </c>
      <c r="J68" s="6"/>
      <c r="K68" s="39"/>
    </row>
    <row r="69" spans="1:11">
      <c r="A69" s="7">
        <v>22</v>
      </c>
      <c r="B69" s="12" t="s">
        <v>67</v>
      </c>
      <c r="C69" s="6"/>
      <c r="D69" s="36">
        <v>0</v>
      </c>
      <c r="E69" s="6"/>
      <c r="F69" s="6" t="str">
        <f>+F68</f>
        <v>NP</v>
      </c>
      <c r="G69" s="37">
        <f>+G68</f>
        <v>8.412376862388099E-2</v>
      </c>
      <c r="H69" s="6"/>
      <c r="I69" s="6">
        <f>D69*G69</f>
        <v>0</v>
      </c>
      <c r="J69" s="6"/>
      <c r="K69" s="39"/>
    </row>
    <row r="70" spans="1:11" ht="16.2" thickBot="1">
      <c r="A70" s="7">
        <v>23</v>
      </c>
      <c r="B70" s="1" t="s">
        <v>68</v>
      </c>
      <c r="D70" s="38">
        <v>0</v>
      </c>
      <c r="E70" s="6"/>
      <c r="F70" s="6" t="s">
        <v>64</v>
      </c>
      <c r="G70" s="37">
        <f>+G68</f>
        <v>8.412376862388099E-2</v>
      </c>
      <c r="H70" s="6"/>
      <c r="I70" s="16">
        <f>D70*G70</f>
        <v>0</v>
      </c>
      <c r="J70" s="6"/>
      <c r="K70" s="6"/>
    </row>
    <row r="71" spans="1:11">
      <c r="A71" s="7">
        <v>24</v>
      </c>
      <c r="B71" s="12" t="s">
        <v>233</v>
      </c>
      <c r="C71" s="6"/>
      <c r="D71" s="6">
        <f>SUM(D66:D70)</f>
        <v>0</v>
      </c>
      <c r="E71" s="6"/>
      <c r="F71" s="6"/>
      <c r="G71" s="6"/>
      <c r="H71" s="6"/>
      <c r="I71" s="6">
        <f>SUM(I66:I70)</f>
        <v>0</v>
      </c>
      <c r="J71" s="6"/>
      <c r="K71" s="6"/>
    </row>
    <row r="72" spans="1:11">
      <c r="A72" s="7"/>
      <c r="C72" s="6"/>
      <c r="E72" s="6"/>
      <c r="F72" s="6"/>
      <c r="G72" s="39"/>
      <c r="H72" s="6"/>
      <c r="J72" s="6"/>
      <c r="K72" s="39"/>
    </row>
    <row r="73" spans="1:11">
      <c r="A73" s="7">
        <v>25</v>
      </c>
      <c r="B73" s="3" t="s">
        <v>69</v>
      </c>
      <c r="C73" s="6" t="s">
        <v>198</v>
      </c>
      <c r="D73" s="128">
        <f>'7 - WP - Land for future use'!B13</f>
        <v>0</v>
      </c>
      <c r="E73" s="6"/>
      <c r="F73" s="6" t="str">
        <f>+F51</f>
        <v>TP</v>
      </c>
      <c r="G73" s="37">
        <f>+G51</f>
        <v>0.7718924966338675</v>
      </c>
      <c r="H73" s="6"/>
      <c r="I73" s="6">
        <f>+G73*D73</f>
        <v>0</v>
      </c>
      <c r="J73" s="6"/>
      <c r="K73" s="6"/>
    </row>
    <row r="74" spans="1:11">
      <c r="A74" s="7"/>
      <c r="B74" s="12"/>
      <c r="C74" s="6"/>
      <c r="D74" s="6"/>
      <c r="E74" s="6"/>
      <c r="F74" s="6"/>
      <c r="G74" s="6"/>
      <c r="H74" s="6"/>
      <c r="I74" s="6"/>
      <c r="J74" s="6"/>
      <c r="K74" s="6"/>
    </row>
    <row r="75" spans="1:11">
      <c r="A75" s="7"/>
      <c r="B75" s="12" t="s">
        <v>166</v>
      </c>
      <c r="D75" s="6"/>
      <c r="E75" s="6"/>
      <c r="F75" s="6"/>
      <c r="G75" s="6"/>
      <c r="H75" s="6"/>
      <c r="I75" s="6"/>
      <c r="J75" s="6"/>
      <c r="K75" s="6"/>
    </row>
    <row r="76" spans="1:11">
      <c r="A76" s="7">
        <v>26</v>
      </c>
      <c r="B76" s="12" t="s">
        <v>167</v>
      </c>
      <c r="C76" s="6" t="s">
        <v>70</v>
      </c>
      <c r="D76" s="6">
        <f>D106/8</f>
        <v>298535.25</v>
      </c>
      <c r="E76" s="6"/>
      <c r="F76" s="6"/>
      <c r="G76" s="39"/>
      <c r="H76" s="6"/>
      <c r="I76" s="6">
        <f>I106/8</f>
        <v>30187.314892292568</v>
      </c>
      <c r="J76" s="5"/>
      <c r="K76" s="39"/>
    </row>
    <row r="77" spans="1:11">
      <c r="A77" s="7">
        <v>27</v>
      </c>
      <c r="B77" s="12" t="s">
        <v>71</v>
      </c>
      <c r="C77" s="1" t="s">
        <v>186</v>
      </c>
      <c r="D77" s="128">
        <f>'8 - WP - Materials and Supplies'!B12</f>
        <v>99394.285076760469</v>
      </c>
      <c r="E77" s="6"/>
      <c r="F77" s="6" t="s">
        <v>72</v>
      </c>
      <c r="G77" s="37">
        <f>I172</f>
        <v>0.7718924966338675</v>
      </c>
      <c r="H77" s="6"/>
      <c r="I77" s="6">
        <f>+G77*D77</f>
        <v>76721.702859038996</v>
      </c>
      <c r="J77" s="6" t="s">
        <v>0</v>
      </c>
      <c r="K77" s="39"/>
    </row>
    <row r="78" spans="1:11" ht="16.2" thickBot="1">
      <c r="A78" s="7">
        <v>28</v>
      </c>
      <c r="B78" s="12" t="s">
        <v>73</v>
      </c>
      <c r="C78" s="1" t="s">
        <v>282</v>
      </c>
      <c r="D78" s="332">
        <f>'2 - 12a.B Balance Sheet'!C30</f>
        <v>391693</v>
      </c>
      <c r="E78" s="6"/>
      <c r="F78" s="6" t="s">
        <v>74</v>
      </c>
      <c r="G78" s="37">
        <f>+G47</f>
        <v>0.10668250653227788</v>
      </c>
      <c r="H78" s="6"/>
      <c r="I78" s="16">
        <f>+G78*D78</f>
        <v>41786.791031147521</v>
      </c>
      <c r="J78" s="6"/>
      <c r="K78" s="39"/>
    </row>
    <row r="79" spans="1:11">
      <c r="A79" s="7">
        <v>29</v>
      </c>
      <c r="B79" s="12" t="s">
        <v>234</v>
      </c>
      <c r="C79" s="5"/>
      <c r="D79" s="6">
        <f>D76+D77+D78</f>
        <v>789622.53507676045</v>
      </c>
      <c r="E79" s="5"/>
      <c r="F79" s="5"/>
      <c r="G79" s="5"/>
      <c r="H79" s="5"/>
      <c r="I79" s="6">
        <f>I76+I77+I78</f>
        <v>148695.80878247909</v>
      </c>
      <c r="J79" s="5"/>
      <c r="K79" s="5"/>
    </row>
    <row r="80" spans="1:11" ht="16.2" thickBot="1">
      <c r="C80" s="6"/>
      <c r="D80" s="42"/>
      <c r="E80" s="6"/>
      <c r="F80" s="6"/>
      <c r="G80" s="6"/>
      <c r="H80" s="6"/>
      <c r="I80" s="42"/>
      <c r="J80" s="6"/>
      <c r="K80" s="6"/>
    </row>
    <row r="81" spans="1:11" ht="16.2" thickBot="1">
      <c r="A81" s="7">
        <v>30</v>
      </c>
      <c r="B81" s="12" t="s">
        <v>75</v>
      </c>
      <c r="C81" s="6"/>
      <c r="D81" s="43">
        <f>+D79+D73+D71+D63</f>
        <v>90436805.535076767</v>
      </c>
      <c r="E81" s="6"/>
      <c r="F81" s="6"/>
      <c r="G81" s="39"/>
      <c r="H81" s="6"/>
      <c r="I81" s="43">
        <f>+I79+I73+I71+I63</f>
        <v>7690154.6892571962</v>
      </c>
      <c r="J81" s="6"/>
      <c r="K81" s="39"/>
    </row>
    <row r="82" spans="1:11" ht="16.2" thickTop="1">
      <c r="A82" s="7"/>
      <c r="B82" s="12"/>
      <c r="C82" s="6"/>
      <c r="D82" s="6"/>
      <c r="E82" s="6"/>
      <c r="F82" s="6"/>
      <c r="G82" s="6"/>
      <c r="H82" s="6"/>
      <c r="I82" s="6"/>
      <c r="J82" s="6"/>
      <c r="K82" s="6"/>
    </row>
    <row r="83" spans="1:11">
      <c r="A83" s="7"/>
      <c r="B83" s="12"/>
      <c r="C83" s="6"/>
      <c r="D83" s="6"/>
      <c r="E83" s="6"/>
      <c r="F83" s="6"/>
      <c r="G83" s="6"/>
      <c r="H83" s="6"/>
      <c r="I83" s="6"/>
      <c r="J83" s="6"/>
      <c r="K83" s="6"/>
    </row>
    <row r="84" spans="1:11">
      <c r="A84" s="7"/>
      <c r="B84" s="12"/>
      <c r="C84" s="6"/>
      <c r="D84" s="6"/>
      <c r="E84" s="6"/>
      <c r="F84" s="6"/>
      <c r="G84" s="6"/>
      <c r="H84" s="6"/>
      <c r="I84" s="6"/>
      <c r="J84" s="6"/>
      <c r="K84" s="6"/>
    </row>
    <row r="85" spans="1:11">
      <c r="A85" s="7"/>
      <c r="B85" s="12"/>
      <c r="C85" s="6"/>
      <c r="D85" s="6"/>
      <c r="E85" s="6"/>
      <c r="F85" s="6"/>
      <c r="G85" s="6"/>
      <c r="H85" s="6"/>
      <c r="I85" s="6"/>
      <c r="J85" s="6"/>
      <c r="K85" s="6"/>
    </row>
    <row r="86" spans="1:11">
      <c r="A86" s="7"/>
      <c r="B86" s="12"/>
      <c r="C86" s="6"/>
      <c r="D86" s="6"/>
      <c r="E86" s="6"/>
      <c r="F86" s="6"/>
      <c r="G86" s="6"/>
      <c r="H86" s="6"/>
      <c r="I86" s="6"/>
      <c r="J86" s="6"/>
      <c r="K86" s="6"/>
    </row>
    <row r="87" spans="1:11">
      <c r="A87" s="7"/>
      <c r="B87" s="12"/>
      <c r="C87" s="6"/>
      <c r="D87" s="6"/>
      <c r="E87" s="6"/>
      <c r="F87" s="6"/>
      <c r="G87" s="6"/>
      <c r="H87" s="6"/>
      <c r="I87" s="6"/>
      <c r="J87" s="6"/>
      <c r="K87" s="6"/>
    </row>
    <row r="88" spans="1:11">
      <c r="A88" s="7"/>
      <c r="B88" s="12"/>
      <c r="C88" s="6"/>
      <c r="D88" s="6"/>
      <c r="E88" s="6"/>
      <c r="F88" s="6"/>
      <c r="G88" s="6"/>
      <c r="H88" s="6"/>
      <c r="I88" s="6"/>
      <c r="J88" s="6"/>
      <c r="K88" s="6"/>
    </row>
    <row r="89" spans="1:11">
      <c r="A89" s="7"/>
      <c r="B89" s="12"/>
      <c r="C89" s="6"/>
      <c r="D89" s="6"/>
      <c r="E89" s="6"/>
      <c r="F89" s="6"/>
      <c r="G89" s="6"/>
      <c r="H89" s="6"/>
      <c r="I89" s="6"/>
      <c r="J89" s="6"/>
      <c r="K89" s="6"/>
    </row>
    <row r="90" spans="1:11">
      <c r="A90" s="7"/>
      <c r="B90" s="12"/>
      <c r="C90" s="6"/>
      <c r="D90" s="6"/>
      <c r="E90" s="6"/>
      <c r="F90" s="6"/>
      <c r="G90" s="6"/>
      <c r="H90" s="6"/>
      <c r="I90" s="6"/>
      <c r="J90" s="6"/>
      <c r="K90" s="6"/>
    </row>
    <row r="91" spans="1:11">
      <c r="A91" s="7"/>
      <c r="B91" s="12"/>
      <c r="C91" s="6"/>
      <c r="D91" s="6"/>
      <c r="E91" s="6"/>
      <c r="F91" s="6"/>
      <c r="G91" s="6"/>
      <c r="H91" s="6"/>
      <c r="I91" s="6"/>
      <c r="J91" s="6"/>
      <c r="K91" s="6"/>
    </row>
    <row r="92" spans="1:11">
      <c r="A92" s="7"/>
      <c r="B92" s="12"/>
      <c r="C92" s="6"/>
      <c r="D92" s="6"/>
      <c r="E92" s="6"/>
      <c r="F92" s="6"/>
      <c r="G92" s="6"/>
      <c r="H92" s="6"/>
      <c r="I92" s="6"/>
      <c r="J92" s="6"/>
      <c r="K92" s="511"/>
    </row>
    <row r="93" spans="1:11">
      <c r="A93" s="7"/>
      <c r="B93" s="28" t="s">
        <v>38</v>
      </c>
      <c r="C93" s="28" t="s">
        <v>39</v>
      </c>
      <c r="D93" s="28" t="s">
        <v>40</v>
      </c>
      <c r="E93" s="6" t="s">
        <v>0</v>
      </c>
      <c r="F93" s="6"/>
      <c r="G93" s="29" t="s">
        <v>41</v>
      </c>
      <c r="H93" s="6"/>
      <c r="I93" s="30" t="s">
        <v>42</v>
      </c>
      <c r="J93" s="6"/>
      <c r="K93" s="6"/>
    </row>
    <row r="94" spans="1:11">
      <c r="A94" s="7"/>
      <c r="B94" s="28"/>
      <c r="C94" s="4"/>
      <c r="D94" s="4"/>
      <c r="E94" s="4"/>
      <c r="F94" s="4"/>
      <c r="G94" s="4"/>
      <c r="H94" s="4"/>
      <c r="I94" s="4"/>
      <c r="J94" s="4"/>
      <c r="K94" s="32"/>
    </row>
    <row r="95" spans="1:11">
      <c r="A95" s="7" t="s">
        <v>1</v>
      </c>
      <c r="B95" s="12"/>
      <c r="C95" s="31" t="s">
        <v>43</v>
      </c>
      <c r="D95" s="6"/>
      <c r="E95" s="6"/>
      <c r="F95" s="6"/>
      <c r="G95" s="7"/>
      <c r="H95" s="6"/>
      <c r="I95" s="32" t="s">
        <v>44</v>
      </c>
      <c r="J95" s="6"/>
      <c r="K95" s="32"/>
    </row>
    <row r="96" spans="1:11" ht="16.2" thickBot="1">
      <c r="A96" s="9" t="s">
        <v>3</v>
      </c>
      <c r="B96" s="12"/>
      <c r="C96" s="33" t="s">
        <v>45</v>
      </c>
      <c r="D96" s="32" t="s">
        <v>46</v>
      </c>
      <c r="E96" s="34"/>
      <c r="F96" s="32" t="s">
        <v>47</v>
      </c>
      <c r="H96" s="34"/>
      <c r="I96" s="7" t="s">
        <v>48</v>
      </c>
      <c r="J96" s="6"/>
      <c r="K96" s="32"/>
    </row>
    <row r="97" spans="1:11">
      <c r="A97" s="7"/>
      <c r="B97" s="131" t="s">
        <v>283</v>
      </c>
      <c r="C97" s="6"/>
      <c r="D97" s="6"/>
      <c r="E97" s="6"/>
      <c r="F97" s="6"/>
      <c r="G97" s="6"/>
      <c r="H97" s="6"/>
      <c r="I97" s="6"/>
      <c r="J97" s="6"/>
      <c r="K97" s="6"/>
    </row>
    <row r="98" spans="1:11">
      <c r="A98" s="7">
        <v>1</v>
      </c>
      <c r="B98" s="12" t="s">
        <v>76</v>
      </c>
      <c r="C98" s="1" t="s">
        <v>284</v>
      </c>
      <c r="D98" s="128">
        <f>'1 - 12a.A Statement of Oper'!D14+'1 - 12a.A Statement of Oper'!D23</f>
        <v>274266</v>
      </c>
      <c r="E98" s="6"/>
      <c r="F98" s="6" t="s">
        <v>72</v>
      </c>
      <c r="G98" s="37">
        <f>I172</f>
        <v>0.7718924966338675</v>
      </c>
      <c r="H98" s="6"/>
      <c r="I98" s="6">
        <f t="shared" ref="I98:I105" si="1">+G98*D98</f>
        <v>211703.86748178431</v>
      </c>
      <c r="J98" s="5"/>
      <c r="K98" s="6"/>
    </row>
    <row r="99" spans="1:11">
      <c r="A99" s="7">
        <v>2</v>
      </c>
      <c r="B99" s="12" t="s">
        <v>77</v>
      </c>
      <c r="C99" s="1" t="s">
        <v>78</v>
      </c>
      <c r="D99" s="128">
        <f>'5 - 12i.A Expenses and Costs'!D14</f>
        <v>0</v>
      </c>
      <c r="E99" s="6"/>
      <c r="F99" s="6" t="s">
        <v>72</v>
      </c>
      <c r="G99" s="37">
        <f>+G98</f>
        <v>0.7718924966338675</v>
      </c>
      <c r="H99" s="6"/>
      <c r="I99" s="6">
        <f t="shared" si="1"/>
        <v>0</v>
      </c>
      <c r="J99" s="5"/>
      <c r="K99" s="6"/>
    </row>
    <row r="100" spans="1:11">
      <c r="A100" s="7">
        <v>3</v>
      </c>
      <c r="B100" s="12" t="s">
        <v>79</v>
      </c>
      <c r="C100" s="1" t="s">
        <v>285</v>
      </c>
      <c r="D100" s="128">
        <f>'1 - 12a.A Statement of Oper'!D20+'1 - 12a.A Statement of Oper'!D26</f>
        <v>2174416</v>
      </c>
      <c r="E100" s="6"/>
      <c r="F100" s="6" t="s">
        <v>57</v>
      </c>
      <c r="G100" s="37">
        <f>I179</f>
        <v>1.4093862892502342E-2</v>
      </c>
      <c r="H100" s="6"/>
      <c r="I100" s="6">
        <f t="shared" si="1"/>
        <v>30645.920975263372</v>
      </c>
      <c r="J100" s="6"/>
      <c r="K100" s="6" t="s">
        <v>0</v>
      </c>
    </row>
    <row r="101" spans="1:11">
      <c r="A101" s="7">
        <v>4</v>
      </c>
      <c r="B101" s="12" t="s">
        <v>80</v>
      </c>
      <c r="C101" s="6"/>
      <c r="D101" s="128">
        <f>'9 - WP - FERC Fees'!C12</f>
        <v>0</v>
      </c>
      <c r="E101" s="6"/>
      <c r="F101" s="6" t="str">
        <f>+F100</f>
        <v>W/S</v>
      </c>
      <c r="G101" s="37">
        <f>I179</f>
        <v>1.4093862892502342E-2</v>
      </c>
      <c r="H101" s="6"/>
      <c r="I101" s="6">
        <f t="shared" si="1"/>
        <v>0</v>
      </c>
      <c r="J101" s="6"/>
      <c r="K101" s="6"/>
    </row>
    <row r="102" spans="1:11">
      <c r="A102" s="7">
        <v>5</v>
      </c>
      <c r="B102" s="12" t="s">
        <v>209</v>
      </c>
      <c r="C102" s="6"/>
      <c r="D102" s="128">
        <f>'10 - WP - Attach O, pg 3, ln 5'!B22</f>
        <v>60400</v>
      </c>
      <c r="E102" s="6"/>
      <c r="F102" s="6" t="str">
        <f>+F101</f>
        <v>W/S</v>
      </c>
      <c r="G102" s="37">
        <f>I179</f>
        <v>1.4093862892502342E-2</v>
      </c>
      <c r="H102" s="6"/>
      <c r="I102" s="6">
        <f t="shared" si="1"/>
        <v>851.26931870714145</v>
      </c>
      <c r="J102" s="6"/>
      <c r="K102" s="6"/>
    </row>
    <row r="103" spans="1:11">
      <c r="A103" s="7" t="s">
        <v>174</v>
      </c>
      <c r="B103" s="12" t="s">
        <v>235</v>
      </c>
      <c r="C103" s="6"/>
      <c r="D103" s="128">
        <f>'10 - WP - Attach O, pg 3, ln 5'!B27</f>
        <v>0</v>
      </c>
      <c r="E103" s="6"/>
      <c r="F103" s="6" t="str">
        <f>+F98</f>
        <v>TE</v>
      </c>
      <c r="G103" s="37">
        <f>+G98</f>
        <v>0.7718924966338675</v>
      </c>
      <c r="H103" s="6"/>
      <c r="I103" s="6">
        <f t="shared" si="1"/>
        <v>0</v>
      </c>
      <c r="J103" s="6"/>
      <c r="K103" s="6"/>
    </row>
    <row r="104" spans="1:11">
      <c r="A104" s="7">
        <v>6</v>
      </c>
      <c r="B104" s="12" t="s">
        <v>58</v>
      </c>
      <c r="C104" s="6"/>
      <c r="D104" s="385">
        <v>0</v>
      </c>
      <c r="E104" s="6"/>
      <c r="F104" s="6" t="s">
        <v>59</v>
      </c>
      <c r="G104" s="37">
        <f>K183</f>
        <v>0</v>
      </c>
      <c r="H104" s="6"/>
      <c r="I104" s="6">
        <f t="shared" si="1"/>
        <v>0</v>
      </c>
      <c r="J104" s="6"/>
      <c r="K104" s="6"/>
    </row>
    <row r="105" spans="1:11" ht="16.2" thickBot="1">
      <c r="A105" s="7">
        <v>7</v>
      </c>
      <c r="B105" s="12" t="s">
        <v>81</v>
      </c>
      <c r="C105" s="6"/>
      <c r="D105" s="386">
        <v>0</v>
      </c>
      <c r="E105" s="6"/>
      <c r="F105" s="6" t="s">
        <v>52</v>
      </c>
      <c r="G105" s="37">
        <v>1</v>
      </c>
      <c r="H105" s="6"/>
      <c r="I105" s="16">
        <f t="shared" si="1"/>
        <v>0</v>
      </c>
      <c r="J105" s="6"/>
      <c r="K105" s="6"/>
    </row>
    <row r="106" spans="1:11">
      <c r="A106" s="7">
        <v>8</v>
      </c>
      <c r="B106" s="12" t="s">
        <v>181</v>
      </c>
      <c r="C106" s="6"/>
      <c r="D106" s="6">
        <f>+D98-D99+D100-D101-D102+D103+D104+D105</f>
        <v>2388282</v>
      </c>
      <c r="E106" s="6"/>
      <c r="F106" s="6"/>
      <c r="G106" s="6"/>
      <c r="H106" s="6"/>
      <c r="I106" s="6">
        <f>+I98-I99+I100-I101-I102+I103+I104+I105</f>
        <v>241498.51913834055</v>
      </c>
      <c r="J106" s="6"/>
      <c r="K106" s="6"/>
    </row>
    <row r="107" spans="1:11">
      <c r="A107" s="7"/>
      <c r="C107" s="6"/>
      <c r="E107" s="6"/>
      <c r="F107" s="6"/>
      <c r="G107" s="6"/>
      <c r="H107" s="6"/>
      <c r="J107" s="6"/>
      <c r="K107" s="6"/>
    </row>
    <row r="108" spans="1:11">
      <c r="A108" s="7"/>
      <c r="B108" s="131" t="s">
        <v>286</v>
      </c>
      <c r="C108" s="6"/>
      <c r="D108" s="6"/>
      <c r="E108" s="6"/>
      <c r="F108" s="6"/>
      <c r="G108" s="6"/>
      <c r="H108" s="6"/>
      <c r="I108" s="6"/>
      <c r="J108" s="6"/>
      <c r="K108" s="6"/>
    </row>
    <row r="109" spans="1:11">
      <c r="A109" s="7">
        <v>9</v>
      </c>
      <c r="B109" s="12" t="str">
        <f>+B98</f>
        <v xml:space="preserve">  Transmission </v>
      </c>
      <c r="C109" s="1" t="s">
        <v>187</v>
      </c>
      <c r="D109" s="128">
        <f>'5 - 12i.A Expenses and Costs'!D34+'5 - 12i.A Expenses and Costs'!E34</f>
        <v>453116</v>
      </c>
      <c r="E109" s="6"/>
      <c r="F109" s="6" t="s">
        <v>9</v>
      </c>
      <c r="G109" s="37">
        <f>+G73</f>
        <v>0.7718924966338675</v>
      </c>
      <c r="H109" s="6"/>
      <c r="I109" s="6">
        <f>+G109*D109</f>
        <v>349756.84050475148</v>
      </c>
      <c r="J109" s="6"/>
    </row>
    <row r="110" spans="1:11">
      <c r="A110" s="7">
        <v>10</v>
      </c>
      <c r="B110" s="131" t="s">
        <v>56</v>
      </c>
      <c r="C110" s="1" t="s">
        <v>287</v>
      </c>
      <c r="D110" s="128">
        <f>'3 -12h.A&amp;B Util Plt &amp; Accum Dep'!E43+'3 -12h.A&amp;B Util Plt &amp; Accum Dep'!E48</f>
        <v>745291</v>
      </c>
      <c r="E110" s="6"/>
      <c r="F110" s="6" t="s">
        <v>57</v>
      </c>
      <c r="G110" s="37">
        <f>+G100</f>
        <v>1.4093862892502342E-2</v>
      </c>
      <c r="H110" s="6"/>
      <c r="I110" s="6">
        <f>+G110*D110</f>
        <v>10504.029169015963</v>
      </c>
      <c r="J110" s="6"/>
      <c r="K110" s="39"/>
    </row>
    <row r="111" spans="1:11" ht="16.2" thickBot="1">
      <c r="A111" s="7">
        <v>11</v>
      </c>
      <c r="B111" s="12" t="str">
        <f>+B104</f>
        <v xml:space="preserve">  Common</v>
      </c>
      <c r="C111" s="6"/>
      <c r="D111" s="38">
        <v>0</v>
      </c>
      <c r="E111" s="6"/>
      <c r="F111" s="6" t="s">
        <v>59</v>
      </c>
      <c r="G111" s="37">
        <f>+G104</f>
        <v>0</v>
      </c>
      <c r="H111" s="6"/>
      <c r="I111" s="16">
        <f>+G111*D111</f>
        <v>0</v>
      </c>
      <c r="J111" s="6"/>
      <c r="K111" s="39"/>
    </row>
    <row r="112" spans="1:11">
      <c r="A112" s="7">
        <v>12</v>
      </c>
      <c r="B112" s="12" t="s">
        <v>236</v>
      </c>
      <c r="C112" s="6"/>
      <c r="D112" s="6">
        <f>SUM(D109:D111)</f>
        <v>1198407</v>
      </c>
      <c r="E112" s="6"/>
      <c r="F112" s="6"/>
      <c r="G112" s="6"/>
      <c r="H112" s="6"/>
      <c r="I112" s="6">
        <f>SUM(I109:I111)</f>
        <v>360260.86967376742</v>
      </c>
      <c r="J112" s="6"/>
      <c r="K112" s="6"/>
    </row>
    <row r="113" spans="1:12">
      <c r="A113" s="7"/>
      <c r="B113" s="12"/>
      <c r="C113" s="6"/>
      <c r="D113" s="6"/>
      <c r="E113" s="6"/>
      <c r="F113" s="6"/>
      <c r="G113" s="6"/>
      <c r="H113" s="6"/>
      <c r="I113" s="6"/>
      <c r="J113" s="6"/>
      <c r="K113" s="6"/>
    </row>
    <row r="114" spans="1:12">
      <c r="A114" s="7" t="s">
        <v>0</v>
      </c>
      <c r="B114" s="12" t="s">
        <v>210</v>
      </c>
      <c r="D114" s="6"/>
      <c r="E114" s="6"/>
      <c r="F114" s="6"/>
      <c r="G114" s="6"/>
      <c r="H114" s="6"/>
      <c r="I114" s="6"/>
      <c r="J114" s="6"/>
      <c r="K114" s="6"/>
    </row>
    <row r="115" spans="1:12">
      <c r="A115" s="7"/>
      <c r="B115" s="12" t="s">
        <v>82</v>
      </c>
      <c r="E115" s="6"/>
      <c r="F115" s="6"/>
      <c r="H115" s="6"/>
      <c r="J115" s="6"/>
      <c r="K115" s="39"/>
    </row>
    <row r="116" spans="1:12">
      <c r="A116" s="7">
        <v>13</v>
      </c>
      <c r="B116" s="12" t="s">
        <v>83</v>
      </c>
      <c r="C116" s="6"/>
      <c r="D116" s="128">
        <f>'11WP - Taxes Other Than Inc Tax'!E6</f>
        <v>0</v>
      </c>
      <c r="E116" s="6"/>
      <c r="F116" s="6" t="s">
        <v>57</v>
      </c>
      <c r="G116" s="14">
        <f>+G110</f>
        <v>1.4093862892502342E-2</v>
      </c>
      <c r="H116" s="6"/>
      <c r="I116" s="6">
        <f>+G116*D116</f>
        <v>0</v>
      </c>
      <c r="J116" s="6"/>
      <c r="K116" s="39"/>
      <c r="L116" s="6"/>
    </row>
    <row r="117" spans="1:12">
      <c r="A117" s="7">
        <v>14</v>
      </c>
      <c r="B117" s="12" t="s">
        <v>84</v>
      </c>
      <c r="C117" s="6"/>
      <c r="D117" s="128">
        <f>'11WP - Taxes Other Than Inc Tax'!E7</f>
        <v>0</v>
      </c>
      <c r="E117" s="6"/>
      <c r="F117" s="6" t="str">
        <f>+F116</f>
        <v>W/S</v>
      </c>
      <c r="G117" s="14">
        <f>+G116</f>
        <v>1.4093862892502342E-2</v>
      </c>
      <c r="H117" s="6"/>
      <c r="I117" s="6">
        <f>+G117*D117</f>
        <v>0</v>
      </c>
      <c r="J117" s="6"/>
      <c r="K117" s="39"/>
    </row>
    <row r="118" spans="1:12">
      <c r="A118" s="7">
        <v>15</v>
      </c>
      <c r="B118" s="12" t="s">
        <v>85</v>
      </c>
      <c r="C118" s="6"/>
      <c r="D118" s="127"/>
      <c r="E118" s="6"/>
      <c r="F118" s="6"/>
      <c r="H118" s="6"/>
      <c r="J118" s="6"/>
      <c r="K118" s="39"/>
    </row>
    <row r="119" spans="1:12">
      <c r="A119" s="7">
        <v>16</v>
      </c>
      <c r="B119" s="12" t="s">
        <v>86</v>
      </c>
      <c r="C119" s="6"/>
      <c r="D119" s="128">
        <f>'11WP - Taxes Other Than Inc Tax'!E8</f>
        <v>0</v>
      </c>
      <c r="E119" s="6"/>
      <c r="F119" s="6" t="s">
        <v>74</v>
      </c>
      <c r="G119" s="14">
        <f>+G47</f>
        <v>0.10668250653227788</v>
      </c>
      <c r="H119" s="6"/>
      <c r="I119" s="6">
        <f>+G119*D119</f>
        <v>0</v>
      </c>
      <c r="J119" s="6"/>
      <c r="K119" s="39"/>
      <c r="L119" s="6"/>
    </row>
    <row r="120" spans="1:12">
      <c r="A120" s="7">
        <v>17</v>
      </c>
      <c r="B120" s="12" t="s">
        <v>87</v>
      </c>
      <c r="C120" s="6"/>
      <c r="D120" s="128">
        <f>'11WP - Taxes Other Than Inc Tax'!E9</f>
        <v>50053</v>
      </c>
      <c r="E120" s="6"/>
      <c r="F120" s="6"/>
      <c r="G120" s="46" t="s">
        <v>173</v>
      </c>
      <c r="H120" s="6"/>
      <c r="I120" s="6">
        <v>0</v>
      </c>
      <c r="J120" s="6"/>
      <c r="K120" s="39"/>
    </row>
    <row r="121" spans="1:12">
      <c r="A121" s="7">
        <v>18</v>
      </c>
      <c r="B121" s="12" t="s">
        <v>88</v>
      </c>
      <c r="C121" s="6"/>
      <c r="D121" s="128">
        <f>'11WP - Taxes Other Than Inc Tax'!E10</f>
        <v>0</v>
      </c>
      <c r="E121" s="6"/>
      <c r="F121" s="6" t="str">
        <f>+F119</f>
        <v>GP</v>
      </c>
      <c r="G121" s="14">
        <f>+G119</f>
        <v>0.10668250653227788</v>
      </c>
      <c r="H121" s="6"/>
      <c r="I121" s="6">
        <f>+G121*D121</f>
        <v>0</v>
      </c>
      <c r="J121" s="6"/>
      <c r="K121" s="39"/>
    </row>
    <row r="122" spans="1:12" ht="16.2" thickBot="1">
      <c r="A122" s="7">
        <v>19</v>
      </c>
      <c r="B122" s="12" t="s">
        <v>89</v>
      </c>
      <c r="C122" s="6"/>
      <c r="D122" s="332">
        <v>0</v>
      </c>
      <c r="E122" s="6"/>
      <c r="F122" s="6" t="s">
        <v>74</v>
      </c>
      <c r="G122" s="14">
        <f>+G121</f>
        <v>0.10668250653227788</v>
      </c>
      <c r="H122" s="6"/>
      <c r="I122" s="16">
        <f>+G122*D122</f>
        <v>0</v>
      </c>
      <c r="J122" s="6"/>
      <c r="K122" s="39"/>
    </row>
    <row r="123" spans="1:12">
      <c r="A123" s="7">
        <v>20</v>
      </c>
      <c r="B123" s="12" t="s">
        <v>237</v>
      </c>
      <c r="C123" s="6"/>
      <c r="D123" s="6">
        <f>SUM(D116:D122)</f>
        <v>50053</v>
      </c>
      <c r="E123" s="6"/>
      <c r="F123" s="6"/>
      <c r="G123" s="14"/>
      <c r="H123" s="6"/>
      <c r="I123" s="6">
        <f>SUM(I116:I122)</f>
        <v>0</v>
      </c>
      <c r="J123" s="6"/>
      <c r="K123" s="6"/>
    </row>
    <row r="124" spans="1:12">
      <c r="A124" s="7"/>
      <c r="B124" s="12"/>
      <c r="C124" s="6"/>
      <c r="D124" s="6"/>
      <c r="E124" s="6"/>
      <c r="F124" s="6"/>
      <c r="G124" s="14"/>
      <c r="H124" s="6"/>
      <c r="I124" s="6"/>
      <c r="J124" s="6"/>
      <c r="K124" s="6"/>
    </row>
    <row r="125" spans="1:12">
      <c r="A125" s="7"/>
      <c r="B125" s="12" t="s">
        <v>90</v>
      </c>
      <c r="C125" s="47" t="s">
        <v>91</v>
      </c>
      <c r="D125" s="6"/>
      <c r="E125" s="6"/>
      <c r="F125" s="6" t="s">
        <v>52</v>
      </c>
      <c r="G125" s="48"/>
      <c r="H125" s="6"/>
      <c r="I125" s="6"/>
      <c r="J125" s="6"/>
    </row>
    <row r="126" spans="1:12">
      <c r="A126" s="7">
        <v>21</v>
      </c>
      <c r="B126" s="49" t="s">
        <v>92</v>
      </c>
      <c r="C126" s="6"/>
      <c r="D126" s="50">
        <f>IF(D232&gt;0,1-(((1-D233)*(1-D232))/(1-D233*D232*D234)),0)</f>
        <v>0</v>
      </c>
      <c r="E126" s="6"/>
      <c r="G126" s="48"/>
      <c r="H126" s="6"/>
      <c r="J126" s="6"/>
    </row>
    <row r="127" spans="1:12">
      <c r="A127" s="7">
        <v>22</v>
      </c>
      <c r="B127" s="1" t="s">
        <v>93</v>
      </c>
      <c r="C127" s="6"/>
      <c r="D127" s="50">
        <f>IF(I194&gt;0,(D126/(1-D126))*(1-I192/I194),0)</f>
        <v>0</v>
      </c>
      <c r="E127" s="6"/>
      <c r="G127" s="48"/>
      <c r="H127" s="6"/>
      <c r="J127" s="6"/>
    </row>
    <row r="128" spans="1:12">
      <c r="A128" s="7"/>
      <c r="B128" s="131" t="s">
        <v>297</v>
      </c>
      <c r="C128" s="6"/>
      <c r="D128" s="6"/>
      <c r="E128" s="6"/>
      <c r="G128" s="48"/>
      <c r="H128" s="6"/>
      <c r="J128" s="6"/>
    </row>
    <row r="129" spans="1:11">
      <c r="A129" s="7"/>
      <c r="B129" s="12" t="s">
        <v>94</v>
      </c>
      <c r="C129" s="6"/>
      <c r="D129" s="6"/>
      <c r="E129" s="6"/>
      <c r="G129" s="48"/>
      <c r="H129" s="6"/>
      <c r="J129" s="6"/>
    </row>
    <row r="130" spans="1:11">
      <c r="A130" s="7">
        <v>23</v>
      </c>
      <c r="B130" s="49" t="s">
        <v>95</v>
      </c>
      <c r="C130" s="6"/>
      <c r="D130" s="51">
        <f>IF(D126&gt;0,1/(1-D126),0)</f>
        <v>0</v>
      </c>
      <c r="E130" s="6"/>
      <c r="G130" s="48"/>
      <c r="H130" s="6"/>
      <c r="J130" s="6"/>
    </row>
    <row r="131" spans="1:11">
      <c r="A131" s="7">
        <v>24</v>
      </c>
      <c r="B131" s="12" t="s">
        <v>188</v>
      </c>
      <c r="C131" s="6"/>
      <c r="D131" s="40">
        <v>0</v>
      </c>
      <c r="E131" s="6"/>
      <c r="G131" s="48"/>
      <c r="H131" s="6"/>
      <c r="J131" s="6"/>
    </row>
    <row r="132" spans="1:11">
      <c r="A132" s="7"/>
      <c r="B132" s="12"/>
      <c r="C132" s="6"/>
      <c r="D132" s="6"/>
      <c r="E132" s="6"/>
      <c r="G132" s="48"/>
      <c r="H132" s="6"/>
      <c r="J132" s="6"/>
    </row>
    <row r="133" spans="1:11">
      <c r="A133" s="7">
        <v>25</v>
      </c>
      <c r="B133" s="49" t="s">
        <v>96</v>
      </c>
      <c r="C133" s="47"/>
      <c r="D133" s="6">
        <f>D127*D137</f>
        <v>0</v>
      </c>
      <c r="E133" s="6"/>
      <c r="F133" s="6" t="s">
        <v>52</v>
      </c>
      <c r="G133" s="14"/>
      <c r="H133" s="6"/>
      <c r="I133" s="6">
        <f>D127*I137</f>
        <v>0</v>
      </c>
      <c r="J133" s="6"/>
    </row>
    <row r="134" spans="1:11" ht="16.2" thickBot="1">
      <c r="A134" s="7">
        <v>26</v>
      </c>
      <c r="B134" s="1" t="s">
        <v>97</v>
      </c>
      <c r="C134" s="47"/>
      <c r="D134" s="16">
        <f>D130*D131</f>
        <v>0</v>
      </c>
      <c r="E134" s="6"/>
      <c r="F134" s="1" t="s">
        <v>64</v>
      </c>
      <c r="G134" s="14">
        <f>G63</f>
        <v>8.412376862388099E-2</v>
      </c>
      <c r="H134" s="6"/>
      <c r="I134" s="16">
        <f>G134*D134</f>
        <v>0</v>
      </c>
      <c r="J134" s="6"/>
    </row>
    <row r="135" spans="1:11">
      <c r="A135" s="7">
        <v>27</v>
      </c>
      <c r="B135" s="52" t="s">
        <v>98</v>
      </c>
      <c r="C135" s="1" t="s">
        <v>99</v>
      </c>
      <c r="D135" s="45">
        <f>+D133+D134</f>
        <v>0</v>
      </c>
      <c r="E135" s="6"/>
      <c r="F135" s="6" t="s">
        <v>0</v>
      </c>
      <c r="G135" s="14" t="s">
        <v>0</v>
      </c>
      <c r="H135" s="6"/>
      <c r="I135" s="45">
        <f>+I133+I134</f>
        <v>0</v>
      </c>
      <c r="J135" s="6"/>
    </row>
    <row r="136" spans="1:11">
      <c r="A136" s="7"/>
      <c r="B136" s="12"/>
      <c r="C136" s="47"/>
      <c r="D136" s="6"/>
      <c r="E136" s="6"/>
      <c r="F136" s="6"/>
      <c r="G136" s="48"/>
      <c r="H136" s="6"/>
      <c r="I136" s="6"/>
      <c r="J136" s="6"/>
    </row>
    <row r="137" spans="1:11">
      <c r="A137" s="7">
        <v>28</v>
      </c>
      <c r="B137" s="12" t="s">
        <v>100</v>
      </c>
      <c r="C137" s="39"/>
      <c r="D137" s="6">
        <f>+$I194*D81</f>
        <v>7806211.1427172264</v>
      </c>
      <c r="E137" s="6"/>
      <c r="F137" s="6" t="s">
        <v>52</v>
      </c>
      <c r="G137" s="48"/>
      <c r="H137" s="6"/>
      <c r="I137" s="6">
        <f>+$I194*I81</f>
        <v>663789.16050075518</v>
      </c>
      <c r="J137" s="6"/>
    </row>
    <row r="138" spans="1:11">
      <c r="A138" s="7"/>
      <c r="B138" s="52" t="s">
        <v>195</v>
      </c>
      <c r="D138" s="6"/>
      <c r="E138" s="6"/>
      <c r="F138" s="6"/>
      <c r="G138" s="48"/>
      <c r="H138" s="6"/>
      <c r="I138" s="6"/>
      <c r="J138" s="6"/>
      <c r="K138" s="39"/>
    </row>
    <row r="139" spans="1:11">
      <c r="A139" s="7"/>
      <c r="B139" s="12"/>
      <c r="D139" s="44"/>
      <c r="E139" s="6"/>
      <c r="F139" s="6"/>
      <c r="G139" s="48"/>
      <c r="H139" s="6"/>
      <c r="I139" s="44"/>
      <c r="J139" s="6"/>
      <c r="K139" s="39"/>
    </row>
    <row r="140" spans="1:11">
      <c r="A140" s="7">
        <v>29</v>
      </c>
      <c r="B140" s="12" t="s">
        <v>211</v>
      </c>
      <c r="C140" s="6"/>
      <c r="D140" s="44">
        <f>+D137+D135+D123+D112+D106</f>
        <v>11442953.142717227</v>
      </c>
      <c r="E140" s="6"/>
      <c r="F140" s="6"/>
      <c r="G140" s="6"/>
      <c r="H140" s="6"/>
      <c r="I140" s="44">
        <f>+I137+I135+I123+I112+I106</f>
        <v>1265548.5493128633</v>
      </c>
      <c r="J140" s="5"/>
      <c r="K140" s="5"/>
    </row>
    <row r="141" spans="1:11">
      <c r="A141" s="7"/>
      <c r="B141" s="131"/>
      <c r="C141" s="6"/>
      <c r="D141" s="44"/>
      <c r="E141" s="6"/>
      <c r="F141" s="6"/>
      <c r="G141" s="6"/>
      <c r="H141" s="6"/>
      <c r="I141" s="44"/>
      <c r="J141" s="5"/>
      <c r="K141" s="5"/>
    </row>
    <row r="142" spans="1:11">
      <c r="A142" s="7">
        <v>30</v>
      </c>
      <c r="B142" s="131" t="s">
        <v>264</v>
      </c>
      <c r="C142" s="6"/>
      <c r="D142" s="44"/>
      <c r="E142" s="6"/>
      <c r="F142" s="6"/>
      <c r="G142" s="6"/>
      <c r="H142" s="6"/>
      <c r="I142" s="44"/>
      <c r="J142" s="5"/>
      <c r="K142" s="5"/>
    </row>
    <row r="143" spans="1:11">
      <c r="A143" s="7"/>
      <c r="B143" s="131" t="s">
        <v>265</v>
      </c>
      <c r="C143" s="6"/>
      <c r="D143" s="44"/>
      <c r="E143" s="6"/>
      <c r="F143" s="6"/>
      <c r="G143" s="6"/>
      <c r="H143" s="6"/>
      <c r="I143" s="44"/>
      <c r="J143" s="5"/>
      <c r="K143" s="5"/>
    </row>
    <row r="144" spans="1:11">
      <c r="A144" s="7"/>
      <c r="B144" s="537" t="s">
        <v>213</v>
      </c>
      <c r="C144" s="537"/>
      <c r="J144" s="5"/>
      <c r="K144" s="5"/>
    </row>
    <row r="145" spans="1:15">
      <c r="A145" s="7"/>
      <c r="B145" s="131" t="s">
        <v>212</v>
      </c>
      <c r="C145" s="6"/>
      <c r="D145" s="36">
        <v>0</v>
      </c>
      <c r="E145" s="6"/>
      <c r="F145" s="6"/>
      <c r="G145" s="6"/>
      <c r="H145" s="6"/>
      <c r="I145" s="36">
        <v>0</v>
      </c>
      <c r="J145" s="5"/>
      <c r="K145" s="5"/>
    </row>
    <row r="146" spans="1:15">
      <c r="A146" s="7"/>
      <c r="B146" s="131"/>
      <c r="C146" s="6"/>
      <c r="D146" s="44"/>
      <c r="E146" s="6"/>
      <c r="F146" s="6"/>
      <c r="G146" s="6"/>
      <c r="H146" s="6"/>
      <c r="I146" s="44"/>
      <c r="J146" s="5"/>
      <c r="K146" s="5"/>
    </row>
    <row r="147" spans="1:15" ht="17.25" customHeight="1">
      <c r="A147" s="7" t="s">
        <v>269</v>
      </c>
      <c r="B147" s="131" t="s">
        <v>270</v>
      </c>
      <c r="C147" s="6"/>
      <c r="D147" s="44"/>
      <c r="E147" s="6"/>
      <c r="F147" s="6"/>
      <c r="G147" s="6"/>
      <c r="H147" s="6"/>
      <c r="I147" s="44"/>
      <c r="J147" s="5"/>
      <c r="K147" s="5"/>
    </row>
    <row r="148" spans="1:15" ht="17.25" customHeight="1">
      <c r="A148" s="7"/>
      <c r="B148" s="131" t="s">
        <v>275</v>
      </c>
      <c r="C148" s="6"/>
      <c r="D148" s="44"/>
      <c r="E148" s="6"/>
      <c r="F148" s="6"/>
      <c r="G148" s="6"/>
      <c r="H148" s="6"/>
      <c r="I148" s="44"/>
      <c r="J148" s="5"/>
      <c r="K148" s="5"/>
    </row>
    <row r="149" spans="1:15" ht="16.5" customHeight="1">
      <c r="A149" s="7"/>
      <c r="B149" s="538" t="s">
        <v>213</v>
      </c>
      <c r="C149" s="538"/>
      <c r="J149" s="5"/>
      <c r="K149" s="5"/>
    </row>
    <row r="150" spans="1:15" ht="17.25" customHeight="1" thickBot="1">
      <c r="A150" s="7"/>
      <c r="B150" s="131" t="s">
        <v>271</v>
      </c>
      <c r="C150" s="6"/>
      <c r="D150" s="38">
        <v>0</v>
      </c>
      <c r="E150" s="6"/>
      <c r="F150" s="6"/>
      <c r="G150" s="6"/>
      <c r="H150" s="6"/>
      <c r="I150" s="38">
        <v>0</v>
      </c>
      <c r="J150" s="5"/>
      <c r="K150" s="5"/>
    </row>
    <row r="151" spans="1:15" ht="17.25" customHeight="1" thickBot="1">
      <c r="A151" s="126">
        <v>31</v>
      </c>
      <c r="B151" s="127" t="s">
        <v>191</v>
      </c>
      <c r="C151" s="128"/>
      <c r="D151" s="129">
        <f>D140-D145-D150</f>
        <v>11442953.142717227</v>
      </c>
      <c r="E151" s="128"/>
      <c r="F151" s="128"/>
      <c r="G151" s="128"/>
      <c r="H151" s="128"/>
      <c r="I151" s="129">
        <f>I140-I145-I150</f>
        <v>1265548.5493128633</v>
      </c>
      <c r="J151" s="130"/>
      <c r="K151" s="128"/>
      <c r="L151" s="127"/>
      <c r="M151" s="127"/>
      <c r="N151" s="127"/>
      <c r="O151" s="127"/>
    </row>
    <row r="152" spans="1:15" ht="16.2" thickTop="1">
      <c r="A152" s="7"/>
      <c r="B152" s="131" t="s">
        <v>272</v>
      </c>
      <c r="C152" s="6"/>
      <c r="D152" s="44"/>
      <c r="E152" s="6"/>
      <c r="F152" s="6"/>
      <c r="G152" s="6"/>
      <c r="H152" s="6"/>
      <c r="I152" s="44"/>
      <c r="J152" s="5"/>
      <c r="K152" s="5"/>
    </row>
    <row r="153" spans="1:15">
      <c r="A153" s="7"/>
      <c r="B153" s="12"/>
      <c r="C153" s="6"/>
      <c r="D153" s="44"/>
      <c r="E153" s="6"/>
      <c r="F153" s="6"/>
      <c r="G153" s="6"/>
      <c r="H153" s="6"/>
      <c r="I153" s="44"/>
      <c r="J153" s="5"/>
      <c r="K153" s="512"/>
    </row>
    <row r="154" spans="1:15">
      <c r="A154" s="7" t="s">
        <v>1</v>
      </c>
      <c r="C154" s="12"/>
      <c r="D154" s="12"/>
      <c r="E154" s="12"/>
      <c r="F154" s="12"/>
      <c r="G154" s="12"/>
      <c r="H154" s="12"/>
      <c r="I154" s="12"/>
      <c r="J154" s="12"/>
      <c r="K154" s="12"/>
    </row>
    <row r="155" spans="1:15" ht="16.2" thickBot="1">
      <c r="A155" s="9" t="s">
        <v>3</v>
      </c>
      <c r="C155" s="35" t="s">
        <v>101</v>
      </c>
      <c r="E155" s="5"/>
      <c r="F155" s="5"/>
      <c r="G155" s="5"/>
      <c r="H155" s="5"/>
      <c r="I155" s="5"/>
      <c r="J155" s="6"/>
      <c r="K155" s="6"/>
    </row>
    <row r="156" spans="1:15">
      <c r="A156" s="7"/>
      <c r="B156" s="3" t="s">
        <v>104</v>
      </c>
      <c r="C156" s="5"/>
      <c r="D156" s="5"/>
      <c r="E156" s="5"/>
      <c r="F156" s="5"/>
      <c r="G156" s="5"/>
      <c r="H156" s="5"/>
      <c r="I156" s="5"/>
      <c r="J156" s="6"/>
      <c r="K156" s="6"/>
    </row>
    <row r="157" spans="1:15">
      <c r="A157" s="7">
        <v>1</v>
      </c>
      <c r="B157" s="4" t="s">
        <v>215</v>
      </c>
      <c r="C157" s="5"/>
      <c r="D157" s="6"/>
      <c r="E157" s="6"/>
      <c r="F157" s="6"/>
      <c r="G157" s="6"/>
      <c r="H157" s="6"/>
      <c r="I157" s="6">
        <f>D43</f>
        <v>17686170</v>
      </c>
      <c r="J157" s="6"/>
      <c r="K157" s="6"/>
    </row>
    <row r="158" spans="1:15">
      <c r="A158" s="7">
        <v>2</v>
      </c>
      <c r="B158" s="4" t="s">
        <v>214</v>
      </c>
      <c r="D158" s="88"/>
      <c r="I158" s="128">
        <f>'12 - WPTrans Plt Excl from ISO'!C36</f>
        <v>4034348.0828089919</v>
      </c>
      <c r="J158" s="6"/>
      <c r="K158" s="6"/>
    </row>
    <row r="159" spans="1:15" ht="16.2" thickBot="1">
      <c r="A159" s="7">
        <v>3</v>
      </c>
      <c r="B159" s="53" t="s">
        <v>238</v>
      </c>
      <c r="C159" s="54"/>
      <c r="D159" s="44"/>
      <c r="E159" s="6"/>
      <c r="F159" s="6"/>
      <c r="G159" s="55"/>
      <c r="H159" s="6"/>
      <c r="I159" s="332">
        <f>'13 - WP Trans Plt Incl in Ancil'!C13</f>
        <v>0</v>
      </c>
      <c r="J159" s="6"/>
      <c r="K159" s="6"/>
    </row>
    <row r="160" spans="1:15">
      <c r="A160" s="7">
        <v>4</v>
      </c>
      <c r="B160" s="4" t="s">
        <v>175</v>
      </c>
      <c r="C160" s="5"/>
      <c r="D160" s="6"/>
      <c r="E160" s="6"/>
      <c r="F160" s="6"/>
      <c r="G160" s="55"/>
      <c r="H160" s="6"/>
      <c r="I160" s="6">
        <f>I157-I158-I159</f>
        <v>13651821.917191008</v>
      </c>
      <c r="J160" s="6"/>
      <c r="K160" s="362"/>
    </row>
    <row r="161" spans="1:19" ht="9" customHeight="1">
      <c r="A161" s="7"/>
      <c r="C161" s="5"/>
      <c r="D161" s="6"/>
      <c r="E161" s="6"/>
      <c r="F161" s="6"/>
      <c r="G161" s="55"/>
      <c r="H161" s="6"/>
      <c r="J161" s="6"/>
      <c r="K161" s="6"/>
    </row>
    <row r="162" spans="1:19">
      <c r="A162" s="7">
        <v>5</v>
      </c>
      <c r="B162" s="4" t="s">
        <v>239</v>
      </c>
      <c r="C162" s="8"/>
      <c r="D162" s="56"/>
      <c r="E162" s="56"/>
      <c r="F162" s="56"/>
      <c r="G162" s="30"/>
      <c r="H162" s="6" t="s">
        <v>105</v>
      </c>
      <c r="I162" s="41">
        <f>IF(I157&gt;0,I160/I157,0)</f>
        <v>0.7718924966338675</v>
      </c>
      <c r="J162" s="6"/>
      <c r="K162" s="6"/>
      <c r="N162" s="97" t="s">
        <v>253</v>
      </c>
      <c r="O162" s="97"/>
      <c r="P162" s="97"/>
    </row>
    <row r="163" spans="1:19" ht="9" customHeight="1">
      <c r="J163" s="6"/>
      <c r="K163" s="6"/>
      <c r="N163" s="98"/>
      <c r="O163" s="99"/>
      <c r="P163" s="100"/>
      <c r="Q163" s="98"/>
      <c r="R163" s="99"/>
      <c r="S163" s="99"/>
    </row>
    <row r="164" spans="1:19">
      <c r="B164" s="12" t="s">
        <v>102</v>
      </c>
      <c r="J164" s="6"/>
      <c r="K164" s="6"/>
      <c r="N164" s="542" t="s">
        <v>254</v>
      </c>
      <c r="O164" s="543"/>
      <c r="P164" s="543"/>
      <c r="Q164" s="543"/>
      <c r="R164" s="543"/>
      <c r="S164" s="544"/>
    </row>
    <row r="165" spans="1:19" ht="9" customHeight="1">
      <c r="J165" s="6"/>
      <c r="K165" s="6"/>
      <c r="N165" s="101"/>
      <c r="O165" s="102"/>
      <c r="P165" s="103"/>
      <c r="Q165" s="104"/>
      <c r="R165" s="102"/>
      <c r="S165" s="105"/>
    </row>
    <row r="166" spans="1:19">
      <c r="A166" s="7">
        <v>6</v>
      </c>
      <c r="B166" s="1" t="s">
        <v>216</v>
      </c>
      <c r="D166" s="5"/>
      <c r="E166" s="5"/>
      <c r="F166" s="5"/>
      <c r="G166" s="28"/>
      <c r="H166" s="5"/>
      <c r="I166" s="6">
        <f>+D98</f>
        <v>274266</v>
      </c>
      <c r="J166" s="6"/>
      <c r="K166" s="6"/>
      <c r="N166" s="106">
        <f>I167</f>
        <v>0</v>
      </c>
      <c r="O166" s="107" t="s">
        <v>255</v>
      </c>
      <c r="P166" s="103"/>
      <c r="Q166" s="104"/>
      <c r="R166" s="102"/>
      <c r="S166" s="105"/>
    </row>
    <row r="167" spans="1:19" ht="16.2" thickBot="1">
      <c r="A167" s="7">
        <v>7</v>
      </c>
      <c r="B167" s="53" t="s">
        <v>217</v>
      </c>
      <c r="C167" s="54"/>
      <c r="D167" s="44"/>
      <c r="E167" s="44"/>
      <c r="F167" s="6"/>
      <c r="G167" s="6"/>
      <c r="H167" s="6"/>
      <c r="I167" s="38">
        <v>0</v>
      </c>
      <c r="J167" s="6"/>
      <c r="K167" s="6"/>
      <c r="N167" s="117">
        <v>0</v>
      </c>
      <c r="O167" s="108" t="s">
        <v>256</v>
      </c>
      <c r="P167" s="109"/>
      <c r="Q167" s="109"/>
      <c r="R167"/>
      <c r="S167" s="110"/>
    </row>
    <row r="168" spans="1:19">
      <c r="A168" s="7">
        <v>8</v>
      </c>
      <c r="B168" s="4" t="s">
        <v>218</v>
      </c>
      <c r="C168" s="8"/>
      <c r="D168" s="56"/>
      <c r="E168" s="56"/>
      <c r="F168" s="56"/>
      <c r="G168" s="30"/>
      <c r="H168" s="56"/>
      <c r="I168" s="6">
        <f>+I166-I167</f>
        <v>274266</v>
      </c>
      <c r="J168" s="6"/>
      <c r="K168" s="6"/>
      <c r="N168" s="111">
        <f>N166-N167</f>
        <v>0</v>
      </c>
      <c r="O168" s="108" t="s">
        <v>257</v>
      </c>
      <c r="P168"/>
      <c r="Q168"/>
      <c r="R168"/>
      <c r="S168" s="110"/>
    </row>
    <row r="169" spans="1:19">
      <c r="A169" s="7"/>
      <c r="B169" s="4"/>
      <c r="C169" s="5"/>
      <c r="D169" s="6"/>
      <c r="E169" s="6"/>
      <c r="F169" s="6"/>
      <c r="G169" s="6"/>
      <c r="J169" s="6"/>
      <c r="K169" s="6"/>
      <c r="N169" s="112"/>
      <c r="O169" s="113" t="s">
        <v>258</v>
      </c>
      <c r="P169" s="114"/>
      <c r="Q169" s="114"/>
      <c r="R169" s="102"/>
      <c r="S169" s="105"/>
    </row>
    <row r="170" spans="1:19">
      <c r="A170" s="7">
        <v>9</v>
      </c>
      <c r="B170" s="4" t="s">
        <v>219</v>
      </c>
      <c r="C170" s="5"/>
      <c r="D170" s="6"/>
      <c r="E170" s="6"/>
      <c r="F170" s="6"/>
      <c r="G170" s="6"/>
      <c r="H170" s="6"/>
      <c r="I170" s="37">
        <f>IF(I166&gt;0,I168/I166,0)</f>
        <v>1</v>
      </c>
      <c r="N170" s="115">
        <v>0</v>
      </c>
      <c r="O170" s="114" t="s">
        <v>259</v>
      </c>
      <c r="P170" s="116"/>
      <c r="Q170" s="114"/>
      <c r="R170" s="102"/>
      <c r="S170" s="105"/>
    </row>
    <row r="171" spans="1:19">
      <c r="A171" s="7">
        <v>10</v>
      </c>
      <c r="B171" s="4" t="s">
        <v>220</v>
      </c>
      <c r="C171" s="5"/>
      <c r="D171" s="6"/>
      <c r="E171" s="6"/>
      <c r="F171" s="6"/>
      <c r="G171" s="6"/>
      <c r="H171" s="5" t="s">
        <v>9</v>
      </c>
      <c r="I171" s="57">
        <f>I162</f>
        <v>0.7718924966338675</v>
      </c>
      <c r="N171" s="115">
        <v>0</v>
      </c>
      <c r="O171" s="114" t="s">
        <v>260</v>
      </c>
      <c r="P171" s="116"/>
      <c r="Q171" s="114"/>
      <c r="R171" s="102"/>
      <c r="S171" s="105"/>
    </row>
    <row r="172" spans="1:19">
      <c r="A172" s="7">
        <v>11</v>
      </c>
      <c r="B172" s="4" t="s">
        <v>221</v>
      </c>
      <c r="C172" s="5"/>
      <c r="D172" s="5"/>
      <c r="E172" s="5"/>
      <c r="F172" s="5"/>
      <c r="G172" s="5"/>
      <c r="H172" s="5" t="s">
        <v>103</v>
      </c>
      <c r="I172" s="58">
        <f>+I171*I170</f>
        <v>0.7718924966338675</v>
      </c>
      <c r="N172" s="117">
        <v>0</v>
      </c>
      <c r="O172" s="114" t="s">
        <v>261</v>
      </c>
      <c r="P172" s="116"/>
      <c r="Q172" s="118"/>
      <c r="R172" s="102"/>
      <c r="S172" s="105"/>
    </row>
    <row r="173" spans="1:19">
      <c r="N173" s="111">
        <f>SUM(N170:N172)</f>
        <v>0</v>
      </c>
      <c r="O173" s="119" t="s">
        <v>262</v>
      </c>
      <c r="P173" s="103"/>
      <c r="Q173" s="104"/>
      <c r="R173" s="102"/>
      <c r="S173" s="105"/>
    </row>
    <row r="174" spans="1:19" ht="16.2" thickBot="1">
      <c r="A174" s="7" t="s">
        <v>0</v>
      </c>
      <c r="B174" s="12" t="s">
        <v>106</v>
      </c>
      <c r="C174" s="6"/>
      <c r="D174" s="59" t="s">
        <v>107</v>
      </c>
      <c r="E174" s="59" t="s">
        <v>9</v>
      </c>
      <c r="F174" s="6"/>
      <c r="G174" s="59" t="s">
        <v>108</v>
      </c>
      <c r="H174" s="6"/>
      <c r="I174" s="6"/>
      <c r="J174" s="6"/>
      <c r="K174" s="6"/>
      <c r="N174" s="120">
        <f>N168-N173</f>
        <v>0</v>
      </c>
      <c r="O174" s="121" t="s">
        <v>263</v>
      </c>
      <c r="P174" s="122"/>
      <c r="Q174" s="123"/>
      <c r="R174" s="124"/>
      <c r="S174" s="125"/>
    </row>
    <row r="175" spans="1:19">
      <c r="A175" s="7">
        <v>12</v>
      </c>
      <c r="B175" s="12" t="s">
        <v>50</v>
      </c>
      <c r="C175" s="6"/>
      <c r="D175" s="128">
        <f>'14 - WP - Wages &amp; Salaries'!B7</f>
        <v>0</v>
      </c>
      <c r="E175" s="60">
        <v>0</v>
      </c>
      <c r="F175" s="60"/>
      <c r="G175" s="6">
        <f>D175*E175</f>
        <v>0</v>
      </c>
      <c r="H175" s="6"/>
      <c r="I175" s="6"/>
      <c r="J175" s="6"/>
      <c r="K175" s="6"/>
    </row>
    <row r="176" spans="1:19">
      <c r="A176" s="7">
        <v>13</v>
      </c>
      <c r="B176" s="12" t="s">
        <v>53</v>
      </c>
      <c r="C176" s="6"/>
      <c r="D176" s="128">
        <f>'14 - WP - Wages &amp; Salaries'!B8</f>
        <v>57149.460000000006</v>
      </c>
      <c r="E176" s="60">
        <f>+I171</f>
        <v>0.7718924966338675</v>
      </c>
      <c r="F176" s="60"/>
      <c r="G176" s="6">
        <f>D176*E176</f>
        <v>44113.239360677348</v>
      </c>
      <c r="H176" s="6"/>
      <c r="I176" s="6"/>
      <c r="J176" s="6"/>
      <c r="K176" s="6"/>
    </row>
    <row r="177" spans="1:11">
      <c r="A177" s="7">
        <v>14</v>
      </c>
      <c r="B177" s="12" t="s">
        <v>55</v>
      </c>
      <c r="C177" s="6"/>
      <c r="D177" s="128">
        <f>'14 - WP - Wages &amp; Salaries'!B9</f>
        <v>2002203.9300000002</v>
      </c>
      <c r="E177" s="60">
        <v>0</v>
      </c>
      <c r="F177" s="60"/>
      <c r="G177" s="6">
        <f>D177*E177</f>
        <v>0</v>
      </c>
      <c r="H177" s="6"/>
      <c r="I177" s="61" t="s">
        <v>109</v>
      </c>
      <c r="J177" s="6"/>
      <c r="K177" s="6"/>
    </row>
    <row r="178" spans="1:11" ht="16.2" thickBot="1">
      <c r="A178" s="7">
        <v>15</v>
      </c>
      <c r="B178" s="12" t="s">
        <v>110</v>
      </c>
      <c r="C178" s="6"/>
      <c r="D178" s="478">
        <f>SUM('14 - WP - Wages &amp; Salaries'!B10,'14 - WP - Wages &amp; Salaries'!B11,'14 - WP - Wages &amp; Salaries'!B12)</f>
        <v>1070607.48</v>
      </c>
      <c r="E178" s="60">
        <v>0</v>
      </c>
      <c r="F178" s="60"/>
      <c r="G178" s="16">
        <f>D178*E178</f>
        <v>0</v>
      </c>
      <c r="H178" s="6"/>
      <c r="I178" s="9" t="s">
        <v>111</v>
      </c>
      <c r="J178" s="6"/>
      <c r="K178" s="6"/>
    </row>
    <row r="179" spans="1:11">
      <c r="A179" s="7">
        <v>16</v>
      </c>
      <c r="B179" s="12" t="s">
        <v>171</v>
      </c>
      <c r="C179" s="6"/>
      <c r="D179" s="128">
        <f>SUM(D175:D178)</f>
        <v>3129960.87</v>
      </c>
      <c r="E179" s="6"/>
      <c r="F179" s="6"/>
      <c r="G179" s="6">
        <f>SUM(G175:G178)</f>
        <v>44113.239360677348</v>
      </c>
      <c r="H179" s="28" t="s">
        <v>112</v>
      </c>
      <c r="I179" s="37">
        <f>IF(G179&gt;0,G179/D179,0)</f>
        <v>1.4093862892502342E-2</v>
      </c>
      <c r="J179" s="66" t="s">
        <v>298</v>
      </c>
      <c r="K179" s="6"/>
    </row>
    <row r="180" spans="1:11" ht="9" customHeight="1">
      <c r="A180" s="7" t="s">
        <v>0</v>
      </c>
      <c r="B180" s="12" t="s">
        <v>0</v>
      </c>
      <c r="C180" s="6" t="s">
        <v>0</v>
      </c>
      <c r="E180" s="6"/>
      <c r="F180" s="6"/>
      <c r="K180" s="6"/>
    </row>
    <row r="181" spans="1:11">
      <c r="A181" s="7"/>
      <c r="B181" s="12" t="s">
        <v>222</v>
      </c>
      <c r="C181" s="6"/>
      <c r="D181" s="31" t="s">
        <v>107</v>
      </c>
      <c r="E181" s="6"/>
      <c r="F181" s="6"/>
      <c r="G181" s="55" t="s">
        <v>113</v>
      </c>
      <c r="H181" s="48" t="s">
        <v>0</v>
      </c>
      <c r="I181" s="39" t="s">
        <v>114</v>
      </c>
      <c r="J181" s="6"/>
      <c r="K181" s="6"/>
    </row>
    <row r="182" spans="1:11">
      <c r="A182" s="7">
        <v>17</v>
      </c>
      <c r="B182" s="12" t="s">
        <v>115</v>
      </c>
      <c r="C182" s="6"/>
      <c r="D182" s="40">
        <v>0</v>
      </c>
      <c r="E182" s="6"/>
      <c r="G182" s="7" t="s">
        <v>116</v>
      </c>
      <c r="H182" s="62"/>
      <c r="I182" s="7" t="s">
        <v>117</v>
      </c>
      <c r="J182" s="6"/>
      <c r="K182" s="28" t="s">
        <v>59</v>
      </c>
    </row>
    <row r="183" spans="1:11">
      <c r="A183" s="7">
        <v>18</v>
      </c>
      <c r="B183" s="12" t="s">
        <v>118</v>
      </c>
      <c r="C183" s="6"/>
      <c r="D183" s="40">
        <v>0</v>
      </c>
      <c r="E183" s="6"/>
      <c r="G183" s="14">
        <f>IF(D185&gt;0,D182/D185,0)</f>
        <v>0</v>
      </c>
      <c r="H183" s="55" t="s">
        <v>119</v>
      </c>
      <c r="I183" s="14">
        <f>I179</f>
        <v>1.4093862892502342E-2</v>
      </c>
      <c r="J183" s="48" t="s">
        <v>112</v>
      </c>
      <c r="K183" s="14">
        <f>I183*G183</f>
        <v>0</v>
      </c>
    </row>
    <row r="184" spans="1:11" ht="16.2" thickBot="1">
      <c r="A184" s="7">
        <v>19</v>
      </c>
      <c r="B184" s="63" t="s">
        <v>120</v>
      </c>
      <c r="C184" s="16"/>
      <c r="D184" s="38">
        <v>0</v>
      </c>
      <c r="E184" s="6"/>
      <c r="F184" s="6"/>
      <c r="G184" s="6" t="s">
        <v>0</v>
      </c>
      <c r="H184" s="6"/>
      <c r="I184" s="6"/>
      <c r="J184" s="6"/>
      <c r="K184" s="6"/>
    </row>
    <row r="185" spans="1:11">
      <c r="A185" s="7">
        <v>20</v>
      </c>
      <c r="B185" s="12" t="s">
        <v>223</v>
      </c>
      <c r="C185" s="6"/>
      <c r="D185" s="6">
        <f>D182+D183+D184</f>
        <v>0</v>
      </c>
      <c r="E185" s="6"/>
      <c r="F185" s="6"/>
      <c r="G185" s="6"/>
      <c r="H185" s="6"/>
      <c r="I185" s="6"/>
      <c r="J185" s="6"/>
      <c r="K185" s="6"/>
    </row>
    <row r="186" spans="1:11" ht="9" customHeight="1">
      <c r="A186" s="7"/>
      <c r="B186" s="12" t="s">
        <v>0</v>
      </c>
      <c r="C186" s="6"/>
      <c r="E186" s="6"/>
      <c r="F186" s="6"/>
      <c r="G186" s="6"/>
      <c r="H186" s="6"/>
      <c r="I186" s="6" t="s">
        <v>0</v>
      </c>
      <c r="J186" s="6" t="s">
        <v>0</v>
      </c>
      <c r="K186" s="6"/>
    </row>
    <row r="187" spans="1:11" ht="16.2" thickBot="1">
      <c r="A187" s="7"/>
      <c r="B187" s="3" t="s">
        <v>121</v>
      </c>
      <c r="C187" s="6"/>
      <c r="D187" s="59" t="s">
        <v>107</v>
      </c>
      <c r="E187" s="6"/>
      <c r="F187" s="6"/>
      <c r="G187" s="6"/>
      <c r="H187" s="6"/>
      <c r="J187" s="6"/>
      <c r="K187" s="6"/>
    </row>
    <row r="188" spans="1:11">
      <c r="A188" s="7">
        <v>21</v>
      </c>
      <c r="B188" s="6" t="s">
        <v>288</v>
      </c>
      <c r="C188" s="4"/>
      <c r="D188" s="387">
        <f>'1 - 12a.A Statement of Oper'!D30</f>
        <v>2202599</v>
      </c>
      <c r="E188" s="6"/>
      <c r="F188" s="6"/>
      <c r="G188" s="6"/>
      <c r="H188" s="6"/>
      <c r="I188" s="6"/>
      <c r="J188" s="6"/>
      <c r="K188" s="6"/>
    </row>
    <row r="189" spans="1:11" ht="9" customHeight="1">
      <c r="A189" s="7"/>
      <c r="B189" s="12"/>
      <c r="C189" s="6"/>
      <c r="D189" s="6"/>
      <c r="E189" s="6"/>
      <c r="F189" s="6"/>
      <c r="G189" s="6"/>
      <c r="H189" s="6"/>
      <c r="I189" s="6"/>
      <c r="J189" s="6"/>
      <c r="K189" s="6"/>
    </row>
    <row r="190" spans="1:11">
      <c r="A190" s="7"/>
      <c r="B190" s="12"/>
      <c r="C190" s="6"/>
      <c r="D190" s="6"/>
      <c r="E190" s="6"/>
      <c r="F190" s="6"/>
      <c r="G190" s="55" t="s">
        <v>122</v>
      </c>
      <c r="H190" s="6"/>
      <c r="I190" s="6"/>
      <c r="J190" s="6"/>
      <c r="K190" s="6"/>
    </row>
    <row r="191" spans="1:11" ht="16.2" thickBot="1">
      <c r="A191" s="7"/>
      <c r="B191" s="3"/>
      <c r="C191" s="4"/>
      <c r="D191" s="9" t="s">
        <v>107</v>
      </c>
      <c r="E191" s="9" t="s">
        <v>123</v>
      </c>
      <c r="F191" s="6"/>
      <c r="G191" s="9" t="s">
        <v>124</v>
      </c>
      <c r="H191" s="6"/>
      <c r="I191" s="9" t="s">
        <v>125</v>
      </c>
      <c r="J191" s="6"/>
      <c r="K191" s="6"/>
    </row>
    <row r="192" spans="1:11">
      <c r="A192" s="7">
        <v>22</v>
      </c>
      <c r="B192" s="3" t="s">
        <v>126</v>
      </c>
      <c r="C192" s="4" t="s">
        <v>290</v>
      </c>
      <c r="D192" s="514">
        <f>'2 - 12a.B Balance Sheet'!F23+'2 - 12a.B Balance Sheet'!F24+'2 - 12a.B Balance Sheet'!F29+'2 - 12a.B Balance Sheet'!F30+'2 - 12a.B Balance Sheet'!F31</f>
        <v>50320195</v>
      </c>
      <c r="E192" s="64">
        <f>IF($D$194&gt;0,D192/$D$194,0)</f>
        <v>0.46837476411018186</v>
      </c>
      <c r="F192" s="65"/>
      <c r="G192" s="65">
        <f>IF(D188&gt;0,D188/D192,0)</f>
        <v>4.3771670598653285E-2</v>
      </c>
      <c r="I192" s="65">
        <f>G192*E192</f>
        <v>2.0501545891352814E-2</v>
      </c>
      <c r="J192" s="66" t="s">
        <v>127</v>
      </c>
    </row>
    <row r="193" spans="1:11" ht="16.2" thickBot="1">
      <c r="A193" s="7">
        <v>23</v>
      </c>
      <c r="B193" s="3" t="s">
        <v>128</v>
      </c>
      <c r="C193" s="4" t="s">
        <v>289</v>
      </c>
      <c r="D193" s="513">
        <f>'2 - 12a.B Balance Sheet'!F16</f>
        <v>57115557</v>
      </c>
      <c r="E193" s="89">
        <f>IF($D$194&gt;0,D193/$D$194,0)</f>
        <v>0.53162523588981814</v>
      </c>
      <c r="F193" s="65"/>
      <c r="G193" s="65">
        <f>I196</f>
        <v>0.12379999999999999</v>
      </c>
      <c r="I193" s="67">
        <f>G193*E193</f>
        <v>6.5815204203159478E-2</v>
      </c>
      <c r="J193" s="6"/>
    </row>
    <row r="194" spans="1:11">
      <c r="A194" s="7">
        <v>24</v>
      </c>
      <c r="B194" s="3" t="s">
        <v>224</v>
      </c>
      <c r="C194" s="4"/>
      <c r="D194" s="6">
        <f>SUM(D192:D193)</f>
        <v>107435752</v>
      </c>
      <c r="E194" s="64">
        <f>IF($D$194&gt;0,D194/$D$194,0)</f>
        <v>1</v>
      </c>
      <c r="F194" s="65"/>
      <c r="G194" s="65"/>
      <c r="I194" s="65">
        <f>SUM(I192:I193)</f>
        <v>8.6316750094512285E-2</v>
      </c>
      <c r="J194" s="66" t="s">
        <v>129</v>
      </c>
    </row>
    <row r="195" spans="1:11" ht="9" customHeight="1">
      <c r="A195" s="7" t="s">
        <v>0</v>
      </c>
      <c r="B195" s="12"/>
      <c r="D195" s="6"/>
      <c r="E195" s="6" t="s">
        <v>0</v>
      </c>
      <c r="F195" s="6"/>
      <c r="G195" s="6"/>
      <c r="H195" s="6"/>
      <c r="I195" s="65"/>
    </row>
    <row r="196" spans="1:11">
      <c r="A196" s="7">
        <v>25</v>
      </c>
      <c r="E196" s="6"/>
      <c r="F196" s="6"/>
      <c r="G196" s="86" t="s">
        <v>193</v>
      </c>
      <c r="H196" s="6"/>
      <c r="I196" s="68">
        <v>0.12379999999999999</v>
      </c>
    </row>
    <row r="197" spans="1:11">
      <c r="A197" s="7">
        <v>26</v>
      </c>
      <c r="G197" s="2" t="s">
        <v>194</v>
      </c>
      <c r="I197" s="60">
        <f>IF(I194&gt;0,G192/I194,0)</f>
        <v>0.50710517426485147</v>
      </c>
      <c r="K197" s="6"/>
    </row>
    <row r="198" spans="1:11">
      <c r="A198" s="7"/>
      <c r="B198" s="3" t="s">
        <v>130</v>
      </c>
      <c r="C198" s="4"/>
      <c r="D198" s="4"/>
      <c r="E198" s="4"/>
      <c r="F198" s="4"/>
      <c r="G198" s="4"/>
      <c r="H198" s="4"/>
      <c r="I198" s="4"/>
      <c r="J198" s="4"/>
      <c r="K198" s="4"/>
    </row>
    <row r="199" spans="1:11" ht="16.2" thickBot="1">
      <c r="A199" s="7"/>
      <c r="B199" s="3"/>
      <c r="C199" s="3"/>
      <c r="D199" s="3"/>
      <c r="E199" s="3"/>
      <c r="F199" s="3"/>
      <c r="G199" s="3"/>
      <c r="H199" s="3"/>
      <c r="I199" s="9" t="s">
        <v>131</v>
      </c>
      <c r="J199" s="55"/>
      <c r="K199" s="55"/>
    </row>
    <row r="200" spans="1:11">
      <c r="A200" s="7"/>
      <c r="B200" s="3" t="s">
        <v>225</v>
      </c>
      <c r="C200" s="4"/>
      <c r="D200" s="4"/>
      <c r="E200" s="4"/>
      <c r="F200" s="4"/>
      <c r="G200" s="69" t="s">
        <v>0</v>
      </c>
      <c r="H200" s="70"/>
      <c r="I200" s="71"/>
      <c r="J200" s="55"/>
      <c r="K200" s="55"/>
    </row>
    <row r="201" spans="1:11">
      <c r="A201" s="7">
        <v>27</v>
      </c>
      <c r="B201" s="1" t="s">
        <v>132</v>
      </c>
      <c r="C201" s="4"/>
      <c r="D201" s="4"/>
      <c r="E201" s="4" t="s">
        <v>133</v>
      </c>
      <c r="F201" s="4"/>
      <c r="H201" s="70"/>
      <c r="I201" s="40">
        <v>0</v>
      </c>
      <c r="J201" s="55"/>
      <c r="K201" s="55"/>
    </row>
    <row r="202" spans="1:11" ht="16.2" thickBot="1">
      <c r="A202" s="7">
        <v>28</v>
      </c>
      <c r="B202" s="42" t="s">
        <v>168</v>
      </c>
      <c r="C202" s="54"/>
      <c r="D202" s="88"/>
      <c r="E202" s="81"/>
      <c r="F202" s="81"/>
      <c r="G202" s="81"/>
      <c r="H202" s="4"/>
      <c r="I202" s="38">
        <v>0</v>
      </c>
      <c r="J202" s="55"/>
      <c r="K202" s="55"/>
    </row>
    <row r="203" spans="1:11">
      <c r="A203" s="7">
        <v>29</v>
      </c>
      <c r="B203" s="1" t="s">
        <v>134</v>
      </c>
      <c r="C203" s="5"/>
      <c r="E203" s="4"/>
      <c r="F203" s="4"/>
      <c r="G203" s="4"/>
      <c r="H203" s="4"/>
      <c r="I203" s="40">
        <f>+I201-I202</f>
        <v>0</v>
      </c>
      <c r="J203" s="55"/>
      <c r="K203" s="55"/>
    </row>
    <row r="204" spans="1:11" ht="9" customHeight="1">
      <c r="A204" s="7"/>
      <c r="C204" s="5"/>
      <c r="E204" s="4"/>
      <c r="F204" s="4"/>
      <c r="G204" s="4"/>
      <c r="H204" s="4"/>
      <c r="I204" s="72"/>
      <c r="J204" s="55"/>
      <c r="K204" s="55"/>
    </row>
    <row r="205" spans="1:11">
      <c r="A205" s="7">
        <v>30</v>
      </c>
      <c r="B205" s="3" t="s">
        <v>226</v>
      </c>
      <c r="C205" s="5"/>
      <c r="E205" s="4"/>
      <c r="F205" s="4"/>
      <c r="G205" s="27"/>
      <c r="H205" s="4"/>
      <c r="I205" s="74">
        <v>0</v>
      </c>
      <c r="J205" s="71"/>
      <c r="K205" s="73"/>
    </row>
    <row r="206" spans="1:11" ht="9" customHeight="1">
      <c r="A206" s="7"/>
      <c r="C206" s="4"/>
      <c r="D206" s="4"/>
      <c r="E206" s="4"/>
      <c r="F206" s="4"/>
      <c r="G206" s="4"/>
      <c r="H206" s="4"/>
      <c r="I206" s="72"/>
      <c r="J206" s="71"/>
      <c r="K206" s="73"/>
    </row>
    <row r="207" spans="1:11">
      <c r="B207" s="3" t="s">
        <v>135</v>
      </c>
      <c r="C207" s="4"/>
      <c r="D207" s="4"/>
      <c r="E207" s="4"/>
      <c r="F207" s="4"/>
      <c r="G207" s="4"/>
      <c r="H207" s="4"/>
      <c r="K207" s="75"/>
    </row>
    <row r="208" spans="1:11">
      <c r="A208" s="7">
        <v>31</v>
      </c>
      <c r="B208" s="3" t="s">
        <v>136</v>
      </c>
      <c r="C208" s="6"/>
      <c r="D208" s="6"/>
      <c r="E208" s="6"/>
      <c r="F208" s="6"/>
      <c r="G208" s="6"/>
      <c r="H208" s="6"/>
      <c r="I208" s="76">
        <v>0</v>
      </c>
      <c r="J208" s="77"/>
      <c r="K208" s="55"/>
    </row>
    <row r="209" spans="1:11">
      <c r="A209" s="7">
        <v>32</v>
      </c>
      <c r="B209" s="82" t="s">
        <v>169</v>
      </c>
      <c r="C209" s="81"/>
      <c r="D209" s="81"/>
      <c r="E209" s="81"/>
      <c r="F209" s="81"/>
      <c r="G209" s="4"/>
      <c r="H209" s="4"/>
      <c r="I209" s="76">
        <v>0</v>
      </c>
      <c r="K209" s="55"/>
    </row>
    <row r="210" spans="1:11">
      <c r="A210" s="7" t="s">
        <v>192</v>
      </c>
      <c r="B210" s="517" t="s">
        <v>762</v>
      </c>
      <c r="C210" s="81"/>
      <c r="D210" s="81"/>
      <c r="E210" s="81"/>
      <c r="F210" s="81"/>
      <c r="G210" s="4"/>
      <c r="H210" s="4"/>
      <c r="I210" s="76">
        <v>0</v>
      </c>
      <c r="K210" s="55"/>
    </row>
    <row r="211" spans="1:11" ht="16.2" thickBot="1">
      <c r="A211" s="7" t="s">
        <v>274</v>
      </c>
      <c r="B211" s="518" t="s">
        <v>763</v>
      </c>
      <c r="C211" s="53"/>
      <c r="D211" s="81"/>
      <c r="E211" s="81"/>
      <c r="F211" s="81"/>
      <c r="G211" s="4"/>
      <c r="H211" s="4"/>
      <c r="I211" s="96">
        <v>0</v>
      </c>
      <c r="K211" s="55"/>
    </row>
    <row r="212" spans="1:11">
      <c r="A212" s="7">
        <v>33</v>
      </c>
      <c r="B212" s="1" t="s">
        <v>273</v>
      </c>
      <c r="C212" s="7"/>
      <c r="D212" s="6"/>
      <c r="E212" s="6"/>
      <c r="F212" s="6"/>
      <c r="G212" s="6"/>
      <c r="H212" s="4"/>
      <c r="I212" s="78">
        <f>+I208-I209-I210-I211</f>
        <v>0</v>
      </c>
      <c r="J212" s="77"/>
      <c r="K212" s="79"/>
    </row>
    <row r="213" spans="1:11">
      <c r="A213" s="7"/>
    </row>
    <row r="214" spans="1:11">
      <c r="A214" s="7"/>
    </row>
    <row r="215" spans="1:11">
      <c r="A215" s="7"/>
    </row>
    <row r="216" spans="1:11">
      <c r="A216" s="7"/>
      <c r="K216" s="515"/>
    </row>
    <row r="217" spans="1:11">
      <c r="B217" s="3" t="s">
        <v>137</v>
      </c>
      <c r="C217" s="7"/>
      <c r="D217" s="6"/>
      <c r="E217" s="6"/>
      <c r="F217" s="6"/>
      <c r="G217" s="6"/>
      <c r="H217" s="4"/>
      <c r="I217" s="6"/>
      <c r="J217" s="4"/>
      <c r="K217" s="6"/>
    </row>
    <row r="218" spans="1:11">
      <c r="A218" s="7"/>
      <c r="B218" s="87" t="s">
        <v>199</v>
      </c>
      <c r="C218" s="7"/>
      <c r="D218" s="6"/>
      <c r="E218" s="6"/>
      <c r="F218" s="6"/>
      <c r="G218" s="6"/>
      <c r="H218" s="4"/>
      <c r="I218" s="6"/>
      <c r="J218" s="4"/>
      <c r="K218" s="6"/>
    </row>
    <row r="219" spans="1:11">
      <c r="A219" s="7" t="s">
        <v>138</v>
      </c>
      <c r="B219" s="87" t="s">
        <v>200</v>
      </c>
      <c r="C219" s="7"/>
      <c r="D219" s="6"/>
      <c r="E219" s="6"/>
      <c r="F219" s="6"/>
      <c r="G219" s="6"/>
      <c r="H219" s="4"/>
      <c r="I219" s="6"/>
      <c r="J219" s="4"/>
      <c r="K219" s="6"/>
    </row>
    <row r="220" spans="1:11" ht="16.2" thickBot="1">
      <c r="A220" s="9" t="s">
        <v>139</v>
      </c>
      <c r="B220" s="87"/>
      <c r="C220" s="7"/>
      <c r="D220" s="6"/>
      <c r="E220" s="6"/>
      <c r="F220" s="6"/>
      <c r="G220" s="6"/>
      <c r="H220" s="4"/>
      <c r="I220" s="6"/>
      <c r="J220" s="4"/>
      <c r="K220" s="6"/>
    </row>
    <row r="221" spans="1:11" ht="32.25" customHeight="1">
      <c r="A221" s="90" t="s">
        <v>140</v>
      </c>
      <c r="B221" s="541" t="s">
        <v>266</v>
      </c>
      <c r="C221" s="541"/>
      <c r="D221" s="541"/>
      <c r="E221" s="541"/>
      <c r="F221" s="541"/>
      <c r="G221" s="541"/>
      <c r="H221" s="541"/>
      <c r="I221" s="541"/>
      <c r="J221" s="541"/>
      <c r="K221" s="541"/>
    </row>
    <row r="222" spans="1:11" ht="63" customHeight="1">
      <c r="A222" s="90" t="s">
        <v>141</v>
      </c>
      <c r="B222" s="541" t="s">
        <v>267</v>
      </c>
      <c r="C222" s="541"/>
      <c r="D222" s="541"/>
      <c r="E222" s="541"/>
      <c r="F222" s="541"/>
      <c r="G222" s="541"/>
      <c r="H222" s="541"/>
      <c r="I222" s="541"/>
      <c r="J222" s="541"/>
      <c r="K222" s="541"/>
    </row>
    <row r="223" spans="1:11">
      <c r="A223" s="90" t="s">
        <v>142</v>
      </c>
      <c r="B223" s="541" t="s">
        <v>268</v>
      </c>
      <c r="C223" s="541"/>
      <c r="D223" s="541"/>
      <c r="E223" s="541"/>
      <c r="F223" s="541"/>
      <c r="G223" s="541"/>
      <c r="H223" s="541"/>
      <c r="I223" s="541"/>
      <c r="J223" s="541"/>
      <c r="K223" s="541"/>
    </row>
    <row r="224" spans="1:11">
      <c r="A224" s="90" t="s">
        <v>143</v>
      </c>
      <c r="B224" s="541" t="s">
        <v>268</v>
      </c>
      <c r="C224" s="541"/>
      <c r="D224" s="541"/>
      <c r="E224" s="541"/>
      <c r="F224" s="541"/>
      <c r="G224" s="541"/>
      <c r="H224" s="541"/>
      <c r="I224" s="541"/>
      <c r="J224" s="541"/>
      <c r="K224" s="541"/>
    </row>
    <row r="225" spans="1:11">
      <c r="A225" s="90" t="s">
        <v>144</v>
      </c>
      <c r="B225" s="541" t="s">
        <v>299</v>
      </c>
      <c r="C225" s="541"/>
      <c r="D225" s="541"/>
      <c r="E225" s="541"/>
      <c r="F225" s="541"/>
      <c r="G225" s="541"/>
      <c r="H225" s="541"/>
      <c r="I225" s="541"/>
      <c r="J225" s="541"/>
      <c r="K225" s="541"/>
    </row>
    <row r="226" spans="1:11" ht="48" customHeight="1">
      <c r="A226" s="90" t="s">
        <v>145</v>
      </c>
      <c r="B226" s="540" t="s">
        <v>241</v>
      </c>
      <c r="C226" s="540"/>
      <c r="D226" s="540"/>
      <c r="E226" s="540"/>
      <c r="F226" s="540"/>
      <c r="G226" s="540"/>
      <c r="H226" s="540"/>
      <c r="I226" s="540"/>
      <c r="J226" s="540"/>
      <c r="K226" s="540"/>
    </row>
    <row r="227" spans="1:11">
      <c r="A227" s="90" t="s">
        <v>146</v>
      </c>
      <c r="B227" s="540" t="s">
        <v>176</v>
      </c>
      <c r="C227" s="540"/>
      <c r="D227" s="540"/>
      <c r="E227" s="540"/>
      <c r="F227" s="540"/>
      <c r="G227" s="540"/>
      <c r="H227" s="540"/>
      <c r="I227" s="540"/>
      <c r="J227" s="540"/>
      <c r="K227" s="540"/>
    </row>
    <row r="228" spans="1:11" ht="32.25" customHeight="1">
      <c r="A228" s="90" t="s">
        <v>147</v>
      </c>
      <c r="B228" s="540" t="s">
        <v>291</v>
      </c>
      <c r="C228" s="540"/>
      <c r="D228" s="540"/>
      <c r="E228" s="540"/>
      <c r="F228" s="540"/>
      <c r="G228" s="540"/>
      <c r="H228" s="540"/>
      <c r="I228" s="540"/>
      <c r="J228" s="540"/>
      <c r="K228" s="540"/>
    </row>
    <row r="229" spans="1:11" ht="32.25" customHeight="1">
      <c r="A229" s="90" t="s">
        <v>148</v>
      </c>
      <c r="B229" s="541" t="s">
        <v>242</v>
      </c>
      <c r="C229" s="541"/>
      <c r="D229" s="541"/>
      <c r="E229" s="541"/>
      <c r="F229" s="541"/>
      <c r="G229" s="541"/>
      <c r="H229" s="541"/>
      <c r="I229" s="541"/>
      <c r="J229" s="541"/>
      <c r="K229" s="541"/>
    </row>
    <row r="230" spans="1:11" ht="48.75" customHeight="1">
      <c r="A230" s="90" t="s">
        <v>149</v>
      </c>
      <c r="B230" s="540" t="s">
        <v>243</v>
      </c>
      <c r="C230" s="540"/>
      <c r="D230" s="540"/>
      <c r="E230" s="540"/>
      <c r="F230" s="540"/>
      <c r="G230" s="540"/>
      <c r="H230" s="540"/>
      <c r="I230" s="540"/>
      <c r="J230" s="540"/>
      <c r="K230" s="540"/>
    </row>
    <row r="231" spans="1:11" ht="79.5" customHeight="1">
      <c r="A231" s="90" t="s">
        <v>150</v>
      </c>
      <c r="B231" s="540" t="s">
        <v>244</v>
      </c>
      <c r="C231" s="540"/>
      <c r="D231" s="540"/>
      <c r="E231" s="540"/>
      <c r="F231" s="540"/>
      <c r="G231" s="540"/>
      <c r="H231" s="540"/>
      <c r="I231" s="540"/>
      <c r="J231" s="540"/>
      <c r="K231" s="540"/>
    </row>
    <row r="232" spans="1:11">
      <c r="A232" s="90" t="s">
        <v>0</v>
      </c>
      <c r="B232" s="94" t="s">
        <v>240</v>
      </c>
      <c r="C232" s="93" t="s">
        <v>151</v>
      </c>
      <c r="D232" s="516">
        <v>0</v>
      </c>
      <c r="E232" s="93"/>
      <c r="F232" s="92"/>
      <c r="G232" s="92"/>
      <c r="H232" s="91"/>
      <c r="I232" s="92"/>
      <c r="J232" s="91"/>
      <c r="K232" s="91"/>
    </row>
    <row r="233" spans="1:11">
      <c r="A233" s="90"/>
      <c r="B233" s="93"/>
      <c r="C233" s="93" t="s">
        <v>152</v>
      </c>
      <c r="D233" s="516">
        <v>0</v>
      </c>
      <c r="E233" s="540" t="s">
        <v>153</v>
      </c>
      <c r="F233" s="540"/>
      <c r="G233" s="540"/>
      <c r="H233" s="540"/>
      <c r="I233" s="540"/>
      <c r="J233" s="540"/>
      <c r="K233" s="540"/>
    </row>
    <row r="234" spans="1:11">
      <c r="A234" s="90"/>
      <c r="B234" s="93"/>
      <c r="C234" s="93" t="s">
        <v>154</v>
      </c>
      <c r="D234" s="516">
        <v>0</v>
      </c>
      <c r="E234" s="540" t="s">
        <v>155</v>
      </c>
      <c r="F234" s="540"/>
      <c r="G234" s="540"/>
      <c r="H234" s="540"/>
      <c r="I234" s="540"/>
      <c r="J234" s="540"/>
      <c r="K234" s="540"/>
    </row>
    <row r="235" spans="1:11">
      <c r="A235" s="90" t="s">
        <v>156</v>
      </c>
      <c r="B235" s="540" t="s">
        <v>177</v>
      </c>
      <c r="C235" s="540"/>
      <c r="D235" s="540"/>
      <c r="E235" s="540"/>
      <c r="F235" s="540"/>
      <c r="G235" s="540"/>
      <c r="H235" s="540"/>
      <c r="I235" s="540"/>
      <c r="J235" s="540"/>
      <c r="K235" s="540"/>
    </row>
    <row r="236" spans="1:11" ht="32.25" customHeight="1">
      <c r="A236" s="90" t="s">
        <v>157</v>
      </c>
      <c r="B236" s="540" t="s">
        <v>245</v>
      </c>
      <c r="C236" s="540"/>
      <c r="D236" s="540"/>
      <c r="E236" s="540"/>
      <c r="F236" s="540"/>
      <c r="G236" s="540"/>
      <c r="H236" s="540"/>
      <c r="I236" s="540"/>
      <c r="J236" s="540"/>
      <c r="K236" s="540"/>
    </row>
    <row r="237" spans="1:11" ht="48" customHeight="1">
      <c r="A237" s="90" t="s">
        <v>158</v>
      </c>
      <c r="B237" s="540" t="s">
        <v>252</v>
      </c>
      <c r="C237" s="540"/>
      <c r="D237" s="540"/>
      <c r="E237" s="540"/>
      <c r="F237" s="540"/>
      <c r="G237" s="540"/>
      <c r="H237" s="540"/>
      <c r="I237" s="540"/>
      <c r="J237" s="540"/>
      <c r="K237" s="540"/>
    </row>
    <row r="238" spans="1:11">
      <c r="A238" s="90" t="s">
        <v>159</v>
      </c>
      <c r="B238" s="540" t="s">
        <v>178</v>
      </c>
      <c r="C238" s="540"/>
      <c r="D238" s="540"/>
      <c r="E238" s="540"/>
      <c r="F238" s="540"/>
      <c r="G238" s="540"/>
      <c r="H238" s="540"/>
      <c r="I238" s="540"/>
      <c r="J238" s="540"/>
      <c r="K238" s="540"/>
    </row>
    <row r="239" spans="1:11" ht="47.25" customHeight="1">
      <c r="A239" s="90" t="s">
        <v>160</v>
      </c>
      <c r="B239" s="541" t="s">
        <v>246</v>
      </c>
      <c r="C239" s="541"/>
      <c r="D239" s="541"/>
      <c r="E239" s="541"/>
      <c r="F239" s="541"/>
      <c r="G239" s="541"/>
      <c r="H239" s="541"/>
      <c r="I239" s="541"/>
      <c r="J239" s="541"/>
      <c r="K239" s="541"/>
    </row>
    <row r="240" spans="1:11" ht="32.25" customHeight="1">
      <c r="A240" s="90" t="s">
        <v>161</v>
      </c>
      <c r="B240" s="540" t="s">
        <v>247</v>
      </c>
      <c r="C240" s="540"/>
      <c r="D240" s="540"/>
      <c r="E240" s="540"/>
      <c r="F240" s="540"/>
      <c r="G240" s="540"/>
      <c r="H240" s="540"/>
      <c r="I240" s="540"/>
      <c r="J240" s="540"/>
      <c r="K240" s="540"/>
    </row>
    <row r="241" spans="1:11">
      <c r="A241" s="90" t="s">
        <v>162</v>
      </c>
      <c r="B241" s="540" t="s">
        <v>163</v>
      </c>
      <c r="C241" s="540"/>
      <c r="D241" s="540"/>
      <c r="E241" s="540"/>
      <c r="F241" s="540"/>
      <c r="G241" s="540"/>
      <c r="H241" s="540"/>
      <c r="I241" s="540"/>
      <c r="J241" s="540"/>
      <c r="K241" s="540"/>
    </row>
    <row r="242" spans="1:11" ht="48" customHeight="1">
      <c r="A242" s="90" t="s">
        <v>179</v>
      </c>
      <c r="B242" s="540" t="s">
        <v>300</v>
      </c>
      <c r="C242" s="540"/>
      <c r="D242" s="540"/>
      <c r="E242" s="540"/>
      <c r="F242" s="540"/>
      <c r="G242" s="540"/>
      <c r="H242" s="540"/>
      <c r="I242" s="540"/>
      <c r="J242" s="540"/>
      <c r="K242" s="540"/>
    </row>
    <row r="243" spans="1:11" ht="63.75" customHeight="1">
      <c r="A243" s="95" t="s">
        <v>180</v>
      </c>
      <c r="B243" s="539" t="s">
        <v>301</v>
      </c>
      <c r="C243" s="539"/>
      <c r="D243" s="539"/>
      <c r="E243" s="539"/>
      <c r="F243" s="539"/>
      <c r="G243" s="539"/>
      <c r="H243" s="539"/>
      <c r="I243" s="539"/>
      <c r="J243" s="539"/>
      <c r="K243" s="539"/>
    </row>
    <row r="244" spans="1:11" ht="32.25" customHeight="1">
      <c r="A244" s="95" t="s">
        <v>189</v>
      </c>
      <c r="B244" s="539" t="s">
        <v>248</v>
      </c>
      <c r="C244" s="539"/>
      <c r="D244" s="539"/>
      <c r="E244" s="539"/>
      <c r="F244" s="539"/>
      <c r="G244" s="539"/>
      <c r="H244" s="539"/>
      <c r="I244" s="539"/>
      <c r="J244" s="539"/>
      <c r="K244" s="539"/>
    </row>
    <row r="245" spans="1:11" ht="32.25" customHeight="1">
      <c r="A245" s="95" t="s">
        <v>190</v>
      </c>
      <c r="B245" s="539" t="s">
        <v>292</v>
      </c>
      <c r="C245" s="539"/>
      <c r="D245" s="539"/>
      <c r="E245" s="539"/>
      <c r="F245" s="539"/>
      <c r="G245" s="539"/>
      <c r="H245" s="539"/>
      <c r="I245" s="539"/>
      <c r="J245" s="539"/>
      <c r="K245" s="539"/>
    </row>
    <row r="246" spans="1:11" s="70" customFormat="1" ht="33" customHeight="1">
      <c r="A246" s="95" t="s">
        <v>276</v>
      </c>
      <c r="B246" s="539" t="s">
        <v>760</v>
      </c>
      <c r="C246" s="539"/>
      <c r="D246" s="539"/>
      <c r="E246" s="539"/>
      <c r="F246" s="539"/>
      <c r="G246" s="539"/>
      <c r="H246" s="539"/>
      <c r="I246" s="539"/>
      <c r="J246" s="539"/>
      <c r="K246" s="539"/>
    </row>
    <row r="247" spans="1:11" s="70" customFormat="1" ht="48.75" customHeight="1">
      <c r="A247" s="95" t="s">
        <v>277</v>
      </c>
      <c r="B247" s="539" t="s">
        <v>761</v>
      </c>
      <c r="C247" s="539"/>
      <c r="D247" s="539"/>
      <c r="E247" s="539"/>
      <c r="F247" s="539"/>
      <c r="G247" s="539"/>
      <c r="H247" s="539"/>
      <c r="I247" s="539"/>
      <c r="J247" s="539"/>
      <c r="K247" s="539"/>
    </row>
    <row r="248" spans="1:11" s="70" customFormat="1">
      <c r="A248" s="132" t="s">
        <v>293</v>
      </c>
      <c r="B248" s="133" t="s">
        <v>294</v>
      </c>
      <c r="C248" s="84"/>
      <c r="D248" s="85"/>
      <c r="E248" s="84"/>
      <c r="F248" s="69"/>
      <c r="G248" s="69"/>
      <c r="H248" s="69"/>
      <c r="I248" s="83"/>
      <c r="J248" s="69"/>
      <c r="K248" s="83"/>
    </row>
    <row r="249" spans="1:11" s="70" customFormat="1">
      <c r="A249" s="132" t="s">
        <v>296</v>
      </c>
      <c r="B249" s="134" t="s">
        <v>295</v>
      </c>
      <c r="C249" s="84"/>
      <c r="D249" s="85"/>
      <c r="E249" s="84"/>
      <c r="F249" s="69"/>
      <c r="G249" s="69"/>
      <c r="H249" s="69"/>
      <c r="I249" s="83"/>
      <c r="J249" s="69"/>
      <c r="K249" s="83"/>
    </row>
    <row r="250" spans="1:11">
      <c r="A250" s="7"/>
      <c r="B250" s="4"/>
      <c r="C250" s="4"/>
      <c r="D250" s="4"/>
      <c r="E250" s="4"/>
      <c r="F250" s="4"/>
      <c r="G250" s="4"/>
      <c r="H250" s="4"/>
      <c r="I250" s="4"/>
      <c r="J250" s="4"/>
      <c r="K250" s="4"/>
    </row>
    <row r="251" spans="1:11">
      <c r="A251" s="7"/>
      <c r="B251" s="4"/>
      <c r="C251" s="4"/>
      <c r="D251" s="4"/>
      <c r="E251" s="4"/>
      <c r="F251" s="4"/>
      <c r="G251" s="4"/>
      <c r="H251" s="4"/>
      <c r="I251" s="4"/>
      <c r="J251" s="4"/>
      <c r="K251" s="4"/>
    </row>
    <row r="252" spans="1:11">
      <c r="A252" s="7"/>
      <c r="B252" s="4"/>
      <c r="C252" s="4"/>
      <c r="D252" s="4"/>
      <c r="E252" s="4"/>
      <c r="F252" s="4"/>
      <c r="G252" s="4"/>
      <c r="H252" s="4"/>
      <c r="I252" s="4"/>
      <c r="J252" s="4"/>
      <c r="K252" s="4"/>
    </row>
    <row r="253" spans="1:11">
      <c r="A253" s="7"/>
      <c r="B253" s="4"/>
      <c r="C253" s="4"/>
      <c r="D253" s="4"/>
      <c r="E253" s="4"/>
      <c r="F253" s="4"/>
      <c r="G253" s="4"/>
      <c r="H253" s="4"/>
      <c r="I253" s="4"/>
      <c r="J253" s="4"/>
      <c r="K253" s="4"/>
    </row>
    <row r="254" spans="1:11">
      <c r="A254" s="7"/>
      <c r="B254" s="4"/>
      <c r="C254" s="4"/>
      <c r="D254" s="4"/>
      <c r="E254" s="4"/>
      <c r="F254" s="4"/>
      <c r="G254" s="4"/>
      <c r="H254" s="4"/>
      <c r="I254" s="4"/>
      <c r="J254" s="4"/>
      <c r="K254" s="4"/>
    </row>
    <row r="255" spans="1:11">
      <c r="A255" s="7"/>
      <c r="B255" s="4"/>
      <c r="C255" s="4"/>
      <c r="D255" s="4"/>
      <c r="E255" s="4"/>
      <c r="F255" s="4"/>
      <c r="G255" s="4"/>
      <c r="H255" s="4"/>
      <c r="I255" s="4"/>
      <c r="J255" s="4"/>
      <c r="K255" s="4"/>
    </row>
    <row r="256" spans="1:11">
      <c r="A256" s="7"/>
      <c r="B256" s="4"/>
      <c r="C256" s="4"/>
      <c r="D256" s="4"/>
      <c r="E256" s="4"/>
      <c r="F256" s="4"/>
      <c r="G256" s="4"/>
      <c r="H256" s="4"/>
      <c r="I256" s="4"/>
      <c r="J256" s="4"/>
      <c r="K256" s="4"/>
    </row>
    <row r="257" spans="1:11">
      <c r="A257" s="7"/>
      <c r="B257" s="4"/>
      <c r="C257" s="4"/>
      <c r="D257" s="4"/>
      <c r="E257" s="4"/>
      <c r="F257" s="4"/>
      <c r="G257" s="4"/>
      <c r="H257" s="4"/>
      <c r="I257" s="4"/>
      <c r="J257" s="4"/>
      <c r="K257" s="4"/>
    </row>
    <row r="258" spans="1:11">
      <c r="A258" s="7"/>
      <c r="B258" s="4"/>
      <c r="C258" s="4"/>
      <c r="D258" s="4"/>
      <c r="E258" s="4"/>
      <c r="F258" s="4"/>
      <c r="G258" s="4"/>
      <c r="H258" s="4"/>
      <c r="I258" s="4"/>
      <c r="J258" s="4"/>
      <c r="K258" s="4"/>
    </row>
    <row r="259" spans="1:11">
      <c r="A259" s="7"/>
      <c r="B259" s="4"/>
      <c r="C259" s="4"/>
      <c r="D259" s="4"/>
      <c r="E259" s="4"/>
      <c r="F259" s="4"/>
      <c r="G259" s="4"/>
      <c r="H259" s="4"/>
      <c r="I259" s="4"/>
      <c r="J259" s="4"/>
      <c r="K259" s="4"/>
    </row>
    <row r="260" spans="1:11">
      <c r="A260" s="7"/>
      <c r="B260" s="4"/>
      <c r="C260" s="4"/>
      <c r="D260" s="4"/>
      <c r="E260" s="4"/>
      <c r="F260" s="4"/>
      <c r="G260" s="4"/>
      <c r="H260" s="4"/>
      <c r="I260" s="4"/>
      <c r="J260" s="4"/>
      <c r="K260" s="4"/>
    </row>
    <row r="261" spans="1:11">
      <c r="A261" s="7"/>
      <c r="B261" s="4"/>
      <c r="C261" s="4"/>
      <c r="D261" s="4"/>
      <c r="E261" s="4"/>
      <c r="F261" s="4"/>
      <c r="G261" s="4"/>
      <c r="H261" s="4"/>
      <c r="I261" s="4"/>
      <c r="J261" s="4"/>
      <c r="K261" s="4"/>
    </row>
    <row r="262" spans="1:11">
      <c r="A262" s="7"/>
      <c r="B262" s="4"/>
      <c r="C262" s="4"/>
      <c r="D262" s="4"/>
      <c r="E262" s="4"/>
      <c r="F262" s="4"/>
      <c r="G262" s="4"/>
      <c r="H262" s="4"/>
      <c r="I262" s="4"/>
      <c r="J262" s="4"/>
      <c r="K262" s="4"/>
    </row>
    <row r="263" spans="1:11">
      <c r="A263" s="7"/>
      <c r="B263" s="4"/>
      <c r="C263" s="4"/>
      <c r="D263" s="4"/>
      <c r="E263" s="4"/>
      <c r="F263" s="4"/>
      <c r="G263" s="4"/>
      <c r="H263" s="4"/>
      <c r="I263" s="4"/>
      <c r="J263" s="4"/>
      <c r="K263" s="4"/>
    </row>
    <row r="264" spans="1:11">
      <c r="A264" s="7"/>
      <c r="B264" s="4"/>
      <c r="C264" s="4"/>
      <c r="D264" s="4"/>
      <c r="E264" s="4"/>
      <c r="F264" s="4"/>
      <c r="G264" s="4"/>
      <c r="H264" s="4"/>
      <c r="I264" s="4"/>
      <c r="J264" s="4"/>
      <c r="K264" s="4"/>
    </row>
    <row r="265" spans="1:11">
      <c r="A265" s="7"/>
      <c r="B265" s="4"/>
      <c r="C265" s="4"/>
      <c r="D265" s="4"/>
      <c r="E265" s="4"/>
      <c r="F265" s="4"/>
      <c r="G265" s="4"/>
      <c r="H265" s="4"/>
      <c r="I265" s="4"/>
      <c r="J265" s="4"/>
      <c r="K265" s="4"/>
    </row>
    <row r="266" spans="1:11">
      <c r="A266" s="7"/>
      <c r="B266" s="4"/>
      <c r="C266" s="4"/>
      <c r="D266" s="4"/>
      <c r="E266" s="4"/>
      <c r="F266" s="4"/>
      <c r="G266" s="4"/>
      <c r="H266" s="4"/>
      <c r="I266" s="4"/>
      <c r="J266" s="4"/>
      <c r="K266" s="4"/>
    </row>
    <row r="267" spans="1:11">
      <c r="A267" s="7"/>
      <c r="B267" s="4"/>
      <c r="C267" s="4"/>
      <c r="D267" s="4"/>
      <c r="E267" s="4"/>
      <c r="F267" s="4"/>
      <c r="G267" s="4"/>
      <c r="H267" s="4"/>
      <c r="I267" s="4"/>
      <c r="J267" s="4"/>
      <c r="K267" s="4"/>
    </row>
    <row r="268" spans="1:11">
      <c r="A268" s="7"/>
      <c r="B268" s="4"/>
      <c r="C268" s="4"/>
      <c r="D268" s="4"/>
      <c r="E268" s="4"/>
      <c r="F268" s="4"/>
      <c r="G268" s="4"/>
      <c r="H268" s="4"/>
      <c r="I268" s="4"/>
      <c r="J268" s="4"/>
      <c r="K268" s="4"/>
    </row>
    <row r="269" spans="1:11">
      <c r="A269" s="7"/>
      <c r="B269" s="4"/>
      <c r="C269" s="4"/>
      <c r="D269" s="4"/>
      <c r="E269" s="4"/>
      <c r="F269" s="4"/>
      <c r="G269" s="4"/>
      <c r="H269" s="4"/>
      <c r="I269" s="4"/>
      <c r="J269" s="4"/>
      <c r="K269" s="4"/>
    </row>
    <row r="270" spans="1:11">
      <c r="A270" s="7"/>
      <c r="B270" s="4"/>
      <c r="C270" s="4"/>
      <c r="D270" s="4"/>
      <c r="E270" s="4"/>
      <c r="F270" s="4"/>
      <c r="G270" s="4"/>
      <c r="H270" s="4"/>
      <c r="I270" s="4"/>
      <c r="J270" s="4"/>
      <c r="K270" s="4"/>
    </row>
    <row r="271" spans="1:11">
      <c r="A271" s="7"/>
      <c r="B271" s="4"/>
      <c r="C271" s="4"/>
      <c r="D271" s="4"/>
      <c r="E271" s="4"/>
      <c r="F271" s="4"/>
      <c r="G271" s="4"/>
      <c r="H271" s="4"/>
      <c r="I271" s="4"/>
      <c r="J271" s="4"/>
      <c r="K271" s="4"/>
    </row>
    <row r="272" spans="1:11">
      <c r="B272" s="5"/>
      <c r="C272" s="5"/>
      <c r="D272" s="5"/>
      <c r="E272" s="5"/>
      <c r="F272" s="5"/>
      <c r="G272" s="5"/>
      <c r="H272" s="5"/>
      <c r="I272" s="5"/>
      <c r="J272" s="5"/>
      <c r="K272" s="5"/>
    </row>
    <row r="273" spans="2:11">
      <c r="B273" s="5"/>
      <c r="C273" s="5"/>
      <c r="D273" s="5"/>
      <c r="E273" s="5"/>
      <c r="F273" s="5"/>
      <c r="G273" s="5"/>
      <c r="H273" s="5"/>
      <c r="I273" s="5"/>
      <c r="J273" s="5"/>
      <c r="K273" s="5"/>
    </row>
    <row r="274" spans="2:11">
      <c r="B274" s="5"/>
      <c r="C274" s="5"/>
      <c r="D274" s="5"/>
      <c r="E274" s="5"/>
      <c r="F274" s="5"/>
      <c r="G274" s="5"/>
      <c r="H274" s="5"/>
      <c r="I274" s="5"/>
      <c r="J274" s="5"/>
      <c r="K274" s="5"/>
    </row>
    <row r="275" spans="2:11">
      <c r="B275" s="5"/>
      <c r="C275" s="5"/>
      <c r="D275" s="5"/>
      <c r="E275" s="5"/>
      <c r="F275" s="5"/>
      <c r="G275" s="5"/>
      <c r="H275" s="5"/>
      <c r="I275" s="5"/>
      <c r="J275" s="5"/>
      <c r="K275" s="5"/>
    </row>
    <row r="276" spans="2:11">
      <c r="B276" s="5"/>
      <c r="C276" s="5"/>
      <c r="D276" s="5"/>
      <c r="E276" s="5"/>
      <c r="F276" s="5"/>
      <c r="G276" s="5"/>
      <c r="H276" s="5"/>
      <c r="I276" s="5"/>
      <c r="J276" s="5"/>
      <c r="K276" s="5"/>
    </row>
    <row r="277" spans="2:11">
      <c r="B277" s="5"/>
      <c r="C277" s="5"/>
      <c r="D277" s="5"/>
      <c r="E277" s="5"/>
      <c r="F277" s="5"/>
      <c r="G277" s="5"/>
      <c r="H277" s="5"/>
      <c r="I277" s="5"/>
      <c r="J277" s="5"/>
      <c r="K277" s="5"/>
    </row>
    <row r="278" spans="2:11">
      <c r="B278" s="5"/>
      <c r="C278" s="5"/>
      <c r="D278" s="5"/>
      <c r="E278" s="5"/>
      <c r="F278" s="5"/>
      <c r="G278" s="5"/>
      <c r="H278" s="5"/>
      <c r="I278" s="5"/>
      <c r="J278" s="5"/>
      <c r="K278" s="5"/>
    </row>
    <row r="279" spans="2:11">
      <c r="B279" s="5"/>
      <c r="C279" s="5"/>
      <c r="D279" s="5"/>
      <c r="E279" s="5"/>
      <c r="F279" s="5"/>
      <c r="G279" s="5"/>
      <c r="H279" s="5"/>
      <c r="I279" s="5"/>
      <c r="J279" s="5"/>
      <c r="K279" s="5"/>
    </row>
    <row r="280" spans="2:11">
      <c r="B280" s="5"/>
      <c r="C280" s="5"/>
      <c r="D280" s="5"/>
      <c r="E280" s="5"/>
      <c r="F280" s="5"/>
      <c r="G280" s="5"/>
      <c r="H280" s="5"/>
      <c r="I280" s="5"/>
      <c r="J280" s="5"/>
      <c r="K280" s="5"/>
    </row>
  </sheetData>
  <mergeCells count="29">
    <mergeCell ref="N164:S164"/>
    <mergeCell ref="B236:K236"/>
    <mergeCell ref="B235:K235"/>
    <mergeCell ref="B224:K224"/>
    <mergeCell ref="E233:K233"/>
    <mergeCell ref="B225:K225"/>
    <mergeCell ref="B223:K223"/>
    <mergeCell ref="B222:K222"/>
    <mergeCell ref="B221:K221"/>
    <mergeCell ref="B226:K226"/>
    <mergeCell ref="B231:K231"/>
    <mergeCell ref="B230:K230"/>
    <mergeCell ref="B229:K229"/>
    <mergeCell ref="B228:K228"/>
    <mergeCell ref="B227:K227"/>
    <mergeCell ref="B246:K246"/>
    <mergeCell ref="B247:K247"/>
    <mergeCell ref="B242:K242"/>
    <mergeCell ref="B240:K240"/>
    <mergeCell ref="E234:K234"/>
    <mergeCell ref="B239:K239"/>
    <mergeCell ref="B238:K238"/>
    <mergeCell ref="B241:K241"/>
    <mergeCell ref="B237:K237"/>
    <mergeCell ref="B144:C144"/>
    <mergeCell ref="B149:C149"/>
    <mergeCell ref="B244:K244"/>
    <mergeCell ref="B243:K243"/>
    <mergeCell ref="B245:K245"/>
  </mergeCells>
  <phoneticPr fontId="0" type="noConversion"/>
  <pageMargins left="0.5" right="0.25" top="1.25" bottom="0.75" header="0.75" footer="0.5"/>
  <pageSetup scale="62" fitToHeight="5" orientation="portrait" horizontalDpi="300" verticalDpi="300" r:id="rId1"/>
  <headerFooter alignWithMargins="0">
    <oddHeader>&amp;L&amp;"Times New Roman,Regular"Formula Rate - Non-Levelized&amp;C&amp;"Times New Roman,Regular"Rate Formula Template
Utilizing RUS Form 12 Data
Jasper-Newton Electric Cooperative, Inc.&amp;R&amp;"Times New Roman,Regular"For the 12 months ended 12/31/13</oddHeader>
  </headerFooter>
  <rowBreaks count="4" manualBreakCount="4">
    <brk id="35" max="16383" man="1"/>
    <brk id="91" max="10" man="1"/>
    <brk id="152" max="10" man="1"/>
    <brk id="215"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topLeftCell="A19" zoomScale="85" zoomScaleNormal="85" workbookViewId="0">
      <selection activeCell="H5" sqref="H5"/>
    </sheetView>
  </sheetViews>
  <sheetFormatPr defaultRowHeight="15"/>
  <cols>
    <col min="1" max="1" width="4.54296875" customWidth="1"/>
    <col min="2" max="2" width="40.81640625" bestFit="1" customWidth="1"/>
    <col min="3" max="3" width="9.1796875" bestFit="1" customWidth="1"/>
    <col min="4" max="4" width="11.08984375" customWidth="1"/>
    <col min="5" max="5" width="13" customWidth="1"/>
    <col min="6" max="6" width="12" customWidth="1"/>
    <col min="7" max="7" width="10.81640625" bestFit="1" customWidth="1"/>
    <col min="13" max="15" width="10.90625" bestFit="1" customWidth="1"/>
    <col min="16" max="16" width="9.90625" bestFit="1" customWidth="1"/>
  </cols>
  <sheetData>
    <row r="1" spans="1:11" ht="52.5" customHeight="1">
      <c r="A1" s="557" t="s">
        <v>302</v>
      </c>
      <c r="B1" s="557"/>
      <c r="C1" s="555" t="s">
        <v>710</v>
      </c>
      <c r="D1" s="556"/>
      <c r="E1" s="556"/>
      <c r="F1" s="556"/>
      <c r="G1" s="135"/>
    </row>
    <row r="2" spans="1:11" ht="51" customHeight="1">
      <c r="A2" s="557"/>
      <c r="B2" s="557"/>
      <c r="C2" s="555" t="s">
        <v>756</v>
      </c>
      <c r="D2" s="556"/>
      <c r="E2" s="556"/>
      <c r="F2" s="556"/>
      <c r="G2" s="135"/>
    </row>
    <row r="3" spans="1:11">
      <c r="A3" s="556" t="s">
        <v>303</v>
      </c>
      <c r="B3" s="556"/>
      <c r="C3" s="556"/>
      <c r="D3" s="556"/>
      <c r="E3" s="556"/>
      <c r="F3" s="556"/>
      <c r="G3" s="135"/>
    </row>
    <row r="4" spans="1:11">
      <c r="A4" s="552" t="s">
        <v>657</v>
      </c>
      <c r="B4" s="553"/>
      <c r="C4" s="553"/>
      <c r="D4" s="553"/>
      <c r="E4" s="553"/>
      <c r="F4" s="554"/>
      <c r="G4" s="135"/>
    </row>
    <row r="5" spans="1:11" ht="16.5" customHeight="1">
      <c r="A5" s="545" t="s">
        <v>304</v>
      </c>
      <c r="B5" s="546"/>
      <c r="C5" s="549" t="s">
        <v>305</v>
      </c>
      <c r="D5" s="550"/>
      <c r="E5" s="551"/>
      <c r="F5" s="444"/>
      <c r="G5" s="135"/>
    </row>
    <row r="6" spans="1:11" ht="29.25" customHeight="1">
      <c r="A6" s="547"/>
      <c r="B6" s="548"/>
      <c r="C6" s="153" t="s">
        <v>306</v>
      </c>
      <c r="D6" s="153" t="s">
        <v>307</v>
      </c>
      <c r="E6" s="154" t="s">
        <v>308</v>
      </c>
      <c r="F6" s="445" t="s">
        <v>309</v>
      </c>
      <c r="G6" s="135"/>
    </row>
    <row r="7" spans="1:11">
      <c r="A7" s="242">
        <v>1</v>
      </c>
      <c r="B7" s="155" t="s">
        <v>310</v>
      </c>
      <c r="C7" s="156"/>
      <c r="D7" s="245"/>
      <c r="E7" s="157"/>
      <c r="F7" s="160"/>
      <c r="G7" s="135"/>
    </row>
    <row r="8" spans="1:11">
      <c r="A8" s="242">
        <v>2</v>
      </c>
      <c r="B8" s="155" t="s">
        <v>311</v>
      </c>
      <c r="C8" s="156"/>
      <c r="D8" s="246"/>
      <c r="E8" s="157"/>
      <c r="F8" s="160"/>
      <c r="G8" s="135"/>
    </row>
    <row r="9" spans="1:11">
      <c r="A9" s="242">
        <v>3</v>
      </c>
      <c r="B9" s="155" t="s">
        <v>312</v>
      </c>
      <c r="C9" s="156"/>
      <c r="D9" s="247"/>
      <c r="E9" s="155"/>
      <c r="F9" s="160"/>
      <c r="G9" s="135"/>
    </row>
    <row r="10" spans="1:11">
      <c r="A10" s="243">
        <v>4</v>
      </c>
      <c r="B10" s="158" t="s">
        <v>313</v>
      </c>
      <c r="C10" s="419">
        <v>46660911</v>
      </c>
      <c r="D10" s="419">
        <v>50796009</v>
      </c>
      <c r="E10" s="419">
        <v>49607608</v>
      </c>
      <c r="F10" s="232">
        <v>5138466</v>
      </c>
      <c r="G10" s="135"/>
    </row>
    <row r="11" spans="1:11">
      <c r="A11" s="242">
        <v>5</v>
      </c>
      <c r="B11" s="155" t="s">
        <v>314</v>
      </c>
      <c r="C11" s="231">
        <v>29274118</v>
      </c>
      <c r="D11" s="231">
        <v>32795380</v>
      </c>
      <c r="E11" s="471">
        <v>32082874</v>
      </c>
      <c r="F11" s="231">
        <v>3338643</v>
      </c>
      <c r="G11" s="486"/>
      <c r="H11" s="361"/>
      <c r="I11" s="361"/>
      <c r="J11" s="361"/>
      <c r="K11" s="361"/>
    </row>
    <row r="12" spans="1:11">
      <c r="A12" s="242">
        <v>6</v>
      </c>
      <c r="B12" s="155" t="s">
        <v>315</v>
      </c>
      <c r="C12" s="248">
        <v>0</v>
      </c>
      <c r="D12" s="248">
        <v>0</v>
      </c>
      <c r="E12" s="248">
        <v>0</v>
      </c>
      <c r="F12" s="231">
        <v>0</v>
      </c>
      <c r="G12" s="136"/>
      <c r="H12" s="361"/>
      <c r="I12" s="361"/>
      <c r="J12" s="361"/>
      <c r="K12" s="361"/>
    </row>
    <row r="13" spans="1:11">
      <c r="A13" s="242">
        <v>7</v>
      </c>
      <c r="B13" s="155" t="s">
        <v>316</v>
      </c>
      <c r="C13" s="248">
        <v>0</v>
      </c>
      <c r="D13" s="248">
        <v>0</v>
      </c>
      <c r="E13" s="248">
        <v>0</v>
      </c>
      <c r="F13" s="231">
        <v>0</v>
      </c>
      <c r="G13" s="361"/>
      <c r="H13" s="361"/>
      <c r="I13" s="361"/>
      <c r="J13" s="361"/>
      <c r="K13" s="361"/>
    </row>
    <row r="14" spans="1:11">
      <c r="A14" s="242">
        <v>8</v>
      </c>
      <c r="B14" s="155" t="s">
        <v>317</v>
      </c>
      <c r="C14" s="231">
        <v>201056</v>
      </c>
      <c r="D14" s="231">
        <v>141044</v>
      </c>
      <c r="E14" s="471">
        <v>212008</v>
      </c>
      <c r="F14" s="231">
        <v>74758</v>
      </c>
      <c r="G14" s="361"/>
      <c r="H14" s="361"/>
      <c r="I14" s="361"/>
      <c r="J14" s="361"/>
      <c r="K14" s="361"/>
    </row>
    <row r="15" spans="1:11">
      <c r="A15" s="242">
        <v>9</v>
      </c>
      <c r="B15" s="155" t="s">
        <v>318</v>
      </c>
      <c r="C15" s="248">
        <v>0</v>
      </c>
      <c r="D15" s="248">
        <v>0</v>
      </c>
      <c r="E15" s="248">
        <v>0</v>
      </c>
      <c r="F15" s="231">
        <v>0</v>
      </c>
      <c r="G15" s="361"/>
      <c r="H15" s="361"/>
      <c r="I15" s="361"/>
      <c r="J15" s="361"/>
      <c r="K15" s="361"/>
    </row>
    <row r="16" spans="1:11">
      <c r="A16" s="242">
        <v>10</v>
      </c>
      <c r="B16" s="155" t="s">
        <v>319</v>
      </c>
      <c r="C16" s="248">
        <v>1914034</v>
      </c>
      <c r="D16" s="248">
        <v>2010180</v>
      </c>
      <c r="E16" s="248">
        <v>1954110</v>
      </c>
      <c r="F16" s="231">
        <v>99495</v>
      </c>
      <c r="G16" s="361"/>
      <c r="H16" s="361"/>
      <c r="I16" s="361"/>
      <c r="J16" s="361"/>
      <c r="K16" s="361"/>
    </row>
    <row r="17" spans="1:11">
      <c r="A17" s="242">
        <v>11</v>
      </c>
      <c r="B17" s="155" t="s">
        <v>320</v>
      </c>
      <c r="C17" s="248">
        <v>2410195</v>
      </c>
      <c r="D17" s="248">
        <v>2587079</v>
      </c>
      <c r="E17" s="248">
        <v>2494176</v>
      </c>
      <c r="F17" s="231">
        <v>199655</v>
      </c>
      <c r="G17" s="361"/>
      <c r="H17" s="361"/>
      <c r="I17" s="361"/>
      <c r="J17" s="361"/>
      <c r="K17" s="361"/>
    </row>
    <row r="18" spans="1:11">
      <c r="A18" s="242">
        <v>12</v>
      </c>
      <c r="B18" s="155" t="s">
        <v>321</v>
      </c>
      <c r="C18" s="248">
        <v>160031</v>
      </c>
      <c r="D18" s="248">
        <v>134241</v>
      </c>
      <c r="E18" s="248">
        <v>165766</v>
      </c>
      <c r="F18" s="231">
        <v>8103</v>
      </c>
      <c r="G18" s="361"/>
      <c r="H18" s="361"/>
      <c r="I18" s="361"/>
      <c r="J18" s="361"/>
      <c r="K18" s="361"/>
    </row>
    <row r="19" spans="1:11">
      <c r="A19" s="242">
        <v>13</v>
      </c>
      <c r="B19" s="155" t="s">
        <v>322</v>
      </c>
      <c r="C19" s="248">
        <v>68326</v>
      </c>
      <c r="D19" s="248">
        <v>56587</v>
      </c>
      <c r="E19" s="248">
        <v>70656</v>
      </c>
      <c r="F19" s="231">
        <v>3519</v>
      </c>
      <c r="G19" s="361"/>
      <c r="H19" s="361"/>
      <c r="I19" s="361"/>
      <c r="J19" s="361"/>
    </row>
    <row r="20" spans="1:11">
      <c r="A20" s="242">
        <v>14</v>
      </c>
      <c r="B20" s="155" t="s">
        <v>323</v>
      </c>
      <c r="C20" s="248">
        <v>2109824</v>
      </c>
      <c r="D20" s="248">
        <v>2174416</v>
      </c>
      <c r="E20" s="248">
        <v>2166594</v>
      </c>
      <c r="F20" s="231">
        <v>178690</v>
      </c>
    </row>
    <row r="21" spans="1:11">
      <c r="A21" s="243">
        <v>15</v>
      </c>
      <c r="B21" s="158" t="s">
        <v>324</v>
      </c>
      <c r="C21" s="249">
        <f>SUM(C11:C20)</f>
        <v>36137584</v>
      </c>
      <c r="D21" s="249">
        <f>SUM(D11:D20)</f>
        <v>39898927</v>
      </c>
      <c r="E21" s="249">
        <f>SUM(E11:E20)</f>
        <v>39146184</v>
      </c>
      <c r="F21" s="232">
        <f>SUM(F11:F20)</f>
        <v>3902863</v>
      </c>
    </row>
    <row r="22" spans="1:11">
      <c r="A22" s="242">
        <v>16</v>
      </c>
      <c r="B22" s="155" t="s">
        <v>325</v>
      </c>
      <c r="C22" s="248">
        <v>0</v>
      </c>
      <c r="D22" s="248">
        <v>0</v>
      </c>
      <c r="E22" s="248">
        <v>0</v>
      </c>
      <c r="F22" s="231">
        <v>0</v>
      </c>
    </row>
    <row r="23" spans="1:11">
      <c r="A23" s="242">
        <v>17</v>
      </c>
      <c r="B23" s="155" t="s">
        <v>326</v>
      </c>
      <c r="C23" s="231">
        <v>289296</v>
      </c>
      <c r="D23" s="231">
        <v>133222</v>
      </c>
      <c r="E23" s="471">
        <v>305869</v>
      </c>
      <c r="F23" s="231">
        <v>62186</v>
      </c>
    </row>
    <row r="24" spans="1:11">
      <c r="A24" s="242">
        <v>18</v>
      </c>
      <c r="B24" s="155" t="s">
        <v>327</v>
      </c>
      <c r="C24" s="248">
        <v>0</v>
      </c>
      <c r="D24" s="248">
        <v>0</v>
      </c>
      <c r="E24" s="248">
        <v>0</v>
      </c>
      <c r="F24" s="231">
        <v>0</v>
      </c>
    </row>
    <row r="25" spans="1:11">
      <c r="A25" s="242">
        <v>19</v>
      </c>
      <c r="B25" s="155" t="s">
        <v>328</v>
      </c>
      <c r="C25" s="248">
        <v>3782814</v>
      </c>
      <c r="D25" s="248">
        <v>3716855</v>
      </c>
      <c r="E25" s="248">
        <v>3894884</v>
      </c>
      <c r="F25" s="231">
        <v>156701</v>
      </c>
    </row>
    <row r="26" spans="1:11">
      <c r="A26" s="242">
        <v>20</v>
      </c>
      <c r="B26" s="155" t="s">
        <v>329</v>
      </c>
      <c r="C26" s="248">
        <v>0</v>
      </c>
      <c r="D26" s="248">
        <v>0</v>
      </c>
      <c r="E26" s="248">
        <v>0</v>
      </c>
      <c r="F26" s="231">
        <v>0</v>
      </c>
    </row>
    <row r="27" spans="1:11">
      <c r="A27" s="243">
        <v>21</v>
      </c>
      <c r="B27" s="158" t="s">
        <v>330</v>
      </c>
      <c r="C27" s="249">
        <f>SUM(C22:C26)</f>
        <v>4072110</v>
      </c>
      <c r="D27" s="249">
        <f>SUM(D22:D26)</f>
        <v>3850077</v>
      </c>
      <c r="E27" s="249">
        <f t="shared" ref="E27:F27" si="0">SUM(E22:E26)</f>
        <v>4200753</v>
      </c>
      <c r="F27" s="232">
        <f t="shared" si="0"/>
        <v>218887</v>
      </c>
    </row>
    <row r="28" spans="1:11">
      <c r="A28" s="242">
        <v>22</v>
      </c>
      <c r="B28" s="155" t="s">
        <v>331</v>
      </c>
      <c r="C28" s="248">
        <v>3750568</v>
      </c>
      <c r="D28" s="248">
        <v>3647208</v>
      </c>
      <c r="E28" s="248">
        <v>3895761</v>
      </c>
      <c r="F28" s="231">
        <v>310878</v>
      </c>
    </row>
    <row r="29" spans="1:11">
      <c r="A29" s="242">
        <v>23</v>
      </c>
      <c r="B29" s="155" t="s">
        <v>332</v>
      </c>
      <c r="C29" s="231">
        <v>54503</v>
      </c>
      <c r="D29" s="231">
        <v>50053</v>
      </c>
      <c r="E29" s="248">
        <v>57000</v>
      </c>
      <c r="F29" s="231">
        <v>0</v>
      </c>
    </row>
    <row r="30" spans="1:11">
      <c r="A30" s="242">
        <v>24</v>
      </c>
      <c r="B30" s="155" t="s">
        <v>333</v>
      </c>
      <c r="C30" s="248">
        <v>2054173</v>
      </c>
      <c r="D30" s="248">
        <v>2202599</v>
      </c>
      <c r="E30" s="248">
        <v>2122723</v>
      </c>
      <c r="F30" s="231">
        <v>175581</v>
      </c>
    </row>
    <row r="31" spans="1:11">
      <c r="A31" s="242">
        <v>25</v>
      </c>
      <c r="B31" s="155" t="s">
        <v>334</v>
      </c>
      <c r="C31" s="248">
        <v>0</v>
      </c>
      <c r="D31" s="248">
        <v>0</v>
      </c>
      <c r="E31" s="248">
        <v>0</v>
      </c>
      <c r="F31" s="231">
        <v>0</v>
      </c>
    </row>
    <row r="32" spans="1:11">
      <c r="A32" s="242">
        <v>26</v>
      </c>
      <c r="B32" s="155" t="s">
        <v>335</v>
      </c>
      <c r="C32" s="248">
        <v>114248</v>
      </c>
      <c r="D32" s="248">
        <v>47968</v>
      </c>
      <c r="E32" s="248">
        <v>105086</v>
      </c>
      <c r="F32" s="231">
        <v>16986</v>
      </c>
    </row>
    <row r="33" spans="1:6">
      <c r="A33" s="242">
        <v>27</v>
      </c>
      <c r="B33" s="155" t="s">
        <v>336</v>
      </c>
      <c r="C33" s="248">
        <v>0</v>
      </c>
      <c r="D33" s="248">
        <v>0</v>
      </c>
      <c r="E33" s="248">
        <v>0</v>
      </c>
      <c r="F33" s="231">
        <v>0</v>
      </c>
    </row>
    <row r="34" spans="1:6">
      <c r="A34" s="242">
        <v>28</v>
      </c>
      <c r="B34" s="155" t="s">
        <v>337</v>
      </c>
      <c r="C34" s="248">
        <v>29987</v>
      </c>
      <c r="D34" s="248">
        <v>5228</v>
      </c>
      <c r="E34" s="248">
        <v>30300</v>
      </c>
      <c r="F34" s="231">
        <v>200</v>
      </c>
    </row>
    <row r="35" spans="1:6">
      <c r="A35" s="243">
        <v>29</v>
      </c>
      <c r="B35" s="158" t="s">
        <v>338</v>
      </c>
      <c r="C35" s="252">
        <f>SUM(C21,C27:C34)</f>
        <v>46213173</v>
      </c>
      <c r="D35" s="252">
        <f>SUM(D21,D27:D34)</f>
        <v>49702060</v>
      </c>
      <c r="E35" s="252">
        <f t="shared" ref="E35" si="1">SUM(E21,E27:E34)</f>
        <v>49557807</v>
      </c>
      <c r="F35" s="443">
        <f>SUM(F21,F27:F34)</f>
        <v>4625395</v>
      </c>
    </row>
    <row r="36" spans="1:6">
      <c r="A36" s="243">
        <v>30</v>
      </c>
      <c r="B36" s="158" t="s">
        <v>339</v>
      </c>
      <c r="C36" s="249">
        <f>C10-C35</f>
        <v>447738</v>
      </c>
      <c r="D36" s="249">
        <f>D10-D35</f>
        <v>1093949</v>
      </c>
      <c r="E36" s="249">
        <f t="shared" ref="E36" si="2">E10-E35</f>
        <v>49801</v>
      </c>
      <c r="F36" s="232">
        <f>F10-F35</f>
        <v>513071</v>
      </c>
    </row>
    <row r="37" spans="1:6">
      <c r="A37" s="242">
        <v>31</v>
      </c>
      <c r="B37" s="155" t="s">
        <v>340</v>
      </c>
      <c r="C37" s="248">
        <v>56097</v>
      </c>
      <c r="D37" s="248">
        <v>56086</v>
      </c>
      <c r="E37" s="248">
        <v>56577</v>
      </c>
      <c r="F37" s="231">
        <v>4722</v>
      </c>
    </row>
    <row r="38" spans="1:6">
      <c r="A38" s="242">
        <v>32</v>
      </c>
      <c r="B38" s="155" t="s">
        <v>341</v>
      </c>
      <c r="C38" s="248">
        <v>0</v>
      </c>
      <c r="D38" s="248">
        <v>0</v>
      </c>
      <c r="E38" s="248">
        <v>0</v>
      </c>
      <c r="F38" s="248">
        <v>0</v>
      </c>
    </row>
    <row r="39" spans="1:6">
      <c r="A39" s="242">
        <v>33</v>
      </c>
      <c r="B39" s="155" t="s">
        <v>342</v>
      </c>
      <c r="C39" s="248">
        <v>0</v>
      </c>
      <c r="D39" s="248">
        <v>0</v>
      </c>
      <c r="E39" s="248">
        <v>0</v>
      </c>
      <c r="F39" s="248">
        <v>0</v>
      </c>
    </row>
    <row r="40" spans="1:6">
      <c r="A40" s="242">
        <v>34</v>
      </c>
      <c r="B40" s="155" t="s">
        <v>343</v>
      </c>
      <c r="C40" s="248">
        <v>17613</v>
      </c>
      <c r="D40" s="248">
        <v>12321</v>
      </c>
      <c r="E40" s="248">
        <v>22000</v>
      </c>
      <c r="F40" s="231">
        <v>-3386</v>
      </c>
    </row>
    <row r="41" spans="1:6">
      <c r="A41" s="242">
        <v>35</v>
      </c>
      <c r="B41" s="155" t="s">
        <v>344</v>
      </c>
      <c r="C41" s="248">
        <v>1850520</v>
      </c>
      <c r="D41" s="248">
        <v>1618032</v>
      </c>
      <c r="E41" s="248">
        <v>1700000</v>
      </c>
      <c r="F41" s="231">
        <v>1631664</v>
      </c>
    </row>
    <row r="42" spans="1:6">
      <c r="A42" s="242">
        <v>36</v>
      </c>
      <c r="B42" s="155" t="s">
        <v>345</v>
      </c>
      <c r="C42" s="248">
        <v>444139</v>
      </c>
      <c r="D42" s="248">
        <v>485592</v>
      </c>
      <c r="E42" s="248">
        <v>448100</v>
      </c>
      <c r="F42" s="231">
        <v>74304</v>
      </c>
    </row>
    <row r="43" spans="1:6">
      <c r="A43" s="242">
        <v>37</v>
      </c>
      <c r="B43" s="159" t="s">
        <v>346</v>
      </c>
      <c r="C43" s="248">
        <v>0</v>
      </c>
      <c r="D43" s="248">
        <v>0</v>
      </c>
      <c r="E43" s="248">
        <v>0</v>
      </c>
      <c r="F43" s="231">
        <v>0</v>
      </c>
    </row>
    <row r="44" spans="1:6">
      <c r="A44" s="244">
        <v>38</v>
      </c>
      <c r="B44" s="146" t="s">
        <v>347</v>
      </c>
      <c r="C44" s="250">
        <f>SUM(C36:C43)</f>
        <v>2816107</v>
      </c>
      <c r="D44" s="250">
        <f>SUM(D36:D43)</f>
        <v>3265980</v>
      </c>
      <c r="E44" s="250">
        <f>SUM(E36:E43)</f>
        <v>2276478</v>
      </c>
      <c r="F44" s="232">
        <f>SUM(F36:F43)</f>
        <v>2220375</v>
      </c>
    </row>
    <row r="45" spans="1:6">
      <c r="A45" s="165" t="s">
        <v>348</v>
      </c>
      <c r="B45" s="166"/>
      <c r="C45" s="166"/>
      <c r="D45" s="166"/>
      <c r="E45" s="166"/>
      <c r="F45" s="446"/>
    </row>
  </sheetData>
  <mergeCells count="7">
    <mergeCell ref="A5:B6"/>
    <mergeCell ref="C5:E5"/>
    <mergeCell ref="A4:F4"/>
    <mergeCell ref="C1:F1"/>
    <mergeCell ref="C2:F2"/>
    <mergeCell ref="A1:B2"/>
    <mergeCell ref="A3:F3"/>
  </mergeCells>
  <pageMargins left="0.7" right="0.7" top="0.75" bottom="0.75" header="0.3" footer="0.3"/>
  <pageSetup scale="83" orientation="portrait" r:id="rId1"/>
  <ignoredErrors>
    <ignoredError sqref="C21:F2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zoomScale="85" zoomScaleNormal="85" workbookViewId="0">
      <selection sqref="A1:B2"/>
    </sheetView>
  </sheetViews>
  <sheetFormatPr defaultRowHeight="15"/>
  <cols>
    <col min="1" max="1" width="4.90625" customWidth="1"/>
    <col min="2" max="2" width="37.6328125" bestFit="1" customWidth="1"/>
    <col min="3" max="3" width="17.1796875" customWidth="1"/>
    <col min="4" max="4" width="4.1796875" customWidth="1"/>
    <col min="5" max="5" width="43.6328125" bestFit="1" customWidth="1"/>
    <col min="6" max="6" width="15.453125" customWidth="1"/>
  </cols>
  <sheetData>
    <row r="1" spans="1:22" ht="38.25" customHeight="1">
      <c r="A1" s="558" t="s">
        <v>349</v>
      </c>
      <c r="B1" s="558"/>
      <c r="C1" s="555" t="s">
        <v>713</v>
      </c>
      <c r="D1" s="556"/>
      <c r="E1" s="556"/>
      <c r="F1" s="556"/>
      <c r="G1" s="137"/>
      <c r="H1" s="137"/>
      <c r="I1" s="137"/>
      <c r="J1" s="137"/>
      <c r="K1" s="137"/>
      <c r="L1" s="137"/>
      <c r="M1" s="137"/>
      <c r="N1" s="137"/>
      <c r="O1" s="137"/>
      <c r="P1" s="137"/>
      <c r="Q1" s="137"/>
      <c r="R1" s="137"/>
      <c r="S1" s="137"/>
      <c r="T1" s="137"/>
      <c r="U1" s="137"/>
      <c r="V1" s="137"/>
    </row>
    <row r="2" spans="1:22" ht="36" customHeight="1">
      <c r="A2" s="558"/>
      <c r="B2" s="558"/>
      <c r="C2" s="555" t="s">
        <v>756</v>
      </c>
      <c r="D2" s="556"/>
      <c r="E2" s="556"/>
      <c r="F2" s="556"/>
      <c r="G2" s="136"/>
      <c r="H2" s="137"/>
      <c r="I2" s="137"/>
      <c r="J2" s="137"/>
      <c r="K2" s="137"/>
      <c r="L2" s="137"/>
      <c r="M2" s="137"/>
      <c r="N2" s="137"/>
      <c r="O2" s="137"/>
      <c r="P2" s="137"/>
      <c r="Q2" s="137"/>
      <c r="R2" s="137"/>
      <c r="S2" s="137"/>
      <c r="T2" s="137"/>
      <c r="U2" s="137"/>
      <c r="V2" s="137"/>
    </row>
    <row r="3" spans="1:22" ht="12.75" customHeight="1">
      <c r="A3" s="561" t="s">
        <v>350</v>
      </c>
      <c r="B3" s="562"/>
      <c r="C3" s="562"/>
      <c r="D3" s="562"/>
      <c r="E3" s="562"/>
      <c r="F3" s="563"/>
      <c r="G3" s="136"/>
      <c r="H3" s="137"/>
      <c r="I3" s="137"/>
      <c r="J3" s="137"/>
      <c r="K3" s="137"/>
      <c r="L3" s="137"/>
      <c r="M3" s="137"/>
      <c r="N3" s="137"/>
      <c r="O3" s="137"/>
      <c r="P3" s="137"/>
      <c r="Q3" s="137"/>
      <c r="R3" s="137"/>
      <c r="S3" s="137"/>
      <c r="T3" s="137"/>
      <c r="U3" s="137"/>
      <c r="V3" s="137"/>
    </row>
    <row r="4" spans="1:22" ht="12.75" customHeight="1">
      <c r="A4" s="559" t="s">
        <v>351</v>
      </c>
      <c r="B4" s="559"/>
      <c r="C4" s="559"/>
      <c r="D4" s="559"/>
      <c r="E4" s="559"/>
      <c r="F4" s="559"/>
      <c r="G4" s="136"/>
      <c r="H4" s="138"/>
      <c r="I4" s="138"/>
      <c r="J4" s="138"/>
      <c r="K4" s="138"/>
      <c r="L4" s="138"/>
      <c r="M4" s="138"/>
      <c r="N4" s="138"/>
      <c r="O4" s="138"/>
      <c r="P4" s="138"/>
      <c r="Q4" s="138"/>
      <c r="R4" s="138"/>
      <c r="S4" s="138"/>
      <c r="T4" s="138"/>
      <c r="U4" s="138"/>
      <c r="V4" s="138"/>
    </row>
    <row r="5" spans="1:22" ht="20.25" customHeight="1">
      <c r="A5" s="559" t="s">
        <v>352</v>
      </c>
      <c r="B5" s="559"/>
      <c r="C5" s="559"/>
      <c r="D5" s="560" t="s">
        <v>353</v>
      </c>
      <c r="E5" s="560"/>
      <c r="F5" s="560"/>
      <c r="G5" s="136"/>
      <c r="H5" s="137"/>
      <c r="I5" s="137"/>
      <c r="J5" s="137"/>
      <c r="K5" s="137"/>
      <c r="L5" s="137"/>
      <c r="M5" s="137"/>
      <c r="N5" s="137"/>
      <c r="O5" s="137"/>
      <c r="P5" s="137"/>
      <c r="Q5" s="137"/>
      <c r="R5" s="137"/>
      <c r="S5" s="137"/>
      <c r="T5" s="137"/>
      <c r="U5" s="137"/>
      <c r="V5" s="137"/>
    </row>
    <row r="6" spans="1:22" ht="12.75" customHeight="1">
      <c r="A6" s="139">
        <v>1</v>
      </c>
      <c r="B6" s="139" t="s">
        <v>354</v>
      </c>
      <c r="C6" s="233">
        <v>129487250</v>
      </c>
      <c r="D6" s="234">
        <v>33</v>
      </c>
      <c r="E6" s="234" t="s">
        <v>355</v>
      </c>
      <c r="F6" s="233">
        <v>332140</v>
      </c>
      <c r="G6" s="136"/>
      <c r="H6" s="137"/>
      <c r="I6" s="137"/>
      <c r="J6" s="137"/>
      <c r="K6" s="137"/>
      <c r="L6" s="137"/>
      <c r="M6" s="137"/>
      <c r="N6" s="137"/>
      <c r="O6" s="137"/>
      <c r="P6" s="137"/>
      <c r="Q6" s="137"/>
      <c r="R6" s="137"/>
      <c r="S6" s="137"/>
      <c r="T6" s="137"/>
      <c r="U6" s="137"/>
      <c r="V6" s="137"/>
    </row>
    <row r="7" spans="1:22" ht="12.75" customHeight="1">
      <c r="A7" s="143">
        <v>2</v>
      </c>
      <c r="B7" s="143" t="s">
        <v>356</v>
      </c>
      <c r="C7" s="235">
        <v>3270144</v>
      </c>
      <c r="D7" s="236">
        <v>34</v>
      </c>
      <c r="E7" s="237" t="s">
        <v>357</v>
      </c>
      <c r="F7" s="238">
        <v>57437388</v>
      </c>
      <c r="G7" s="136"/>
      <c r="H7" s="137"/>
      <c r="I7" s="137"/>
      <c r="J7" s="137"/>
      <c r="K7" s="137"/>
      <c r="L7" s="137"/>
      <c r="M7" s="137"/>
      <c r="N7" s="137"/>
      <c r="O7" s="137"/>
      <c r="P7" s="137"/>
      <c r="Q7" s="137"/>
      <c r="R7" s="137"/>
      <c r="S7" s="137"/>
      <c r="T7" s="137"/>
      <c r="U7" s="137"/>
      <c r="V7" s="137"/>
    </row>
    <row r="8" spans="1:22" ht="12.75" customHeight="1">
      <c r="A8" s="162">
        <v>3</v>
      </c>
      <c r="B8" s="162" t="s">
        <v>358</v>
      </c>
      <c r="C8" s="219">
        <f>SUM(C6:C7)</f>
        <v>132757394</v>
      </c>
      <c r="D8" s="239"/>
      <c r="E8" s="237" t="s">
        <v>359</v>
      </c>
      <c r="F8" s="238"/>
      <c r="G8" s="136"/>
      <c r="H8" s="137"/>
      <c r="I8" s="137"/>
      <c r="J8" s="137"/>
      <c r="K8" s="137"/>
      <c r="L8" s="137"/>
      <c r="M8" s="137"/>
      <c r="N8" s="137"/>
      <c r="O8" s="137"/>
      <c r="P8" s="137"/>
      <c r="Q8" s="137"/>
      <c r="R8" s="137"/>
      <c r="S8" s="137"/>
      <c r="T8" s="137"/>
      <c r="U8" s="137"/>
      <c r="V8" s="137"/>
    </row>
    <row r="9" spans="1:22" ht="12.75" customHeight="1">
      <c r="A9" s="143">
        <v>4</v>
      </c>
      <c r="B9" s="143" t="s">
        <v>360</v>
      </c>
      <c r="C9" s="235">
        <v>39386797</v>
      </c>
      <c r="D9" s="236"/>
      <c r="E9" s="237" t="s">
        <v>361</v>
      </c>
      <c r="F9" s="238"/>
      <c r="G9" s="136"/>
      <c r="H9" s="137"/>
      <c r="I9" s="137"/>
      <c r="J9" s="137"/>
      <c r="K9" s="137"/>
      <c r="L9" s="137"/>
      <c r="M9" s="137"/>
      <c r="N9" s="137"/>
      <c r="O9" s="137"/>
      <c r="P9" s="137"/>
      <c r="Q9" s="137"/>
      <c r="R9" s="137"/>
      <c r="S9" s="137"/>
      <c r="T9" s="137"/>
      <c r="U9" s="137"/>
      <c r="V9" s="137"/>
    </row>
    <row r="10" spans="1:22" ht="12.75" customHeight="1">
      <c r="A10" s="162">
        <v>5</v>
      </c>
      <c r="B10" s="162" t="s">
        <v>362</v>
      </c>
      <c r="C10" s="219">
        <f>C8-C9</f>
        <v>93370597</v>
      </c>
      <c r="D10" s="239"/>
      <c r="E10" s="237" t="s">
        <v>363</v>
      </c>
      <c r="F10" s="238"/>
      <c r="G10" s="136"/>
      <c r="H10" s="137"/>
      <c r="I10" s="137"/>
      <c r="J10" s="137"/>
      <c r="K10" s="137"/>
      <c r="L10" s="137"/>
      <c r="M10" s="137"/>
      <c r="N10" s="137"/>
      <c r="O10" s="137"/>
      <c r="P10" s="137"/>
      <c r="Q10" s="137"/>
      <c r="R10" s="137"/>
      <c r="S10" s="137"/>
      <c r="T10" s="137"/>
      <c r="U10" s="137"/>
      <c r="V10" s="137"/>
    </row>
    <row r="11" spans="1:22" ht="12.75" customHeight="1">
      <c r="A11" s="143">
        <v>6</v>
      </c>
      <c r="B11" s="143" t="s">
        <v>364</v>
      </c>
      <c r="C11" s="235">
        <v>0</v>
      </c>
      <c r="D11" s="236"/>
      <c r="E11" s="237" t="s">
        <v>365</v>
      </c>
      <c r="F11" s="239"/>
      <c r="G11" s="136"/>
      <c r="H11" s="137"/>
      <c r="I11" s="137"/>
      <c r="J11" s="137"/>
      <c r="K11" s="137"/>
      <c r="L11" s="137"/>
      <c r="M11" s="137"/>
      <c r="N11" s="137"/>
      <c r="O11" s="137"/>
      <c r="P11" s="137"/>
      <c r="Q11" s="137"/>
      <c r="R11" s="137"/>
      <c r="S11" s="137"/>
      <c r="T11" s="137"/>
      <c r="U11" s="137"/>
      <c r="V11" s="137"/>
    </row>
    <row r="12" spans="1:22" ht="12.75" customHeight="1">
      <c r="A12" s="143">
        <v>7</v>
      </c>
      <c r="B12" s="143" t="s">
        <v>366</v>
      </c>
      <c r="C12" s="235">
        <v>0</v>
      </c>
      <c r="D12" s="239">
        <v>35</v>
      </c>
      <c r="E12" s="239" t="s">
        <v>367</v>
      </c>
      <c r="F12" s="235">
        <v>0</v>
      </c>
      <c r="G12" s="136"/>
      <c r="H12" s="137"/>
      <c r="I12" s="137"/>
      <c r="J12" s="137"/>
      <c r="K12" s="137"/>
      <c r="L12" s="137"/>
      <c r="M12" s="137"/>
      <c r="N12" s="137"/>
      <c r="O12" s="137"/>
      <c r="P12" s="137"/>
      <c r="Q12" s="137"/>
      <c r="R12" s="137"/>
      <c r="S12" s="137"/>
      <c r="T12" s="137"/>
      <c r="U12" s="137"/>
      <c r="V12" s="137"/>
    </row>
    <row r="13" spans="1:22" ht="12.75" customHeight="1">
      <c r="A13" s="143">
        <v>8</v>
      </c>
      <c r="B13" s="143" t="s">
        <v>368</v>
      </c>
      <c r="C13" s="235">
        <v>18187629</v>
      </c>
      <c r="D13" s="236">
        <v>36</v>
      </c>
      <c r="E13" s="239" t="s">
        <v>369</v>
      </c>
      <c r="F13" s="235">
        <v>1093949</v>
      </c>
      <c r="G13" s="136"/>
      <c r="H13" s="137"/>
      <c r="I13" s="137"/>
      <c r="J13" s="137"/>
      <c r="K13" s="137"/>
      <c r="L13" s="137"/>
      <c r="M13" s="137"/>
      <c r="N13" s="137"/>
      <c r="O13" s="137"/>
      <c r="P13" s="137"/>
      <c r="Q13" s="137"/>
      <c r="R13" s="137"/>
      <c r="S13" s="137"/>
      <c r="T13" s="137"/>
      <c r="U13" s="137"/>
      <c r="V13" s="137"/>
    </row>
    <row r="14" spans="1:22" ht="12.75" customHeight="1">
      <c r="A14" s="143">
        <v>9</v>
      </c>
      <c r="B14" s="143" t="s">
        <v>370</v>
      </c>
      <c r="C14" s="235">
        <v>2005</v>
      </c>
      <c r="D14" s="239">
        <v>37</v>
      </c>
      <c r="E14" s="239" t="s">
        <v>371</v>
      </c>
      <c r="F14" s="235">
        <v>2284828</v>
      </c>
      <c r="G14" s="136"/>
      <c r="H14" s="137"/>
      <c r="I14" s="137"/>
      <c r="J14" s="137"/>
      <c r="K14" s="137"/>
      <c r="L14" s="137"/>
      <c r="M14" s="137"/>
      <c r="N14" s="137"/>
      <c r="O14" s="137"/>
      <c r="P14" s="137"/>
      <c r="Q14" s="137"/>
      <c r="R14" s="137"/>
      <c r="S14" s="137"/>
      <c r="T14" s="137"/>
      <c r="U14" s="137"/>
      <c r="V14" s="137"/>
    </row>
    <row r="15" spans="1:22" ht="12.75" customHeight="1">
      <c r="A15" s="143">
        <v>10</v>
      </c>
      <c r="B15" s="143" t="s">
        <v>372</v>
      </c>
      <c r="C15" s="235">
        <v>1246897</v>
      </c>
      <c r="D15" s="236">
        <v>38</v>
      </c>
      <c r="E15" s="239" t="s">
        <v>373</v>
      </c>
      <c r="F15" s="235">
        <v>-4032748</v>
      </c>
      <c r="G15" s="136"/>
      <c r="H15" s="138"/>
      <c r="I15" s="138"/>
      <c r="J15" s="138"/>
      <c r="K15" s="138"/>
      <c r="L15" s="138"/>
      <c r="M15" s="138"/>
      <c r="N15" s="138"/>
      <c r="O15" s="137"/>
      <c r="P15" s="137"/>
      <c r="Q15" s="137"/>
      <c r="R15" s="137"/>
      <c r="S15" s="137"/>
      <c r="T15" s="137"/>
      <c r="U15" s="137"/>
      <c r="V15" s="137"/>
    </row>
    <row r="16" spans="1:22" ht="12.75" customHeight="1">
      <c r="A16" s="143">
        <v>11</v>
      </c>
      <c r="B16" s="143" t="s">
        <v>374</v>
      </c>
      <c r="C16" s="235">
        <v>0</v>
      </c>
      <c r="D16" s="239">
        <v>39</v>
      </c>
      <c r="E16" s="240" t="s">
        <v>375</v>
      </c>
      <c r="F16" s="219">
        <f>SUM(F6,F7:F15)</f>
        <v>57115557</v>
      </c>
      <c r="G16" s="136"/>
      <c r="H16" s="138"/>
      <c r="I16" s="138"/>
      <c r="J16" s="138"/>
      <c r="K16" s="138"/>
      <c r="L16" s="138"/>
      <c r="M16" s="138"/>
      <c r="N16" s="138"/>
      <c r="O16" s="137"/>
      <c r="P16" s="137"/>
      <c r="Q16" s="137"/>
      <c r="R16" s="137"/>
      <c r="S16" s="137"/>
      <c r="T16" s="137"/>
      <c r="U16" s="137"/>
      <c r="V16" s="137"/>
    </row>
    <row r="17" spans="1:22" ht="12.75" customHeight="1">
      <c r="A17" s="143">
        <v>12</v>
      </c>
      <c r="B17" s="143" t="s">
        <v>376</v>
      </c>
      <c r="C17" s="235">
        <v>12835</v>
      </c>
      <c r="D17" s="236">
        <v>40</v>
      </c>
      <c r="E17" s="239" t="s">
        <v>659</v>
      </c>
      <c r="F17" s="235">
        <v>12339915</v>
      </c>
      <c r="G17" s="136"/>
      <c r="H17" s="137"/>
      <c r="I17" s="137"/>
      <c r="J17" s="137"/>
      <c r="K17" s="137"/>
      <c r="L17" s="137"/>
      <c r="M17" s="137"/>
      <c r="N17" s="137"/>
      <c r="O17" s="137"/>
      <c r="P17" s="137"/>
      <c r="Q17" s="137"/>
      <c r="R17" s="137"/>
      <c r="S17" s="137"/>
      <c r="T17" s="137"/>
      <c r="U17" s="137"/>
      <c r="V17" s="137"/>
    </row>
    <row r="18" spans="1:22" ht="12.75" customHeight="1">
      <c r="A18" s="143">
        <v>13</v>
      </c>
      <c r="B18" s="143" t="s">
        <v>377</v>
      </c>
      <c r="C18" s="235">
        <v>14579</v>
      </c>
      <c r="D18" s="239">
        <v>41</v>
      </c>
      <c r="E18" s="239" t="s">
        <v>378</v>
      </c>
      <c r="F18" s="235">
        <v>0</v>
      </c>
      <c r="G18" s="136"/>
      <c r="H18" s="137"/>
      <c r="I18" s="137"/>
      <c r="J18" s="137"/>
      <c r="K18" s="137"/>
      <c r="L18" s="137"/>
      <c r="M18" s="137"/>
      <c r="N18" s="137"/>
      <c r="O18" s="137"/>
      <c r="P18" s="137"/>
      <c r="Q18" s="137"/>
      <c r="R18" s="137"/>
      <c r="S18" s="137"/>
      <c r="T18" s="137"/>
      <c r="U18" s="137"/>
      <c r="V18" s="137"/>
    </row>
    <row r="19" spans="1:22" ht="12.75" customHeight="1">
      <c r="A19" s="162" t="s">
        <v>379</v>
      </c>
      <c r="B19" s="225" t="s">
        <v>380</v>
      </c>
      <c r="C19" s="219">
        <f>SUM(C11:C18)</f>
        <v>19463945</v>
      </c>
      <c r="D19" s="236">
        <v>42</v>
      </c>
      <c r="E19" s="239" t="s">
        <v>381</v>
      </c>
      <c r="F19" s="235">
        <v>0</v>
      </c>
      <c r="G19" s="136"/>
      <c r="H19" s="137"/>
      <c r="I19" s="137"/>
      <c r="J19" s="137"/>
      <c r="K19" s="137"/>
      <c r="L19" s="137"/>
      <c r="M19" s="137"/>
      <c r="N19" s="137"/>
      <c r="O19" s="137"/>
      <c r="P19" s="137"/>
      <c r="Q19" s="137"/>
      <c r="R19" s="137"/>
      <c r="S19" s="137"/>
      <c r="T19" s="137"/>
      <c r="U19" s="137"/>
      <c r="V19" s="137"/>
    </row>
    <row r="20" spans="1:22" ht="12.75" customHeight="1">
      <c r="A20" s="143">
        <v>15</v>
      </c>
      <c r="B20" s="143" t="s">
        <v>382</v>
      </c>
      <c r="C20" s="235">
        <v>1319734</v>
      </c>
      <c r="D20" s="239">
        <v>43</v>
      </c>
      <c r="E20" s="237" t="s">
        <v>383</v>
      </c>
      <c r="F20" s="235">
        <f>30874069+1230114+2664097</f>
        <v>34768280</v>
      </c>
      <c r="G20" s="136"/>
      <c r="H20" s="137"/>
      <c r="I20" s="137"/>
      <c r="J20" s="137"/>
      <c r="K20" s="137"/>
      <c r="L20" s="137"/>
      <c r="M20" s="137"/>
      <c r="N20" s="137"/>
      <c r="O20" s="137"/>
      <c r="P20" s="137"/>
      <c r="Q20" s="137"/>
      <c r="R20" s="137"/>
      <c r="S20" s="137"/>
      <c r="T20" s="137"/>
      <c r="U20" s="137"/>
      <c r="V20" s="137"/>
    </row>
    <row r="21" spans="1:22" ht="12.75" customHeight="1">
      <c r="A21" s="143">
        <v>16</v>
      </c>
      <c r="B21" s="143" t="s">
        <v>384</v>
      </c>
      <c r="C21" s="235">
        <v>0</v>
      </c>
      <c r="D21" s="236">
        <v>44</v>
      </c>
      <c r="E21" s="239" t="s">
        <v>385</v>
      </c>
      <c r="F21" s="235">
        <v>0</v>
      </c>
      <c r="G21" s="136"/>
      <c r="H21" s="137"/>
      <c r="I21" s="137"/>
      <c r="J21" s="137"/>
      <c r="K21" s="137"/>
      <c r="L21" s="137"/>
      <c r="M21" s="137"/>
      <c r="N21" s="137"/>
      <c r="O21" s="137"/>
      <c r="P21" s="137"/>
      <c r="Q21" s="137"/>
      <c r="R21" s="137"/>
      <c r="S21" s="137"/>
      <c r="T21" s="137"/>
      <c r="U21" s="137"/>
      <c r="V21" s="137"/>
    </row>
    <row r="22" spans="1:22" ht="12.75" customHeight="1">
      <c r="A22" s="143">
        <v>17</v>
      </c>
      <c r="B22" s="143" t="s">
        <v>386</v>
      </c>
      <c r="C22" s="235">
        <v>0</v>
      </c>
      <c r="D22" s="239">
        <v>45</v>
      </c>
      <c r="E22" s="239" t="s">
        <v>387</v>
      </c>
      <c r="F22" s="235">
        <v>0</v>
      </c>
      <c r="G22" s="136"/>
      <c r="H22" s="137"/>
      <c r="I22" s="137"/>
      <c r="J22" s="137"/>
      <c r="K22" s="137"/>
      <c r="L22" s="137"/>
      <c r="M22" s="137"/>
      <c r="N22" s="137"/>
      <c r="O22" s="137"/>
      <c r="P22" s="137"/>
      <c r="Q22" s="137"/>
      <c r="R22" s="137"/>
      <c r="S22" s="137"/>
      <c r="T22" s="137"/>
      <c r="U22" s="137"/>
      <c r="V22" s="137"/>
    </row>
    <row r="23" spans="1:22" ht="12.75" customHeight="1">
      <c r="A23" s="143">
        <v>18</v>
      </c>
      <c r="B23" s="143" t="s">
        <v>388</v>
      </c>
      <c r="C23" s="235">
        <v>433068</v>
      </c>
      <c r="D23" s="236">
        <v>46</v>
      </c>
      <c r="E23" s="241" t="s">
        <v>389</v>
      </c>
      <c r="F23" s="219">
        <f>SUM(F17:F20)+(F21-F22)</f>
        <v>47108195</v>
      </c>
      <c r="G23" s="136"/>
      <c r="H23" s="137"/>
      <c r="I23" s="137"/>
      <c r="J23" s="137"/>
      <c r="K23" s="137"/>
      <c r="L23" s="137"/>
      <c r="M23" s="137"/>
      <c r="N23" s="137"/>
      <c r="O23" s="137"/>
      <c r="P23" s="137"/>
      <c r="Q23" s="137"/>
      <c r="R23" s="137"/>
      <c r="S23" s="137"/>
      <c r="T23" s="137"/>
      <c r="U23" s="137"/>
      <c r="V23" s="137"/>
    </row>
    <row r="24" spans="1:22" ht="12.75" customHeight="1">
      <c r="A24" s="143">
        <v>19</v>
      </c>
      <c r="B24" s="143" t="s">
        <v>390</v>
      </c>
      <c r="C24" s="235">
        <v>0</v>
      </c>
      <c r="D24" s="239">
        <v>47</v>
      </c>
      <c r="E24" s="239" t="s">
        <v>391</v>
      </c>
      <c r="F24" s="235">
        <v>0</v>
      </c>
      <c r="G24" s="136"/>
      <c r="H24" s="137"/>
      <c r="I24" s="137"/>
      <c r="J24" s="137"/>
      <c r="K24" s="137"/>
      <c r="L24" s="137"/>
      <c r="M24" s="137"/>
      <c r="N24" s="137"/>
      <c r="O24" s="137"/>
      <c r="P24" s="137"/>
      <c r="Q24" s="137"/>
      <c r="R24" s="137"/>
      <c r="S24" s="137"/>
      <c r="T24" s="137"/>
      <c r="U24" s="137"/>
      <c r="V24" s="137"/>
    </row>
    <row r="25" spans="1:22" ht="12.75" customHeight="1">
      <c r="A25" s="143">
        <v>20</v>
      </c>
      <c r="B25" s="143" t="s">
        <v>392</v>
      </c>
      <c r="C25" s="235">
        <v>2938116</v>
      </c>
      <c r="D25" s="236">
        <v>48</v>
      </c>
      <c r="E25" s="239" t="s">
        <v>393</v>
      </c>
      <c r="F25" s="235">
        <v>8749539</v>
      </c>
      <c r="G25" s="136"/>
      <c r="H25" s="137"/>
      <c r="I25" s="137"/>
      <c r="J25" s="137"/>
      <c r="K25" s="137"/>
      <c r="L25" s="137"/>
      <c r="M25" s="137"/>
      <c r="N25" s="137"/>
      <c r="O25" s="137"/>
      <c r="P25" s="137"/>
      <c r="Q25" s="137"/>
      <c r="R25" s="137"/>
      <c r="S25" s="137"/>
      <c r="T25" s="137"/>
      <c r="U25" s="137"/>
      <c r="V25" s="137"/>
    </row>
    <row r="26" spans="1:22" ht="12.75" customHeight="1">
      <c r="A26" s="143">
        <v>21</v>
      </c>
      <c r="B26" s="143" t="s">
        <v>394</v>
      </c>
      <c r="C26" s="235">
        <v>138216</v>
      </c>
      <c r="D26" s="239">
        <v>49</v>
      </c>
      <c r="E26" s="240" t="s">
        <v>395</v>
      </c>
      <c r="F26" s="219">
        <f>SUM(F24:F25)</f>
        <v>8749539</v>
      </c>
      <c r="G26" s="136"/>
      <c r="H26" s="137"/>
      <c r="I26" s="137"/>
      <c r="J26" s="137"/>
      <c r="K26" s="137"/>
      <c r="L26" s="137"/>
      <c r="M26" s="137"/>
      <c r="N26" s="137"/>
      <c r="O26" s="137"/>
      <c r="P26" s="137"/>
      <c r="Q26" s="137"/>
      <c r="R26" s="137"/>
      <c r="S26" s="137"/>
      <c r="T26" s="137"/>
      <c r="U26" s="137"/>
      <c r="V26" s="137"/>
    </row>
    <row r="27" spans="1:22" ht="12.75" customHeight="1">
      <c r="A27" s="143">
        <v>22</v>
      </c>
      <c r="B27" s="143" t="s">
        <v>396</v>
      </c>
      <c r="C27" s="235">
        <v>0</v>
      </c>
      <c r="D27" s="236">
        <v>50</v>
      </c>
      <c r="E27" s="239" t="s">
        <v>397</v>
      </c>
      <c r="F27" s="235">
        <v>1136501</v>
      </c>
      <c r="G27" s="136"/>
      <c r="H27" s="137"/>
      <c r="I27" s="137"/>
      <c r="J27" s="137"/>
      <c r="K27" s="137"/>
      <c r="L27" s="137"/>
      <c r="M27" s="137"/>
      <c r="N27" s="137"/>
      <c r="O27" s="137"/>
      <c r="P27" s="137"/>
      <c r="Q27" s="137"/>
      <c r="R27" s="137"/>
      <c r="S27" s="137"/>
      <c r="T27" s="137"/>
      <c r="U27" s="137"/>
      <c r="V27" s="137"/>
    </row>
    <row r="28" spans="1:22" ht="12.75" customHeight="1">
      <c r="A28" s="143">
        <v>23</v>
      </c>
      <c r="B28" s="143" t="s">
        <v>398</v>
      </c>
      <c r="C28" s="235">
        <v>0</v>
      </c>
      <c r="D28" s="239">
        <v>51</v>
      </c>
      <c r="E28" s="239" t="s">
        <v>399</v>
      </c>
      <c r="F28" s="235">
        <v>6211993</v>
      </c>
      <c r="G28" s="136"/>
      <c r="H28" s="137"/>
      <c r="I28" s="137"/>
      <c r="J28" s="137"/>
      <c r="K28" s="137"/>
      <c r="L28" s="137"/>
      <c r="M28" s="137"/>
      <c r="N28" s="137"/>
      <c r="O28" s="137"/>
      <c r="P28" s="137"/>
      <c r="Q28" s="137"/>
      <c r="R28" s="137"/>
      <c r="S28" s="137"/>
      <c r="T28" s="137"/>
      <c r="U28" s="137"/>
      <c r="V28" s="137"/>
    </row>
    <row r="29" spans="1:22" ht="12.75" customHeight="1">
      <c r="A29" s="143">
        <v>24</v>
      </c>
      <c r="B29" s="143" t="s">
        <v>400</v>
      </c>
      <c r="C29" s="235">
        <v>663026</v>
      </c>
      <c r="D29" s="236">
        <v>52</v>
      </c>
      <c r="E29" s="239" t="s">
        <v>401</v>
      </c>
      <c r="F29" s="235">
        <v>3212000</v>
      </c>
      <c r="G29" s="136"/>
      <c r="H29" s="137"/>
      <c r="I29" s="137"/>
      <c r="J29" s="137"/>
      <c r="K29" s="137"/>
      <c r="L29" s="137"/>
      <c r="M29" s="137"/>
      <c r="N29" s="137"/>
      <c r="O29" s="137"/>
      <c r="P29" s="137"/>
      <c r="Q29" s="137"/>
      <c r="R29" s="137"/>
      <c r="S29" s="137"/>
      <c r="T29" s="137"/>
      <c r="U29" s="137"/>
      <c r="V29" s="137"/>
    </row>
    <row r="30" spans="1:22" ht="12.75" customHeight="1">
      <c r="A30" s="143">
        <v>25</v>
      </c>
      <c r="B30" s="143" t="s">
        <v>402</v>
      </c>
      <c r="C30" s="235">
        <v>391693</v>
      </c>
      <c r="D30" s="239">
        <v>53</v>
      </c>
      <c r="E30" s="239" t="s">
        <v>403</v>
      </c>
      <c r="F30" s="235">
        <v>0</v>
      </c>
      <c r="G30" s="136"/>
      <c r="H30" s="137"/>
      <c r="I30" s="137"/>
      <c r="J30" s="137"/>
      <c r="K30" s="137"/>
      <c r="L30" s="137"/>
      <c r="M30" s="137"/>
      <c r="N30" s="137"/>
      <c r="O30" s="137"/>
      <c r="P30" s="137"/>
      <c r="Q30" s="137"/>
      <c r="R30" s="137"/>
      <c r="S30" s="137"/>
      <c r="T30" s="137"/>
      <c r="U30" s="137"/>
      <c r="V30" s="137"/>
    </row>
    <row r="31" spans="1:22" ht="12.75" customHeight="1">
      <c r="A31" s="143">
        <v>26</v>
      </c>
      <c r="B31" s="143" t="s">
        <v>404</v>
      </c>
      <c r="C31" s="235">
        <v>3560580</v>
      </c>
      <c r="D31" s="236">
        <v>54</v>
      </c>
      <c r="E31" s="239" t="s">
        <v>405</v>
      </c>
      <c r="F31" s="235">
        <v>0</v>
      </c>
      <c r="G31" s="136"/>
      <c r="H31" s="137"/>
      <c r="I31" s="137"/>
      <c r="J31" s="137"/>
      <c r="K31" s="137"/>
      <c r="L31" s="137"/>
      <c r="M31" s="137"/>
      <c r="N31" s="137"/>
      <c r="O31" s="137"/>
      <c r="P31" s="137"/>
      <c r="Q31" s="137"/>
      <c r="R31" s="137"/>
      <c r="S31" s="137"/>
      <c r="T31" s="137"/>
      <c r="U31" s="137"/>
      <c r="V31" s="137"/>
    </row>
    <row r="32" spans="1:22" ht="12.75" customHeight="1">
      <c r="A32" s="162">
        <v>27</v>
      </c>
      <c r="B32" s="162" t="s">
        <v>406</v>
      </c>
      <c r="C32" s="219">
        <f>SUM(C20:C31)</f>
        <v>9444433</v>
      </c>
      <c r="D32" s="239">
        <v>55</v>
      </c>
      <c r="E32" s="239" t="s">
        <v>407</v>
      </c>
      <c r="F32" s="235">
        <v>0</v>
      </c>
      <c r="G32" s="136"/>
      <c r="H32" s="137"/>
      <c r="I32" s="137"/>
      <c r="J32" s="137"/>
      <c r="K32" s="137"/>
      <c r="L32" s="137"/>
      <c r="M32" s="137"/>
      <c r="N32" s="137"/>
      <c r="O32" s="137"/>
      <c r="P32" s="137"/>
      <c r="Q32" s="137"/>
      <c r="R32" s="137"/>
      <c r="S32" s="137"/>
      <c r="T32" s="137"/>
      <c r="U32" s="137"/>
      <c r="V32" s="137"/>
    </row>
    <row r="33" spans="1:22" ht="12.75" customHeight="1">
      <c r="A33" s="143">
        <v>28</v>
      </c>
      <c r="B33" s="144" t="s">
        <v>408</v>
      </c>
      <c r="C33" s="235">
        <v>0</v>
      </c>
      <c r="D33" s="236">
        <v>56</v>
      </c>
      <c r="E33" s="239" t="s">
        <v>409</v>
      </c>
      <c r="F33" s="235">
        <v>1112118</v>
      </c>
      <c r="G33" s="136"/>
      <c r="H33" s="137"/>
      <c r="I33" s="137"/>
      <c r="J33" s="137"/>
      <c r="K33" s="137"/>
      <c r="L33" s="137"/>
      <c r="M33" s="137"/>
      <c r="N33" s="137"/>
      <c r="O33" s="137"/>
      <c r="P33" s="137"/>
      <c r="Q33" s="137"/>
      <c r="R33" s="137"/>
      <c r="S33" s="137"/>
      <c r="T33" s="137"/>
      <c r="U33" s="137"/>
      <c r="V33" s="137"/>
    </row>
    <row r="34" spans="1:22" ht="12.75" customHeight="1">
      <c r="A34" s="143">
        <v>29</v>
      </c>
      <c r="B34" s="143" t="s">
        <v>410</v>
      </c>
      <c r="C34" s="235">
        <v>0</v>
      </c>
      <c r="D34" s="239">
        <v>57</v>
      </c>
      <c r="E34" s="237" t="s">
        <v>411</v>
      </c>
      <c r="F34" s="235">
        <v>1554954</v>
      </c>
      <c r="G34" s="136"/>
      <c r="H34" s="137"/>
      <c r="I34" s="137"/>
      <c r="J34" s="137"/>
      <c r="K34" s="137"/>
      <c r="L34" s="137"/>
      <c r="M34" s="137"/>
      <c r="N34" s="137"/>
      <c r="O34" s="137"/>
      <c r="P34" s="137"/>
      <c r="Q34" s="137"/>
      <c r="R34" s="137"/>
      <c r="S34" s="137"/>
      <c r="T34" s="137"/>
      <c r="U34" s="137"/>
      <c r="V34" s="137"/>
    </row>
    <row r="35" spans="1:22" ht="12.75" customHeight="1">
      <c r="A35" s="143">
        <v>30</v>
      </c>
      <c r="B35" s="143" t="s">
        <v>412</v>
      </c>
      <c r="C35" s="235">
        <v>4393839</v>
      </c>
      <c r="D35" s="236">
        <v>58</v>
      </c>
      <c r="E35" s="240" t="s">
        <v>413</v>
      </c>
      <c r="F35" s="219">
        <f>SUM(F27:F34)</f>
        <v>13227566</v>
      </c>
      <c r="G35" s="141"/>
      <c r="H35" s="137"/>
      <c r="I35" s="137"/>
      <c r="J35" s="137"/>
      <c r="K35" s="137"/>
      <c r="L35" s="137"/>
      <c r="M35" s="137"/>
      <c r="N35" s="137"/>
      <c r="O35" s="137"/>
      <c r="P35" s="137"/>
      <c r="Q35" s="137"/>
      <c r="R35" s="137"/>
      <c r="S35" s="137"/>
      <c r="T35" s="137"/>
      <c r="U35" s="137"/>
      <c r="V35" s="137"/>
    </row>
    <row r="36" spans="1:22" ht="12.75" customHeight="1">
      <c r="A36" s="143">
        <v>31</v>
      </c>
      <c r="B36" s="143" t="s">
        <v>414</v>
      </c>
      <c r="C36" s="235">
        <v>0</v>
      </c>
      <c r="D36" s="239">
        <v>59</v>
      </c>
      <c r="E36" s="239" t="s">
        <v>415</v>
      </c>
      <c r="F36" s="235">
        <v>471957</v>
      </c>
      <c r="G36" s="136"/>
      <c r="H36" s="137"/>
      <c r="I36" s="140"/>
      <c r="J36" s="137"/>
      <c r="K36" s="137"/>
      <c r="L36" s="137"/>
      <c r="M36" s="137"/>
      <c r="N36" s="137"/>
      <c r="O36" s="137"/>
      <c r="P36" s="137"/>
      <c r="Q36" s="137"/>
      <c r="R36" s="137"/>
      <c r="S36" s="137"/>
      <c r="T36" s="137"/>
      <c r="U36" s="137"/>
      <c r="V36" s="137"/>
    </row>
    <row r="37" spans="1:22" ht="12.75" customHeight="1">
      <c r="A37" s="143"/>
      <c r="B37" s="143"/>
      <c r="C37" s="239"/>
      <c r="D37" s="239">
        <v>60</v>
      </c>
      <c r="E37" s="239" t="s">
        <v>414</v>
      </c>
      <c r="F37" s="235"/>
      <c r="G37" s="136"/>
      <c r="H37" s="137"/>
      <c r="I37" s="137"/>
      <c r="J37" s="137"/>
      <c r="K37" s="137"/>
      <c r="L37" s="137"/>
      <c r="M37" s="137"/>
      <c r="N37" s="137"/>
      <c r="O37" s="137"/>
      <c r="P37" s="137"/>
      <c r="Q37" s="137"/>
      <c r="R37" s="137"/>
      <c r="S37" s="137"/>
      <c r="T37" s="137"/>
      <c r="U37" s="137"/>
      <c r="V37" s="137"/>
    </row>
    <row r="38" spans="1:22" ht="12.75" customHeight="1">
      <c r="A38" s="162">
        <v>32</v>
      </c>
      <c r="B38" s="225" t="s">
        <v>416</v>
      </c>
      <c r="C38" s="219">
        <f>SUM(C10,C19,C32:C36)</f>
        <v>126672814</v>
      </c>
      <c r="D38" s="239">
        <v>61</v>
      </c>
      <c r="E38" s="240" t="s">
        <v>417</v>
      </c>
      <c r="F38" s="219">
        <f>SUM(F16,F23,F26,F35,F36,F37)</f>
        <v>126672814</v>
      </c>
      <c r="G38" s="141"/>
      <c r="H38" s="137"/>
      <c r="I38" s="137"/>
      <c r="J38" s="137"/>
      <c r="K38" s="137"/>
      <c r="L38" s="137"/>
      <c r="M38" s="137"/>
      <c r="N38" s="137"/>
      <c r="O38" s="137"/>
      <c r="P38" s="137"/>
      <c r="Q38" s="137"/>
      <c r="R38" s="137"/>
      <c r="S38" s="137"/>
      <c r="T38" s="137"/>
      <c r="U38" s="137"/>
      <c r="V38" s="137"/>
    </row>
    <row r="39" spans="1:22" ht="12.75" customHeight="1">
      <c r="A39" s="169" t="s">
        <v>348</v>
      </c>
      <c r="B39" s="170"/>
      <c r="C39" s="170"/>
      <c r="D39" s="170"/>
      <c r="E39" s="170"/>
      <c r="F39" s="171"/>
      <c r="G39" s="136"/>
      <c r="H39" s="136"/>
      <c r="I39" s="136"/>
      <c r="J39" s="136"/>
      <c r="K39" s="136"/>
      <c r="L39" s="136"/>
      <c r="M39" s="136"/>
      <c r="N39" s="136"/>
      <c r="O39" s="136"/>
      <c r="P39" s="136"/>
      <c r="Q39" s="136"/>
      <c r="R39" s="136"/>
      <c r="S39" s="136"/>
      <c r="T39" s="136"/>
      <c r="U39" s="136"/>
      <c r="V39" s="136"/>
    </row>
    <row r="40" spans="1:22">
      <c r="A40" s="136"/>
      <c r="B40" s="136"/>
      <c r="C40" s="136"/>
      <c r="D40" s="136"/>
      <c r="E40" s="136"/>
      <c r="F40" s="136"/>
      <c r="G40" s="136"/>
      <c r="H40" s="136"/>
      <c r="I40" s="136"/>
      <c r="J40" s="136"/>
      <c r="K40" s="136"/>
      <c r="L40" s="136"/>
      <c r="M40" s="136"/>
      <c r="N40" s="136"/>
      <c r="O40" s="136"/>
      <c r="P40" s="136"/>
      <c r="Q40" s="136"/>
      <c r="R40" s="136"/>
      <c r="S40" s="136"/>
      <c r="T40" s="136"/>
      <c r="U40" s="136"/>
      <c r="V40" s="136"/>
    </row>
    <row r="41" spans="1:22">
      <c r="A41" s="136"/>
      <c r="B41" s="136"/>
      <c r="C41" s="136"/>
      <c r="D41" s="136"/>
      <c r="E41" s="136"/>
      <c r="F41" s="136"/>
      <c r="G41" s="136"/>
      <c r="H41" s="136"/>
      <c r="I41" s="136"/>
      <c r="J41" s="136"/>
      <c r="K41" s="136"/>
      <c r="L41" s="136"/>
      <c r="M41" s="136"/>
      <c r="N41" s="136"/>
      <c r="O41" s="136"/>
      <c r="P41" s="136"/>
      <c r="Q41" s="136"/>
      <c r="R41" s="136"/>
      <c r="S41" s="136"/>
      <c r="T41" s="136"/>
      <c r="U41" s="136"/>
      <c r="V41" s="136"/>
    </row>
    <row r="42" spans="1:22">
      <c r="A42" s="136"/>
      <c r="B42" s="136"/>
      <c r="C42" s="136"/>
      <c r="D42" s="136"/>
      <c r="E42" s="136"/>
      <c r="F42" s="136"/>
      <c r="G42" s="136"/>
      <c r="H42" s="136"/>
      <c r="I42" s="136"/>
      <c r="J42" s="136"/>
      <c r="K42" s="136"/>
      <c r="L42" s="136"/>
      <c r="M42" s="136"/>
      <c r="N42" s="136"/>
      <c r="O42" s="136"/>
      <c r="P42" s="136"/>
      <c r="Q42" s="136"/>
      <c r="R42" s="136"/>
      <c r="S42" s="136"/>
      <c r="T42" s="136"/>
      <c r="U42" s="136"/>
      <c r="V42" s="136"/>
    </row>
    <row r="44" spans="1:22">
      <c r="A44" s="136"/>
      <c r="B44" s="136"/>
      <c r="C44" s="136"/>
      <c r="D44" s="136"/>
      <c r="E44" s="136"/>
      <c r="F44" s="136"/>
      <c r="G44" s="136"/>
      <c r="H44" s="136"/>
      <c r="I44" s="136"/>
      <c r="J44" s="136"/>
      <c r="K44" s="136"/>
      <c r="L44" s="136"/>
      <c r="M44" s="136"/>
      <c r="N44" s="136"/>
      <c r="O44" s="136"/>
      <c r="P44" s="136"/>
      <c r="Q44" s="136"/>
      <c r="R44" s="136"/>
      <c r="S44" s="136"/>
      <c r="T44" s="136"/>
      <c r="U44" s="136"/>
      <c r="V44" s="136"/>
    </row>
  </sheetData>
  <mergeCells count="7">
    <mergeCell ref="A1:B2"/>
    <mergeCell ref="C1:F1"/>
    <mergeCell ref="C2:F2"/>
    <mergeCell ref="A4:F4"/>
    <mergeCell ref="D5:F5"/>
    <mergeCell ref="A5:C5"/>
    <mergeCell ref="A3:F3"/>
  </mergeCells>
  <pageMargins left="0.7" right="0.7" top="0.75" bottom="0.75" header="0.3" footer="0.3"/>
  <pageSetup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zoomScale="85" zoomScaleNormal="85" workbookViewId="0">
      <selection sqref="A1:B2"/>
    </sheetView>
  </sheetViews>
  <sheetFormatPr defaultRowHeight="15"/>
  <cols>
    <col min="1" max="1" width="4.1796875" customWidth="1"/>
    <col min="2" max="2" width="49.36328125" bestFit="1" customWidth="1"/>
    <col min="3" max="3" width="6" customWidth="1"/>
    <col min="4" max="4" width="11.453125" customWidth="1"/>
    <col min="5" max="5" width="11.6328125" customWidth="1"/>
    <col min="6" max="6" width="12.1796875" customWidth="1"/>
    <col min="7" max="7" width="12.6328125" customWidth="1"/>
    <col min="8" max="8" width="11" customWidth="1"/>
    <col min="11" max="11" width="12.36328125" bestFit="1" customWidth="1"/>
    <col min="12" max="12" width="10.90625" bestFit="1" customWidth="1"/>
  </cols>
  <sheetData>
    <row r="1" spans="1:12" ht="42" customHeight="1">
      <c r="A1" s="570" t="s">
        <v>418</v>
      </c>
      <c r="B1" s="571"/>
      <c r="C1" s="574" t="s">
        <v>714</v>
      </c>
      <c r="D1" s="575"/>
      <c r="E1" s="575"/>
      <c r="F1" s="575"/>
      <c r="G1" s="575"/>
      <c r="H1" s="576"/>
    </row>
    <row r="2" spans="1:12" ht="43.5" customHeight="1">
      <c r="A2" s="572"/>
      <c r="B2" s="573"/>
      <c r="C2" s="574" t="s">
        <v>757</v>
      </c>
      <c r="D2" s="575"/>
      <c r="E2" s="575"/>
      <c r="F2" s="575"/>
      <c r="G2" s="575"/>
      <c r="H2" s="576"/>
    </row>
    <row r="3" spans="1:12" ht="12.75" customHeight="1">
      <c r="A3" s="577" t="s">
        <v>303</v>
      </c>
      <c r="B3" s="575"/>
      <c r="C3" s="575"/>
      <c r="D3" s="575"/>
      <c r="E3" s="575"/>
      <c r="F3" s="575"/>
      <c r="G3" s="575"/>
      <c r="H3" s="576"/>
    </row>
    <row r="4" spans="1:12" ht="12.75" customHeight="1">
      <c r="A4" s="567" t="s">
        <v>419</v>
      </c>
      <c r="B4" s="568"/>
      <c r="C4" s="568"/>
      <c r="D4" s="568"/>
      <c r="E4" s="568"/>
      <c r="F4" s="568"/>
      <c r="G4" s="568"/>
      <c r="H4" s="569"/>
    </row>
    <row r="5" spans="1:12" ht="61.5" customHeight="1">
      <c r="A5" s="175" t="s">
        <v>304</v>
      </c>
      <c r="B5" s="176"/>
      <c r="C5" s="251"/>
      <c r="D5" s="148" t="s">
        <v>420</v>
      </c>
      <c r="E5" s="149" t="s">
        <v>421</v>
      </c>
      <c r="F5" s="150" t="s">
        <v>422</v>
      </c>
      <c r="G5" s="150" t="s">
        <v>423</v>
      </c>
      <c r="H5" s="151" t="s">
        <v>424</v>
      </c>
    </row>
    <row r="6" spans="1:12" ht="12.75" customHeight="1">
      <c r="A6" s="164">
        <v>1</v>
      </c>
      <c r="B6" s="164" t="s">
        <v>425</v>
      </c>
      <c r="C6" s="160"/>
      <c r="D6" s="231">
        <v>0</v>
      </c>
      <c r="E6" s="231">
        <v>0</v>
      </c>
      <c r="F6" s="231">
        <v>0</v>
      </c>
      <c r="G6" s="231">
        <v>0</v>
      </c>
      <c r="H6" s="231">
        <v>0</v>
      </c>
    </row>
    <row r="7" spans="1:12" ht="12.75" customHeight="1">
      <c r="A7" s="164">
        <v>2</v>
      </c>
      <c r="B7" s="164" t="s">
        <v>426</v>
      </c>
      <c r="C7" s="160"/>
      <c r="D7" s="231">
        <v>0</v>
      </c>
      <c r="E7" s="231">
        <v>0</v>
      </c>
      <c r="F7" s="231">
        <v>0</v>
      </c>
      <c r="G7" s="231">
        <v>0</v>
      </c>
      <c r="H7" s="231">
        <v>0</v>
      </c>
    </row>
    <row r="8" spans="1:12" ht="12.75" customHeight="1">
      <c r="A8" s="164">
        <v>3</v>
      </c>
      <c r="B8" s="164" t="s">
        <v>427</v>
      </c>
      <c r="C8" s="160"/>
      <c r="D8" s="231">
        <v>0</v>
      </c>
      <c r="E8" s="231">
        <v>0</v>
      </c>
      <c r="F8" s="231">
        <v>0</v>
      </c>
      <c r="G8" s="231">
        <v>0</v>
      </c>
      <c r="H8" s="231">
        <v>0</v>
      </c>
    </row>
    <row r="9" spans="1:12" ht="12.75" customHeight="1">
      <c r="A9" s="164">
        <v>4</v>
      </c>
      <c r="B9" s="164" t="s">
        <v>428</v>
      </c>
      <c r="C9" s="160"/>
      <c r="D9" s="231">
        <v>0</v>
      </c>
      <c r="E9" s="231">
        <v>0</v>
      </c>
      <c r="F9" s="231">
        <v>0</v>
      </c>
      <c r="G9" s="231">
        <v>0</v>
      </c>
      <c r="H9" s="231">
        <v>0</v>
      </c>
    </row>
    <row r="10" spans="1:12" ht="12.75" customHeight="1">
      <c r="A10" s="164">
        <v>5</v>
      </c>
      <c r="B10" s="164" t="s">
        <v>429</v>
      </c>
      <c r="C10" s="160"/>
      <c r="D10" s="231">
        <v>0</v>
      </c>
      <c r="E10" s="231">
        <v>0</v>
      </c>
      <c r="F10" s="231">
        <v>0</v>
      </c>
      <c r="G10" s="231">
        <v>0</v>
      </c>
      <c r="H10" s="231">
        <v>0</v>
      </c>
    </row>
    <row r="11" spans="1:12" ht="12.75" customHeight="1">
      <c r="A11" s="161">
        <v>6</v>
      </c>
      <c r="B11" s="161" t="s">
        <v>430</v>
      </c>
      <c r="C11" s="146"/>
      <c r="D11" s="232">
        <f>SUM(D6:D10)</f>
        <v>0</v>
      </c>
      <c r="E11" s="232">
        <f t="shared" ref="E11:G11" si="0">SUM(E6:E10)</f>
        <v>0</v>
      </c>
      <c r="F11" s="232">
        <f t="shared" si="0"/>
        <v>0</v>
      </c>
      <c r="G11" s="232">
        <f t="shared" si="0"/>
        <v>0</v>
      </c>
      <c r="H11" s="219">
        <f t="shared" ref="H11:H33" si="1">D11+E11-F11+G11</f>
        <v>0</v>
      </c>
    </row>
    <row r="12" spans="1:12" ht="12.75" customHeight="1">
      <c r="A12" s="164">
        <v>7</v>
      </c>
      <c r="B12" s="164" t="s">
        <v>431</v>
      </c>
      <c r="C12" s="160"/>
      <c r="D12" s="231">
        <v>782138</v>
      </c>
      <c r="E12" s="231">
        <v>0</v>
      </c>
      <c r="F12" s="231">
        <v>0</v>
      </c>
      <c r="G12" s="231">
        <v>0</v>
      </c>
      <c r="H12" s="487">
        <f t="shared" ref="H12:H20" si="2">D12+E12-F12+G12</f>
        <v>782138</v>
      </c>
    </row>
    <row r="13" spans="1:12" ht="12.75" customHeight="1">
      <c r="A13" s="164">
        <v>8</v>
      </c>
      <c r="B13" s="164" t="s">
        <v>432</v>
      </c>
      <c r="C13" s="160"/>
      <c r="D13" s="231">
        <v>0</v>
      </c>
      <c r="E13" s="231">
        <v>0</v>
      </c>
      <c r="F13" s="231">
        <v>0</v>
      </c>
      <c r="G13" s="231">
        <v>0</v>
      </c>
      <c r="H13" s="231">
        <v>0</v>
      </c>
    </row>
    <row r="14" spans="1:12" ht="12.75" customHeight="1">
      <c r="A14" s="164">
        <v>9</v>
      </c>
      <c r="B14" s="164" t="s">
        <v>433</v>
      </c>
      <c r="C14" s="160"/>
      <c r="D14" s="231">
        <v>1501964</v>
      </c>
      <c r="E14" s="231">
        <v>465935</v>
      </c>
      <c r="F14" s="231">
        <v>0</v>
      </c>
      <c r="G14" s="231">
        <v>10029630</v>
      </c>
      <c r="H14" s="487">
        <f t="shared" si="2"/>
        <v>11997529</v>
      </c>
    </row>
    <row r="15" spans="1:12" ht="12.75" customHeight="1">
      <c r="A15" s="164">
        <v>10</v>
      </c>
      <c r="B15" s="164" t="s">
        <v>434</v>
      </c>
      <c r="C15" s="160"/>
      <c r="D15" s="231">
        <f>2982279+1924224</f>
        <v>4906503</v>
      </c>
      <c r="E15" s="231">
        <v>0</v>
      </c>
      <c r="F15" s="231">
        <v>0</v>
      </c>
      <c r="G15" s="231">
        <v>0</v>
      </c>
      <c r="H15" s="487">
        <f t="shared" si="2"/>
        <v>4906503</v>
      </c>
      <c r="L15" s="495"/>
    </row>
    <row r="16" spans="1:12" ht="12.75" customHeight="1">
      <c r="A16" s="161">
        <v>11</v>
      </c>
      <c r="B16" s="161" t="s">
        <v>435</v>
      </c>
      <c r="C16" s="146"/>
      <c r="D16" s="232">
        <f>SUM(D12:D15)</f>
        <v>7190605</v>
      </c>
      <c r="E16" s="232">
        <f>SUM(E12:E15)</f>
        <v>465935</v>
      </c>
      <c r="F16" s="232">
        <f>SUM(F12:F15)</f>
        <v>0</v>
      </c>
      <c r="G16" s="232">
        <f>SUM(G12:G15)</f>
        <v>10029630</v>
      </c>
      <c r="H16" s="219">
        <f>D16+E16-F16+G16</f>
        <v>17686170</v>
      </c>
    </row>
    <row r="17" spans="1:12" ht="12.75" customHeight="1">
      <c r="A17" s="164">
        <v>12</v>
      </c>
      <c r="B17" s="164" t="s">
        <v>436</v>
      </c>
      <c r="C17" s="160"/>
      <c r="D17" s="231">
        <v>151023</v>
      </c>
      <c r="E17" s="231">
        <v>0</v>
      </c>
      <c r="F17" s="231">
        <v>0</v>
      </c>
      <c r="G17" s="231">
        <v>0</v>
      </c>
      <c r="H17" s="487">
        <f t="shared" si="2"/>
        <v>151023</v>
      </c>
    </row>
    <row r="18" spans="1:12" ht="12.75" customHeight="1">
      <c r="A18" s="164">
        <v>13</v>
      </c>
      <c r="B18" s="164" t="s">
        <v>437</v>
      </c>
      <c r="C18" s="160"/>
      <c r="D18" s="231">
        <v>0</v>
      </c>
      <c r="E18" s="231">
        <v>0</v>
      </c>
      <c r="F18" s="231">
        <v>0</v>
      </c>
      <c r="G18" s="231">
        <v>0</v>
      </c>
      <c r="H18" s="487">
        <f t="shared" si="2"/>
        <v>0</v>
      </c>
    </row>
    <row r="19" spans="1:12" ht="12.75" customHeight="1">
      <c r="A19" s="164">
        <v>14</v>
      </c>
      <c r="B19" s="164" t="s">
        <v>438</v>
      </c>
      <c r="C19" s="160"/>
      <c r="D19" s="231">
        <v>18718825</v>
      </c>
      <c r="E19" s="231">
        <v>396907</v>
      </c>
      <c r="F19" s="231">
        <v>0</v>
      </c>
      <c r="G19" s="231">
        <v>-10029630</v>
      </c>
      <c r="H19" s="487">
        <f t="shared" si="2"/>
        <v>9086102</v>
      </c>
    </row>
    <row r="20" spans="1:12" ht="12.75" customHeight="1">
      <c r="A20" s="164">
        <v>15</v>
      </c>
      <c r="B20" s="164" t="s">
        <v>439</v>
      </c>
      <c r="C20" s="160"/>
      <c r="D20" s="231">
        <f>29358969+22442959+1676941+19464460+6350826+3865061+4603047</f>
        <v>87762263</v>
      </c>
      <c r="E20" s="231">
        <f>1021059+996400+347191+903889+2021+216670+216534</f>
        <v>3703764</v>
      </c>
      <c r="F20" s="231">
        <f>144863+111568+12605+101239+40528</f>
        <v>410803</v>
      </c>
      <c r="G20" s="231">
        <v>0</v>
      </c>
      <c r="H20" s="487">
        <f t="shared" si="2"/>
        <v>91055224</v>
      </c>
    </row>
    <row r="21" spans="1:12" ht="12.75" customHeight="1">
      <c r="A21" s="161">
        <v>16</v>
      </c>
      <c r="B21" s="161" t="s">
        <v>440</v>
      </c>
      <c r="C21" s="146"/>
      <c r="D21" s="232">
        <f>SUM(D17:D20)</f>
        <v>106632111</v>
      </c>
      <c r="E21" s="232">
        <f>SUM(E17:E20)</f>
        <v>4100671</v>
      </c>
      <c r="F21" s="232">
        <f>SUM(F17:F20)</f>
        <v>410803</v>
      </c>
      <c r="G21" s="232">
        <f>SUM(G17:G20)</f>
        <v>-10029630</v>
      </c>
      <c r="H21" s="219">
        <f>D21+E21-F21+G21</f>
        <v>100292349</v>
      </c>
      <c r="K21" s="495"/>
    </row>
    <row r="22" spans="1:12" ht="12.75" customHeight="1">
      <c r="A22" s="164">
        <v>17</v>
      </c>
      <c r="B22" s="164" t="s">
        <v>441</v>
      </c>
      <c r="C22" s="160"/>
      <c r="D22" s="231">
        <v>0</v>
      </c>
      <c r="E22" s="231">
        <v>0</v>
      </c>
      <c r="F22" s="231">
        <v>0</v>
      </c>
      <c r="G22" s="231">
        <v>0</v>
      </c>
      <c r="H22" s="231">
        <f t="shared" si="1"/>
        <v>0</v>
      </c>
    </row>
    <row r="23" spans="1:12" ht="12.75" customHeight="1">
      <c r="A23" s="164">
        <v>18</v>
      </c>
      <c r="B23" s="223" t="s">
        <v>442</v>
      </c>
      <c r="C23" s="160"/>
      <c r="D23" s="231">
        <v>10943151</v>
      </c>
      <c r="E23" s="231">
        <v>941449</v>
      </c>
      <c r="F23" s="231">
        <v>375869</v>
      </c>
      <c r="G23" s="232"/>
      <c r="H23" s="231">
        <f>D23+E23-F23+G23</f>
        <v>11508731</v>
      </c>
      <c r="K23" s="496"/>
      <c r="L23" s="495"/>
    </row>
    <row r="24" spans="1:12" ht="12.75" customHeight="1">
      <c r="A24" s="224">
        <v>19</v>
      </c>
      <c r="B24" s="225" t="s">
        <v>673</v>
      </c>
      <c r="C24" s="162"/>
      <c r="D24" s="219">
        <f>D11+D16+D21+D23+D6</f>
        <v>124765867</v>
      </c>
      <c r="E24" s="219">
        <f t="shared" ref="E24:G24" si="3">E11+E16+E21+E23+E6</f>
        <v>5508055</v>
      </c>
      <c r="F24" s="219">
        <f t="shared" si="3"/>
        <v>786672</v>
      </c>
      <c r="G24" s="219">
        <f t="shared" si="3"/>
        <v>0</v>
      </c>
      <c r="H24" s="219">
        <f t="shared" si="1"/>
        <v>129487250</v>
      </c>
      <c r="K24" s="497"/>
      <c r="L24" s="498"/>
    </row>
    <row r="25" spans="1:12" ht="12.75" customHeight="1">
      <c r="A25" s="164">
        <v>20</v>
      </c>
      <c r="B25" s="164" t="s">
        <v>443</v>
      </c>
      <c r="C25" s="160"/>
      <c r="D25" s="231">
        <v>0</v>
      </c>
      <c r="E25" s="231">
        <v>0</v>
      </c>
      <c r="F25" s="231">
        <v>0</v>
      </c>
      <c r="G25" s="231">
        <v>0</v>
      </c>
      <c r="H25" s="231">
        <v>0</v>
      </c>
      <c r="K25" s="496"/>
      <c r="L25" s="495"/>
    </row>
    <row r="26" spans="1:12" ht="12.75" customHeight="1">
      <c r="A26" s="164">
        <v>21</v>
      </c>
      <c r="B26" s="164" t="s">
        <v>444</v>
      </c>
      <c r="C26" s="160"/>
      <c r="D26" s="231">
        <v>0</v>
      </c>
      <c r="E26" s="231">
        <v>0</v>
      </c>
      <c r="F26" s="231">
        <v>0</v>
      </c>
      <c r="G26" s="231">
        <v>0</v>
      </c>
      <c r="H26" s="231">
        <v>0</v>
      </c>
    </row>
    <row r="27" spans="1:12" ht="12.75" customHeight="1">
      <c r="A27" s="164">
        <v>22</v>
      </c>
      <c r="B27" s="164" t="s">
        <v>445</v>
      </c>
      <c r="C27" s="160"/>
      <c r="D27" s="231">
        <v>0</v>
      </c>
      <c r="E27" s="231">
        <v>0</v>
      </c>
      <c r="F27" s="231">
        <v>0</v>
      </c>
      <c r="G27" s="231">
        <v>0</v>
      </c>
      <c r="H27" s="231">
        <v>0</v>
      </c>
    </row>
    <row r="28" spans="1:12" ht="12.75" customHeight="1">
      <c r="A28" s="164">
        <v>23</v>
      </c>
      <c r="B28" s="164" t="s">
        <v>446</v>
      </c>
      <c r="C28" s="160"/>
      <c r="D28" s="231">
        <v>0</v>
      </c>
      <c r="E28" s="231">
        <v>0</v>
      </c>
      <c r="F28" s="231">
        <v>0</v>
      </c>
      <c r="G28" s="231">
        <v>0</v>
      </c>
      <c r="H28" s="231">
        <v>0</v>
      </c>
    </row>
    <row r="29" spans="1:12" ht="12.75" customHeight="1">
      <c r="A29" s="164">
        <v>24</v>
      </c>
      <c r="B29" s="164" t="s">
        <v>447</v>
      </c>
      <c r="C29" s="160"/>
      <c r="D29" s="231">
        <v>0</v>
      </c>
      <c r="E29" s="231">
        <v>0</v>
      </c>
      <c r="F29" s="231">
        <v>0</v>
      </c>
      <c r="G29" s="231">
        <v>0</v>
      </c>
      <c r="H29" s="231">
        <v>0</v>
      </c>
    </row>
    <row r="30" spans="1:12" ht="12.75" customHeight="1">
      <c r="A30" s="164">
        <v>25</v>
      </c>
      <c r="B30" s="164" t="s">
        <v>448</v>
      </c>
      <c r="C30" s="160"/>
      <c r="D30" s="231">
        <v>0</v>
      </c>
      <c r="E30" s="231">
        <v>0</v>
      </c>
      <c r="F30" s="231">
        <v>0</v>
      </c>
      <c r="G30" s="231">
        <v>0</v>
      </c>
      <c r="H30" s="231">
        <f t="shared" si="1"/>
        <v>0</v>
      </c>
    </row>
    <row r="31" spans="1:12" ht="12.75" customHeight="1">
      <c r="A31" s="164">
        <v>26</v>
      </c>
      <c r="B31" s="164" t="s">
        <v>449</v>
      </c>
      <c r="C31" s="160"/>
      <c r="D31" s="231">
        <v>0</v>
      </c>
      <c r="E31" s="231">
        <v>0</v>
      </c>
      <c r="F31" s="231">
        <v>0</v>
      </c>
      <c r="G31" s="231">
        <v>0</v>
      </c>
      <c r="H31" s="231">
        <v>0</v>
      </c>
    </row>
    <row r="32" spans="1:12" ht="12.75" customHeight="1">
      <c r="A32" s="226">
        <v>27</v>
      </c>
      <c r="B32" s="226" t="s">
        <v>450</v>
      </c>
      <c r="C32" s="162"/>
      <c r="D32" s="219">
        <f>SUM(D24:D31)</f>
        <v>124765867</v>
      </c>
      <c r="E32" s="219">
        <f>SUM(E24:E31)</f>
        <v>5508055</v>
      </c>
      <c r="F32" s="219">
        <f t="shared" ref="F32:G32" si="4">SUM(F24:F31)</f>
        <v>786672</v>
      </c>
      <c r="G32" s="219">
        <f t="shared" si="4"/>
        <v>0</v>
      </c>
      <c r="H32" s="219">
        <f t="shared" si="1"/>
        <v>129487250</v>
      </c>
    </row>
    <row r="33" spans="1:15" ht="12.75" customHeight="1">
      <c r="A33" s="164">
        <v>28</v>
      </c>
      <c r="B33" s="164" t="s">
        <v>451</v>
      </c>
      <c r="C33" s="160"/>
      <c r="D33" s="231">
        <v>2812416</v>
      </c>
      <c r="E33" s="231">
        <v>457728</v>
      </c>
      <c r="F33" s="231">
        <v>0</v>
      </c>
      <c r="G33" s="231">
        <v>0</v>
      </c>
      <c r="H33" s="231">
        <f t="shared" si="1"/>
        <v>3270144</v>
      </c>
    </row>
    <row r="34" spans="1:15" ht="12.75" customHeight="1">
      <c r="A34" s="226">
        <v>29</v>
      </c>
      <c r="B34" s="226" t="s">
        <v>452</v>
      </c>
      <c r="C34" s="162"/>
      <c r="D34" s="219">
        <f>SUM(D32:D33)</f>
        <v>127578283</v>
      </c>
      <c r="E34" s="219">
        <f>SUM(E32:E33)</f>
        <v>5965783</v>
      </c>
      <c r="F34" s="219">
        <f>SUM(F32:F33)</f>
        <v>786672</v>
      </c>
      <c r="G34" s="219">
        <f t="shared" ref="G34" si="5">SUM(G32:G33)</f>
        <v>0</v>
      </c>
      <c r="H34" s="219">
        <f>D34+E34-F34+G34</f>
        <v>132757394</v>
      </c>
    </row>
    <row r="35" spans="1:15" ht="12.75" customHeight="1">
      <c r="A35" s="564" t="s">
        <v>660</v>
      </c>
      <c r="B35" s="565"/>
      <c r="C35" s="565"/>
      <c r="D35" s="565"/>
      <c r="E35" s="565"/>
      <c r="F35" s="565"/>
      <c r="G35" s="565"/>
      <c r="H35" s="566"/>
    </row>
    <row r="36" spans="1:15" ht="66.75" customHeight="1">
      <c r="A36" s="167" t="s">
        <v>661</v>
      </c>
      <c r="B36" s="168"/>
      <c r="C36" s="152" t="s">
        <v>453</v>
      </c>
      <c r="D36" s="253" t="s">
        <v>662</v>
      </c>
      <c r="E36" s="253" t="s">
        <v>663</v>
      </c>
      <c r="F36" s="253" t="s">
        <v>664</v>
      </c>
      <c r="G36" s="253" t="s">
        <v>665</v>
      </c>
      <c r="H36" s="253" t="s">
        <v>666</v>
      </c>
    </row>
    <row r="37" spans="1:15" ht="12.75" customHeight="1">
      <c r="A37" s="164">
        <v>1</v>
      </c>
      <c r="B37" s="164" t="s">
        <v>454</v>
      </c>
      <c r="C37" s="160"/>
      <c r="D37" s="231"/>
      <c r="E37" s="231"/>
      <c r="F37" s="231"/>
      <c r="G37" s="231"/>
      <c r="H37" s="231"/>
      <c r="I37" s="361"/>
      <c r="J37" s="361"/>
      <c r="K37" s="361"/>
      <c r="L37" s="361"/>
      <c r="M37" s="361"/>
      <c r="N37" s="361"/>
      <c r="O37" s="361"/>
    </row>
    <row r="38" spans="1:15" ht="12.75" customHeight="1">
      <c r="A38" s="164">
        <v>2</v>
      </c>
      <c r="B38" s="164" t="s">
        <v>455</v>
      </c>
      <c r="C38" s="160"/>
      <c r="D38" s="231"/>
      <c r="E38" s="231"/>
      <c r="F38" s="231"/>
      <c r="G38" s="231"/>
      <c r="H38" s="231"/>
      <c r="I38" s="361"/>
      <c r="J38" s="361"/>
      <c r="K38" s="361"/>
      <c r="L38" s="361"/>
      <c r="M38" s="361"/>
      <c r="N38" s="361"/>
      <c r="O38" s="361"/>
    </row>
    <row r="39" spans="1:15" ht="12.75" customHeight="1">
      <c r="A39" s="164">
        <v>3</v>
      </c>
      <c r="B39" s="164" t="s">
        <v>456</v>
      </c>
      <c r="C39" s="160"/>
      <c r="D39" s="231"/>
      <c r="E39" s="231"/>
      <c r="F39" s="231"/>
      <c r="G39" s="231"/>
      <c r="H39" s="231"/>
      <c r="I39" s="361"/>
      <c r="J39" s="361"/>
      <c r="K39" s="361"/>
      <c r="L39" s="361"/>
      <c r="M39" s="361"/>
      <c r="N39" s="361"/>
      <c r="O39" s="361"/>
    </row>
    <row r="40" spans="1:15" ht="12.75" customHeight="1">
      <c r="A40" s="164">
        <v>4</v>
      </c>
      <c r="B40" s="164" t="s">
        <v>457</v>
      </c>
      <c r="C40" s="160"/>
      <c r="D40" s="231"/>
      <c r="E40" s="231"/>
      <c r="F40" s="231"/>
      <c r="G40" s="231"/>
      <c r="H40" s="231"/>
      <c r="I40" s="361"/>
      <c r="J40" s="361"/>
      <c r="K40" s="361"/>
      <c r="L40" s="361"/>
      <c r="M40" s="361"/>
      <c r="N40" s="361"/>
      <c r="O40" s="361"/>
    </row>
    <row r="41" spans="1:15" ht="12.75" customHeight="1">
      <c r="A41" s="164">
        <v>5</v>
      </c>
      <c r="B41" s="164" t="s">
        <v>458</v>
      </c>
      <c r="C41" s="163"/>
      <c r="D41" s="231">
        <v>4037275</v>
      </c>
      <c r="E41" s="231">
        <v>200283</v>
      </c>
      <c r="F41" s="231"/>
      <c r="G41" s="231">
        <v>3737385</v>
      </c>
      <c r="H41" s="231">
        <f>D41+E41-F41+G41</f>
        <v>7974943</v>
      </c>
      <c r="I41" s="361"/>
      <c r="J41" s="361"/>
      <c r="K41" s="361"/>
      <c r="L41" s="361"/>
      <c r="M41" s="361"/>
      <c r="N41" s="361"/>
      <c r="O41" s="361"/>
    </row>
    <row r="42" spans="1:15" ht="12.75" customHeight="1">
      <c r="A42" s="164">
        <v>6</v>
      </c>
      <c r="B42" s="164" t="s">
        <v>459</v>
      </c>
      <c r="C42" s="358"/>
      <c r="D42" s="231">
        <v>24981480</v>
      </c>
      <c r="E42" s="231">
        <v>3210771</v>
      </c>
      <c r="F42" s="231">
        <v>874685</v>
      </c>
      <c r="G42" s="231">
        <v>-3737385</v>
      </c>
      <c r="H42" s="231">
        <f t="shared" ref="H42:H44" si="6">D42+E42-F42+G42</f>
        <v>23580181</v>
      </c>
      <c r="I42" s="361"/>
      <c r="J42" s="361"/>
      <c r="K42" s="361"/>
      <c r="L42" s="361"/>
      <c r="M42" s="361"/>
      <c r="N42" s="361"/>
      <c r="O42" s="361"/>
    </row>
    <row r="43" spans="1:15" ht="12.75" customHeight="1">
      <c r="A43" s="164">
        <v>7</v>
      </c>
      <c r="B43" s="227" t="s">
        <v>460</v>
      </c>
      <c r="C43" s="163"/>
      <c r="D43" s="231">
        <v>7915521</v>
      </c>
      <c r="E43" s="231">
        <v>745291</v>
      </c>
      <c r="F43" s="231">
        <v>375869</v>
      </c>
      <c r="G43" s="231"/>
      <c r="H43" s="231">
        <f t="shared" si="6"/>
        <v>8284943</v>
      </c>
      <c r="I43" s="361"/>
      <c r="J43" s="361"/>
      <c r="K43" s="361"/>
      <c r="L43" s="361"/>
      <c r="M43" s="361"/>
      <c r="N43" s="361"/>
      <c r="O43" s="361"/>
    </row>
    <row r="44" spans="1:15" ht="12.75" customHeight="1">
      <c r="A44" s="164">
        <v>8</v>
      </c>
      <c r="B44" s="227" t="s">
        <v>461</v>
      </c>
      <c r="C44" s="492"/>
      <c r="D44" s="231">
        <v>-249237</v>
      </c>
      <c r="E44" s="231"/>
      <c r="F44" s="231">
        <v>204033</v>
      </c>
      <c r="G44" s="231"/>
      <c r="H44" s="231">
        <f t="shared" si="6"/>
        <v>-453270</v>
      </c>
      <c r="I44" s="361"/>
      <c r="J44" s="361"/>
      <c r="K44" s="361"/>
      <c r="L44" s="361"/>
      <c r="M44" s="361"/>
      <c r="N44" s="361"/>
      <c r="O44" s="361"/>
    </row>
    <row r="45" spans="1:15" ht="12.75" customHeight="1">
      <c r="A45" s="228">
        <v>9</v>
      </c>
      <c r="B45" s="229" t="s">
        <v>462</v>
      </c>
      <c r="C45" s="493"/>
      <c r="D45" s="232">
        <f>SUM(D37:D44)</f>
        <v>36685039</v>
      </c>
      <c r="E45" s="232">
        <f>SUM(E37:E44)</f>
        <v>4156345</v>
      </c>
      <c r="F45" s="232">
        <f>SUM(F37:F44)</f>
        <v>1454587</v>
      </c>
      <c r="G45" s="232">
        <f>SUM(G37:G44)</f>
        <v>0</v>
      </c>
      <c r="H45" s="232">
        <f>SUM(H37:H44)</f>
        <v>39386797</v>
      </c>
      <c r="I45" s="499"/>
      <c r="J45" s="361"/>
      <c r="K45" s="361"/>
      <c r="L45" s="361"/>
      <c r="M45" s="361"/>
      <c r="N45" s="361"/>
      <c r="O45" s="361"/>
    </row>
    <row r="46" spans="1:15" ht="12.75" customHeight="1">
      <c r="A46" s="164">
        <v>10</v>
      </c>
      <c r="B46" s="164" t="s">
        <v>463</v>
      </c>
      <c r="C46" s="359"/>
      <c r="D46" s="488"/>
      <c r="E46" s="488"/>
      <c r="F46" s="488"/>
      <c r="G46" s="488"/>
      <c r="H46" s="231"/>
      <c r="I46" s="361"/>
      <c r="J46" s="361"/>
      <c r="K46" s="361"/>
      <c r="L46" s="361"/>
      <c r="M46" s="361"/>
      <c r="N46" s="361"/>
      <c r="O46" s="361"/>
    </row>
    <row r="47" spans="1:15" ht="12.75" customHeight="1">
      <c r="A47" s="164">
        <v>11</v>
      </c>
      <c r="B47" s="164" t="s">
        <v>464</v>
      </c>
      <c r="C47" s="163"/>
      <c r="D47" s="231"/>
      <c r="E47" s="231"/>
      <c r="F47" s="231"/>
      <c r="G47" s="231"/>
      <c r="H47" s="231"/>
      <c r="I47" s="361"/>
      <c r="J47" s="361"/>
      <c r="K47" s="361"/>
      <c r="L47" s="361"/>
      <c r="M47" s="361"/>
      <c r="N47" s="361"/>
      <c r="O47" s="361"/>
    </row>
    <row r="48" spans="1:15" ht="12.75" customHeight="1">
      <c r="A48" s="164">
        <v>12</v>
      </c>
      <c r="B48" s="164" t="s">
        <v>465</v>
      </c>
      <c r="C48" s="163"/>
      <c r="D48" s="231"/>
      <c r="E48" s="231"/>
      <c r="F48" s="231"/>
      <c r="G48" s="231"/>
      <c r="H48" s="231"/>
      <c r="I48" s="361"/>
      <c r="J48" s="361"/>
      <c r="K48" s="361"/>
      <c r="L48" s="361"/>
      <c r="M48" s="361"/>
      <c r="N48" s="361"/>
      <c r="O48" s="361"/>
    </row>
    <row r="49" spans="1:15" ht="12.75" customHeight="1">
      <c r="A49" s="164">
        <v>13</v>
      </c>
      <c r="B49" s="164" t="s">
        <v>466</v>
      </c>
      <c r="C49" s="163"/>
      <c r="D49" s="231"/>
      <c r="E49" s="231"/>
      <c r="F49" s="231"/>
      <c r="G49" s="231"/>
      <c r="H49" s="231"/>
      <c r="I49" s="361"/>
      <c r="J49" s="361"/>
      <c r="K49" s="361"/>
      <c r="L49" s="361"/>
      <c r="M49" s="361"/>
      <c r="N49" s="361"/>
      <c r="O49" s="361"/>
    </row>
    <row r="50" spans="1:15" ht="12.75" customHeight="1">
      <c r="A50" s="164">
        <v>14</v>
      </c>
      <c r="B50" s="164" t="s">
        <v>467</v>
      </c>
      <c r="C50" s="163"/>
      <c r="D50" s="231"/>
      <c r="E50" s="231"/>
      <c r="F50" s="231"/>
      <c r="G50" s="231"/>
      <c r="H50" s="231"/>
      <c r="I50" s="361"/>
      <c r="J50" s="361"/>
      <c r="K50" s="361"/>
      <c r="L50" s="361"/>
      <c r="M50" s="361"/>
      <c r="N50" s="361"/>
      <c r="O50" s="361"/>
    </row>
    <row r="51" spans="1:15" ht="12.75" customHeight="1">
      <c r="A51" s="164">
        <v>15</v>
      </c>
      <c r="B51" s="164" t="s">
        <v>468</v>
      </c>
      <c r="C51" s="163"/>
      <c r="D51" s="231"/>
      <c r="E51" s="231"/>
      <c r="F51" s="231"/>
      <c r="G51" s="231"/>
      <c r="H51" s="231"/>
      <c r="I51" s="361"/>
      <c r="J51" s="361"/>
      <c r="K51" s="361"/>
      <c r="L51" s="361"/>
      <c r="M51" s="361"/>
      <c r="N51" s="361"/>
      <c r="O51" s="361"/>
    </row>
    <row r="52" spans="1:15" ht="12.75" customHeight="1">
      <c r="A52" s="164">
        <v>16</v>
      </c>
      <c r="B52" s="164" t="s">
        <v>469</v>
      </c>
      <c r="C52" s="163"/>
      <c r="D52" s="231"/>
      <c r="E52" s="231"/>
      <c r="F52" s="231"/>
      <c r="G52" s="231"/>
      <c r="H52" s="231"/>
      <c r="I52" s="361"/>
      <c r="J52" s="361"/>
      <c r="K52" s="361"/>
      <c r="L52" s="361"/>
      <c r="M52" s="361"/>
      <c r="N52" s="361"/>
      <c r="O52" s="361"/>
    </row>
    <row r="53" spans="1:15" ht="12.75" customHeight="1">
      <c r="A53" s="164">
        <v>17</v>
      </c>
      <c r="B53" s="164" t="s">
        <v>470</v>
      </c>
      <c r="C53" s="160"/>
      <c r="D53" s="231"/>
      <c r="E53" s="231"/>
      <c r="F53" s="231"/>
      <c r="G53" s="231"/>
      <c r="H53" s="231"/>
      <c r="I53" s="361"/>
      <c r="J53" s="361"/>
      <c r="K53" s="361"/>
      <c r="L53" s="361"/>
      <c r="M53" s="361"/>
      <c r="N53" s="361"/>
      <c r="O53" s="361"/>
    </row>
    <row r="54" spans="1:15" ht="12.75" customHeight="1">
      <c r="A54" s="228">
        <v>18</v>
      </c>
      <c r="B54" s="230" t="s">
        <v>674</v>
      </c>
      <c r="C54" s="146"/>
      <c r="D54" s="232">
        <f>SUM(D45:D53)</f>
        <v>36685039</v>
      </c>
      <c r="E54" s="232">
        <f>SUM(E45:E53)</f>
        <v>4156345</v>
      </c>
      <c r="F54" s="232">
        <f>SUM(F45:F53)</f>
        <v>1454587</v>
      </c>
      <c r="G54" s="232">
        <f>SUM(G45:G53)</f>
        <v>0</v>
      </c>
      <c r="H54" s="232">
        <f>SUM(H45:H53)</f>
        <v>39386797</v>
      </c>
      <c r="I54" s="361"/>
      <c r="J54" s="361"/>
      <c r="K54" s="361"/>
      <c r="L54" s="361"/>
      <c r="M54" s="361"/>
      <c r="N54" s="361"/>
      <c r="O54" s="361"/>
    </row>
    <row r="55" spans="1:15" ht="12.75" customHeight="1">
      <c r="A55" s="172" t="s">
        <v>471</v>
      </c>
      <c r="B55" s="173"/>
      <c r="C55" s="173"/>
      <c r="D55" s="173"/>
      <c r="E55" s="173"/>
      <c r="F55" s="173"/>
      <c r="G55" s="173"/>
      <c r="H55" s="174"/>
      <c r="I55" s="361"/>
      <c r="J55" s="361"/>
      <c r="K55" s="361"/>
      <c r="L55" s="361"/>
      <c r="M55" s="361"/>
      <c r="N55" s="361"/>
      <c r="O55" s="361"/>
    </row>
    <row r="56" spans="1:15">
      <c r="A56" s="142"/>
      <c r="B56" s="142"/>
      <c r="C56" s="142"/>
      <c r="D56" s="142"/>
      <c r="E56" s="142"/>
      <c r="F56" s="142"/>
      <c r="G56" s="142"/>
      <c r="H56" s="142"/>
      <c r="I56" s="361"/>
      <c r="J56" s="361"/>
      <c r="K56" s="361"/>
      <c r="L56" s="361"/>
      <c r="M56" s="361"/>
      <c r="N56" s="361"/>
      <c r="O56" s="361"/>
    </row>
    <row r="57" spans="1:15">
      <c r="B57" s="361"/>
      <c r="C57" s="361"/>
      <c r="D57" s="361"/>
      <c r="E57" s="361"/>
      <c r="F57" s="361"/>
      <c r="G57" s="361"/>
      <c r="H57" s="500"/>
      <c r="I57" s="361"/>
      <c r="J57" s="361"/>
      <c r="K57" s="361"/>
      <c r="L57" s="361"/>
      <c r="M57" s="361"/>
      <c r="N57" s="361"/>
      <c r="O57" s="361"/>
    </row>
    <row r="58" spans="1:15">
      <c r="B58" s="361"/>
      <c r="C58" s="361"/>
      <c r="D58" s="361"/>
      <c r="E58" s="361"/>
      <c r="F58" s="361"/>
      <c r="G58" s="361"/>
      <c r="H58" s="361"/>
      <c r="I58" s="361"/>
      <c r="J58" s="361"/>
      <c r="K58" s="361"/>
      <c r="L58" s="361"/>
      <c r="M58" s="361"/>
      <c r="N58" s="361"/>
      <c r="O58" s="361"/>
    </row>
  </sheetData>
  <mergeCells count="6">
    <mergeCell ref="A35:H35"/>
    <mergeCell ref="A4:H4"/>
    <mergeCell ref="A1:B2"/>
    <mergeCell ref="C1:H1"/>
    <mergeCell ref="C2:H2"/>
    <mergeCell ref="A3:H3"/>
  </mergeCells>
  <printOptions horizontalCentered="1"/>
  <pageMargins left="0.7" right="0.7"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zoomScale="85" zoomScaleNormal="85" workbookViewId="0">
      <selection sqref="A1:B2"/>
    </sheetView>
  </sheetViews>
  <sheetFormatPr defaultRowHeight="15"/>
  <cols>
    <col min="1" max="1" width="4" customWidth="1"/>
    <col min="2" max="2" width="30" customWidth="1"/>
    <col min="3" max="3" width="15.453125" customWidth="1"/>
    <col min="4" max="4" width="1.90625" customWidth="1"/>
    <col min="5" max="5" width="11.90625" customWidth="1"/>
    <col min="6" max="6" width="12.36328125" customWidth="1"/>
    <col min="7" max="7" width="11.36328125" customWidth="1"/>
    <col min="8" max="8" width="12.81640625" customWidth="1"/>
  </cols>
  <sheetData>
    <row r="1" spans="1:15" ht="38.25" customHeight="1">
      <c r="A1" s="582" t="s">
        <v>473</v>
      </c>
      <c r="B1" s="583"/>
      <c r="C1" s="589" t="s">
        <v>715</v>
      </c>
      <c r="D1" s="590"/>
      <c r="E1" s="590"/>
      <c r="F1" s="590"/>
      <c r="G1" s="591"/>
      <c r="H1" s="199"/>
      <c r="I1" s="199"/>
      <c r="J1" s="199"/>
      <c r="K1" s="199"/>
      <c r="L1" s="199"/>
      <c r="M1" s="199"/>
      <c r="N1" s="199"/>
      <c r="O1" s="199"/>
    </row>
    <row r="2" spans="1:15" ht="41.25" customHeight="1">
      <c r="A2" s="584"/>
      <c r="B2" s="585"/>
      <c r="C2" s="589" t="s">
        <v>756</v>
      </c>
      <c r="D2" s="590"/>
      <c r="E2" s="590"/>
      <c r="F2" s="590"/>
      <c r="G2" s="591"/>
      <c r="H2" s="199"/>
      <c r="I2" s="199"/>
      <c r="J2" s="199"/>
      <c r="K2" s="199"/>
      <c r="L2" s="199"/>
      <c r="M2" s="199"/>
      <c r="N2" s="199"/>
      <c r="O2" s="199"/>
    </row>
    <row r="3" spans="1:15" ht="12.75" customHeight="1">
      <c r="A3" s="579" t="s">
        <v>303</v>
      </c>
      <c r="B3" s="580"/>
      <c r="C3" s="580"/>
      <c r="D3" s="580"/>
      <c r="E3" s="580"/>
      <c r="F3" s="580"/>
      <c r="G3" s="581"/>
      <c r="H3" s="199"/>
      <c r="I3" s="199"/>
      <c r="J3" s="199"/>
      <c r="K3" s="199"/>
      <c r="L3" s="199"/>
      <c r="M3" s="199"/>
      <c r="N3" s="199"/>
      <c r="O3" s="199"/>
    </row>
    <row r="4" spans="1:15" ht="12.75" customHeight="1">
      <c r="A4" s="586" t="s">
        <v>474</v>
      </c>
      <c r="B4" s="587"/>
      <c r="C4" s="587"/>
      <c r="D4" s="587"/>
      <c r="E4" s="587"/>
      <c r="F4" s="587"/>
      <c r="G4" s="588"/>
      <c r="H4" s="199"/>
      <c r="I4" s="199"/>
      <c r="J4" s="199"/>
      <c r="K4" s="199"/>
      <c r="L4" s="199"/>
      <c r="M4" s="199"/>
      <c r="N4" s="199"/>
      <c r="O4" s="199"/>
    </row>
    <row r="5" spans="1:15" ht="50.25" customHeight="1">
      <c r="A5" s="592" t="s">
        <v>475</v>
      </c>
      <c r="B5" s="592"/>
      <c r="C5" s="202" t="s">
        <v>476</v>
      </c>
      <c r="D5" s="203"/>
      <c r="E5" s="202" t="s">
        <v>477</v>
      </c>
      <c r="F5" s="204" t="s">
        <v>478</v>
      </c>
      <c r="G5" s="202" t="s">
        <v>479</v>
      </c>
      <c r="H5" s="199"/>
      <c r="I5" s="199"/>
      <c r="J5" s="199"/>
      <c r="K5" s="199"/>
      <c r="L5" s="199"/>
      <c r="M5" s="199"/>
      <c r="N5" s="199"/>
      <c r="O5" s="199"/>
    </row>
    <row r="6" spans="1:15" ht="12.75" customHeight="1">
      <c r="A6" s="208">
        <v>1</v>
      </c>
      <c r="B6" s="208" t="s">
        <v>480</v>
      </c>
      <c r="C6" s="231"/>
      <c r="D6" s="231"/>
      <c r="E6" s="231"/>
      <c r="F6" s="231"/>
      <c r="G6" s="231"/>
      <c r="H6" s="199"/>
      <c r="I6" s="199"/>
      <c r="J6" s="199"/>
      <c r="K6" s="199"/>
      <c r="L6" s="199"/>
      <c r="M6" s="199"/>
      <c r="N6" s="199"/>
      <c r="O6" s="199"/>
    </row>
    <row r="7" spans="1:15" ht="12.75" customHeight="1">
      <c r="A7" s="208">
        <v>2</v>
      </c>
      <c r="B7" s="208" t="s">
        <v>481</v>
      </c>
      <c r="C7" s="231"/>
      <c r="D7" s="231"/>
      <c r="E7" s="231"/>
      <c r="F7" s="231"/>
      <c r="G7" s="231"/>
      <c r="H7" s="199"/>
      <c r="I7" s="199"/>
      <c r="J7" s="199"/>
      <c r="K7" s="199"/>
      <c r="L7" s="199"/>
      <c r="M7" s="199"/>
      <c r="N7" s="199"/>
      <c r="O7" s="199"/>
    </row>
    <row r="8" spans="1:15" ht="12.75" customHeight="1">
      <c r="A8" s="208">
        <v>3</v>
      </c>
      <c r="B8" s="208" t="s">
        <v>482</v>
      </c>
      <c r="C8" s="231"/>
      <c r="D8" s="231"/>
      <c r="E8" s="231"/>
      <c r="F8" s="231"/>
      <c r="G8" s="231"/>
      <c r="H8" s="199"/>
      <c r="I8" s="199"/>
      <c r="J8" s="199"/>
      <c r="K8" s="199"/>
      <c r="L8" s="199"/>
      <c r="M8" s="199"/>
      <c r="N8" s="199"/>
      <c r="O8" s="199"/>
    </row>
    <row r="9" spans="1:15" ht="12.75" customHeight="1">
      <c r="A9" s="208">
        <v>4</v>
      </c>
      <c r="B9" s="208" t="s">
        <v>483</v>
      </c>
      <c r="C9" s="231"/>
      <c r="D9" s="231"/>
      <c r="E9" s="231"/>
      <c r="F9" s="231"/>
      <c r="G9" s="487"/>
      <c r="N9" s="199"/>
      <c r="O9" s="199"/>
    </row>
    <row r="10" spans="1:15" ht="12.75" customHeight="1">
      <c r="A10" s="208">
        <v>5</v>
      </c>
      <c r="B10" s="208" t="s">
        <v>484</v>
      </c>
      <c r="C10" s="231">
        <v>779903</v>
      </c>
      <c r="D10" s="231"/>
      <c r="E10" s="231">
        <v>1445267</v>
      </c>
      <c r="F10" s="231">
        <v>1562144</v>
      </c>
      <c r="G10" s="231">
        <f>C10+E10-F10</f>
        <v>663026</v>
      </c>
      <c r="N10" s="199"/>
      <c r="O10" s="199"/>
    </row>
    <row r="11" spans="1:15" ht="12.75" customHeight="1">
      <c r="A11" s="208">
        <v>6</v>
      </c>
      <c r="B11" s="208" t="s">
        <v>485</v>
      </c>
      <c r="C11" s="231"/>
      <c r="D11" s="231"/>
      <c r="E11" s="231"/>
      <c r="F11" s="231"/>
      <c r="G11" s="231"/>
      <c r="N11" s="199"/>
      <c r="O11" s="199"/>
    </row>
    <row r="12" spans="1:15" ht="12.75" customHeight="1">
      <c r="A12" s="206">
        <v>7</v>
      </c>
      <c r="B12" s="206" t="s">
        <v>486</v>
      </c>
      <c r="C12" s="232">
        <f>SUM(C6:C11)</f>
        <v>779903</v>
      </c>
      <c r="D12" s="232"/>
      <c r="E12" s="232">
        <f t="shared" ref="E12:G12" si="0">SUM(E6:E11)</f>
        <v>1445267</v>
      </c>
      <c r="F12" s="232">
        <f t="shared" si="0"/>
        <v>1562144</v>
      </c>
      <c r="G12" s="232">
        <f t="shared" si="0"/>
        <v>663026</v>
      </c>
      <c r="N12" s="201"/>
      <c r="O12" s="201"/>
    </row>
    <row r="13" spans="1:15" ht="12.75" customHeight="1">
      <c r="A13" s="593" t="s">
        <v>667</v>
      </c>
      <c r="B13" s="594"/>
      <c r="C13" s="594"/>
      <c r="D13" s="594"/>
      <c r="E13" s="594"/>
      <c r="F13" s="594"/>
      <c r="G13" s="595"/>
      <c r="N13" s="199"/>
      <c r="O13" s="199"/>
    </row>
    <row r="14" spans="1:15" ht="12.75" customHeight="1">
      <c r="A14" s="438">
        <v>1</v>
      </c>
      <c r="B14" s="439" t="s">
        <v>487</v>
      </c>
      <c r="C14" s="440">
        <v>95</v>
      </c>
      <c r="D14" s="438">
        <v>4</v>
      </c>
      <c r="E14" s="441" t="s">
        <v>488</v>
      </c>
      <c r="F14" s="222">
        <v>3714997.72</v>
      </c>
      <c r="G14" s="436"/>
      <c r="N14" s="199"/>
      <c r="O14" s="199"/>
    </row>
    <row r="15" spans="1:15" ht="12.75" customHeight="1">
      <c r="A15" s="220">
        <v>2</v>
      </c>
      <c r="B15" s="221" t="s">
        <v>489</v>
      </c>
      <c r="C15" s="222">
        <v>210394</v>
      </c>
      <c r="D15" s="220">
        <v>5</v>
      </c>
      <c r="E15" s="208" t="s">
        <v>490</v>
      </c>
      <c r="F15" s="222">
        <v>1251079.2</v>
      </c>
      <c r="G15" s="436"/>
      <c r="N15" s="199"/>
      <c r="O15" s="199"/>
    </row>
    <row r="16" spans="1:15" ht="12.75" customHeight="1">
      <c r="A16" s="220">
        <v>3</v>
      </c>
      <c r="B16" s="221" t="s">
        <v>491</v>
      </c>
      <c r="C16" s="222">
        <v>15587</v>
      </c>
      <c r="D16" s="220">
        <v>6</v>
      </c>
      <c r="E16" s="208" t="s">
        <v>492</v>
      </c>
      <c r="F16" s="222">
        <f>1335408.85+62583.97</f>
        <v>1397992.82</v>
      </c>
      <c r="G16" s="436"/>
      <c r="H16" s="199"/>
      <c r="I16" s="199"/>
      <c r="J16" s="199"/>
      <c r="K16" s="199"/>
      <c r="L16" s="199"/>
      <c r="M16" s="199"/>
      <c r="N16" s="199"/>
      <c r="O16" s="199"/>
    </row>
    <row r="17" spans="1:8" ht="12.75" customHeight="1">
      <c r="A17" s="360" t="s">
        <v>472</v>
      </c>
      <c r="B17" s="209"/>
      <c r="C17" s="209"/>
      <c r="D17" s="209"/>
      <c r="E17" s="209"/>
      <c r="F17" s="210"/>
      <c r="G17" s="437"/>
      <c r="H17" s="183"/>
    </row>
    <row r="18" spans="1:8" ht="12.75" customHeight="1">
      <c r="A18" s="200"/>
      <c r="B18" s="200"/>
      <c r="C18" s="200"/>
      <c r="D18" s="200"/>
      <c r="E18" s="200"/>
      <c r="F18" s="199"/>
      <c r="G18" s="199"/>
      <c r="H18" s="183"/>
    </row>
    <row r="19" spans="1:8" ht="12.75" customHeight="1">
      <c r="A19" s="178"/>
      <c r="B19" s="178"/>
      <c r="C19" s="147"/>
      <c r="D19" s="182"/>
      <c r="E19" s="183"/>
      <c r="F19" s="183"/>
      <c r="G19" s="183"/>
      <c r="H19" s="183"/>
    </row>
    <row r="20" spans="1:8" ht="12.75" customHeight="1">
      <c r="A20" s="178"/>
      <c r="B20" s="178"/>
      <c r="C20" s="147"/>
      <c r="D20" s="182"/>
      <c r="E20" s="183"/>
      <c r="F20" s="183"/>
      <c r="G20" s="183"/>
      <c r="H20" s="183"/>
    </row>
    <row r="21" spans="1:8" ht="12.75" customHeight="1">
      <c r="A21" s="181"/>
      <c r="B21" s="181"/>
      <c r="C21" s="494"/>
      <c r="D21" s="184"/>
      <c r="E21" s="494"/>
      <c r="F21" s="494"/>
      <c r="G21" s="184"/>
      <c r="H21" s="184"/>
    </row>
    <row r="22" spans="1:8" ht="12.75" customHeight="1">
      <c r="A22" s="178"/>
      <c r="B22" s="178"/>
      <c r="C22" s="147"/>
      <c r="D22" s="179"/>
      <c r="E22" s="180"/>
      <c r="F22" s="180"/>
      <c r="G22" s="180"/>
      <c r="H22" s="183"/>
    </row>
    <row r="23" spans="1:8" ht="12.75" customHeight="1">
      <c r="A23" s="178"/>
      <c r="B23" s="185"/>
      <c r="C23" s="147"/>
      <c r="D23" s="182"/>
      <c r="E23" s="183"/>
      <c r="F23" s="183"/>
      <c r="G23" s="183"/>
      <c r="H23" s="183"/>
    </row>
    <row r="24" spans="1:8" ht="12.75" customHeight="1">
      <c r="A24" s="186"/>
      <c r="B24" s="187"/>
      <c r="C24" s="145"/>
      <c r="D24" s="188"/>
      <c r="E24" s="188"/>
      <c r="F24" s="188"/>
      <c r="G24" s="188"/>
      <c r="H24" s="188"/>
    </row>
    <row r="25" spans="1:8" ht="12.75" customHeight="1">
      <c r="A25" s="178"/>
      <c r="B25" s="178"/>
      <c r="C25" s="147"/>
      <c r="D25" s="182"/>
      <c r="E25" s="183"/>
      <c r="F25" s="183"/>
      <c r="G25" s="183"/>
      <c r="H25" s="183"/>
    </row>
    <row r="26" spans="1:8" ht="12.75" customHeight="1">
      <c r="A26" s="178"/>
      <c r="B26" s="178"/>
      <c r="C26" s="147"/>
      <c r="D26" s="182"/>
      <c r="E26" s="183"/>
      <c r="F26" s="183"/>
      <c r="G26" s="183"/>
      <c r="H26" s="183"/>
    </row>
    <row r="27" spans="1:8" ht="12.75" customHeight="1">
      <c r="A27" s="178"/>
      <c r="B27" s="178"/>
      <c r="C27" s="147"/>
      <c r="D27" s="182"/>
      <c r="E27" s="183"/>
      <c r="F27" s="183"/>
      <c r="G27" s="183"/>
      <c r="H27" s="183"/>
    </row>
    <row r="28" spans="1:8" ht="12.75" customHeight="1">
      <c r="A28" s="178"/>
      <c r="B28" s="178"/>
      <c r="C28" s="147"/>
      <c r="D28" s="182"/>
      <c r="E28" s="183"/>
      <c r="F28" s="183"/>
      <c r="G28" s="183"/>
      <c r="H28" s="183"/>
    </row>
    <row r="29" spans="1:8" ht="12.75" customHeight="1">
      <c r="A29" s="178"/>
      <c r="B29" s="178"/>
      <c r="C29" s="147"/>
      <c r="D29" s="182"/>
      <c r="E29" s="183"/>
      <c r="F29" s="183"/>
      <c r="G29" s="183"/>
      <c r="H29" s="183"/>
    </row>
    <row r="30" spans="1:8" ht="12.75" customHeight="1">
      <c r="A30" s="178"/>
      <c r="B30" s="178"/>
      <c r="C30" s="147"/>
      <c r="D30" s="182"/>
      <c r="E30" s="183"/>
      <c r="F30" s="183"/>
      <c r="G30" s="183"/>
      <c r="H30" s="183"/>
    </row>
    <row r="31" spans="1:8" ht="12.75" customHeight="1">
      <c r="A31" s="178"/>
      <c r="B31" s="178"/>
      <c r="C31" s="147"/>
      <c r="D31" s="182"/>
      <c r="E31" s="183"/>
      <c r="F31" s="183"/>
      <c r="G31" s="183"/>
      <c r="H31" s="183"/>
    </row>
    <row r="32" spans="1:8" ht="12.75" customHeight="1">
      <c r="A32" s="189"/>
      <c r="B32" s="189"/>
      <c r="C32" s="145"/>
      <c r="D32" s="188"/>
      <c r="E32" s="188"/>
      <c r="F32" s="188"/>
      <c r="G32" s="188"/>
      <c r="H32" s="188"/>
    </row>
    <row r="33" spans="1:14" ht="12.75" customHeight="1">
      <c r="A33" s="178"/>
      <c r="B33" s="178"/>
      <c r="C33" s="147"/>
      <c r="D33" s="182"/>
      <c r="E33" s="183"/>
      <c r="F33" s="180"/>
      <c r="G33" s="180"/>
      <c r="H33" s="183"/>
    </row>
    <row r="34" spans="1:14" ht="12.75" customHeight="1">
      <c r="A34" s="189"/>
      <c r="B34" s="189"/>
      <c r="C34" s="145"/>
      <c r="D34" s="188"/>
      <c r="E34" s="188"/>
      <c r="F34" s="188"/>
      <c r="G34" s="188"/>
      <c r="H34" s="188"/>
    </row>
    <row r="35" spans="1:14" ht="12.75" customHeight="1">
      <c r="A35" s="198"/>
      <c r="B35" s="198"/>
      <c r="C35" s="198"/>
      <c r="D35" s="198"/>
      <c r="E35" s="198"/>
      <c r="F35" s="198"/>
      <c r="G35" s="198"/>
      <c r="H35" s="198"/>
    </row>
    <row r="36" spans="1:14" ht="12.75" customHeight="1">
      <c r="A36" s="190"/>
      <c r="B36" s="190"/>
      <c r="C36" s="177"/>
      <c r="D36" s="177"/>
      <c r="E36" s="190"/>
      <c r="F36" s="177"/>
      <c r="G36" s="177"/>
      <c r="H36" s="177"/>
    </row>
    <row r="37" spans="1:14" ht="12.75" customHeight="1">
      <c r="A37" s="178"/>
      <c r="B37" s="178"/>
      <c r="C37" s="191"/>
      <c r="D37" s="191"/>
      <c r="E37" s="191"/>
      <c r="F37" s="191"/>
      <c r="G37" s="191"/>
      <c r="H37" s="191"/>
    </row>
    <row r="38" spans="1:14" ht="12.75" customHeight="1">
      <c r="A38" s="178"/>
      <c r="B38" s="178"/>
      <c r="C38" s="191"/>
      <c r="D38" s="191"/>
      <c r="E38" s="191"/>
      <c r="F38" s="191"/>
      <c r="G38" s="191"/>
      <c r="H38" s="191"/>
    </row>
    <row r="39" spans="1:14" ht="12.75" customHeight="1">
      <c r="A39" s="178"/>
      <c r="B39" s="178"/>
      <c r="C39" s="191"/>
      <c r="D39" s="191"/>
      <c r="E39" s="191"/>
      <c r="F39" s="191"/>
      <c r="G39" s="191"/>
      <c r="H39" s="191"/>
    </row>
    <row r="40" spans="1:14" ht="12.75" customHeight="1">
      <c r="A40" s="199"/>
      <c r="B40" s="199"/>
      <c r="C40" s="199"/>
      <c r="D40" s="199"/>
      <c r="E40" s="199"/>
      <c r="F40" s="199"/>
      <c r="G40" s="199"/>
      <c r="H40" s="199"/>
      <c r="I40" s="199"/>
      <c r="J40" s="199"/>
      <c r="K40" s="199"/>
      <c r="L40" s="199"/>
      <c r="M40" s="199"/>
      <c r="N40" s="199"/>
    </row>
    <row r="41" spans="1:14" ht="12.75" customHeight="1">
      <c r="A41" s="178"/>
      <c r="B41" s="178"/>
      <c r="C41" s="191"/>
      <c r="D41" s="192"/>
      <c r="E41" s="192"/>
      <c r="F41" s="192"/>
      <c r="G41" s="192"/>
      <c r="H41" s="192"/>
    </row>
    <row r="42" spans="1:14" ht="12.75" customHeight="1">
      <c r="A42" s="178"/>
      <c r="B42" s="178"/>
      <c r="C42" s="191"/>
      <c r="D42" s="192"/>
      <c r="E42" s="192"/>
      <c r="F42" s="192"/>
      <c r="G42" s="192"/>
      <c r="H42" s="192"/>
    </row>
    <row r="43" spans="1:14" ht="12.75" customHeight="1">
      <c r="A43" s="178"/>
      <c r="B43" s="178"/>
      <c r="C43" s="191"/>
      <c r="D43" s="192"/>
      <c r="E43" s="192"/>
      <c r="F43" s="192"/>
      <c r="G43" s="192"/>
      <c r="H43" s="192"/>
    </row>
    <row r="44" spans="1:14" ht="12.75" customHeight="1">
      <c r="A44" s="178"/>
      <c r="B44" s="178"/>
      <c r="C44" s="191"/>
      <c r="D44" s="192"/>
      <c r="E44" s="192"/>
      <c r="F44" s="192"/>
      <c r="G44" s="192"/>
      <c r="H44" s="192"/>
    </row>
    <row r="45" spans="1:14" ht="12.75" customHeight="1">
      <c r="A45" s="193"/>
      <c r="B45" s="194"/>
      <c r="C45" s="195"/>
      <c r="D45" s="195"/>
      <c r="E45" s="196"/>
      <c r="F45" s="195"/>
      <c r="G45" s="195"/>
      <c r="H45" s="195"/>
    </row>
    <row r="46" spans="1:14" ht="12.75" customHeight="1">
      <c r="A46" s="178"/>
      <c r="B46" s="178"/>
      <c r="C46" s="191"/>
      <c r="D46" s="191"/>
      <c r="E46" s="191"/>
      <c r="F46" s="191"/>
      <c r="G46" s="191"/>
      <c r="H46" s="191"/>
    </row>
    <row r="47" spans="1:14" ht="12.75" customHeight="1">
      <c r="A47" s="178"/>
      <c r="B47" s="178"/>
      <c r="C47" s="191"/>
      <c r="D47" s="191"/>
      <c r="E47" s="191"/>
      <c r="F47" s="191"/>
      <c r="G47" s="191"/>
      <c r="H47" s="191"/>
    </row>
    <row r="48" spans="1:14" ht="12.75" customHeight="1">
      <c r="A48" s="178"/>
      <c r="B48" s="178"/>
      <c r="C48" s="191"/>
      <c r="D48" s="191"/>
      <c r="E48" s="191"/>
      <c r="F48" s="191"/>
      <c r="G48" s="191"/>
      <c r="H48" s="191"/>
    </row>
    <row r="49" spans="1:8" ht="12.75" customHeight="1">
      <c r="A49" s="178"/>
      <c r="B49" s="178"/>
      <c r="C49" s="191"/>
      <c r="D49" s="191"/>
      <c r="E49" s="191"/>
      <c r="F49" s="191"/>
      <c r="G49" s="191"/>
      <c r="H49" s="191"/>
    </row>
    <row r="50" spans="1:8" ht="12.75" customHeight="1">
      <c r="A50" s="178"/>
      <c r="B50" s="178"/>
      <c r="C50" s="191"/>
      <c r="D50" s="191"/>
      <c r="E50" s="191"/>
      <c r="F50" s="191"/>
      <c r="G50" s="191"/>
      <c r="H50" s="191"/>
    </row>
    <row r="51" spans="1:8" ht="12.75" customHeight="1">
      <c r="A51" s="178"/>
      <c r="B51" s="178"/>
      <c r="C51" s="191"/>
      <c r="D51" s="191"/>
      <c r="E51" s="191"/>
      <c r="F51" s="191"/>
      <c r="G51" s="191"/>
      <c r="H51" s="192"/>
    </row>
    <row r="52" spans="1:8" ht="12.75" customHeight="1">
      <c r="A52" s="178"/>
      <c r="B52" s="178"/>
      <c r="C52" s="191"/>
      <c r="D52" s="191"/>
      <c r="E52" s="191"/>
      <c r="F52" s="191"/>
      <c r="G52" s="191"/>
      <c r="H52" s="191"/>
    </row>
    <row r="53" spans="1:8" ht="12.75" customHeight="1">
      <c r="A53" s="178"/>
      <c r="B53" s="178"/>
      <c r="C53" s="191"/>
      <c r="D53" s="191"/>
      <c r="E53" s="191"/>
      <c r="F53" s="191"/>
      <c r="G53" s="191"/>
      <c r="H53" s="191"/>
    </row>
    <row r="54" spans="1:8" ht="12.75" customHeight="1">
      <c r="A54" s="193"/>
      <c r="B54" s="194"/>
      <c r="C54" s="195"/>
      <c r="D54" s="195"/>
      <c r="E54" s="195"/>
      <c r="F54" s="195"/>
      <c r="G54" s="195"/>
      <c r="H54" s="195"/>
    </row>
    <row r="55" spans="1:8" ht="12.75" customHeight="1">
      <c r="A55" s="578"/>
      <c r="B55" s="578"/>
      <c r="C55" s="578"/>
      <c r="D55" s="578"/>
      <c r="E55" s="578"/>
      <c r="F55" s="578"/>
      <c r="G55" s="578"/>
      <c r="H55" s="578"/>
    </row>
    <row r="56" spans="1:8">
      <c r="A56" s="179"/>
      <c r="B56" s="179"/>
      <c r="C56" s="179"/>
      <c r="D56" s="179"/>
      <c r="E56" s="179"/>
      <c r="F56" s="179"/>
      <c r="G56" s="179"/>
      <c r="H56" s="179"/>
    </row>
    <row r="57" spans="1:8">
      <c r="A57" s="197"/>
      <c r="B57" s="197"/>
      <c r="C57" s="197"/>
      <c r="D57" s="197"/>
      <c r="E57" s="197"/>
      <c r="F57" s="197"/>
      <c r="G57" s="197"/>
      <c r="H57" s="197"/>
    </row>
    <row r="58" spans="1:8">
      <c r="A58" s="197"/>
      <c r="B58" s="197"/>
      <c r="C58" s="197"/>
      <c r="D58" s="197"/>
      <c r="E58" s="197"/>
      <c r="F58" s="197"/>
      <c r="G58" s="197"/>
      <c r="H58" s="197"/>
    </row>
    <row r="59" spans="1:8">
      <c r="A59" s="197"/>
      <c r="B59" s="197"/>
      <c r="C59" s="197"/>
      <c r="D59" s="197"/>
      <c r="E59" s="197"/>
      <c r="F59" s="197"/>
      <c r="G59" s="197"/>
      <c r="H59" s="197"/>
    </row>
    <row r="60" spans="1:8">
      <c r="A60" s="197"/>
      <c r="B60" s="197"/>
      <c r="C60" s="197"/>
      <c r="D60" s="197"/>
      <c r="E60" s="197"/>
      <c r="F60" s="197"/>
      <c r="G60" s="197"/>
      <c r="H60" s="197"/>
    </row>
    <row r="61" spans="1:8">
      <c r="A61" s="197"/>
      <c r="B61" s="197"/>
      <c r="C61" s="197"/>
      <c r="D61" s="197"/>
      <c r="E61" s="197"/>
      <c r="F61" s="197"/>
      <c r="G61" s="197"/>
      <c r="H61" s="197"/>
    </row>
    <row r="62" spans="1:8">
      <c r="A62" s="197"/>
      <c r="B62" s="197"/>
      <c r="C62" s="197"/>
      <c r="D62" s="197"/>
      <c r="E62" s="197"/>
      <c r="F62" s="197"/>
      <c r="G62" s="197"/>
      <c r="H62" s="197"/>
    </row>
    <row r="63" spans="1:8">
      <c r="A63" s="197"/>
      <c r="B63" s="197"/>
      <c r="C63" s="197"/>
      <c r="D63" s="197"/>
      <c r="E63" s="197"/>
      <c r="F63" s="197"/>
      <c r="G63" s="197"/>
      <c r="H63" s="197"/>
    </row>
    <row r="64" spans="1:8">
      <c r="A64" s="197"/>
      <c r="B64" s="197"/>
      <c r="C64" s="197"/>
      <c r="D64" s="197"/>
      <c r="E64" s="197"/>
      <c r="F64" s="197"/>
      <c r="G64" s="197"/>
      <c r="H64" s="197"/>
    </row>
    <row r="65" spans="1:8">
      <c r="A65" s="197"/>
      <c r="B65" s="197"/>
      <c r="C65" s="197"/>
      <c r="D65" s="197"/>
      <c r="E65" s="197"/>
      <c r="F65" s="197"/>
      <c r="G65" s="197"/>
      <c r="H65" s="197"/>
    </row>
    <row r="66" spans="1:8">
      <c r="A66" s="197"/>
      <c r="B66" s="197"/>
      <c r="C66" s="197"/>
      <c r="D66" s="197"/>
      <c r="E66" s="197"/>
      <c r="F66" s="197"/>
      <c r="G66" s="197"/>
      <c r="H66" s="197"/>
    </row>
    <row r="67" spans="1:8">
      <c r="A67" s="197"/>
      <c r="B67" s="197"/>
      <c r="C67" s="197"/>
      <c r="D67" s="197"/>
      <c r="E67" s="197"/>
      <c r="F67" s="197"/>
      <c r="G67" s="197"/>
      <c r="H67" s="197"/>
    </row>
    <row r="68" spans="1:8">
      <c r="A68" s="197"/>
      <c r="B68" s="197"/>
      <c r="C68" s="197"/>
      <c r="D68" s="197"/>
      <c r="E68" s="197"/>
      <c r="F68" s="197"/>
      <c r="G68" s="197"/>
      <c r="H68" s="197"/>
    </row>
    <row r="69" spans="1:8">
      <c r="A69" s="197"/>
      <c r="B69" s="197"/>
      <c r="C69" s="197"/>
      <c r="D69" s="197"/>
      <c r="E69" s="197"/>
      <c r="F69" s="197"/>
      <c r="G69" s="197"/>
      <c r="H69" s="197"/>
    </row>
    <row r="70" spans="1:8">
      <c r="A70" s="197"/>
      <c r="B70" s="197"/>
      <c r="C70" s="197"/>
      <c r="D70" s="197"/>
      <c r="E70" s="197"/>
      <c r="F70" s="197"/>
      <c r="G70" s="197"/>
      <c r="H70" s="197"/>
    </row>
    <row r="71" spans="1:8">
      <c r="A71" s="197"/>
      <c r="B71" s="197"/>
      <c r="C71" s="197"/>
      <c r="D71" s="197"/>
      <c r="E71" s="197"/>
      <c r="F71" s="197"/>
      <c r="G71" s="197"/>
      <c r="H71" s="197"/>
    </row>
    <row r="72" spans="1:8">
      <c r="A72" s="197"/>
      <c r="B72" s="197"/>
      <c r="C72" s="197"/>
      <c r="D72" s="197"/>
      <c r="E72" s="197"/>
      <c r="F72" s="197"/>
      <c r="G72" s="197"/>
      <c r="H72" s="197"/>
    </row>
    <row r="73" spans="1:8">
      <c r="A73" s="197"/>
      <c r="B73" s="197"/>
      <c r="C73" s="197"/>
      <c r="D73" s="197"/>
      <c r="E73" s="197"/>
      <c r="F73" s="197"/>
      <c r="G73" s="197"/>
      <c r="H73" s="197"/>
    </row>
    <row r="74" spans="1:8">
      <c r="A74" s="197"/>
      <c r="B74" s="197"/>
      <c r="C74" s="197"/>
      <c r="D74" s="197"/>
      <c r="E74" s="197"/>
      <c r="F74" s="197"/>
      <c r="G74" s="197"/>
      <c r="H74" s="197"/>
    </row>
    <row r="75" spans="1:8">
      <c r="A75" s="197"/>
      <c r="B75" s="197"/>
      <c r="C75" s="197"/>
      <c r="D75" s="197"/>
      <c r="E75" s="197"/>
      <c r="F75" s="197"/>
      <c r="G75" s="197"/>
      <c r="H75" s="197"/>
    </row>
    <row r="76" spans="1:8">
      <c r="A76" s="197"/>
      <c r="B76" s="197"/>
      <c r="C76" s="197"/>
      <c r="D76" s="197"/>
      <c r="E76" s="197"/>
      <c r="F76" s="197"/>
      <c r="G76" s="197"/>
      <c r="H76" s="197"/>
    </row>
    <row r="77" spans="1:8">
      <c r="A77" s="197"/>
      <c r="B77" s="197"/>
      <c r="C77" s="197"/>
      <c r="D77" s="197"/>
      <c r="E77" s="197"/>
      <c r="F77" s="197"/>
      <c r="G77" s="197"/>
      <c r="H77" s="197"/>
    </row>
    <row r="78" spans="1:8">
      <c r="A78" s="197"/>
      <c r="B78" s="197"/>
      <c r="C78" s="197"/>
      <c r="D78" s="197"/>
      <c r="E78" s="197"/>
      <c r="F78" s="197"/>
      <c r="G78" s="197"/>
      <c r="H78" s="197"/>
    </row>
    <row r="79" spans="1:8">
      <c r="A79" s="197"/>
      <c r="B79" s="197"/>
      <c r="C79" s="197"/>
      <c r="D79" s="197"/>
      <c r="E79" s="197"/>
      <c r="F79" s="197"/>
      <c r="G79" s="197"/>
      <c r="H79" s="197"/>
    </row>
    <row r="80" spans="1:8">
      <c r="A80" s="197"/>
      <c r="B80" s="197"/>
      <c r="C80" s="197"/>
      <c r="D80" s="197"/>
      <c r="E80" s="197"/>
      <c r="F80" s="197"/>
      <c r="G80" s="197"/>
      <c r="H80" s="197"/>
    </row>
    <row r="81" spans="1:8">
      <c r="A81" s="197"/>
      <c r="B81" s="197"/>
      <c r="C81" s="197"/>
      <c r="D81" s="197"/>
      <c r="E81" s="197"/>
      <c r="F81" s="197"/>
      <c r="G81" s="197"/>
      <c r="H81" s="197"/>
    </row>
    <row r="82" spans="1:8">
      <c r="A82" s="197"/>
      <c r="B82" s="197"/>
      <c r="C82" s="197"/>
      <c r="D82" s="197"/>
      <c r="E82" s="197"/>
      <c r="F82" s="197"/>
      <c r="G82" s="197"/>
      <c r="H82" s="197"/>
    </row>
    <row r="83" spans="1:8">
      <c r="A83" s="197"/>
      <c r="B83" s="197"/>
      <c r="C83" s="197"/>
      <c r="D83" s="197"/>
      <c r="E83" s="197"/>
      <c r="F83" s="197"/>
      <c r="G83" s="197"/>
      <c r="H83" s="197"/>
    </row>
    <row r="84" spans="1:8">
      <c r="A84" s="197"/>
      <c r="B84" s="197"/>
      <c r="C84" s="197"/>
      <c r="D84" s="197"/>
      <c r="E84" s="197"/>
      <c r="F84" s="197"/>
      <c r="G84" s="197"/>
      <c r="H84" s="197"/>
    </row>
    <row r="85" spans="1:8">
      <c r="A85" s="197"/>
      <c r="B85" s="197"/>
      <c r="C85" s="197"/>
      <c r="D85" s="197"/>
      <c r="E85" s="197"/>
      <c r="F85" s="197"/>
      <c r="G85" s="197"/>
      <c r="H85" s="197"/>
    </row>
    <row r="86" spans="1:8">
      <c r="A86" s="197"/>
      <c r="B86" s="197"/>
      <c r="C86" s="197"/>
      <c r="D86" s="197"/>
      <c r="E86" s="197"/>
      <c r="F86" s="197"/>
      <c r="G86" s="197"/>
      <c r="H86" s="197"/>
    </row>
    <row r="87" spans="1:8">
      <c r="A87" s="197"/>
      <c r="B87" s="197"/>
      <c r="C87" s="197"/>
      <c r="D87" s="197"/>
      <c r="E87" s="197"/>
      <c r="F87" s="197"/>
      <c r="G87" s="197"/>
      <c r="H87" s="197"/>
    </row>
    <row r="88" spans="1:8">
      <c r="A88" s="197"/>
      <c r="B88" s="197"/>
      <c r="C88" s="197"/>
      <c r="D88" s="197"/>
      <c r="E88" s="197"/>
      <c r="F88" s="197"/>
      <c r="G88" s="197"/>
      <c r="H88" s="197"/>
    </row>
    <row r="89" spans="1:8">
      <c r="A89" s="197"/>
      <c r="B89" s="197"/>
      <c r="C89" s="197"/>
      <c r="D89" s="197"/>
      <c r="E89" s="197"/>
      <c r="F89" s="197"/>
      <c r="G89" s="197"/>
      <c r="H89" s="197"/>
    </row>
    <row r="90" spans="1:8">
      <c r="A90" s="197"/>
      <c r="B90" s="197"/>
      <c r="C90" s="197"/>
      <c r="D90" s="197"/>
      <c r="E90" s="197"/>
      <c r="F90" s="197"/>
      <c r="G90" s="197"/>
      <c r="H90" s="197"/>
    </row>
    <row r="91" spans="1:8">
      <c r="A91" s="197"/>
      <c r="B91" s="197"/>
      <c r="C91" s="197"/>
      <c r="D91" s="197"/>
      <c r="E91" s="197"/>
      <c r="F91" s="197"/>
      <c r="G91" s="197"/>
      <c r="H91" s="197"/>
    </row>
    <row r="92" spans="1:8">
      <c r="A92" s="197"/>
      <c r="B92" s="197"/>
      <c r="C92" s="197"/>
      <c r="D92" s="197"/>
      <c r="E92" s="197"/>
      <c r="F92" s="197"/>
      <c r="G92" s="197"/>
      <c r="H92" s="197"/>
    </row>
    <row r="93" spans="1:8">
      <c r="A93" s="197"/>
      <c r="B93" s="197"/>
      <c r="C93" s="197"/>
      <c r="D93" s="197"/>
      <c r="E93" s="197"/>
      <c r="F93" s="197"/>
      <c r="G93" s="197"/>
      <c r="H93" s="197"/>
    </row>
    <row r="94" spans="1:8">
      <c r="A94" s="197"/>
      <c r="B94" s="197"/>
      <c r="C94" s="197"/>
      <c r="D94" s="197"/>
      <c r="E94" s="197"/>
      <c r="F94" s="197"/>
      <c r="G94" s="197"/>
      <c r="H94" s="197"/>
    </row>
    <row r="95" spans="1:8">
      <c r="A95" s="197"/>
      <c r="B95" s="197"/>
      <c r="C95" s="197"/>
      <c r="D95" s="197"/>
      <c r="E95" s="197"/>
      <c r="F95" s="197"/>
      <c r="G95" s="197"/>
      <c r="H95" s="197"/>
    </row>
    <row r="96" spans="1:8">
      <c r="A96" s="197"/>
      <c r="B96" s="197"/>
      <c r="C96" s="197"/>
      <c r="D96" s="197"/>
      <c r="E96" s="197"/>
      <c r="F96" s="197"/>
      <c r="G96" s="197"/>
      <c r="H96" s="197"/>
    </row>
    <row r="97" spans="1:8">
      <c r="A97" s="197"/>
      <c r="B97" s="197"/>
      <c r="C97" s="197"/>
      <c r="D97" s="197"/>
      <c r="E97" s="197"/>
      <c r="F97" s="197"/>
      <c r="G97" s="197"/>
      <c r="H97" s="197"/>
    </row>
    <row r="98" spans="1:8">
      <c r="A98" s="197"/>
      <c r="B98" s="197"/>
      <c r="C98" s="197"/>
      <c r="D98" s="197"/>
      <c r="E98" s="197"/>
      <c r="F98" s="197"/>
      <c r="G98" s="197"/>
      <c r="H98" s="197"/>
    </row>
    <row r="99" spans="1:8">
      <c r="A99" s="197"/>
      <c r="B99" s="197"/>
      <c r="C99" s="197"/>
      <c r="D99" s="197"/>
      <c r="E99" s="197"/>
      <c r="F99" s="197"/>
      <c r="G99" s="197"/>
      <c r="H99" s="197"/>
    </row>
    <row r="100" spans="1:8">
      <c r="A100" s="197"/>
      <c r="B100" s="197"/>
      <c r="C100" s="197"/>
      <c r="D100" s="197"/>
      <c r="E100" s="197"/>
      <c r="F100" s="197"/>
      <c r="G100" s="197"/>
      <c r="H100" s="197"/>
    </row>
    <row r="101" spans="1:8">
      <c r="A101" s="197"/>
      <c r="B101" s="197"/>
      <c r="C101" s="197"/>
      <c r="D101" s="197"/>
      <c r="E101" s="197"/>
      <c r="F101" s="197"/>
      <c r="G101" s="197"/>
      <c r="H101" s="197"/>
    </row>
    <row r="102" spans="1:8">
      <c r="A102" s="197"/>
      <c r="B102" s="197"/>
      <c r="C102" s="197"/>
      <c r="D102" s="197"/>
      <c r="E102" s="197"/>
      <c r="F102" s="197"/>
      <c r="G102" s="197"/>
      <c r="H102" s="197"/>
    </row>
    <row r="103" spans="1:8">
      <c r="A103" s="197"/>
      <c r="B103" s="197"/>
      <c r="C103" s="197"/>
      <c r="D103" s="197"/>
      <c r="E103" s="197"/>
      <c r="F103" s="197"/>
      <c r="G103" s="197"/>
      <c r="H103" s="197"/>
    </row>
    <row r="104" spans="1:8">
      <c r="A104" s="197"/>
      <c r="B104" s="197"/>
      <c r="C104" s="197"/>
      <c r="D104" s="197"/>
      <c r="E104" s="197"/>
      <c r="F104" s="197"/>
      <c r="G104" s="197"/>
      <c r="H104" s="197"/>
    </row>
    <row r="105" spans="1:8">
      <c r="A105" s="197"/>
      <c r="B105" s="197"/>
      <c r="C105" s="197"/>
      <c r="D105" s="197"/>
      <c r="E105" s="197"/>
      <c r="F105" s="197"/>
      <c r="G105" s="197"/>
      <c r="H105" s="197"/>
    </row>
    <row r="106" spans="1:8">
      <c r="A106" s="197"/>
      <c r="B106" s="197"/>
      <c r="C106" s="197"/>
      <c r="D106" s="197"/>
      <c r="E106" s="197"/>
      <c r="F106" s="197"/>
      <c r="G106" s="197"/>
      <c r="H106" s="197"/>
    </row>
    <row r="107" spans="1:8">
      <c r="A107" s="197"/>
      <c r="B107" s="197"/>
      <c r="C107" s="197"/>
      <c r="D107" s="197"/>
      <c r="E107" s="197"/>
      <c r="F107" s="197"/>
      <c r="G107" s="197"/>
      <c r="H107" s="197"/>
    </row>
    <row r="108" spans="1:8">
      <c r="A108" s="197"/>
      <c r="B108" s="197"/>
      <c r="C108" s="197"/>
      <c r="D108" s="197"/>
      <c r="E108" s="197"/>
      <c r="F108" s="197"/>
      <c r="G108" s="197"/>
      <c r="H108" s="197"/>
    </row>
    <row r="109" spans="1:8">
      <c r="A109" s="197"/>
      <c r="B109" s="197"/>
      <c r="C109" s="197"/>
      <c r="D109" s="197"/>
      <c r="E109" s="197"/>
      <c r="F109" s="197"/>
      <c r="G109" s="197"/>
      <c r="H109" s="197"/>
    </row>
    <row r="110" spans="1:8">
      <c r="A110" s="197"/>
      <c r="B110" s="197"/>
      <c r="C110" s="197"/>
      <c r="D110" s="197"/>
      <c r="E110" s="197"/>
      <c r="F110" s="197"/>
      <c r="G110" s="197"/>
      <c r="H110" s="197"/>
    </row>
    <row r="111" spans="1:8">
      <c r="A111" s="197"/>
      <c r="B111" s="197"/>
      <c r="C111" s="197"/>
      <c r="D111" s="197"/>
      <c r="E111" s="197"/>
      <c r="F111" s="197"/>
      <c r="G111" s="197"/>
      <c r="H111" s="197"/>
    </row>
    <row r="112" spans="1:8">
      <c r="A112" s="197"/>
      <c r="B112" s="197"/>
      <c r="C112" s="197"/>
      <c r="D112" s="197"/>
      <c r="E112" s="197"/>
      <c r="F112" s="197"/>
      <c r="G112" s="197"/>
      <c r="H112" s="197"/>
    </row>
    <row r="113" spans="1:8">
      <c r="A113" s="197"/>
      <c r="B113" s="197"/>
      <c r="C113" s="197"/>
      <c r="D113" s="197"/>
      <c r="E113" s="197"/>
      <c r="F113" s="197"/>
      <c r="G113" s="197"/>
      <c r="H113" s="197"/>
    </row>
    <row r="114" spans="1:8">
      <c r="A114" s="197"/>
      <c r="B114" s="197"/>
      <c r="C114" s="197"/>
      <c r="D114" s="197"/>
      <c r="E114" s="197"/>
      <c r="F114" s="197"/>
      <c r="G114" s="197"/>
      <c r="H114" s="197"/>
    </row>
    <row r="115" spans="1:8">
      <c r="A115" s="197"/>
      <c r="B115" s="197"/>
      <c r="C115" s="197"/>
      <c r="D115" s="197"/>
      <c r="E115" s="197"/>
      <c r="F115" s="197"/>
      <c r="G115" s="197"/>
      <c r="H115" s="197"/>
    </row>
    <row r="116" spans="1:8">
      <c r="A116" s="197"/>
      <c r="B116" s="197"/>
      <c r="C116" s="197"/>
      <c r="D116" s="197"/>
      <c r="E116" s="197"/>
      <c r="F116" s="197"/>
      <c r="G116" s="197"/>
      <c r="H116" s="197"/>
    </row>
    <row r="117" spans="1:8">
      <c r="A117" s="197"/>
      <c r="B117" s="197"/>
      <c r="C117" s="197"/>
      <c r="D117" s="197"/>
      <c r="E117" s="197"/>
      <c r="F117" s="197"/>
      <c r="G117" s="197"/>
      <c r="H117" s="197"/>
    </row>
    <row r="118" spans="1:8">
      <c r="A118" s="197"/>
      <c r="B118" s="197"/>
      <c r="C118" s="197"/>
      <c r="D118" s="197"/>
      <c r="E118" s="197"/>
      <c r="F118" s="197"/>
      <c r="G118" s="197"/>
      <c r="H118" s="197"/>
    </row>
    <row r="119" spans="1:8">
      <c r="A119" s="197"/>
      <c r="B119" s="197"/>
      <c r="C119" s="197"/>
      <c r="D119" s="197"/>
      <c r="E119" s="197"/>
      <c r="F119" s="197"/>
      <c r="G119" s="197"/>
      <c r="H119" s="197"/>
    </row>
    <row r="120" spans="1:8">
      <c r="A120" s="197"/>
      <c r="B120" s="197"/>
      <c r="C120" s="197"/>
      <c r="D120" s="197"/>
      <c r="E120" s="197"/>
      <c r="F120" s="197"/>
      <c r="G120" s="197"/>
      <c r="H120" s="197"/>
    </row>
    <row r="121" spans="1:8">
      <c r="A121" s="197"/>
      <c r="B121" s="197"/>
      <c r="C121" s="197"/>
      <c r="D121" s="197"/>
      <c r="E121" s="197"/>
      <c r="F121" s="197"/>
      <c r="G121" s="197"/>
      <c r="H121" s="197"/>
    </row>
    <row r="122" spans="1:8">
      <c r="A122" s="197"/>
      <c r="B122" s="197"/>
      <c r="C122" s="197"/>
      <c r="D122" s="197"/>
      <c r="E122" s="197"/>
      <c r="F122" s="197"/>
      <c r="G122" s="197"/>
      <c r="H122" s="197"/>
    </row>
    <row r="123" spans="1:8">
      <c r="A123" s="197"/>
      <c r="B123" s="197"/>
      <c r="C123" s="197"/>
      <c r="D123" s="197"/>
      <c r="E123" s="197"/>
      <c r="F123" s="197"/>
      <c r="G123" s="197"/>
      <c r="H123" s="197"/>
    </row>
    <row r="124" spans="1:8">
      <c r="A124" s="197"/>
      <c r="B124" s="197"/>
      <c r="C124" s="197"/>
      <c r="D124" s="197"/>
      <c r="E124" s="197"/>
      <c r="F124" s="197"/>
      <c r="G124" s="197"/>
      <c r="H124" s="197"/>
    </row>
    <row r="125" spans="1:8">
      <c r="A125" s="197"/>
      <c r="B125" s="197"/>
      <c r="C125" s="197"/>
      <c r="D125" s="197"/>
      <c r="E125" s="197"/>
      <c r="F125" s="197"/>
      <c r="G125" s="197"/>
      <c r="H125" s="197"/>
    </row>
    <row r="126" spans="1:8">
      <c r="A126" s="197"/>
      <c r="B126" s="197"/>
      <c r="C126" s="197"/>
      <c r="D126" s="197"/>
      <c r="E126" s="197"/>
      <c r="F126" s="197"/>
      <c r="G126" s="197"/>
      <c r="H126" s="197"/>
    </row>
    <row r="127" spans="1:8">
      <c r="A127" s="197"/>
      <c r="B127" s="197"/>
      <c r="C127" s="197"/>
      <c r="D127" s="197"/>
      <c r="E127" s="197"/>
      <c r="F127" s="197"/>
      <c r="G127" s="197"/>
      <c r="H127" s="197"/>
    </row>
    <row r="128" spans="1:8">
      <c r="A128" s="197"/>
      <c r="B128" s="197"/>
      <c r="C128" s="197"/>
      <c r="D128" s="197"/>
      <c r="E128" s="197"/>
      <c r="F128" s="197"/>
      <c r="G128" s="197"/>
      <c r="H128" s="197"/>
    </row>
    <row r="129" spans="1:8">
      <c r="A129" s="197"/>
      <c r="B129" s="197"/>
      <c r="C129" s="197"/>
      <c r="D129" s="197"/>
      <c r="E129" s="197"/>
      <c r="F129" s="197"/>
      <c r="G129" s="197"/>
      <c r="H129" s="197"/>
    </row>
    <row r="130" spans="1:8">
      <c r="A130" s="197"/>
      <c r="B130" s="197"/>
      <c r="C130" s="197"/>
      <c r="D130" s="197"/>
      <c r="E130" s="197"/>
      <c r="F130" s="197"/>
      <c r="G130" s="197"/>
      <c r="H130" s="197"/>
    </row>
  </sheetData>
  <mergeCells count="8">
    <mergeCell ref="A55:H55"/>
    <mergeCell ref="A3:G3"/>
    <mergeCell ref="A1:B2"/>
    <mergeCell ref="A4:G4"/>
    <mergeCell ref="C1:G1"/>
    <mergeCell ref="C2:G2"/>
    <mergeCell ref="A5:B5"/>
    <mergeCell ref="A13:G13"/>
  </mergeCells>
  <pageMargins left="0.7" right="0.7" top="0.75" bottom="0.75" header="0.3" footer="0.3"/>
  <pageSetup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workbookViewId="0">
      <selection sqref="A1:B2"/>
    </sheetView>
  </sheetViews>
  <sheetFormatPr defaultRowHeight="15"/>
  <cols>
    <col min="1" max="1" width="2.90625" customWidth="1"/>
    <col min="2" max="2" width="30.54296875" bestFit="1" customWidth="1"/>
    <col min="3" max="3" width="11.81640625" customWidth="1"/>
    <col min="4" max="4" width="13.6328125" customWidth="1"/>
    <col min="5" max="5" width="12" customWidth="1"/>
  </cols>
  <sheetData>
    <row r="1" spans="1:5" ht="52.5" customHeight="1">
      <c r="A1" s="601" t="s">
        <v>493</v>
      </c>
      <c r="B1" s="601"/>
      <c r="C1" s="602" t="s">
        <v>716</v>
      </c>
      <c r="D1" s="603"/>
      <c r="E1" s="603"/>
    </row>
    <row r="2" spans="1:5" ht="40.5" customHeight="1">
      <c r="A2" s="601"/>
      <c r="B2" s="601"/>
      <c r="C2" s="604" t="s">
        <v>758</v>
      </c>
      <c r="D2" s="603"/>
      <c r="E2" s="603"/>
    </row>
    <row r="3" spans="1:5" ht="12.75" customHeight="1">
      <c r="A3" s="603" t="s">
        <v>494</v>
      </c>
      <c r="B3" s="603"/>
      <c r="C3" s="603"/>
      <c r="D3" s="603"/>
      <c r="E3" s="603"/>
    </row>
    <row r="4" spans="1:5" ht="12.75" customHeight="1">
      <c r="A4" s="605" t="s">
        <v>495</v>
      </c>
      <c r="B4" s="605"/>
      <c r="C4" s="605"/>
      <c r="D4" s="605"/>
      <c r="E4" s="605"/>
    </row>
    <row r="5" spans="1:5" ht="33" customHeight="1">
      <c r="A5" s="599" t="s">
        <v>496</v>
      </c>
      <c r="B5" s="599"/>
      <c r="C5" s="205" t="s">
        <v>497</v>
      </c>
      <c r="D5" s="205" t="s">
        <v>498</v>
      </c>
      <c r="E5" s="205" t="s">
        <v>499</v>
      </c>
    </row>
    <row r="6" spans="1:5" ht="12.75" customHeight="1">
      <c r="A6" s="600" t="s">
        <v>658</v>
      </c>
      <c r="B6" s="600"/>
      <c r="C6" s="600"/>
      <c r="D6" s="600"/>
      <c r="E6" s="600"/>
    </row>
    <row r="7" spans="1:5" ht="12.75" customHeight="1">
      <c r="A7" s="211">
        <v>1</v>
      </c>
      <c r="B7" s="212" t="s">
        <v>500</v>
      </c>
      <c r="C7" s="213">
        <v>560</v>
      </c>
      <c r="D7" s="235"/>
      <c r="E7" s="235"/>
    </row>
    <row r="8" spans="1:5" ht="12.75" customHeight="1">
      <c r="A8" s="211">
        <v>2</v>
      </c>
      <c r="B8" s="212" t="s">
        <v>501</v>
      </c>
      <c r="C8" s="213">
        <v>561</v>
      </c>
      <c r="D8" s="235"/>
      <c r="E8" s="235"/>
    </row>
    <row r="9" spans="1:5" ht="12.75" customHeight="1">
      <c r="A9" s="211">
        <v>3</v>
      </c>
      <c r="B9" s="212" t="s">
        <v>502</v>
      </c>
      <c r="C9" s="213">
        <v>562</v>
      </c>
      <c r="D9" s="235"/>
      <c r="E9" s="235">
        <v>125721</v>
      </c>
    </row>
    <row r="10" spans="1:5" ht="12.75" customHeight="1">
      <c r="A10" s="211">
        <v>4</v>
      </c>
      <c r="B10" s="212" t="s">
        <v>503</v>
      </c>
      <c r="C10" s="213">
        <v>563</v>
      </c>
      <c r="D10" s="235">
        <v>15323</v>
      </c>
      <c r="E10" s="235"/>
    </row>
    <row r="11" spans="1:5" ht="12.75" customHeight="1">
      <c r="A11" s="211">
        <v>5</v>
      </c>
      <c r="B11" s="212" t="s">
        <v>504</v>
      </c>
      <c r="C11" s="213">
        <v>564</v>
      </c>
      <c r="D11" s="235"/>
      <c r="E11" s="235"/>
    </row>
    <row r="12" spans="1:5" ht="12.75" customHeight="1">
      <c r="A12" s="211">
        <v>6</v>
      </c>
      <c r="B12" s="212" t="s">
        <v>505</v>
      </c>
      <c r="C12" s="213">
        <v>566</v>
      </c>
      <c r="D12" s="235"/>
      <c r="E12" s="235"/>
    </row>
    <row r="13" spans="1:5" ht="12.75" customHeight="1">
      <c r="A13" s="214">
        <v>7</v>
      </c>
      <c r="B13" s="214" t="s">
        <v>506</v>
      </c>
      <c r="C13" s="215"/>
      <c r="D13" s="219">
        <f>SUM(D7:D12)</f>
        <v>15323</v>
      </c>
      <c r="E13" s="219">
        <f>SUM(E7:E12)</f>
        <v>125721</v>
      </c>
    </row>
    <row r="14" spans="1:5" ht="12.75" customHeight="1">
      <c r="A14" s="211">
        <v>8</v>
      </c>
      <c r="B14" s="212" t="s">
        <v>507</v>
      </c>
      <c r="C14" s="213">
        <v>565</v>
      </c>
      <c r="D14" s="235"/>
      <c r="E14" s="235"/>
    </row>
    <row r="15" spans="1:5" ht="12.75" customHeight="1">
      <c r="A15" s="211">
        <v>9</v>
      </c>
      <c r="B15" s="212" t="s">
        <v>508</v>
      </c>
      <c r="C15" s="213">
        <v>567</v>
      </c>
      <c r="D15" s="235"/>
      <c r="E15" s="235"/>
    </row>
    <row r="16" spans="1:5" ht="12.75" customHeight="1">
      <c r="A16" s="214">
        <v>10</v>
      </c>
      <c r="B16" s="214" t="s">
        <v>509</v>
      </c>
      <c r="C16" s="215"/>
      <c r="D16" s="219">
        <f>SUM(D13:D15)</f>
        <v>15323</v>
      </c>
      <c r="E16" s="219">
        <f>SUM(E13:E15)</f>
        <v>125721</v>
      </c>
    </row>
    <row r="17" spans="1:5" ht="12.75" customHeight="1">
      <c r="A17" s="596" t="s">
        <v>510</v>
      </c>
      <c r="B17" s="597"/>
      <c r="C17" s="597"/>
      <c r="D17" s="597"/>
      <c r="E17" s="598"/>
    </row>
    <row r="18" spans="1:5" ht="12.75" customHeight="1">
      <c r="A18" s="211">
        <v>11</v>
      </c>
      <c r="B18" s="212" t="s">
        <v>500</v>
      </c>
      <c r="C18" s="216">
        <v>568</v>
      </c>
      <c r="D18" s="235"/>
      <c r="E18" s="235"/>
    </row>
    <row r="19" spans="1:5" ht="12.75" customHeight="1">
      <c r="A19" s="211">
        <v>12</v>
      </c>
      <c r="B19" s="212" t="s">
        <v>511</v>
      </c>
      <c r="C19" s="216">
        <v>569</v>
      </c>
      <c r="D19" s="235"/>
      <c r="E19" s="235"/>
    </row>
    <row r="20" spans="1:5" ht="12.75" customHeight="1">
      <c r="A20" s="211">
        <v>13</v>
      </c>
      <c r="B20" s="212" t="s">
        <v>512</v>
      </c>
      <c r="C20" s="216">
        <v>570</v>
      </c>
      <c r="D20" s="235"/>
      <c r="E20" s="235">
        <v>87134</v>
      </c>
    </row>
    <row r="21" spans="1:5" ht="12.75" customHeight="1">
      <c r="A21" s="211">
        <v>14</v>
      </c>
      <c r="B21" s="212" t="s">
        <v>513</v>
      </c>
      <c r="C21" s="216">
        <v>571</v>
      </c>
      <c r="D21" s="235">
        <v>46088</v>
      </c>
      <c r="E21" s="235"/>
    </row>
    <row r="22" spans="1:5" ht="12.75" customHeight="1">
      <c r="A22" s="211">
        <v>15</v>
      </c>
      <c r="B22" s="212" t="s">
        <v>514</v>
      </c>
      <c r="C22" s="216">
        <v>572</v>
      </c>
      <c r="D22" s="235"/>
      <c r="E22" s="235"/>
    </row>
    <row r="23" spans="1:5" ht="12.75" customHeight="1">
      <c r="A23" s="211">
        <v>16</v>
      </c>
      <c r="B23" s="212" t="s">
        <v>515</v>
      </c>
      <c r="C23" s="216">
        <v>573</v>
      </c>
      <c r="D23" s="235"/>
      <c r="E23" s="235"/>
    </row>
    <row r="24" spans="1:5" ht="12.75" customHeight="1">
      <c r="A24" s="214">
        <v>17</v>
      </c>
      <c r="B24" s="214" t="s">
        <v>516</v>
      </c>
      <c r="C24" s="215"/>
      <c r="D24" s="219">
        <f>SUM(D18:D23)</f>
        <v>46088</v>
      </c>
      <c r="E24" s="219">
        <f>SUM(E18:E23)</f>
        <v>87134</v>
      </c>
    </row>
    <row r="25" spans="1:5" ht="12.75" customHeight="1">
      <c r="A25" s="214">
        <v>18</v>
      </c>
      <c r="B25" s="214" t="s">
        <v>517</v>
      </c>
      <c r="C25" s="215"/>
      <c r="D25" s="219">
        <f>SUM(D16+D24)</f>
        <v>61411</v>
      </c>
      <c r="E25" s="219">
        <f>SUM(E16+E24)</f>
        <v>212855</v>
      </c>
    </row>
    <row r="26" spans="1:5" ht="12.75" customHeight="1">
      <c r="A26" s="211">
        <v>19</v>
      </c>
      <c r="B26" s="212" t="s">
        <v>518</v>
      </c>
      <c r="C26" s="217" t="s">
        <v>668</v>
      </c>
      <c r="D26" s="235">
        <v>0</v>
      </c>
      <c r="E26" s="235">
        <v>0</v>
      </c>
    </row>
    <row r="27" spans="1:5" ht="12.75" customHeight="1">
      <c r="A27" s="211">
        <v>20</v>
      </c>
      <c r="B27" s="212" t="s">
        <v>519</v>
      </c>
      <c r="C27" s="217" t="s">
        <v>669</v>
      </c>
      <c r="D27" s="235">
        <v>0</v>
      </c>
      <c r="E27" s="235">
        <v>0</v>
      </c>
    </row>
    <row r="28" spans="1:5" ht="12.75" customHeight="1">
      <c r="A28" s="214">
        <v>21</v>
      </c>
      <c r="B28" s="214" t="s">
        <v>520</v>
      </c>
      <c r="C28" s="215"/>
      <c r="D28" s="219">
        <v>0</v>
      </c>
      <c r="E28" s="219">
        <v>0</v>
      </c>
    </row>
    <row r="29" spans="1:5" ht="12.75" customHeight="1">
      <c r="A29" s="211">
        <v>22</v>
      </c>
      <c r="B29" s="212" t="s">
        <v>521</v>
      </c>
      <c r="C29" s="217" t="s">
        <v>670</v>
      </c>
      <c r="D29" s="235">
        <v>0</v>
      </c>
      <c r="E29" s="235">
        <v>0</v>
      </c>
    </row>
    <row r="30" spans="1:5" ht="12.75" customHeight="1">
      <c r="A30" s="211">
        <v>23</v>
      </c>
      <c r="B30" s="212" t="s">
        <v>522</v>
      </c>
      <c r="C30" s="217" t="s">
        <v>671</v>
      </c>
      <c r="D30" s="235">
        <v>0</v>
      </c>
      <c r="E30" s="235">
        <v>0</v>
      </c>
    </row>
    <row r="31" spans="1:5" ht="12.75" customHeight="1">
      <c r="A31" s="214">
        <v>24</v>
      </c>
      <c r="B31" s="214" t="s">
        <v>523</v>
      </c>
      <c r="C31" s="215"/>
      <c r="D31" s="219">
        <v>0</v>
      </c>
      <c r="E31" s="219">
        <v>0</v>
      </c>
    </row>
    <row r="32" spans="1:5" ht="12.75" customHeight="1">
      <c r="A32" s="214">
        <v>25</v>
      </c>
      <c r="B32" s="214" t="s">
        <v>524</v>
      </c>
      <c r="C32" s="215"/>
      <c r="D32" s="219">
        <f>ROUND(D25+D28+D31,2)</f>
        <v>61411</v>
      </c>
      <c r="E32" s="219">
        <f>ROUND(E25+E28+E31,2)</f>
        <v>212855</v>
      </c>
    </row>
    <row r="33" spans="1:6" ht="12.75" customHeight="1">
      <c r="A33" s="596" t="s">
        <v>525</v>
      </c>
      <c r="B33" s="597"/>
      <c r="C33" s="597"/>
      <c r="D33" s="597"/>
      <c r="E33" s="598"/>
    </row>
    <row r="34" spans="1:6" ht="12.75" customHeight="1">
      <c r="A34" s="211">
        <v>26</v>
      </c>
      <c r="B34" s="212" t="s">
        <v>526</v>
      </c>
      <c r="C34" s="218">
        <v>403.5</v>
      </c>
      <c r="D34" s="235">
        <f>82013+52916</f>
        <v>134929</v>
      </c>
      <c r="E34" s="235">
        <f>318187</f>
        <v>318187</v>
      </c>
      <c r="F34" t="s">
        <v>771</v>
      </c>
    </row>
    <row r="35" spans="1:6" ht="12.75" customHeight="1">
      <c r="A35" s="211">
        <v>27</v>
      </c>
      <c r="B35" s="212" t="s">
        <v>527</v>
      </c>
      <c r="C35" s="218">
        <v>403.6</v>
      </c>
      <c r="D35" s="235">
        <v>0</v>
      </c>
      <c r="E35" s="235">
        <v>0</v>
      </c>
      <c r="F35" t="s">
        <v>772</v>
      </c>
    </row>
    <row r="36" spans="1:6" ht="12.75" customHeight="1">
      <c r="A36" s="211">
        <v>28</v>
      </c>
      <c r="B36" s="212" t="s">
        <v>528</v>
      </c>
      <c r="C36" s="216">
        <v>427</v>
      </c>
      <c r="D36" s="235">
        <v>0</v>
      </c>
      <c r="E36" s="235">
        <v>0</v>
      </c>
    </row>
    <row r="37" spans="1:6" ht="12.75" customHeight="1">
      <c r="A37" s="211">
        <v>29</v>
      </c>
      <c r="B37" s="212" t="s">
        <v>529</v>
      </c>
      <c r="C37" s="216">
        <v>427</v>
      </c>
      <c r="D37" s="235">
        <v>0</v>
      </c>
      <c r="E37" s="235">
        <v>0</v>
      </c>
    </row>
    <row r="38" spans="1:6" ht="12.75" customHeight="1">
      <c r="A38" s="214">
        <v>30</v>
      </c>
      <c r="B38" s="214" t="s">
        <v>530</v>
      </c>
      <c r="C38" s="207"/>
      <c r="D38" s="219">
        <f>SUM(D25+D34+D36)</f>
        <v>196340</v>
      </c>
      <c r="E38" s="219">
        <f>SUM(E25+E34+E36)</f>
        <v>531042</v>
      </c>
    </row>
    <row r="39" spans="1:6" ht="12.75" customHeight="1">
      <c r="A39" s="214">
        <v>31</v>
      </c>
      <c r="B39" s="214" t="s">
        <v>531</v>
      </c>
      <c r="C39" s="207"/>
      <c r="D39" s="219">
        <v>0</v>
      </c>
      <c r="E39" s="219">
        <v>0</v>
      </c>
    </row>
    <row r="40" spans="1:6" ht="12.75" customHeight="1">
      <c r="A40" s="214">
        <v>32</v>
      </c>
      <c r="B40" s="214" t="s">
        <v>532</v>
      </c>
      <c r="C40" s="207"/>
      <c r="D40" s="219"/>
      <c r="E40" s="219">
        <f>SUM(D38:E38)</f>
        <v>727382</v>
      </c>
    </row>
  </sheetData>
  <mergeCells count="9">
    <mergeCell ref="A17:E17"/>
    <mergeCell ref="A33:E33"/>
    <mergeCell ref="A5:B5"/>
    <mergeCell ref="A6:E6"/>
    <mergeCell ref="A1:B2"/>
    <mergeCell ref="C1:E1"/>
    <mergeCell ref="C2:E2"/>
    <mergeCell ref="A3:E3"/>
    <mergeCell ref="A4:E4"/>
  </mergeCells>
  <pageMargins left="0.7" right="0.7" top="0.75" bottom="0.75" header="0.3" footer="0.3"/>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zoomScale="85" zoomScaleNormal="85" workbookViewId="0">
      <selection sqref="A1:E1"/>
    </sheetView>
  </sheetViews>
  <sheetFormatPr defaultRowHeight="15"/>
  <cols>
    <col min="1" max="1" width="12.453125" customWidth="1"/>
  </cols>
  <sheetData>
    <row r="1" spans="1:5" ht="15.6">
      <c r="A1" s="606" t="s">
        <v>712</v>
      </c>
      <c r="B1" s="607"/>
      <c r="C1" s="607"/>
      <c r="D1" s="607"/>
      <c r="E1" s="607"/>
    </row>
    <row r="2" spans="1:5" ht="15.6">
      <c r="A2" s="608" t="s">
        <v>759</v>
      </c>
      <c r="B2" s="607"/>
      <c r="C2" s="607"/>
      <c r="D2" s="607"/>
      <c r="E2" s="607"/>
    </row>
    <row r="3" spans="1:5" ht="33.6">
      <c r="A3" s="394" t="s">
        <v>767</v>
      </c>
      <c r="B3" s="264"/>
      <c r="C3" s="264"/>
      <c r="D3" s="264"/>
      <c r="E3" s="264"/>
    </row>
    <row r="4" spans="1:5" ht="20.399999999999999">
      <c r="A4" s="262" t="s">
        <v>533</v>
      </c>
      <c r="B4" s="255"/>
      <c r="C4" s="255"/>
      <c r="D4" s="255"/>
      <c r="E4" s="255"/>
    </row>
    <row r="6" spans="1:5" ht="15.6">
      <c r="A6" s="259" t="s">
        <v>534</v>
      </c>
      <c r="B6" s="259"/>
      <c r="C6" s="259"/>
      <c r="D6" s="259"/>
      <c r="E6" s="255"/>
    </row>
    <row r="8" spans="1:5" ht="15.6">
      <c r="A8" s="255" t="s">
        <v>535</v>
      </c>
      <c r="B8" s="256">
        <v>0</v>
      </c>
      <c r="C8" s="255"/>
      <c r="D8" s="255"/>
      <c r="E8" s="255"/>
    </row>
    <row r="9" spans="1:5" ht="15.6">
      <c r="A9" s="255" t="s">
        <v>536</v>
      </c>
      <c r="B9" s="256">
        <v>0</v>
      </c>
      <c r="C9" s="255"/>
      <c r="D9" s="255"/>
      <c r="E9" s="255"/>
    </row>
    <row r="10" spans="1:5" ht="15.6">
      <c r="A10" s="255" t="s">
        <v>537</v>
      </c>
      <c r="B10" s="256">
        <v>0</v>
      </c>
      <c r="C10" s="255"/>
      <c r="D10" s="255"/>
      <c r="E10" s="255"/>
    </row>
    <row r="11" spans="1:5" ht="15.6">
      <c r="A11" s="255" t="s">
        <v>538</v>
      </c>
      <c r="B11" s="256">
        <v>0</v>
      </c>
      <c r="C11" s="255"/>
      <c r="D11" s="255"/>
      <c r="E11" s="255"/>
    </row>
    <row r="12" spans="1:5" ht="15.6">
      <c r="A12" s="255" t="s">
        <v>539</v>
      </c>
      <c r="B12" s="256">
        <v>0</v>
      </c>
      <c r="C12" s="255"/>
      <c r="D12" s="255"/>
      <c r="E12" s="255"/>
    </row>
    <row r="13" spans="1:5" ht="15.6">
      <c r="A13" s="255" t="s">
        <v>540</v>
      </c>
      <c r="B13" s="256">
        <v>0</v>
      </c>
      <c r="C13" s="255"/>
      <c r="D13" s="255"/>
      <c r="E13" s="255"/>
    </row>
    <row r="14" spans="1:5" ht="15.6">
      <c r="A14" s="255" t="s">
        <v>541</v>
      </c>
      <c r="B14" s="256">
        <v>0</v>
      </c>
      <c r="C14" s="255"/>
      <c r="D14" s="255"/>
      <c r="E14" s="255"/>
    </row>
    <row r="15" spans="1:5" ht="15.6">
      <c r="A15" s="255" t="s">
        <v>542</v>
      </c>
      <c r="B15" s="256">
        <v>0</v>
      </c>
      <c r="C15" s="255"/>
      <c r="D15" s="255"/>
      <c r="E15" s="255"/>
    </row>
    <row r="16" spans="1:5" ht="15.6">
      <c r="A16" s="255" t="s">
        <v>543</v>
      </c>
      <c r="B16" s="256">
        <v>0</v>
      </c>
      <c r="C16" s="255"/>
      <c r="D16" s="255"/>
      <c r="E16" s="255"/>
    </row>
    <row r="17" spans="1:15" ht="15.6">
      <c r="A17" s="255" t="s">
        <v>544</v>
      </c>
      <c r="B17" s="256">
        <v>0</v>
      </c>
      <c r="C17" s="255"/>
      <c r="D17" s="255"/>
      <c r="E17" s="255"/>
      <c r="F17" s="255"/>
      <c r="G17" s="255"/>
      <c r="H17" s="255"/>
      <c r="I17" s="255"/>
      <c r="J17" s="255"/>
      <c r="K17" s="255"/>
      <c r="L17" s="255"/>
      <c r="M17" s="255"/>
      <c r="N17" s="255"/>
      <c r="O17" s="255"/>
    </row>
    <row r="18" spans="1:15" ht="15.6">
      <c r="A18" s="255" t="s">
        <v>545</v>
      </c>
      <c r="B18" s="256">
        <v>0</v>
      </c>
      <c r="C18" s="255"/>
      <c r="D18" s="255"/>
      <c r="E18" s="255"/>
      <c r="F18" s="255"/>
      <c r="G18" s="255"/>
      <c r="H18" s="255"/>
      <c r="I18" s="255"/>
      <c r="J18" s="255"/>
      <c r="K18" s="255"/>
      <c r="L18" s="255"/>
      <c r="M18" s="255"/>
      <c r="N18" s="255"/>
      <c r="O18" s="255"/>
    </row>
    <row r="19" spans="1:15" ht="15.6">
      <c r="A19" s="255" t="s">
        <v>546</v>
      </c>
      <c r="B19" s="257">
        <v>0</v>
      </c>
      <c r="C19" s="255"/>
      <c r="D19" s="255"/>
      <c r="E19" s="255"/>
      <c r="F19" s="255"/>
      <c r="G19" s="255"/>
      <c r="H19" s="255"/>
      <c r="I19" s="255"/>
      <c r="J19" s="255"/>
      <c r="K19" s="255"/>
      <c r="L19" s="255"/>
      <c r="M19" s="255"/>
      <c r="N19" s="255"/>
      <c r="O19" s="255"/>
    </row>
    <row r="20" spans="1:15" ht="15.6">
      <c r="A20" s="258" t="s">
        <v>547</v>
      </c>
      <c r="B20" s="256">
        <v>0</v>
      </c>
      <c r="C20" s="255"/>
      <c r="D20" s="255"/>
      <c r="E20" s="255"/>
      <c r="F20" s="255"/>
      <c r="G20" s="255"/>
      <c r="H20" s="255"/>
      <c r="I20" s="255"/>
      <c r="J20" s="255"/>
      <c r="K20" s="255"/>
      <c r="L20" s="255"/>
      <c r="M20" s="255"/>
      <c r="N20" s="255"/>
      <c r="O20" s="255"/>
    </row>
    <row r="21" spans="1:15" ht="15.6">
      <c r="A21" s="255"/>
      <c r="B21" s="256"/>
      <c r="C21" s="255"/>
      <c r="D21" s="255"/>
      <c r="E21" s="255"/>
      <c r="F21" s="255"/>
      <c r="G21" s="255"/>
      <c r="H21" s="255"/>
      <c r="I21" s="255"/>
      <c r="J21" s="255"/>
      <c r="K21" s="255"/>
      <c r="L21" s="255"/>
      <c r="M21" s="255"/>
      <c r="N21" s="255"/>
      <c r="O21" s="255"/>
    </row>
    <row r="22" spans="1:15" ht="15.6">
      <c r="A22" s="255" t="s">
        <v>548</v>
      </c>
      <c r="B22" s="261">
        <v>0</v>
      </c>
      <c r="C22" s="255" t="s">
        <v>549</v>
      </c>
      <c r="D22" s="255"/>
      <c r="E22" s="255"/>
      <c r="F22" s="255"/>
      <c r="G22" s="255"/>
      <c r="H22" s="255"/>
      <c r="I22" s="255"/>
      <c r="J22" s="255"/>
      <c r="K22" s="255"/>
      <c r="L22" s="255"/>
      <c r="M22" s="255"/>
      <c r="N22" s="255"/>
      <c r="O22" s="255"/>
    </row>
    <row r="24" spans="1:15" ht="15.6">
      <c r="A24" s="255" t="s">
        <v>550</v>
      </c>
      <c r="B24" s="255"/>
      <c r="C24" s="255"/>
      <c r="D24" s="255"/>
      <c r="E24" s="255"/>
      <c r="F24" s="263"/>
      <c r="G24" s="255"/>
      <c r="H24" s="255"/>
      <c r="I24" s="255"/>
      <c r="J24" s="255"/>
      <c r="K24" s="255"/>
      <c r="L24" s="255"/>
      <c r="M24" s="255"/>
      <c r="N24" s="255"/>
      <c r="O24" s="255"/>
    </row>
    <row r="25" spans="1:15" ht="15.6">
      <c r="A25" s="255" t="s">
        <v>551</v>
      </c>
      <c r="B25" s="255"/>
      <c r="C25" s="255"/>
      <c r="D25" s="255"/>
      <c r="E25" s="255"/>
      <c r="F25" s="255"/>
      <c r="G25" s="255"/>
      <c r="H25" s="255"/>
      <c r="I25" s="255"/>
      <c r="J25" s="255"/>
      <c r="K25" s="255"/>
      <c r="L25" s="255"/>
      <c r="M25" s="255"/>
      <c r="N25" s="255"/>
      <c r="O25" s="255"/>
    </row>
    <row r="28" spans="1:15" ht="15.6">
      <c r="A28" s="255" t="s">
        <v>552</v>
      </c>
      <c r="B28" s="255"/>
      <c r="C28" s="255"/>
      <c r="D28" s="255"/>
      <c r="E28" s="255"/>
      <c r="F28" s="255"/>
      <c r="G28" s="255"/>
      <c r="H28" s="255"/>
      <c r="I28" s="255"/>
      <c r="J28" s="255"/>
      <c r="K28" s="255"/>
      <c r="L28" s="255"/>
      <c r="M28" s="255"/>
      <c r="N28" s="255"/>
      <c r="O28" s="255"/>
    </row>
    <row r="29" spans="1:15" ht="15.6">
      <c r="A29" s="255" t="s">
        <v>553</v>
      </c>
      <c r="B29" s="255"/>
      <c r="C29" s="255"/>
      <c r="D29" s="255"/>
      <c r="E29" s="255"/>
      <c r="F29" s="255"/>
      <c r="G29" s="255"/>
      <c r="H29" s="255"/>
      <c r="I29" s="255"/>
      <c r="J29" s="255"/>
      <c r="K29" s="255"/>
      <c r="L29" s="255"/>
      <c r="M29" s="255"/>
      <c r="N29" s="255"/>
      <c r="O29" s="255"/>
    </row>
    <row r="31" spans="1:15" ht="15.6">
      <c r="A31" s="255"/>
      <c r="B31" s="260" t="s">
        <v>535</v>
      </c>
      <c r="C31" s="260" t="s">
        <v>536</v>
      </c>
      <c r="D31" s="260" t="s">
        <v>537</v>
      </c>
      <c r="E31" s="260" t="s">
        <v>538</v>
      </c>
      <c r="F31" s="260" t="s">
        <v>539</v>
      </c>
      <c r="G31" s="260" t="s">
        <v>554</v>
      </c>
      <c r="H31" s="260" t="s">
        <v>541</v>
      </c>
      <c r="I31" s="260" t="s">
        <v>542</v>
      </c>
      <c r="J31" s="260" t="s">
        <v>543</v>
      </c>
      <c r="K31" s="260" t="s">
        <v>544</v>
      </c>
      <c r="L31" s="260" t="s">
        <v>545</v>
      </c>
      <c r="M31" s="260" t="s">
        <v>546</v>
      </c>
      <c r="N31" s="260" t="s">
        <v>6</v>
      </c>
      <c r="O31" s="260" t="s">
        <v>555</v>
      </c>
    </row>
    <row r="33" spans="1:15" ht="15.6">
      <c r="A33" s="255" t="s">
        <v>556</v>
      </c>
      <c r="B33" s="256"/>
      <c r="C33" s="256"/>
      <c r="D33" s="256"/>
      <c r="E33" s="256"/>
      <c r="F33" s="256"/>
      <c r="G33" s="256"/>
      <c r="H33" s="256"/>
      <c r="I33" s="256"/>
      <c r="J33" s="256"/>
      <c r="K33" s="256"/>
      <c r="L33" s="256"/>
      <c r="M33" s="256"/>
      <c r="N33" s="256"/>
      <c r="O33" s="256"/>
    </row>
    <row r="34" spans="1:15" ht="15.6">
      <c r="A34" s="258" t="s">
        <v>557</v>
      </c>
      <c r="B34" s="256"/>
      <c r="C34" s="256"/>
      <c r="D34" s="256"/>
      <c r="E34" s="256"/>
      <c r="F34" s="256"/>
      <c r="G34" s="256"/>
      <c r="H34" s="256"/>
      <c r="I34" s="256"/>
      <c r="J34" s="256"/>
      <c r="K34" s="256"/>
      <c r="L34" s="256"/>
      <c r="M34" s="256"/>
      <c r="N34" s="256">
        <v>0</v>
      </c>
      <c r="O34" s="256">
        <v>0</v>
      </c>
    </row>
    <row r="35" spans="1:15" ht="15.6">
      <c r="A35" s="258" t="s">
        <v>558</v>
      </c>
      <c r="B35" s="256"/>
      <c r="C35" s="256"/>
      <c r="D35" s="256"/>
      <c r="E35" s="256"/>
      <c r="F35" s="256"/>
      <c r="G35" s="256"/>
      <c r="H35" s="256"/>
      <c r="I35" s="256"/>
      <c r="J35" s="256"/>
      <c r="K35" s="256"/>
      <c r="L35" s="256"/>
      <c r="M35" s="256"/>
      <c r="N35" s="256">
        <v>0</v>
      </c>
      <c r="O35" s="256">
        <v>0</v>
      </c>
    </row>
    <row r="36" spans="1:15" ht="15.6">
      <c r="A36" s="255"/>
      <c r="B36" s="256"/>
      <c r="C36" s="256"/>
      <c r="D36" s="256"/>
      <c r="E36" s="256"/>
      <c r="F36" s="256"/>
      <c r="G36" s="256"/>
      <c r="H36" s="256"/>
      <c r="I36" s="256"/>
      <c r="J36" s="256"/>
      <c r="K36" s="256"/>
      <c r="L36" s="256"/>
      <c r="M36" s="256"/>
      <c r="N36" s="256"/>
      <c r="O36" s="256"/>
    </row>
    <row r="37" spans="1:15" ht="15.6">
      <c r="A37" s="255" t="s">
        <v>556</v>
      </c>
      <c r="B37" s="256"/>
      <c r="C37" s="256"/>
      <c r="D37" s="256"/>
      <c r="E37" s="256"/>
      <c r="F37" s="256"/>
      <c r="G37" s="256"/>
      <c r="H37" s="256"/>
      <c r="I37" s="256"/>
      <c r="J37" s="256"/>
      <c r="K37" s="256"/>
      <c r="L37" s="256"/>
      <c r="M37" s="256"/>
      <c r="N37" s="256"/>
      <c r="O37" s="256"/>
    </row>
    <row r="38" spans="1:15" ht="15.6">
      <c r="A38" s="258" t="s">
        <v>557</v>
      </c>
      <c r="B38" s="256"/>
      <c r="C38" s="256"/>
      <c r="D38" s="256"/>
      <c r="E38" s="256"/>
      <c r="F38" s="256"/>
      <c r="G38" s="256"/>
      <c r="H38" s="256"/>
      <c r="I38" s="256"/>
      <c r="J38" s="256"/>
      <c r="K38" s="256"/>
      <c r="L38" s="256"/>
      <c r="M38" s="256"/>
      <c r="N38" s="256">
        <v>0</v>
      </c>
      <c r="O38" s="256">
        <v>0</v>
      </c>
    </row>
    <row r="39" spans="1:15" ht="15.6">
      <c r="A39" s="258" t="s">
        <v>558</v>
      </c>
      <c r="B39" s="256"/>
      <c r="C39" s="256"/>
      <c r="D39" s="256"/>
      <c r="E39" s="256"/>
      <c r="F39" s="256"/>
      <c r="G39" s="256"/>
      <c r="H39" s="256"/>
      <c r="I39" s="256"/>
      <c r="J39" s="256"/>
      <c r="K39" s="256"/>
      <c r="L39" s="256"/>
      <c r="M39" s="256"/>
      <c r="N39" s="256">
        <v>0</v>
      </c>
      <c r="O39" s="256">
        <v>0</v>
      </c>
    </row>
    <row r="40" spans="1:15" ht="15.6">
      <c r="A40" s="255"/>
      <c r="B40" s="256"/>
      <c r="C40" s="256"/>
      <c r="D40" s="256"/>
      <c r="E40" s="256"/>
      <c r="F40" s="256"/>
      <c r="G40" s="256"/>
      <c r="H40" s="256"/>
      <c r="I40" s="256"/>
      <c r="J40" s="256"/>
      <c r="K40" s="256"/>
      <c r="L40" s="256"/>
      <c r="M40" s="256"/>
      <c r="N40" s="256"/>
      <c r="O40" s="256"/>
    </row>
    <row r="41" spans="1:15" ht="15.6">
      <c r="A41" s="255" t="s">
        <v>556</v>
      </c>
      <c r="B41" s="256"/>
      <c r="C41" s="256"/>
      <c r="D41" s="256"/>
      <c r="E41" s="256"/>
      <c r="F41" s="256"/>
      <c r="G41" s="256"/>
      <c r="H41" s="256"/>
      <c r="I41" s="256"/>
      <c r="J41" s="256"/>
      <c r="K41" s="256"/>
      <c r="L41" s="256"/>
      <c r="M41" s="256"/>
      <c r="N41" s="256"/>
      <c r="O41" s="256"/>
    </row>
    <row r="42" spans="1:15" ht="15.6">
      <c r="A42" s="258" t="s">
        <v>557</v>
      </c>
      <c r="B42" s="256"/>
      <c r="C42" s="256"/>
      <c r="D42" s="256"/>
      <c r="E42" s="256"/>
      <c r="F42" s="256"/>
      <c r="G42" s="256"/>
      <c r="H42" s="256"/>
      <c r="I42" s="256"/>
      <c r="J42" s="256"/>
      <c r="K42" s="256"/>
      <c r="L42" s="256"/>
      <c r="M42" s="256"/>
      <c r="N42" s="256">
        <v>0</v>
      </c>
      <c r="O42" s="256">
        <v>0</v>
      </c>
    </row>
    <row r="43" spans="1:15" ht="15.6">
      <c r="A43" s="258" t="s">
        <v>558</v>
      </c>
      <c r="B43" s="256"/>
      <c r="C43" s="256"/>
      <c r="D43" s="256"/>
      <c r="E43" s="256"/>
      <c r="F43" s="256"/>
      <c r="G43" s="256"/>
      <c r="H43" s="256"/>
      <c r="I43" s="256"/>
      <c r="J43" s="256"/>
      <c r="K43" s="256"/>
      <c r="L43" s="256"/>
      <c r="M43" s="256"/>
      <c r="N43" s="256">
        <v>0</v>
      </c>
      <c r="O43" s="256">
        <v>0</v>
      </c>
    </row>
    <row r="44" spans="1:15" ht="15.6">
      <c r="A44" s="255"/>
      <c r="B44" s="256"/>
      <c r="C44" s="256"/>
      <c r="D44" s="256"/>
      <c r="E44" s="256"/>
      <c r="F44" s="256"/>
      <c r="G44" s="256"/>
      <c r="H44" s="256"/>
      <c r="I44" s="256"/>
      <c r="J44" s="256"/>
      <c r="K44" s="256"/>
      <c r="L44" s="256"/>
      <c r="M44" s="256"/>
      <c r="N44" s="256"/>
      <c r="O44" s="256"/>
    </row>
  </sheetData>
  <mergeCells count="2">
    <mergeCell ref="A1:E1"/>
    <mergeCell ref="A2:E2"/>
  </mergeCells>
  <pageMargins left="0.7" right="0.7" top="0.75" bottom="0.75" header="0.3" footer="0.3"/>
  <pageSetup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85" zoomScaleNormal="85" workbookViewId="0">
      <selection sqref="A1:C1"/>
    </sheetView>
  </sheetViews>
  <sheetFormatPr defaultRowHeight="15"/>
  <cols>
    <col min="1" max="1" width="15.36328125" customWidth="1"/>
  </cols>
  <sheetData>
    <row r="1" spans="1:10" ht="18">
      <c r="A1" s="609" t="str">
        <f>'6 - WP - Divisor'!A1</f>
        <v>Jasper-Newton Electric Cooperative</v>
      </c>
      <c r="B1" s="609"/>
      <c r="C1" s="609"/>
      <c r="D1" s="274"/>
      <c r="E1" s="274"/>
      <c r="F1" s="274"/>
      <c r="G1" s="274"/>
      <c r="H1" s="265"/>
      <c r="I1" s="265"/>
      <c r="J1" s="265"/>
    </row>
    <row r="2" spans="1:10" ht="18">
      <c r="A2" s="609" t="str">
        <f>'6 - WP - Divisor'!A2</f>
        <v>For the Year ended 12/31/2013</v>
      </c>
      <c r="B2" s="609"/>
      <c r="C2" s="609"/>
      <c r="D2" s="274"/>
      <c r="E2" s="274"/>
      <c r="F2" s="274"/>
      <c r="G2" s="274"/>
      <c r="H2" s="265"/>
      <c r="I2" s="265"/>
      <c r="J2" s="265"/>
    </row>
    <row r="3" spans="1:10" ht="33.6">
      <c r="A3" s="395" t="s">
        <v>768</v>
      </c>
      <c r="B3" s="274"/>
      <c r="C3" s="274"/>
      <c r="D3" s="274"/>
      <c r="E3" s="274"/>
      <c r="F3" s="274"/>
      <c r="G3" s="274"/>
      <c r="H3" s="265"/>
      <c r="I3" s="265"/>
      <c r="J3" s="265"/>
    </row>
    <row r="4" spans="1:10" ht="17.399999999999999">
      <c r="A4" s="273" t="s">
        <v>560</v>
      </c>
      <c r="B4" s="268"/>
      <c r="C4" s="268"/>
      <c r="D4" s="265"/>
      <c r="E4" s="265"/>
      <c r="F4" s="265"/>
      <c r="G4" s="265"/>
      <c r="H4" s="265"/>
      <c r="I4" s="265"/>
      <c r="J4" s="265"/>
    </row>
    <row r="7" spans="1:10" ht="15.6">
      <c r="A7" s="265"/>
      <c r="B7" s="268" t="s">
        <v>561</v>
      </c>
      <c r="C7" s="265"/>
      <c r="D7" s="265"/>
      <c r="E7" s="265"/>
      <c r="F7" s="265"/>
      <c r="G7" s="265"/>
      <c r="H7" s="265"/>
      <c r="I7" s="265"/>
      <c r="J7" s="265"/>
    </row>
    <row r="9" spans="1:10" ht="15.6">
      <c r="A9" s="265" t="s">
        <v>562</v>
      </c>
      <c r="B9" s="269">
        <v>0</v>
      </c>
      <c r="C9" s="265"/>
      <c r="D9" s="265"/>
      <c r="E9" s="265"/>
      <c r="F9" s="265"/>
      <c r="G9" s="265"/>
      <c r="H9" s="265"/>
      <c r="I9" s="265"/>
      <c r="J9" s="265"/>
    </row>
    <row r="10" spans="1:10" ht="15.6">
      <c r="A10" s="265" t="s">
        <v>44</v>
      </c>
      <c r="B10" s="272">
        <v>0</v>
      </c>
      <c r="C10" s="265"/>
      <c r="D10" s="265" t="s">
        <v>563</v>
      </c>
      <c r="E10" s="265"/>
      <c r="F10" s="265"/>
      <c r="G10" s="265"/>
      <c r="H10" s="265"/>
      <c r="I10" s="265"/>
      <c r="J10" s="265"/>
    </row>
    <row r="11" spans="1:10" ht="15.6">
      <c r="A11" s="265" t="s">
        <v>564</v>
      </c>
      <c r="B11" s="266">
        <v>0</v>
      </c>
      <c r="C11" s="265"/>
      <c r="D11" s="265"/>
      <c r="E11" s="265"/>
      <c r="F11" s="265"/>
      <c r="G11" s="265"/>
      <c r="H11" s="265"/>
      <c r="I11" s="265"/>
      <c r="J11" s="265"/>
    </row>
    <row r="12" spans="1:10" ht="17.399999999999999">
      <c r="A12" s="265" t="s">
        <v>565</v>
      </c>
      <c r="B12" s="271">
        <v>0</v>
      </c>
      <c r="C12" s="265"/>
      <c r="D12" s="265"/>
      <c r="E12" s="265"/>
      <c r="F12" s="265"/>
      <c r="G12" s="265"/>
      <c r="H12" s="265"/>
      <c r="I12" s="265"/>
      <c r="J12" s="265"/>
    </row>
    <row r="13" spans="1:10" ht="15.6">
      <c r="A13" s="265"/>
      <c r="B13" s="270">
        <v>0</v>
      </c>
      <c r="C13" s="265"/>
      <c r="D13" s="275" t="s">
        <v>566</v>
      </c>
      <c r="E13" s="275"/>
      <c r="F13" s="275"/>
      <c r="G13" s="275"/>
      <c r="H13" s="275"/>
      <c r="I13" s="275"/>
      <c r="J13" s="275"/>
    </row>
    <row r="14" spans="1:10" ht="15.6">
      <c r="A14" s="265"/>
      <c r="B14" s="265"/>
      <c r="C14" s="265"/>
      <c r="D14" s="275" t="s">
        <v>567</v>
      </c>
      <c r="E14" s="275"/>
      <c r="F14" s="275"/>
      <c r="G14" s="275"/>
      <c r="H14" s="275"/>
      <c r="I14" s="275"/>
      <c r="J14" s="275"/>
    </row>
    <row r="15" spans="1:10" ht="15.6">
      <c r="A15" s="265"/>
      <c r="B15" s="265"/>
      <c r="C15" s="265"/>
      <c r="D15" s="275"/>
      <c r="E15" s="275"/>
      <c r="F15" s="275"/>
      <c r="G15" s="275"/>
      <c r="H15" s="275"/>
      <c r="I15" s="275"/>
      <c r="J15" s="275"/>
    </row>
    <row r="18" spans="1:1" ht="18">
      <c r="A18" s="265" t="s">
        <v>568</v>
      </c>
    </row>
    <row r="19" spans="1:1" ht="15.6">
      <c r="A19" s="267"/>
    </row>
    <row r="20" spans="1:1" ht="15.6">
      <c r="A20" s="265" t="s">
        <v>569</v>
      </c>
    </row>
    <row r="21" spans="1:1" ht="15.6">
      <c r="A21" s="267" t="s">
        <v>570</v>
      </c>
    </row>
  </sheetData>
  <mergeCells count="2">
    <mergeCell ref="A1:C1"/>
    <mergeCell ref="A2:C2"/>
  </mergeCells>
  <pageMargins left="0.7" right="0.7" top="0.75" bottom="0.75" header="0.3" footer="0.3"/>
  <pageSetup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Protocol Notes</vt:lpstr>
      <vt:lpstr>0 - Jasper-Newt Attach O - 2013</vt:lpstr>
      <vt:lpstr>1 - 12a.A Statement of Oper</vt:lpstr>
      <vt:lpstr>2 - 12a.B Balance Sheet</vt:lpstr>
      <vt:lpstr>3 -12h.A&amp;B Util Plt &amp; Accum Dep</vt:lpstr>
      <vt:lpstr>4 - 12h.G&amp;J M&amp;S Inv &amp; Pay Stat</vt:lpstr>
      <vt:lpstr>5 - 12i.A Expenses and Costs</vt:lpstr>
      <vt:lpstr>6 - WP - Divisor</vt:lpstr>
      <vt:lpstr>7 - WP - Land for future use</vt:lpstr>
      <vt:lpstr>8 - WP - Materials and Supplies</vt:lpstr>
      <vt:lpstr>9 - WP - FERC Fees</vt:lpstr>
      <vt:lpstr>10 - WP - Attach O, pg 3, ln 5</vt:lpstr>
      <vt:lpstr>11WP - Taxes Other Than Inc Tax</vt:lpstr>
      <vt:lpstr>12 - WPTrans Plt Excl from ISO</vt:lpstr>
      <vt:lpstr>13 - WP Trans Plt Incl in Ancil</vt:lpstr>
      <vt:lpstr>14 - WP - Wages &amp; Salaries</vt:lpstr>
      <vt:lpstr>15 - WP - Trans Rev</vt:lpstr>
      <vt:lpstr>Sheet1</vt:lpstr>
      <vt:lpstr>Sheet2</vt:lpstr>
      <vt:lpstr>'0 - Jasper-Newt Attach O - 2013'!Print_Area</vt:lpstr>
      <vt:lpstr>'10 - WP - Attach O, pg 3, ln 5'!Print_Area</vt:lpstr>
      <vt:lpstr>'13 - WP Trans Plt Incl in Ancil'!Print_Area</vt:lpstr>
      <vt:lpstr>'15 - WP - Trans Rev'!Print_Area</vt:lpstr>
      <vt:lpstr>'8 - WP - Materials and Supplies'!Print_Area</vt:lpstr>
      <vt:lpstr>'Protocol Notes'!Print_Area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Smith</dc:creator>
  <cp:lastModifiedBy>Peggy Hicks</cp:lastModifiedBy>
  <cp:lastPrinted>2015-02-26T16:52:42Z</cp:lastPrinted>
  <dcterms:created xsi:type="dcterms:W3CDTF">2008-03-20T17:17:48Z</dcterms:created>
  <dcterms:modified xsi:type="dcterms:W3CDTF">2015-02-26T16:54:55Z</dcterms:modified>
</cp:coreProperties>
</file>