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defaultThemeVersion="124226"/>
  <mc:AlternateContent xmlns:mc="http://schemas.openxmlformats.org/markup-compatibility/2006">
    <mc:Choice Requires="x15">
      <x15ac:absPath xmlns:x15ac="http://schemas.microsoft.com/office/spreadsheetml/2010/11/ac" url="Q:\55016\272\June 2018 Attachment O Update\"/>
    </mc:Choice>
  </mc:AlternateContent>
  <bookViews>
    <workbookView xWindow="0" yWindow="0" windowWidth="25200" windowHeight="11760" tabRatio="840" activeTab="1"/>
  </bookViews>
  <sheets>
    <sheet name="Protocol Notes" sheetId="21" r:id="rId1"/>
    <sheet name="ETEC Attachment O" sheetId="24" r:id="rId2"/>
    <sheet name="1 - 12a.A Statement of Oper" sheetId="2" r:id="rId3"/>
    <sheet name="2 - 12a.B Balance Sheet" sheetId="3" r:id="rId4"/>
    <sheet name="3 -12h.A&amp;B Util Plt &amp; Accum Dep" sheetId="4" r:id="rId5"/>
    <sheet name="4 - WPTrans Plt Excl from ISO" sheetId="18" r:id="rId6"/>
    <sheet name="5 - WP - Other Elec Rev" sheetId="25" r:id="rId7"/>
    <sheet name="Sheet1" sheetId="17" state="hidden" r:id="rId8"/>
  </sheets>
  <definedNames>
    <definedName name="_xlnm.Print_Area" localSheetId="2">'1 - 12a.A Statement of Oper'!$A$1:$F$45</definedName>
    <definedName name="_xlnm.Print_Area" localSheetId="3">'2 - 12a.B Balance Sheet'!$A$1:$F$39</definedName>
    <definedName name="_xlnm.Print_Area" localSheetId="4">'3 -12h.A&amp;B Util Plt &amp; Accum Dep'!$A$1:$H$56</definedName>
    <definedName name="_xlnm.Print_Area" localSheetId="1">'ETEC Attachment O'!$A$1:$K$311</definedName>
    <definedName name="_xlnm.Print_Area" localSheetId="0">'Protocol Notes'!$B$5:$O$45</definedName>
  </definedNames>
  <calcPr calcId="171027"/>
</workbook>
</file>

<file path=xl/calcChain.xml><?xml version="1.0" encoding="utf-8"?>
<calcChain xmlns="http://schemas.openxmlformats.org/spreadsheetml/2006/main">
  <c r="F23" i="18" l="1"/>
  <c r="F54" i="4" l="1"/>
  <c r="E54" i="4"/>
  <c r="G45" i="4"/>
  <c r="I261" i="24" l="1"/>
  <c r="I260" i="24"/>
  <c r="G41" i="25" l="1"/>
  <c r="F41" i="25"/>
  <c r="E41" i="25"/>
  <c r="D41" i="25"/>
  <c r="C41" i="25"/>
  <c r="B41" i="25"/>
  <c r="V40" i="25"/>
  <c r="U40" i="25"/>
  <c r="T40" i="25"/>
  <c r="H40" i="25"/>
  <c r="G40" i="25"/>
  <c r="W40" i="25" s="1"/>
  <c r="T39" i="25"/>
  <c r="P39" i="25"/>
  <c r="H39" i="25"/>
  <c r="G39" i="25"/>
  <c r="W39" i="25" s="1"/>
  <c r="V38" i="25"/>
  <c r="U38" i="25"/>
  <c r="T38" i="25"/>
  <c r="H38" i="25"/>
  <c r="G38" i="25"/>
  <c r="W38" i="25" s="1"/>
  <c r="O37" i="25"/>
  <c r="G37" i="25"/>
  <c r="W37" i="25" s="1"/>
  <c r="V36" i="25"/>
  <c r="U36" i="25"/>
  <c r="T36" i="25"/>
  <c r="H36" i="25"/>
  <c r="G36" i="25"/>
  <c r="W36" i="25" s="1"/>
  <c r="U35" i="25"/>
  <c r="L35" i="25"/>
  <c r="G35" i="25"/>
  <c r="V34" i="25"/>
  <c r="U34" i="25"/>
  <c r="T34" i="25"/>
  <c r="H34" i="25"/>
  <c r="G34" i="25"/>
  <c r="W34" i="25" s="1"/>
  <c r="U33" i="25"/>
  <c r="T33" i="25"/>
  <c r="H33" i="25"/>
  <c r="G33" i="25"/>
  <c r="V32" i="25"/>
  <c r="U32" i="25"/>
  <c r="T32" i="25"/>
  <c r="H32" i="25"/>
  <c r="G32" i="25"/>
  <c r="W32" i="25" s="1"/>
  <c r="T31" i="25"/>
  <c r="P31" i="25"/>
  <c r="H31" i="25"/>
  <c r="G31" i="25"/>
  <c r="W31" i="25" s="1"/>
  <c r="V30" i="25"/>
  <c r="U30" i="25"/>
  <c r="T30" i="25"/>
  <c r="H30" i="25"/>
  <c r="G30" i="25"/>
  <c r="W30" i="25" s="1"/>
  <c r="P29" i="25"/>
  <c r="H29" i="25"/>
  <c r="G29" i="25"/>
  <c r="O24" i="25"/>
  <c r="I24" i="25"/>
  <c r="H24" i="25"/>
  <c r="G24" i="25"/>
  <c r="F24" i="25"/>
  <c r="E24" i="25"/>
  <c r="D24" i="25"/>
  <c r="C24" i="25"/>
  <c r="B24" i="25"/>
  <c r="O23" i="25"/>
  <c r="M23" i="25"/>
  <c r="L23" i="25"/>
  <c r="N23" i="25" s="1"/>
  <c r="J23" i="25"/>
  <c r="O22" i="25"/>
  <c r="V39" i="25" s="1"/>
  <c r="N22" i="25"/>
  <c r="M39" i="25" s="1"/>
  <c r="M22" i="25"/>
  <c r="L22" i="25"/>
  <c r="J22" i="25"/>
  <c r="O21" i="25"/>
  <c r="M21" i="25"/>
  <c r="L21" i="25"/>
  <c r="N21" i="25" s="1"/>
  <c r="J21" i="25"/>
  <c r="O20" i="25"/>
  <c r="V37" i="25" s="1"/>
  <c r="N20" i="25"/>
  <c r="M37" i="25" s="1"/>
  <c r="M20" i="25"/>
  <c r="L20" i="25"/>
  <c r="J20" i="25"/>
  <c r="H37" i="25" s="1"/>
  <c r="O19" i="25"/>
  <c r="M19" i="25"/>
  <c r="L19" i="25"/>
  <c r="N19" i="25" s="1"/>
  <c r="J19" i="25"/>
  <c r="O18" i="25"/>
  <c r="V35" i="25" s="1"/>
  <c r="N18" i="25"/>
  <c r="M35" i="25" s="1"/>
  <c r="M18" i="25"/>
  <c r="L18" i="25"/>
  <c r="J18" i="25"/>
  <c r="H35" i="25" s="1"/>
  <c r="O17" i="25"/>
  <c r="M17" i="25"/>
  <c r="L17" i="25"/>
  <c r="N17" i="25" s="1"/>
  <c r="J17" i="25"/>
  <c r="O16" i="25"/>
  <c r="V33" i="25" s="1"/>
  <c r="N16" i="25"/>
  <c r="M33" i="25" s="1"/>
  <c r="M16" i="25"/>
  <c r="L16" i="25"/>
  <c r="J16" i="25"/>
  <c r="O15" i="25"/>
  <c r="M15" i="25"/>
  <c r="L15" i="25"/>
  <c r="N15" i="25" s="1"/>
  <c r="J15" i="25"/>
  <c r="O14" i="25"/>
  <c r="V31" i="25" s="1"/>
  <c r="N14" i="25"/>
  <c r="M31" i="25" s="1"/>
  <c r="M14" i="25"/>
  <c r="L14" i="25"/>
  <c r="J14" i="25"/>
  <c r="O13" i="25"/>
  <c r="M13" i="25"/>
  <c r="L13" i="25"/>
  <c r="N13" i="25" s="1"/>
  <c r="J13" i="25"/>
  <c r="O12" i="25"/>
  <c r="V29" i="25" s="1"/>
  <c r="V41" i="25" s="1"/>
  <c r="N12" i="25"/>
  <c r="O29" i="25" s="1"/>
  <c r="M12" i="25"/>
  <c r="M24" i="25" s="1"/>
  <c r="L12" i="25"/>
  <c r="L24" i="25" s="1"/>
  <c r="J12" i="25"/>
  <c r="J24" i="25" s="1"/>
  <c r="M32" i="25" l="1"/>
  <c r="L32" i="25"/>
  <c r="P32" i="25"/>
  <c r="Q15" i="25"/>
  <c r="O32" i="25"/>
  <c r="M40" i="25"/>
  <c r="L40" i="25"/>
  <c r="Q40" i="25" s="1"/>
  <c r="P40" i="25"/>
  <c r="Q23" i="25"/>
  <c r="O40" i="25"/>
  <c r="M34" i="25"/>
  <c r="O34" i="25"/>
  <c r="L34" i="25"/>
  <c r="Q17" i="25"/>
  <c r="P34" i="25"/>
  <c r="H41" i="25"/>
  <c r="M36" i="25"/>
  <c r="P36" i="25"/>
  <c r="O36" i="25"/>
  <c r="L36" i="25"/>
  <c r="Q19" i="25"/>
  <c r="M30" i="25"/>
  <c r="P30" i="25"/>
  <c r="P41" i="25" s="1"/>
  <c r="O30" i="25"/>
  <c r="O41" i="25" s="1"/>
  <c r="Q13" i="25"/>
  <c r="L30" i="25"/>
  <c r="N24" i="25"/>
  <c r="M38" i="25"/>
  <c r="P38" i="25"/>
  <c r="O38" i="25"/>
  <c r="Q21" i="25"/>
  <c r="L38" i="25"/>
  <c r="Q35" i="25"/>
  <c r="Z35" i="25" s="1"/>
  <c r="AA35" i="25" s="1"/>
  <c r="L29" i="25"/>
  <c r="L33" i="25"/>
  <c r="O35" i="25"/>
  <c r="P37" i="25"/>
  <c r="M29" i="25"/>
  <c r="M41" i="25" s="1"/>
  <c r="T29" i="25"/>
  <c r="L31" i="25"/>
  <c r="U31" i="25"/>
  <c r="O33" i="25"/>
  <c r="W35" i="25"/>
  <c r="P35" i="25"/>
  <c r="T37" i="25"/>
  <c r="L39" i="25"/>
  <c r="U39" i="25"/>
  <c r="Q12" i="25"/>
  <c r="Q14" i="25"/>
  <c r="Q16" i="25"/>
  <c r="Q18" i="25"/>
  <c r="Q20" i="25"/>
  <c r="Q22" i="25"/>
  <c r="W29" i="25"/>
  <c r="W41" i="25" s="1"/>
  <c r="U29" i="25"/>
  <c r="O31" i="25"/>
  <c r="W33" i="25"/>
  <c r="P33" i="25"/>
  <c r="T35" i="25"/>
  <c r="L37" i="25"/>
  <c r="U37" i="25"/>
  <c r="O39" i="25"/>
  <c r="N29" i="25"/>
  <c r="S29" i="25"/>
  <c r="N30" i="25"/>
  <c r="S30" i="25"/>
  <c r="X30" i="25" s="1"/>
  <c r="N31" i="25"/>
  <c r="S31" i="25"/>
  <c r="N32" i="25"/>
  <c r="S32" i="25"/>
  <c r="X32" i="25" s="1"/>
  <c r="N33" i="25"/>
  <c r="S33" i="25"/>
  <c r="N34" i="25"/>
  <c r="S34" i="25"/>
  <c r="X34" i="25" s="1"/>
  <c r="N35" i="25"/>
  <c r="S35" i="25"/>
  <c r="X35" i="25" s="1"/>
  <c r="N36" i="25"/>
  <c r="S36" i="25"/>
  <c r="X36" i="25" s="1"/>
  <c r="N37" i="25"/>
  <c r="S37" i="25"/>
  <c r="N38" i="25"/>
  <c r="S38" i="25"/>
  <c r="X38" i="25" s="1"/>
  <c r="N39" i="25"/>
  <c r="S39" i="25"/>
  <c r="X39" i="25" s="1"/>
  <c r="N40" i="25"/>
  <c r="S40" i="25"/>
  <c r="X40" i="25" s="1"/>
  <c r="Q39" i="25" l="1"/>
  <c r="Z39" i="25" s="1"/>
  <c r="AA39" i="25" s="1"/>
  <c r="L41" i="25"/>
  <c r="Q29" i="25"/>
  <c r="Z40" i="25"/>
  <c r="AA40" i="25" s="1"/>
  <c r="Q30" i="25"/>
  <c r="Z30" i="25" s="1"/>
  <c r="AA30" i="25" s="1"/>
  <c r="Q32" i="25"/>
  <c r="Z32" i="25" s="1"/>
  <c r="AA32" i="25" s="1"/>
  <c r="X37" i="25"/>
  <c r="X33" i="25"/>
  <c r="X31" i="25"/>
  <c r="S41" i="25"/>
  <c r="X29" i="25"/>
  <c r="Q37" i="25"/>
  <c r="Z37" i="25" s="1"/>
  <c r="AA37" i="25" s="1"/>
  <c r="Q24" i="25"/>
  <c r="Q31" i="25"/>
  <c r="Z31" i="25" s="1"/>
  <c r="AA31" i="25" s="1"/>
  <c r="Q34" i="25"/>
  <c r="Z34" i="25" s="1"/>
  <c r="AA34" i="25" s="1"/>
  <c r="N41" i="25"/>
  <c r="U41" i="25"/>
  <c r="T41" i="25"/>
  <c r="Q33" i="25"/>
  <c r="Q38" i="25"/>
  <c r="Z38" i="25" s="1"/>
  <c r="AA38" i="25" s="1"/>
  <c r="Q36" i="25"/>
  <c r="Z36" i="25" s="1"/>
  <c r="AA36" i="25" s="1"/>
  <c r="Z33" i="25" l="1"/>
  <c r="AA33" i="25" s="1"/>
  <c r="X41" i="25"/>
  <c r="Q41" i="25"/>
  <c r="Z29" i="25"/>
  <c r="Z41" i="25" l="1"/>
  <c r="AA29" i="25"/>
  <c r="AA41" i="25" s="1"/>
  <c r="D240" i="24" l="1"/>
  <c r="D156" i="24"/>
  <c r="D155" i="24"/>
  <c r="D158" i="24" s="1"/>
  <c r="D146" i="24"/>
  <c r="D144" i="24"/>
  <c r="D118" i="24"/>
  <c r="D93" i="24"/>
  <c r="D92" i="24"/>
  <c r="D84" i="24"/>
  <c r="D100" i="24" s="1"/>
  <c r="D273" i="24"/>
  <c r="D271" i="24"/>
  <c r="K270" i="24"/>
  <c r="D270" i="24"/>
  <c r="B270" i="24"/>
  <c r="I264" i="24"/>
  <c r="D15" i="24" s="1"/>
  <c r="I255" i="24"/>
  <c r="I248" i="24"/>
  <c r="G245" i="24" s="1"/>
  <c r="D237" i="24"/>
  <c r="G235" i="24" s="1"/>
  <c r="D231" i="24"/>
  <c r="G230" i="24"/>
  <c r="G229" i="24"/>
  <c r="G227" i="24"/>
  <c r="I218" i="24"/>
  <c r="I220" i="24" s="1"/>
  <c r="D205" i="24"/>
  <c r="D203" i="24"/>
  <c r="K202" i="24"/>
  <c r="D202" i="24"/>
  <c r="B202" i="24"/>
  <c r="D176" i="24"/>
  <c r="D180" i="24" s="1"/>
  <c r="D172" i="24"/>
  <c r="D169" i="24"/>
  <c r="F167" i="24"/>
  <c r="F163" i="24"/>
  <c r="B157" i="24"/>
  <c r="B155" i="24"/>
  <c r="I151" i="24"/>
  <c r="F149" i="24"/>
  <c r="F147" i="24"/>
  <c r="F148" i="24" s="1"/>
  <c r="D138" i="24"/>
  <c r="D136" i="24"/>
  <c r="K135" i="24"/>
  <c r="D135" i="24"/>
  <c r="B135" i="24"/>
  <c r="F113" i="24"/>
  <c r="D111" i="24"/>
  <c r="F109" i="24"/>
  <c r="D102" i="24"/>
  <c r="B101" i="24"/>
  <c r="F94" i="24"/>
  <c r="B94" i="24"/>
  <c r="B102" i="24" s="1"/>
  <c r="F93" i="24"/>
  <c r="B93" i="24"/>
  <c r="G92" i="24"/>
  <c r="F92" i="24"/>
  <c r="B92" i="24"/>
  <c r="B100" i="24" s="1"/>
  <c r="F91" i="24"/>
  <c r="B91" i="24"/>
  <c r="B99" i="24" s="1"/>
  <c r="G90" i="24"/>
  <c r="F90" i="24"/>
  <c r="B90" i="24"/>
  <c r="B98" i="24" s="1"/>
  <c r="D76" i="24"/>
  <c r="D74" i="24"/>
  <c r="K73" i="24"/>
  <c r="D73" i="24"/>
  <c r="B73" i="24"/>
  <c r="I46" i="24"/>
  <c r="I45" i="24"/>
  <c r="I34" i="24"/>
  <c r="D36" i="24" s="1"/>
  <c r="I22" i="24"/>
  <c r="F15" i="24"/>
  <c r="D14" i="24"/>
  <c r="D152" i="24" l="1"/>
  <c r="D116" i="24" s="1"/>
  <c r="D119" i="24" s="1"/>
  <c r="I222" i="24"/>
  <c r="D42" i="24"/>
  <c r="D40" i="24"/>
  <c r="D37" i="24"/>
  <c r="I40" i="24"/>
  <c r="I41" i="24"/>
  <c r="I42" i="24"/>
  <c r="D41" i="24"/>
  <c r="H12" i="4" l="1"/>
  <c r="C9" i="18" l="1"/>
  <c r="C8" i="18"/>
  <c r="G61" i="18"/>
  <c r="C61" i="18"/>
  <c r="C17" i="18" l="1"/>
  <c r="H6" i="4" l="1"/>
  <c r="H7" i="4"/>
  <c r="H8" i="4"/>
  <c r="H9" i="4"/>
  <c r="H10" i="4"/>
  <c r="C8" i="3"/>
  <c r="C10" i="3" s="1"/>
  <c r="C19" i="3"/>
  <c r="C32" i="3"/>
  <c r="D21" i="2"/>
  <c r="C38" i="3" l="1"/>
  <c r="F11" i="3" l="1"/>
  <c r="C22" i="18" l="1"/>
  <c r="H47" i="4" l="1"/>
  <c r="H48" i="4"/>
  <c r="H49" i="4"/>
  <c r="H50" i="4"/>
  <c r="H51" i="4"/>
  <c r="H52" i="4"/>
  <c r="H53" i="4"/>
  <c r="H46" i="4"/>
  <c r="H38" i="4"/>
  <c r="H39" i="4"/>
  <c r="H40" i="4"/>
  <c r="H41" i="4"/>
  <c r="D91" i="24" s="1"/>
  <c r="H42" i="4"/>
  <c r="H43" i="4"/>
  <c r="H44" i="4"/>
  <c r="H37" i="4"/>
  <c r="D90" i="24" s="1"/>
  <c r="E21" i="4"/>
  <c r="F21" i="4"/>
  <c r="G21" i="4"/>
  <c r="E16" i="4"/>
  <c r="F16" i="4"/>
  <c r="G16" i="4"/>
  <c r="D16" i="4"/>
  <c r="H13" i="4"/>
  <c r="H14" i="4"/>
  <c r="H15" i="4"/>
  <c r="H17" i="4"/>
  <c r="H18" i="4"/>
  <c r="H19" i="4"/>
  <c r="H20" i="4"/>
  <c r="H22" i="4"/>
  <c r="H23" i="4"/>
  <c r="D85" i="24" s="1"/>
  <c r="D101" i="24" s="1"/>
  <c r="H25" i="4"/>
  <c r="H26" i="4"/>
  <c r="H27" i="4"/>
  <c r="H28" i="4"/>
  <c r="H29" i="4"/>
  <c r="H30" i="4"/>
  <c r="H31" i="4"/>
  <c r="H33" i="4"/>
  <c r="F16" i="3"/>
  <c r="D245" i="24" s="1"/>
  <c r="D10" i="2"/>
  <c r="D95" i="24" l="1"/>
  <c r="H16" i="4"/>
  <c r="D83" i="24" s="1"/>
  <c r="H21" i="4"/>
  <c r="I209" i="24" l="1"/>
  <c r="D99" i="24"/>
  <c r="C20" i="18"/>
  <c r="C23" i="18" s="1"/>
  <c r="I210" i="24" s="1"/>
  <c r="I212" i="24" l="1"/>
  <c r="I214" i="24" s="1"/>
  <c r="I223" i="24" s="1"/>
  <c r="E11" i="4"/>
  <c r="F11" i="4"/>
  <c r="G11" i="4"/>
  <c r="D11" i="4"/>
  <c r="G91" i="24" l="1"/>
  <c r="G83" i="24"/>
  <c r="I83" i="24" s="1"/>
  <c r="G14" i="24"/>
  <c r="E228" i="24"/>
  <c r="G228" i="24" s="1"/>
  <c r="G231" i="24" s="1"/>
  <c r="I231" i="24" s="1"/>
  <c r="I224" i="24"/>
  <c r="H11" i="4"/>
  <c r="D82" i="24" s="1"/>
  <c r="F23" i="3"/>
  <c r="D244" i="24" s="1"/>
  <c r="G146" i="24" l="1"/>
  <c r="G147" i="24"/>
  <c r="I147" i="24" s="1"/>
  <c r="I235" i="24"/>
  <c r="K235" i="24" s="1"/>
  <c r="G85" i="24"/>
  <c r="G148" i="24"/>
  <c r="I148" i="24" s="1"/>
  <c r="G17" i="24"/>
  <c r="I17" i="24" s="1"/>
  <c r="G15" i="24"/>
  <c r="I15" i="24" s="1"/>
  <c r="G16" i="24"/>
  <c r="I16" i="24" s="1"/>
  <c r="I14" i="24"/>
  <c r="G144" i="24"/>
  <c r="G117" i="24"/>
  <c r="I117" i="24" s="1"/>
  <c r="I91" i="24"/>
  <c r="I99" i="24" s="1"/>
  <c r="G113" i="24"/>
  <c r="D98" i="24"/>
  <c r="D103" i="24" s="1"/>
  <c r="D87" i="24"/>
  <c r="G244" i="24"/>
  <c r="D246" i="24"/>
  <c r="G24" i="4"/>
  <c r="F24" i="4"/>
  <c r="E24" i="4"/>
  <c r="D24" i="4"/>
  <c r="G93" i="24" l="1"/>
  <c r="I93" i="24" s="1"/>
  <c r="I85" i="24"/>
  <c r="G149" i="24"/>
  <c r="I149" i="24" s="1"/>
  <c r="I144" i="24"/>
  <c r="G145" i="24"/>
  <c r="I145" i="24" s="1"/>
  <c r="G86" i="24"/>
  <c r="G150" i="24"/>
  <c r="I113" i="24"/>
  <c r="G155" i="24"/>
  <c r="I155" i="24" s="1"/>
  <c r="I18" i="24"/>
  <c r="G156" i="24"/>
  <c r="I146" i="24"/>
  <c r="D121" i="24"/>
  <c r="E245" i="24"/>
  <c r="I245" i="24" s="1"/>
  <c r="E246" i="24"/>
  <c r="E244" i="24"/>
  <c r="I244" i="24" s="1"/>
  <c r="H24" i="4"/>
  <c r="G54" i="4"/>
  <c r="D45" i="4"/>
  <c r="D54" i="4" s="1"/>
  <c r="I101" i="24" l="1"/>
  <c r="I86" i="24"/>
  <c r="G94" i="24"/>
  <c r="I94" i="24" s="1"/>
  <c r="I95" i="24" s="1"/>
  <c r="G162" i="24"/>
  <c r="I156" i="24"/>
  <c r="G157" i="24"/>
  <c r="I157" i="24" s="1"/>
  <c r="I150" i="24"/>
  <c r="I152" i="24" s="1"/>
  <c r="I116" i="24" s="1"/>
  <c r="I246" i="24"/>
  <c r="D173" i="24" s="1"/>
  <c r="H45" i="4"/>
  <c r="H54" i="4" s="1"/>
  <c r="I158" i="24" l="1"/>
  <c r="G163" i="24"/>
  <c r="I163" i="24" s="1"/>
  <c r="I162" i="24"/>
  <c r="I87" i="24"/>
  <c r="G87" i="24" s="1"/>
  <c r="I102" i="24"/>
  <c r="I103" i="24" s="1"/>
  <c r="G103" i="24" s="1"/>
  <c r="D183" i="24"/>
  <c r="D179" i="24" s="1"/>
  <c r="D181" i="24" s="1"/>
  <c r="D186" i="24" s="1"/>
  <c r="D197" i="24" s="1"/>
  <c r="I249" i="24"/>
  <c r="E32" i="4"/>
  <c r="E34" i="4" s="1"/>
  <c r="F35" i="3"/>
  <c r="F26" i="3"/>
  <c r="D27" i="2"/>
  <c r="G180" i="24" l="1"/>
  <c r="I180" i="24" s="1"/>
  <c r="G107" i="24"/>
  <c r="G165" i="24"/>
  <c r="G118" i="24"/>
  <c r="I118" i="24" s="1"/>
  <c r="I119" i="24" s="1"/>
  <c r="G32" i="4"/>
  <c r="G34" i="4" s="1"/>
  <c r="D35" i="2"/>
  <c r="D36" i="2" s="1"/>
  <c r="D44" i="2" s="1"/>
  <c r="F38" i="3"/>
  <c r="F32" i="4"/>
  <c r="F34" i="4" s="1"/>
  <c r="G167" i="24" l="1"/>
  <c r="I165" i="24"/>
  <c r="G108" i="24"/>
  <c r="I107" i="24"/>
  <c r="D32" i="4"/>
  <c r="H32" i="4" s="1"/>
  <c r="G110" i="24" l="1"/>
  <c r="I110" i="24" s="1"/>
  <c r="G109" i="24"/>
  <c r="I109" i="24" s="1"/>
  <c r="I108" i="24"/>
  <c r="I167" i="24"/>
  <c r="G168" i="24"/>
  <c r="I168" i="24" s="1"/>
  <c r="D34" i="4"/>
  <c r="H34" i="4" s="1"/>
  <c r="I169" i="24" l="1"/>
  <c r="I111" i="24"/>
  <c r="I121" i="24" s="1"/>
  <c r="I183" i="24" s="1"/>
  <c r="I179" i="24" s="1"/>
  <c r="I181" i="24" s="1"/>
  <c r="I186" i="24" l="1"/>
  <c r="I197" i="24" s="1"/>
  <c r="I11" i="24" s="1"/>
  <c r="I24" i="24" l="1"/>
</calcChain>
</file>

<file path=xl/sharedStrings.xml><?xml version="1.0" encoding="utf-8"?>
<sst xmlns="http://schemas.openxmlformats.org/spreadsheetml/2006/main" count="787" uniqueCount="601">
  <si>
    <t xml:space="preserve"> </t>
  </si>
  <si>
    <t>Line</t>
  </si>
  <si>
    <t>Allocated</t>
  </si>
  <si>
    <t>No.</t>
  </si>
  <si>
    <t>Amount</t>
  </si>
  <si>
    <t xml:space="preserve">REVENUE CREDITS </t>
  </si>
  <si>
    <t>Total</t>
  </si>
  <si>
    <t>Allocator</t>
  </si>
  <si>
    <t xml:space="preserve">  Account No. 454</t>
  </si>
  <si>
    <t>TP</t>
  </si>
  <si>
    <t xml:space="preserve">  Account No. 456</t>
  </si>
  <si>
    <t>Revenues from Grandfathered Interzonal Transactions</t>
  </si>
  <si>
    <t>Revenues from service provided by the ISO at a discount</t>
  </si>
  <si>
    <t>TOTAL REVENUE CREDITS  (sum lines 2-5)</t>
  </si>
  <si>
    <t>NET REVENUE REQUIREMENT</t>
  </si>
  <si>
    <t>DIVISOR</t>
  </si>
  <si>
    <t xml:space="preserve">  Average of 12 coincident system peaks for requirements (RQ) service       </t>
  </si>
  <si>
    <t>(Note A)</t>
  </si>
  <si>
    <t xml:space="preserve">  Plus 12 CP of firm bundled sales over one year not in line 8</t>
  </si>
  <si>
    <t>(Note B)</t>
  </si>
  <si>
    <t xml:space="preserve">  Plus 12 CP of Network Load not in line 8</t>
  </si>
  <si>
    <t>(Note C)</t>
  </si>
  <si>
    <t xml:space="preserve">  Less 12 CP of firm P-T-P over one year (enter negative)</t>
  </si>
  <si>
    <t>(Note D)</t>
  </si>
  <si>
    <t xml:space="preserve">  Plus Contract Demand of firm P-T-P over one year</t>
  </si>
  <si>
    <t>Divisor (sum lines 8-14)</t>
  </si>
  <si>
    <t>Annual Cost ($/kW/Yr)</t>
  </si>
  <si>
    <t>Peak Rate</t>
  </si>
  <si>
    <t>Off-Peak Rate</t>
  </si>
  <si>
    <t>Point-To-Point Rate ($/kW/Wk)</t>
  </si>
  <si>
    <t>Point-To-Point Rate ($/kW/Day)</t>
  </si>
  <si>
    <t xml:space="preserve"> Capped at weekly rate</t>
  </si>
  <si>
    <t>Point-To-Point Rate ($/MWh)</t>
  </si>
  <si>
    <t xml:space="preserve"> Capped at weekly</t>
  </si>
  <si>
    <t xml:space="preserve"> times 1,000)</t>
  </si>
  <si>
    <t xml:space="preserve"> and daily rates</t>
  </si>
  <si>
    <t xml:space="preserve"> Short Term</t>
  </si>
  <si>
    <t xml:space="preserve"> Long Term</t>
  </si>
  <si>
    <t>(1)</t>
  </si>
  <si>
    <t>(2)</t>
  </si>
  <si>
    <t>(3)</t>
  </si>
  <si>
    <t>(4)</t>
  </si>
  <si>
    <t>(5)</t>
  </si>
  <si>
    <t>RUS Form 12</t>
  </si>
  <si>
    <t>Transmission</t>
  </si>
  <si>
    <t>Reference</t>
  </si>
  <si>
    <t>Company Total</t>
  </si>
  <si>
    <t xml:space="preserve">                  Allocator</t>
  </si>
  <si>
    <t>(Col 3 times Col 4)</t>
  </si>
  <si>
    <t>RATE BASE:</t>
  </si>
  <si>
    <t xml:space="preserve">  Production</t>
  </si>
  <si>
    <t>12h.A.6.e</t>
  </si>
  <si>
    <t>NA</t>
  </si>
  <si>
    <t xml:space="preserve">  Transmission</t>
  </si>
  <si>
    <t>12h.A.11.e</t>
  </si>
  <si>
    <t xml:space="preserve">  Distribution</t>
  </si>
  <si>
    <t xml:space="preserve">  General &amp; Intangible</t>
  </si>
  <si>
    <t>W/S</t>
  </si>
  <si>
    <t xml:space="preserve">  Common</t>
  </si>
  <si>
    <t>CE</t>
  </si>
  <si>
    <t>GP=</t>
  </si>
  <si>
    <t>NET PLANT IN SERVICE</t>
  </si>
  <si>
    <t>NP=</t>
  </si>
  <si>
    <t xml:space="preserve">  Account No. 281 (enter negative) </t>
  </si>
  <si>
    <t>NP</t>
  </si>
  <si>
    <t xml:space="preserve">  Account No. 282 (enter negative)</t>
  </si>
  <si>
    <t xml:space="preserve">  Account No. 283 (enter negative)</t>
  </si>
  <si>
    <t xml:space="preserve">  Account No. 190</t>
  </si>
  <si>
    <t xml:space="preserve">  Account No. 255 (enter negative)</t>
  </si>
  <si>
    <t xml:space="preserve">LAND HELD FOR FUTURE USE </t>
  </si>
  <si>
    <t>calculated</t>
  </si>
  <si>
    <t xml:space="preserve">  Materials &amp; Supplies (Note G)</t>
  </si>
  <si>
    <t>TE</t>
  </si>
  <si>
    <t xml:space="preserve">  Prepayments</t>
  </si>
  <si>
    <t>GP</t>
  </si>
  <si>
    <t>RATE BASE  (sum lines 18, 24, 25, and 29)</t>
  </si>
  <si>
    <t xml:space="preserve">  Transmission </t>
  </si>
  <si>
    <t xml:space="preserve">     Less Account 565</t>
  </si>
  <si>
    <t>12i.A.8.a</t>
  </si>
  <si>
    <t xml:space="preserve">  A&amp;G</t>
  </si>
  <si>
    <t xml:space="preserve">     Less FERC Annual Fees</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</si>
  <si>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</si>
  <si>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</si>
  <si>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</si>
  <si>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</si>
  <si>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</si>
  <si>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</si>
  <si>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</si>
  <si>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</si>
  <si>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</si>
  <si>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</si>
  <si>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(Note K)</t>
  </si>
  <si>
    <t xml:space="preserve">     T=1 - {[(1 - SIT) * (1 - FIT)] / (1 - SIT * FIT * p)} =</t>
  </si>
  <si>
    <t xml:space="preserve">     CIT=(T/1-T) * (1-(WCLTD/R)) =</t>
  </si>
  <si>
    <t xml:space="preserve">       and FIT, SIT &amp; p are as given in footnote K.</t>
  </si>
  <si>
    <t xml:space="preserve">      1 / (1 - T)  = (from line 21)</t>
  </si>
  <si>
    <t>Income Tax Calculation = line 22 * line 28</t>
  </si>
  <si>
    <t>ITC adjustment (line 23 * line 24)</t>
  </si>
  <si>
    <t>Total Income Taxes</t>
  </si>
  <si>
    <t>(line 25 plus line 26)</t>
  </si>
  <si>
    <t xml:space="preserve">RETURN </t>
  </si>
  <si>
    <t xml:space="preserve">                SUPPORTING CALCULATIONS AND NOTES</t>
  </si>
  <si>
    <t xml:space="preserve">TRANSMISSION EXPENSES </t>
  </si>
  <si>
    <t>TE=</t>
  </si>
  <si>
    <t>TRANSMISSION PLANT INCLUDED IN ISO RATES</t>
  </si>
  <si>
    <t>TP=</t>
  </si>
  <si>
    <t>$</t>
  </si>
  <si>
    <t>Allocation</t>
  </si>
  <si>
    <t>W&amp;S Allocator</t>
  </si>
  <si>
    <t>($ / Allocation)</t>
  </si>
  <si>
    <t>=</t>
  </si>
  <si>
    <t>% Electric</t>
  </si>
  <si>
    <t>Labor Ratio</t>
  </si>
  <si>
    <t xml:space="preserve">  Electric</t>
  </si>
  <si>
    <t>(line 17 / line 20)</t>
  </si>
  <si>
    <t>(line 16)</t>
  </si>
  <si>
    <t xml:space="preserve">  Gas</t>
  </si>
  <si>
    <t>*</t>
  </si>
  <si>
    <t xml:space="preserve">  Water</t>
  </si>
  <si>
    <t>RETURN (R)</t>
  </si>
  <si>
    <t>Cost</t>
  </si>
  <si>
    <t>%</t>
  </si>
  <si>
    <t>(Note P)</t>
  </si>
  <si>
    <t>Weighted</t>
  </si>
  <si>
    <t xml:space="preserve">  Long Term Debt</t>
  </si>
  <si>
    <t>=WCLTD</t>
  </si>
  <si>
    <t xml:space="preserve">  Proprietary Capital</t>
  </si>
  <si>
    <t>=R</t>
  </si>
  <si>
    <t>REVENUE CREDITS</t>
  </si>
  <si>
    <t>Load</t>
  </si>
  <si>
    <t xml:space="preserve">  a. Bundled Non-RQ Sales for Resale</t>
  </si>
  <si>
    <t>(Note Q)</t>
  </si>
  <si>
    <t xml:space="preserve">  Total of (a)-(b)</t>
  </si>
  <si>
    <t>ACCOUNT 456 (OTHER ELECTRIC REVENUES)</t>
  </si>
  <si>
    <t xml:space="preserve">  a. Transmission charges for all transmission transactions </t>
  </si>
  <si>
    <t>General Note:  References to pages in this formulary rate are indicated as:  (page#, line#, col.#)</t>
  </si>
  <si>
    <t>Note</t>
  </si>
  <si>
    <t>Letter</t>
  </si>
  <si>
    <t>A</t>
  </si>
  <si>
    <t>B</t>
  </si>
  <si>
    <t>C</t>
  </si>
  <si>
    <t>D</t>
  </si>
  <si>
    <t>E</t>
  </si>
  <si>
    <t>F</t>
  </si>
  <si>
    <t>G</t>
  </si>
  <si>
    <t>H</t>
  </si>
  <si>
    <t>I</t>
  </si>
  <si>
    <t>J</t>
  </si>
  <si>
    <t>K</t>
  </si>
  <si>
    <t>FIT =</t>
  </si>
  <si>
    <t>SIT=</t>
  </si>
  <si>
    <t xml:space="preserve">  (State Income Tax Rate or Composite SIT)</t>
  </si>
  <si>
    <t>p =</t>
  </si>
  <si>
    <t xml:space="preserve">  (percent of federal income tax deductible for state purposes)</t>
  </si>
  <si>
    <t>L</t>
  </si>
  <si>
    <t>M</t>
  </si>
  <si>
    <t>N</t>
  </si>
  <si>
    <t>O</t>
  </si>
  <si>
    <t>P</t>
  </si>
  <si>
    <t>Q</t>
  </si>
  <si>
    <t>R</t>
  </si>
  <si>
    <t>Includes income related only to transmission facilities, such as pole attachments, rentals and special use.</t>
  </si>
  <si>
    <t>(page 4, line 33)</t>
  </si>
  <si>
    <t xml:space="preserve">  Less 12 CP or Contract Demands from service over one year provided by ISO at a discount (enter negative)</t>
  </si>
  <si>
    <t>WORKING CAPITAL (Note H)</t>
  </si>
  <si>
    <t xml:space="preserve">  CWC  </t>
  </si>
  <si>
    <t xml:space="preserve">  b. Bundled Sales for Resale included in Divisor on page 1 </t>
  </si>
  <si>
    <t xml:space="preserve">  b. Transmission charges for all transmission transactions included in Divisor on page 1</t>
  </si>
  <si>
    <t>(page 4, line 30)</t>
  </si>
  <si>
    <t xml:space="preserve">  Total  (sum lines 12-15)</t>
  </si>
  <si>
    <t>(Note T)</t>
  </si>
  <si>
    <t>zero</t>
  </si>
  <si>
    <t>5a</t>
  </si>
  <si>
    <t>Transmission plant included in ISO rates  (line 1 less lines 2 &amp; 3)</t>
  </si>
  <si>
    <t>Transmission related only.</t>
  </si>
  <si>
    <t>Removes dollar amount of transmission expenses included in the OATT ancillary services rates, including all of Account No. 561.</t>
  </si>
  <si>
    <t>Enter dollar amounts</t>
  </si>
  <si>
    <t>S</t>
  </si>
  <si>
    <t>T</t>
  </si>
  <si>
    <t>TOTAL O&amp;M  (sum lines 1, 3, 5a, 6, 7 less lines 2, 4, 5)</t>
  </si>
  <si>
    <t>12h.A.16.e</t>
  </si>
  <si>
    <t>12h.B.1-4.f</t>
  </si>
  <si>
    <t>12h.B.5.f</t>
  </si>
  <si>
    <t>12h.B.6.f</t>
  </si>
  <si>
    <t>12h.G.4.d + 5.d.</t>
  </si>
  <si>
    <t>12h.B.5.c</t>
  </si>
  <si>
    <t>Amortized Investment Tax Credit (enter negative)</t>
  </si>
  <si>
    <t>U</t>
  </si>
  <si>
    <t>V</t>
  </si>
  <si>
    <t xml:space="preserve">REV. REQUIREMENT TO BE COLLECTED UNDER </t>
  </si>
  <si>
    <t>32a</t>
  </si>
  <si>
    <t>Proprietary Capital Cost Rate =</t>
  </si>
  <si>
    <t>TIER =</t>
  </si>
  <si>
    <t xml:space="preserve">  [Rate Base (page 2, line 30) * Rate of Return (page 4, line 24)]</t>
  </si>
  <si>
    <t>(Note E)</t>
  </si>
  <si>
    <t>(Note G)</t>
  </si>
  <si>
    <t>References to data from RUS Form 12 are indicated as:   #.x.y.z  (page,section, line, column)</t>
  </si>
  <si>
    <t>To the extent the page references to RUS Form 12 are missing, the entity will include a "Notes" section in the RUS 12 to provide this data.</t>
  </si>
  <si>
    <t>(line 16 / 52; line 16 / 52)</t>
  </si>
  <si>
    <t>(line 7 / line 15)</t>
  </si>
  <si>
    <t>(line 1- line 7)</t>
  </si>
  <si>
    <t>(line 2- line 8)</t>
  </si>
  <si>
    <t>(line 3 - line 9)</t>
  </si>
  <si>
    <t>(line 4 - line 10)</t>
  </si>
  <si>
    <t>(line 5 - line 11)</t>
  </si>
  <si>
    <t>ADJUSTMENTS TO RATE BASE  (Note F)</t>
  </si>
  <si>
    <t xml:space="preserve">     Less EPRI &amp; Reg. Comm. Exp. &amp; Non-safety Ad.  (Note I)</t>
  </si>
  <si>
    <t>TAXES OTHER THAN INCOME TAXES  (Note J)</t>
  </si>
  <si>
    <t>REV. REQUIREMENT  (sum lines 8, 12, 20, 27, 28)</t>
  </si>
  <si>
    <t>Attachment GG]</t>
  </si>
  <si>
    <t>[Revenue requirement for facilities included on page 2, line 2, and also included in</t>
  </si>
  <si>
    <t>Less transmission plant excluded from ISO rates  (Note M)</t>
  </si>
  <si>
    <t>Total transmission plant  (page 2, line 2, column 3)</t>
  </si>
  <si>
    <t>Total transmission expenses  (page 3, line 1, column 3)</t>
  </si>
  <si>
    <t>Less transmission expenses included in OATT Ancillary Services  (Note L)</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</si>
  <si>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</si>
  <si>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</si>
  <si>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</si>
  <si>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</si>
  <si>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COMMON PLANT ALLOCATOR  (CE)  (Note O)</t>
  </si>
  <si>
    <t xml:space="preserve">  Total  (sum lines 17-19)</t>
  </si>
  <si>
    <t>Total  (sum lines 22-23)</t>
  </si>
  <si>
    <t>ACCOUNT 447  (SALES FOR RESALE)</t>
  </si>
  <si>
    <t>ACCOUNT 454 (RENT FROM ELECTRIC PROPERTY)  (Note R)</t>
  </si>
  <si>
    <t>FERC Annual Charge ($/MWh)</t>
  </si>
  <si>
    <t>Network &amp; P-to-P Rate ($/kW/Mo)  (line 16 / 12)</t>
  </si>
  <si>
    <t xml:space="preserve">  Less Contract Demand from Grandfathered Interzonal transactions over one year (enter negative)  (Note S)</t>
  </si>
  <si>
    <t>TOTAL GROSS PLANT  (sum lines 1-5)</t>
  </si>
  <si>
    <t>TOTAL ACCUM. DEPRECIATION  (sum lines 7-11)</t>
  </si>
  <si>
    <t>TOTAL NET PLANT  (sum lines 13-17)</t>
  </si>
  <si>
    <t>TOTAL ADJUSTMENTS  (sum lines 19 - 23)</t>
  </si>
  <si>
    <t>TOTAL WORKING CAPITAL  (sum lines 26 - 28)</t>
  </si>
  <si>
    <t xml:space="preserve">     Plus Transmission Related Reg. Comm. Exp.  (Note I)</t>
  </si>
  <si>
    <t>TOTAL DEPRECIATION  (sum lines 9 - 11)</t>
  </si>
  <si>
    <t>TOTAL OTHER TAXES  (sum lines 13 - 19)</t>
  </si>
  <si>
    <t>Less transmission plant included in OATT Ancillary Services  (Note N )</t>
  </si>
  <si>
    <t>Percentage of transmission plant included in ISO Rates  (line 4 divided by line 1)</t>
  </si>
  <si>
    <t>Inputs Required:</t>
  </si>
  <si>
    <t>Line 5 - EPRI Annual Membership Dues, all Regulatory Commission Expenses, and non-safety related advertising.  Line 5a - Regulatory Commission Expenses directly related to transmission service, ISO filings, or transmission siting.</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</si>
  <si>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</si>
  <si>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Removes transmission plant determined by Commission order to be state-jurisdictional according to the seven-factor test (until RUS 12 balances are adjusted to reflect application of seven-factor test).</t>
  </si>
  <si>
    <t>Line 29 must equal zero since all short-term power sales must be unbundled and the transmission component reflected in Account No. 456 and all other uses are to be included in the divisor.</t>
  </si>
  <si>
    <t>GROSS REVENUE REQUIREMENT  (page 3, line 31)</t>
  </si>
  <si>
    <t>(line 16 / 260; line 16 / 365)</t>
  </si>
  <si>
    <t>(line 16 / 4,160; line 16 / 8,760</t>
  </si>
  <si>
    <t>LESS ATTACHMENT GG ADJUSTMENT [Attachment GG, page 2, line 3,</t>
  </si>
  <si>
    <t>column 10]  (Note U)</t>
  </si>
  <si>
    <t xml:space="preserve">The utility's maximum monthly megawatt load (60-minute integration) for RQ service at time of applicable pricing zone coincident monthly peaks. RQ service is service which the supplier plans to provide on an on-going basis (i.e., the supplier includes projected load for this service in its system resource planning). </t>
  </si>
  <si>
    <t>Includes LF, IF, LU, IU service.  LF means "firm service" (cannot be interrupted for economic reasons and is intended to remain reliable even under adverse conditions), and long-term (duration of at least five years); does not meet definition of RQ service.  IF is "firm service" for a term longer than one but less than five years.  LU is service from a designated generating unit, of a term no less than five years.  LI is service from a designated generating unit for a term between one and five years.  Measured at time of applicable pricing zone coincident monthly peaks.</t>
  </si>
  <si>
    <t xml:space="preserve"> LF as defined above at time of applicable pricing zone coincident monthly peaks.</t>
  </si>
  <si>
    <t>30a</t>
  </si>
  <si>
    <t>LESS ATTACHMENT MM ADJUSTMENT [Attachment MM, page 2, line 3,</t>
  </si>
  <si>
    <t>Attachment MM]</t>
  </si>
  <si>
    <t>ATTACHMENT O (line 29 - line 30 - line 30a)</t>
  </si>
  <si>
    <t xml:space="preserve">  Total of (a)-(b)-(c)-(d)</t>
  </si>
  <si>
    <t>32b</t>
  </si>
  <si>
    <t>W</t>
  </si>
  <si>
    <t>X</t>
  </si>
  <si>
    <t>GROSS PLANT IN SERVICE  (Note Y)</t>
  </si>
  <si>
    <t>12h.A.1&amp;18.e</t>
  </si>
  <si>
    <t>ACCUMULATED DEPRECIATION  (Note Y)</t>
  </si>
  <si>
    <t>12a.B.25</t>
  </si>
  <si>
    <t>O&amp;M  (Note Z)</t>
  </si>
  <si>
    <t>12a.A.8.b + A.17.b</t>
  </si>
  <si>
    <t>12a.A.14.b + A.20.b</t>
  </si>
  <si>
    <t>DEPRECIATION AND AMORTIZATION EXPENSE  (Note Y)</t>
  </si>
  <si>
    <t>12h.B.7.c &amp; 12h.B.12.c</t>
  </si>
  <si>
    <t xml:space="preserve">              Long Term Interest  12a.A.24.b</t>
  </si>
  <si>
    <t>Cash Working Capital assigned to transmission is one-eighth of O&amp;M allocated to transmission at page 3, line 8, column 5.  Prepayments are the electric related prepayments booked to Account No. 165 and reported on Section B, line 25 in the RUS 12.</t>
  </si>
  <si>
    <t>Y</t>
  </si>
  <si>
    <t>Plant in Service, Accumulated Depreciation, and Depreciation Expense amounts exclude Asset Retirement Obligation amounts unless authorized by FERC.</t>
  </si>
  <si>
    <t>Schedule 10-FERC charges should not be included in O&amp;M recovered under this Attachment O.</t>
  </si>
  <si>
    <t>Z</t>
  </si>
  <si>
    <t xml:space="preserve">       where WCLTD = (page 4, line 22) and R= (page 4, line 24)</t>
  </si>
  <si>
    <t>= WS</t>
  </si>
  <si>
    <t>The FERC's annual charges for the year assessed the Transmission Owner for service under this tariff, if any.</t>
  </si>
  <si>
    <t>Grandfathered agreements whose rates have been changed to eliminate or mitigate pancaking - the revenues are included in line 4, page 1 and the loads are included in line 13, page 1.  Grandfathered agreements whose rates have not been changed to eliminate or mitigate pancaking - the revenues are not included in line 4, page 1 nor are the loads included in line 13, page 1.</t>
  </si>
  <si>
    <t>The revenues credited on page 1, lines 2-5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facilities not included in this template (e.g., direct assignment facilities and GSUs) which are not recovered under this Rate Formula Template.</t>
  </si>
  <si>
    <r>
      <t xml:space="preserve">UNITED STATES DEPARTMENT OF AGRICULTURE 
RURAL UTILITIES SERVICE
</t>
    </r>
    <r>
      <rPr>
        <b/>
        <sz val="10"/>
        <color rgb="FF231F20"/>
        <rFont val="Times New Roman"/>
        <family val="18"/>
      </rPr>
      <t>FINANCIAL AND OPERATING REPORT 
ELECTRIC POWER SUPPLY
PART A - FINANCIAL</t>
    </r>
  </si>
  <si>
    <r>
      <rPr>
        <sz val="10"/>
        <color rgb="FF231F20"/>
        <rFont val="Times New Roman"/>
        <family val="18"/>
      </rPr>
      <t>INSTRUCTIONS - See help in the online application.</t>
    </r>
  </si>
  <si>
    <r>
      <rPr>
        <b/>
        <sz val="10"/>
        <color rgb="FF211E1E"/>
        <rFont val="Times New Roman"/>
        <family val="18"/>
      </rPr>
      <t>ITEM</t>
    </r>
  </si>
  <si>
    <r>
      <rPr>
        <b/>
        <sz val="10"/>
        <color rgb="FF211E1E"/>
        <rFont val="Times New Roman"/>
        <family val="18"/>
      </rPr>
      <t>YEAR-TO-DATE</t>
    </r>
  </si>
  <si>
    <r>
      <t>LAST YEAR 
(</t>
    </r>
    <r>
      <rPr>
        <b/>
        <i/>
        <sz val="10"/>
        <color rgb="FF211E1E"/>
        <rFont val="Times New Roman"/>
        <family val="18"/>
      </rPr>
      <t>a</t>
    </r>
    <r>
      <rPr>
        <b/>
        <sz val="10"/>
        <color rgb="FF211E1E"/>
        <rFont val="Times New Roman"/>
        <family val="18"/>
      </rPr>
      <t>)</t>
    </r>
  </si>
  <si>
    <r>
      <t>THIS YEAR 
(</t>
    </r>
    <r>
      <rPr>
        <b/>
        <i/>
        <sz val="10"/>
        <color rgb="FF211E1E"/>
        <rFont val="Times New Roman"/>
        <family val="18"/>
      </rPr>
      <t>b</t>
    </r>
    <r>
      <rPr>
        <b/>
        <sz val="10"/>
        <color rgb="FF211E1E"/>
        <rFont val="Times New Roman"/>
        <family val="18"/>
      </rPr>
      <t>)</t>
    </r>
  </si>
  <si>
    <r>
      <t>BUDGET 
(</t>
    </r>
    <r>
      <rPr>
        <b/>
        <i/>
        <sz val="10"/>
        <color rgb="FF211E1E"/>
        <rFont val="Times New Roman"/>
        <family val="18"/>
      </rPr>
      <t>c</t>
    </r>
    <r>
      <rPr>
        <b/>
        <sz val="10"/>
        <color rgb="FF211E1E"/>
        <rFont val="Times New Roman"/>
        <family val="18"/>
      </rPr>
      <t>)</t>
    </r>
  </si>
  <si>
    <r>
      <t>THIS MONTH 
(</t>
    </r>
    <r>
      <rPr>
        <b/>
        <i/>
        <sz val="10"/>
        <color rgb="FF211E1E"/>
        <rFont val="Times New Roman"/>
        <family val="18"/>
      </rPr>
      <t>d</t>
    </r>
    <r>
      <rPr>
        <b/>
        <sz val="10"/>
        <color rgb="FF211E1E"/>
        <rFont val="Times New Roman"/>
        <family val="18"/>
      </rPr>
      <t>)</t>
    </r>
  </si>
  <si>
    <t>Electric Energy Revenues</t>
  </si>
  <si>
    <t>Income From Leased Property (Net)</t>
  </si>
  <si>
    <t>Other Operating Revenue and Income</t>
  </si>
  <si>
    <t>Total Operation Revenues &amp; Patronage Capital (1 thru 3)</t>
  </si>
  <si>
    <t>Operating Expense – Production - Excluding Fuel</t>
  </si>
  <si>
    <t>Operating Expense – Production - Fuel</t>
  </si>
  <si>
    <t>Operating Expense – Other Power Supply</t>
  </si>
  <si>
    <t>Operating Expense – Transmission</t>
  </si>
  <si>
    <t>Operating Expense – RTO/ISO</t>
  </si>
  <si>
    <t>Operating Expense – Distribution</t>
  </si>
  <si>
    <t>Operating Expense – Customer Accounts</t>
  </si>
  <si>
    <t>Operating Expense – Customer Service &amp; Information</t>
  </si>
  <si>
    <t>Operating Expense – Sales</t>
  </si>
  <si>
    <t>Operating Expense – Administrative &amp; General</t>
  </si>
  <si>
    <t>Total Operation Expense (5 thru 14)</t>
  </si>
  <si>
    <t>Maintenance Expense – Production</t>
  </si>
  <si>
    <t>Maintenance Expense – Transmission</t>
  </si>
  <si>
    <t>Maintenance Expense – RTO/ISO</t>
  </si>
  <si>
    <t>Maintenance Expense – Distribution</t>
  </si>
  <si>
    <t>Maintenance Expense – General Plant</t>
  </si>
  <si>
    <t>Total Maintenance Expense (16 thru 20)</t>
  </si>
  <si>
    <t>Depreciation and Amortization Expense</t>
  </si>
  <si>
    <t>Taxes</t>
  </si>
  <si>
    <t>Interest on Long-Term Debt</t>
  </si>
  <si>
    <t>Interest Charged to Construction – Credit</t>
  </si>
  <si>
    <t>Other Interest Expense</t>
  </si>
  <si>
    <t>Asset Retirement Obligations</t>
  </si>
  <si>
    <t>Other Deductions</t>
  </si>
  <si>
    <t>Total Cost Of Electric Service (15 + 21 thru 28)</t>
  </si>
  <si>
    <t>Operating Margins (4 less 29)</t>
  </si>
  <si>
    <t>Interest Income</t>
  </si>
  <si>
    <t>Allowance For Funds Used During Construction</t>
  </si>
  <si>
    <t>Income (Loss) from Equity Investments</t>
  </si>
  <si>
    <t>Other Non-operating Income (Net)</t>
  </si>
  <si>
    <t>Generation &amp; Transmission Capital Credits</t>
  </si>
  <si>
    <t>Other Capital Credits and Patronage Dividends</t>
  </si>
  <si>
    <t>Extraordinary Items</t>
  </si>
  <si>
    <t>Net Patronage Capital Or Margins (30 thru 37)</t>
  </si>
  <si>
    <t>RUS Financial and Operating Report Electric Power Supply – Part A - Financial</t>
  </si>
  <si>
    <r>
      <rPr>
        <sz val="10"/>
        <color rgb="FF231F20"/>
        <rFont val="Times New Roman"/>
        <family val="1"/>
      </rPr>
      <t xml:space="preserve">UNITED STATES DEPARTMENT OF AGRICULTURE RURAL UTILITIES SERVICE
</t>
    </r>
    <r>
      <rPr>
        <b/>
        <sz val="10"/>
        <color rgb="FF211E1E"/>
        <rFont val="Times New Roman"/>
        <family val="1"/>
      </rPr>
      <t>FINANCIAL AND OPERATING REPORT ELECTRIC POWER SUPPLY
PART A - FINANCIAL</t>
    </r>
  </si>
  <si>
    <r>
      <rPr>
        <sz val="10"/>
        <color rgb="FF211E1E"/>
        <rFont val="Times New Roman"/>
        <family val="1"/>
      </rPr>
      <t>INSTRUCTIONS – See help in the online application.</t>
    </r>
  </si>
  <si>
    <r>
      <rPr>
        <b/>
        <sz val="10"/>
        <color rgb="FF211E1E"/>
        <rFont val="Times New Roman"/>
        <family val="1"/>
      </rPr>
      <t>SECTION B. BALANCE SHEET</t>
    </r>
  </si>
  <si>
    <r>
      <rPr>
        <b/>
        <sz val="10"/>
        <color rgb="FF211E1E"/>
        <rFont val="Times New Roman"/>
        <family val="1"/>
      </rPr>
      <t>ASSETS AND OTHER DEBITS</t>
    </r>
  </si>
  <si>
    <r>
      <rPr>
        <b/>
        <sz val="10"/>
        <color rgb="FF211E1E"/>
        <rFont val="Times New Roman"/>
        <family val="1"/>
      </rPr>
      <t>LIABILITIES AND OTHER CREDITS</t>
    </r>
  </si>
  <si>
    <t>Total Utility Plant in Service</t>
  </si>
  <si>
    <t>Memberships</t>
  </si>
  <si>
    <t>Construction Work in Progress</t>
  </si>
  <si>
    <t>Patronage Capital</t>
  </si>
  <si>
    <t>Total Utility Plant (1 + 2)</t>
  </si>
  <si>
    <t xml:space="preserve">     a. Assigned and Assignable </t>
  </si>
  <si>
    <t>Accum. Provision for Depreciation and Amortization</t>
  </si>
  <si>
    <t xml:space="preserve">     b. Retired this Year</t>
  </si>
  <si>
    <t>Net Utility Plant (3 - 4)</t>
  </si>
  <si>
    <t xml:space="preserve">     c. Retired Prior Years</t>
  </si>
  <si>
    <t>Non-Utility Property (Net)</t>
  </si>
  <si>
    <t xml:space="preserve">     d. Net Patronage Capital (a - b - c)</t>
  </si>
  <si>
    <t>Investments in Subsidiary Companies</t>
  </si>
  <si>
    <t>Operating Margins - Prior Years</t>
  </si>
  <si>
    <t xml:space="preserve"> Invest. in Assoc. Org. - Patronage Capital</t>
  </si>
  <si>
    <t>Operating Margin - Current Year</t>
  </si>
  <si>
    <t>Invest. in Assoc. Org. - Other - General Funds</t>
  </si>
  <si>
    <t>Non-Operating Margins</t>
  </si>
  <si>
    <t>Invest. in Assoc. Org. - Other - Nongeneral Funds</t>
  </si>
  <si>
    <t>Other Margins and Equities</t>
  </si>
  <si>
    <t>Investments in Economic Development Projects</t>
  </si>
  <si>
    <t>Total Margins &amp; Equities (33 +34 thru 38)</t>
  </si>
  <si>
    <t>Other Investments</t>
  </si>
  <si>
    <t>Special Funds</t>
  </si>
  <si>
    <t>Long-Term Debt - FFB - RUS Guaranteed</t>
  </si>
  <si>
    <r>
      <t xml:space="preserve">14
</t>
    </r>
    <r>
      <rPr>
        <b/>
        <sz val="8"/>
        <color rgb="FF211E1E"/>
        <rFont val="Times New Roman"/>
        <family val="18"/>
      </rPr>
      <t/>
    </r>
  </si>
  <si>
    <t>Total Other Property And Investments (6 thru 13)</t>
  </si>
  <si>
    <t>Long-Term Debt - Other - RUS Guaranteed</t>
  </si>
  <si>
    <t>Cash - General Funds</t>
  </si>
  <si>
    <t xml:space="preserve"> Long-Term Debt - Other (Net)</t>
  </si>
  <si>
    <t>Cash - Construction Funds - Trustee</t>
  </si>
  <si>
    <t>Long-Term Debt - RUS - Econ. Devel. (Net)</t>
  </si>
  <si>
    <t>Special Deposits</t>
  </si>
  <si>
    <t>Payments – Unapplied</t>
  </si>
  <si>
    <t>Temporary Investments</t>
  </si>
  <si>
    <t>Total Long-Term Debt (40 thru 44 - 45)</t>
  </si>
  <si>
    <t>Notes Receivable (Net)</t>
  </si>
  <si>
    <t>Obligations Under Capital Leases Noncurrent</t>
  </si>
  <si>
    <t>Accounts Receivable - Sales of Energy (Net)</t>
  </si>
  <si>
    <t>Accumulated Operating Provisions and Asset Retirement Obligations</t>
  </si>
  <si>
    <t>Accounts Receivable - Other (Net)</t>
  </si>
  <si>
    <t>Total Other NonCurrent Liabilities (47 + 48)</t>
  </si>
  <si>
    <t>Fuel Stock</t>
  </si>
  <si>
    <t>Notes Payable</t>
  </si>
  <si>
    <t>Renewable Energy Credits</t>
  </si>
  <si>
    <t>Accounts Payable</t>
  </si>
  <si>
    <t>Materials and Supplies - Other</t>
  </si>
  <si>
    <t>Current Maturities Long-Term Debt</t>
  </si>
  <si>
    <t>Prepayments</t>
  </si>
  <si>
    <t>Current Maturities Long-Term Debt - Rural Devel.</t>
  </si>
  <si>
    <t>Other Current and Accrued Assets</t>
  </si>
  <si>
    <t>Current Maturities Capital Leases</t>
  </si>
  <si>
    <t>Total Current And Accrued Assets</t>
  </si>
  <si>
    <t>Taxes Accrued</t>
  </si>
  <si>
    <t>Unamortized Debt Discount &amp; Extraordinary Property Losses</t>
  </si>
  <si>
    <t>Regulatory Assets</t>
  </si>
  <si>
    <t>Other Current and Accrued Liabilities</t>
  </si>
  <si>
    <t>Other Deferred Debits</t>
  </si>
  <si>
    <t>Total Current &amp; Accrued Liabilities (50 thru 57)</t>
  </si>
  <si>
    <t>Accumulated Deferred Income Taxes</t>
  </si>
  <si>
    <t>Deferred Credits</t>
  </si>
  <si>
    <t>Total Assets and Other Debits (5+14+27 thru 31)</t>
  </si>
  <si>
    <t>Total Liabilities and Other Credits (39 + 46 + 49 + 58 thru 60)</t>
  </si>
  <si>
    <r>
      <rPr>
        <b/>
        <sz val="10"/>
        <color rgb="FF211E1E"/>
        <rFont val="Times New Roman"/>
        <family val="18"/>
      </rPr>
      <t>SECTION A. UTILITY PLANT</t>
    </r>
  </si>
  <si>
    <r>
      <t>BALANCE
BEGINNING OF YEAR 
(</t>
    </r>
    <r>
      <rPr>
        <b/>
        <i/>
        <sz val="10"/>
        <color rgb="FF211E1E"/>
        <rFont val="Times New Roman"/>
        <family val="18"/>
      </rPr>
      <t>a</t>
    </r>
    <r>
      <rPr>
        <b/>
        <sz val="10"/>
        <color rgb="FF211E1E"/>
        <rFont val="Times New Roman"/>
        <family val="18"/>
      </rPr>
      <t>)</t>
    </r>
  </si>
  <si>
    <t>ADDITIONS 
(b)</t>
  </si>
  <si>
    <r>
      <t>RETIREMENTS 
(</t>
    </r>
    <r>
      <rPr>
        <b/>
        <i/>
        <sz val="10"/>
        <color rgb="FF211E1E"/>
        <rFont val="Times New Roman"/>
        <family val="18"/>
      </rPr>
      <t>c</t>
    </r>
    <r>
      <rPr>
        <b/>
        <sz val="10"/>
        <color rgb="FF211E1E"/>
        <rFont val="Times New Roman"/>
        <family val="18"/>
      </rPr>
      <t>)</t>
    </r>
  </si>
  <si>
    <r>
      <t>ADJUSTMENTS
AND TRANSFERS 
(</t>
    </r>
    <r>
      <rPr>
        <b/>
        <i/>
        <sz val="10"/>
        <color rgb="FF211E1E"/>
        <rFont val="Times New Roman"/>
        <family val="18"/>
      </rPr>
      <t>d</t>
    </r>
    <r>
      <rPr>
        <b/>
        <sz val="10"/>
        <color rgb="FF211E1E"/>
        <rFont val="Times New Roman"/>
        <family val="18"/>
      </rPr>
      <t>)</t>
    </r>
  </si>
  <si>
    <r>
      <t>BALANCE
END OF YEAR 
(</t>
    </r>
    <r>
      <rPr>
        <b/>
        <i/>
        <sz val="10"/>
        <color rgb="FF211E1E"/>
        <rFont val="Times New Roman"/>
        <family val="18"/>
      </rPr>
      <t>e</t>
    </r>
    <r>
      <rPr>
        <b/>
        <sz val="10"/>
        <color rgb="FF211E1E"/>
        <rFont val="Times New Roman"/>
        <family val="18"/>
      </rPr>
      <t>)</t>
    </r>
  </si>
  <si>
    <t>Total Intangible Plant (301 thru 303)</t>
  </si>
  <si>
    <t>Total Steam Production Plant (310 thru 317)</t>
  </si>
  <si>
    <t>Total Nuclear Production Plant (320 thru 326)</t>
  </si>
  <si>
    <t>Total Hydro Production Plant (330 thru 337)</t>
  </si>
  <si>
    <t>Total Other Production Plant (340 thru 347)</t>
  </si>
  <si>
    <t>Total Production Plant (2 thru 5)</t>
  </si>
  <si>
    <t>Land and Land Rights (350)</t>
  </si>
  <si>
    <t>Structures and Improvements (352)</t>
  </si>
  <si>
    <t>Station Equipment (353)</t>
  </si>
  <si>
    <t>Other Transmission Plant (354 thru 359.1)</t>
  </si>
  <si>
    <t>Total Transmission Plant (7 thru 10)</t>
  </si>
  <si>
    <t>Land and Land Rights (360)</t>
  </si>
  <si>
    <t>Structures and Improvements (361)</t>
  </si>
  <si>
    <t>Station Equipment (362)</t>
  </si>
  <si>
    <t>Other Distribution Plant (363 thru 374)</t>
  </si>
  <si>
    <t>Total Distribution Plant (12 thru 15)</t>
  </si>
  <si>
    <t>RTO/ISO Plant (380 thru 386)</t>
  </si>
  <si>
    <t xml:space="preserve">Total General Plant (389 thru 399.1) </t>
  </si>
  <si>
    <t>Electric Plant Purchased or Sold (102)</t>
  </si>
  <si>
    <t>Electric Plant Leased to Others (104)</t>
  </si>
  <si>
    <t>Electric Plant Held for Future Use (105)</t>
  </si>
  <si>
    <t>Completed Construction Not Classified (106)</t>
  </si>
  <si>
    <t>Acquisition Adjustments (114)</t>
  </si>
  <si>
    <t>Other Utility Plant (118)</t>
  </si>
  <si>
    <t>Nuclear Fuel Assemblies (120.1 thru 120.4)</t>
  </si>
  <si>
    <t>Total Utility Plant in Service (19 thru 26)</t>
  </si>
  <si>
    <t>Construction Work in Progress (107)</t>
  </si>
  <si>
    <t>Total Utility Plant (27 + 28)</t>
  </si>
  <si>
    <t>COMP. RATE 
(%)
(a)</t>
  </si>
  <si>
    <t>Depr. of Steam Prod. Plant (108.1)</t>
  </si>
  <si>
    <t>Depr. of Nuclear Prod. Plant (108.2)</t>
  </si>
  <si>
    <t>Depr. of Hydraulic Prod. Plant (108.3)</t>
  </si>
  <si>
    <t>Depr. of Other Prod. Plant (108.4)</t>
  </si>
  <si>
    <t>Depr. of Transmission Plant (108.5)</t>
  </si>
  <si>
    <t>Depr. of Distribution Plant (108.6)</t>
  </si>
  <si>
    <t>Depr. of General Plant (108.7)</t>
  </si>
  <si>
    <t>Retirement Work in Progress (108.8)</t>
  </si>
  <si>
    <t>Total Depr. for Elec. Plant in Serv. (1-8)
              (1 thru 8)</t>
  </si>
  <si>
    <t>Depr. of Plant Leased to Others (109)</t>
  </si>
  <si>
    <t>Depr. of Plant Held for Future Use  (110)</t>
  </si>
  <si>
    <t>Amort. of Elec. Plant in Service (111)</t>
  </si>
  <si>
    <t>Amort. of Leased Plant (112)</t>
  </si>
  <si>
    <t>Amort. of Plant Held for Future Use</t>
  </si>
  <si>
    <t>Amort. of Acquisition Adj. (115)</t>
  </si>
  <si>
    <t>Depr. &amp; Amort. Other Plant (119)</t>
  </si>
  <si>
    <t>Amort. of Nuclear Fuel (120.5)</t>
  </si>
  <si>
    <r>
      <rPr>
        <sz val="10"/>
        <rFont val="Times New Roman"/>
        <family val="18"/>
      </rPr>
      <t>RUS Financial and Operating Report Electric Power Supply – Part H - Annual Supplement</t>
    </r>
  </si>
  <si>
    <t>Transmission Plant Excl from ISO Rates - Attach O, pg 4, line 2</t>
  </si>
  <si>
    <t>Report on Attach O, pg 4, line 2</t>
  </si>
  <si>
    <t>Items that are recorded to the transmission plant accounts that are not transmission should be reported</t>
  </si>
  <si>
    <t xml:space="preserve">here. </t>
  </si>
  <si>
    <t>If your Company has received a Commission (state or FERC) Order related to the seven-factor test,</t>
  </si>
  <si>
    <t>please provide a copy of the Commission Order and fill out the above worksheet.  The Order should</t>
  </si>
  <si>
    <t>support the amounts reported above.</t>
  </si>
  <si>
    <t xml:space="preserve">If your Company is not regulated (state or FERC) MISO will perform a seven factor analysis.  If, per MISO's </t>
  </si>
  <si>
    <t>analysis, some of the facilities that are recorded to transmission asset accounts are not transmission facilities,</t>
  </si>
  <si>
    <t>those amounts should be reported here.</t>
  </si>
  <si>
    <t xml:space="preserve">If a zero is reported above, please confirm here in writing that you have no transmission plant that should be </t>
  </si>
  <si>
    <t>SECTION A. STATEMENT OF OPERATIONS</t>
  </si>
  <si>
    <t xml:space="preserve"> Long-Term Debt - CFC (Net)</t>
  </si>
  <si>
    <t>SECTION B. ACCUMULATED PROVISION FOR DEPRECIATION AND AMORTIZATION - UTILITY PLANT</t>
  </si>
  <si>
    <t>ITEM</t>
  </si>
  <si>
    <t>BALANCE 
BEGINNING OF 
YEAR
(b)</t>
  </si>
  <si>
    <t>ANNUAL ACCRUALS (c)</t>
  </si>
  <si>
    <t>RETIREMENTS
LESS NET SALVAGE 
(d)</t>
  </si>
  <si>
    <t>ADJUSTMENTS AND TRANSFERS 
(e)</t>
  </si>
  <si>
    <t>BALANCE 
END OF YEAR
(f)</t>
  </si>
  <si>
    <t>Total Excluded</t>
  </si>
  <si>
    <t>Electric Plant in Service (1 + 6 + 11 + 16-18)</t>
  </si>
  <si>
    <t>Total Prov. for Depr. &amp; Amort. (9 thru 17)</t>
  </si>
  <si>
    <t>AA</t>
  </si>
  <si>
    <t>Pursuant to Attachment GG of the Midwest ISO Tariff, removes dollar amount of revenue requirements calculated pursuant to Attachment GG.</t>
  </si>
  <si>
    <t>Removes from revenue credits revenues that are distributed pursuant to Schedules associated with Attachment MM of the Midwest ISO Tariff, since the Transmission Owner's Attachment O revenue requirements have already been reduced by the Attachment MM revenue requirements.</t>
  </si>
  <si>
    <t>Per Protocols:  Section II D.</t>
  </si>
  <si>
    <t>1.  This file is a workable data-populated Formula Rate Template and underlying workpapers.</t>
  </si>
  <si>
    <t>2.  The data is based on the Cooperative's RUS/CFC Form 7 or Form 12 data (file embedded below)</t>
  </si>
  <si>
    <t>3.  Supporting documentation and workpapers are included</t>
  </si>
  <si>
    <t>4.  Sufficient information has been provided to enable Interested Parties to replicate the calculation of the formula results</t>
  </si>
  <si>
    <t>column 14]  (Note W)</t>
  </si>
  <si>
    <t>Removes from revenue credits revenues that are distributed pursuant to Schedules associated with Attachment GG of the Midwest ISO Tariff, since the Transmission Owner's Attachment O revenue requirements have already been reduced by the Attachment GG revenue requirements.</t>
  </si>
  <si>
    <t>Pursuant to Attachment MM of the Midwest ISO Tariff, removes dollar amount of revenue requirements calculated pursuant to Attachment MM.</t>
  </si>
  <si>
    <t xml:space="preserve">Formula Rate - Non-Levelized </t>
  </si>
  <si>
    <t>page 1 of 5</t>
  </si>
  <si>
    <t xml:space="preserve">     Rate Formula Template</t>
  </si>
  <si>
    <t xml:space="preserve"> Utilizing RUS Form 12 Data</t>
  </si>
  <si>
    <t>6a</t>
  </si>
  <si>
    <t>6b</t>
  </si>
  <si>
    <t>6c</t>
  </si>
  <si>
    <t>Total Adjustment (line 6a + line 6b)</t>
  </si>
  <si>
    <t>(line 1 minus line 6 plus Line 6c)</t>
  </si>
  <si>
    <t>page 2 of 5</t>
  </si>
  <si>
    <t>page 3 of 5</t>
  </si>
  <si>
    <t>page 4 of 5</t>
  </si>
  <si>
    <t>page 5 of 5</t>
  </si>
  <si>
    <t>BB</t>
  </si>
  <si>
    <t>Total Qualifying Transmission Plant</t>
  </si>
  <si>
    <t xml:space="preserve">excluded from ISO rates. </t>
  </si>
  <si>
    <t>East Texas Electric Cooperative, Inc</t>
  </si>
  <si>
    <t>Interest Accrued</t>
  </si>
  <si>
    <r>
      <rPr>
        <sz val="10"/>
        <color rgb="FF231F20"/>
        <rFont val="Times New Roman"/>
        <family val="18"/>
      </rPr>
      <t xml:space="preserve">BORROWER DESIGNATION 
</t>
    </r>
    <r>
      <rPr>
        <b/>
        <sz val="16"/>
        <color rgb="FF231F20"/>
        <rFont val="Times New Roman"/>
        <family val="1"/>
      </rPr>
      <t>East Texas Electric Cooperative, Inc</t>
    </r>
  </si>
  <si>
    <r>
      <t xml:space="preserve">BORROWER DESIGNATION 
</t>
    </r>
    <r>
      <rPr>
        <b/>
        <sz val="16"/>
        <color rgb="FF000000"/>
        <rFont val="Times New Roman"/>
        <family val="1"/>
      </rPr>
      <t>East Texas Electric Cooperative, Inc</t>
    </r>
  </si>
  <si>
    <r>
      <rPr>
        <sz val="10"/>
        <color rgb="FF211E1E"/>
        <rFont val="Times New Roman"/>
        <family val="18"/>
      </rPr>
      <t xml:space="preserve">BORROWER DESIGNATION
</t>
    </r>
    <r>
      <rPr>
        <b/>
        <sz val="16"/>
        <color rgb="FF000000"/>
        <rFont val="Times New Roman"/>
        <family val="1"/>
      </rPr>
      <t>East Texas Electric Cooperative, Inc</t>
    </r>
  </si>
  <si>
    <t>San Jacinto County CT to Entergy Transmission Line - 0.3 miles - 138 kV</t>
  </si>
  <si>
    <t>5.  There have been no adjustments made to the Applicable Form data in determining formula inputs</t>
  </si>
  <si>
    <t>6.  Greater granularity is included in the workpaper tabs included in this file</t>
  </si>
  <si>
    <t>7.  There have been no changes in accounting that affects inputs to the formula rate or resulting charges under the formula rate</t>
  </si>
  <si>
    <t xml:space="preserve">  Other</t>
  </si>
  <si>
    <t>Total Transmission Plant on ETEC Form 12</t>
  </si>
  <si>
    <t>Adjustments to Net Revenue Requirement (Note AA)</t>
  </si>
  <si>
    <t>Interest on Adjustments (Note BB)</t>
  </si>
  <si>
    <t>WAGES &amp; SALARY ALLOCATOR   (W&amp;S)</t>
  </si>
  <si>
    <t>12a.B.46 + B.47 + B.52 + B.53 + B.54</t>
  </si>
  <si>
    <t>12a.B.39</t>
  </si>
  <si>
    <t xml:space="preserve">Adjustments required pursuant to Section V (Changes to Annual Updates) of Attachment O.  Refunds shall be entered as a negative number to reduce the </t>
  </si>
  <si>
    <t>net revenue requirement.  Surcharges shall be entered as a positive number to increase the net revenue requirement.</t>
  </si>
  <si>
    <t>Interest required pursuant to Section V (Changes to Annual Updates) of Attachment O.  Interest on any refunds shall be entered as a negative number to reduce the</t>
  </si>
  <si>
    <t xml:space="preserve"> net revenue requirement.  Interest on surcharge shall be entered as a positive number to increase the net revenue requirement.</t>
  </si>
  <si>
    <t>Debt cost rate = long-term interest (line 21) / long term debt (line 22).  The Proprietary Capital Cost rate is implicit, a residual calculation after TIER is determined.  TIER will be supported in the filing and no change in TIER may be made absent a filing with the ISO and the FERC, if the entity is under FERC's jurisdiction. A 50 basis point adder for RTO participation may be added to the ROE or Proprietary Capital Cost up to the upper end of the zone of reasonableness established by FERC for a Transmission Owner that has turned over functional control of its Transmission Facilities to MISO or provides service over Non-transferred Transmission Facilities through the MISO Tariff with MISO acting as agent, subject to the following criteria. By use of this template, any Transmission Owner utilizing the RTO Adder affirms that it: 1) commits to providing refunds (with interest at the FERC refund interest rates) to the extent that the ROE or zone of reasonableness established in Docket No. EL14-12 when applied to the effective date established in Docket No. ER15-1210-000 would result in a lower revenue requirement than that charged; and 2) commits to providing refunds (with interest at the FERC refund interest rates) consistent with any refund effective date established in any other proceedings resulting in a new base ROE or new zone of reasonableness for the MISO transmission owners’ base ROE, to the extent that the ROE or zone of reasonableness established in any such proceedings, when applied as of the refund effective date established in such proceedings, would result in a lower revenue requirement than that charged. The ROE associated with facilities for which a Transmission Customer receives credits under Section 30.9 of the Tariff shall not be increased by the RTO Adder.</t>
  </si>
  <si>
    <t xml:space="preserve">Urland Substation </t>
  </si>
  <si>
    <t>353.xx · Station Equipment</t>
  </si>
  <si>
    <t>Structures</t>
  </si>
  <si>
    <t xml:space="preserve"> Structures  </t>
  </si>
  <si>
    <t>Three Pole Air Switches</t>
  </si>
  <si>
    <t xml:space="preserve"> Three-Pole Air Switches  </t>
  </si>
  <si>
    <t>Lightning Arresters</t>
  </si>
  <si>
    <t xml:space="preserve"> Lightning Arresters  </t>
  </si>
  <si>
    <t>Meters, Relays &amp; Instrument Xfmrs</t>
  </si>
  <si>
    <t xml:space="preserve"> Meters, Relays, &amp; Inst. Xfmrs.  </t>
  </si>
  <si>
    <t>Transformers</t>
  </si>
  <si>
    <t xml:space="preserve"> Comm. &amp; Supervisory Control Equipment  </t>
  </si>
  <si>
    <t>Comm. &amp; Supervisory Control Equipment</t>
  </si>
  <si>
    <t xml:space="preserve"> Conduit &amp; Cable  </t>
  </si>
  <si>
    <t>Conduit &amp; Cable</t>
  </si>
  <si>
    <t xml:space="preserve"> Foundations  </t>
  </si>
  <si>
    <t>Foundations</t>
  </si>
  <si>
    <t xml:space="preserve"> Site Preparation  </t>
  </si>
  <si>
    <t>Site Preparation</t>
  </si>
  <si>
    <t xml:space="preserve"> Fence  </t>
  </si>
  <si>
    <t>Fence</t>
  </si>
  <si>
    <t xml:space="preserve"> Station Grounding  </t>
  </si>
  <si>
    <t>Station Grounding</t>
  </si>
  <si>
    <t xml:space="preserve"> Building  </t>
  </si>
  <si>
    <t>Building/Control House</t>
  </si>
  <si>
    <t xml:space="preserve"> Group Q: Lighting  </t>
  </si>
  <si>
    <t>Lighting</t>
  </si>
  <si>
    <t xml:space="preserve"> SF6 Circuit Breakers  </t>
  </si>
  <si>
    <t>SF6 Circuit Breakers</t>
  </si>
  <si>
    <t>Equipment/Material/Construction Subtotal</t>
  </si>
  <si>
    <t>Communications Engineering</t>
  </si>
  <si>
    <t xml:space="preserve"> Engineering @ 6%</t>
  </si>
  <si>
    <t>Engineering - Design</t>
  </si>
  <si>
    <t xml:space="preserve"> Construction Supervision @ 6%</t>
  </si>
  <si>
    <t>TOTAL</t>
  </si>
  <si>
    <t>Attachment O-RUS Non-Levelized Generic</t>
  </si>
  <si>
    <t>12h.B.7.f &amp; 12h.B.12.f</t>
  </si>
  <si>
    <t xml:space="preserve">ROE Determination </t>
  </si>
  <si>
    <t>ROE per EL14-12, Effective 9-28-2016</t>
  </si>
  <si>
    <t>RTO Adder per ER15-1210, Effective May 10, 2015</t>
  </si>
  <si>
    <t xml:space="preserve">  c. Transmission charges from Schedules associated with Attachment GG (Note V)</t>
  </si>
  <si>
    <t xml:space="preserve">  d. Transmission charges from Schedules associated with Attachment MM (Note X)</t>
  </si>
  <si>
    <t>The balances in Accounts 190, 281, 282 and 283, as adjusted by any amounts in contra accounts identified as regulatory assetsor liabilities related to FASB 106 or 109.  Balance of Account 255 is reduced by prior flow throughs and excluded if the utility chose to utilize amortization of tax credits against taxable income as discussed in Note K.  Account 281 is not allocated.</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</si>
  <si>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multiplied by (1/1-T) (page 3, line 26).</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</si>
  <si>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</si>
  <si>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2016 Form 12</t>
  </si>
  <si>
    <t>Rich Substation and Entergy Reroute</t>
  </si>
  <si>
    <t>June 1, 2018 posting file related to the 2017 Attachment O update</t>
  </si>
  <si>
    <t>For the 12 months ended 12/31/17</t>
  </si>
  <si>
    <r>
      <rPr>
        <sz val="10"/>
        <color rgb="FF231F20"/>
        <rFont val="Times New Roman"/>
        <family val="18"/>
      </rPr>
      <t xml:space="preserve">PERIOD ENDED
</t>
    </r>
    <r>
      <rPr>
        <b/>
        <sz val="16"/>
        <color rgb="FF000000"/>
        <rFont val="Times New Roman"/>
        <family val="1"/>
      </rPr>
      <t>December 31, 2017</t>
    </r>
  </si>
  <si>
    <r>
      <rPr>
        <sz val="10"/>
        <color rgb="FF211E1E"/>
        <rFont val="Times New Roman"/>
        <family val="18"/>
      </rPr>
      <t xml:space="preserve">PERIOD ENDED
</t>
    </r>
    <r>
      <rPr>
        <b/>
        <sz val="16"/>
        <color rgb="FF000000"/>
        <rFont val="Times New Roman"/>
        <family val="1"/>
      </rPr>
      <t>December 31, 2017</t>
    </r>
  </si>
  <si>
    <t>For 12 months ended 12/31/17</t>
  </si>
  <si>
    <t>East Texas Electric Cooperative, Inc.</t>
  </si>
  <si>
    <t>2017 Entergy Payments to ETEC Attachment O Members Under Revenue Sharing Agreement for Service in ETI Transmission Zone</t>
  </si>
  <si>
    <t>ETI Allocation of Joint-Zone Revenues to ETEC Family</t>
  </si>
  <si>
    <t>Prior</t>
  </si>
  <si>
    <t>Sch 11</t>
  </si>
  <si>
    <t>PTP and NITS Totals</t>
  </si>
  <si>
    <t>Per Adj</t>
  </si>
  <si>
    <t>Prior Period Adj</t>
  </si>
  <si>
    <t>Sch 7</t>
  </si>
  <si>
    <t>Sch 8</t>
  </si>
  <si>
    <t>Sch 9</t>
  </si>
  <si>
    <t>Grand</t>
  </si>
  <si>
    <t>LT Firm</t>
  </si>
  <si>
    <t>ST Firm</t>
  </si>
  <si>
    <t>Non-Firm</t>
  </si>
  <si>
    <t>Network</t>
  </si>
  <si>
    <t>PTP</t>
  </si>
  <si>
    <t>($)</t>
  </si>
  <si>
    <t>Breakdown of ETEC Monthly TO Revenues - Total</t>
  </si>
  <si>
    <t>Allocation of Point to Point to ETEC TOs</t>
  </si>
  <si>
    <t>Allocation of NITS to ETEC TOs</t>
  </si>
  <si>
    <t>SHECO</t>
  </si>
  <si>
    <t>JNEC</t>
  </si>
  <si>
    <t>DETEC</t>
  </si>
  <si>
    <t>TXLA</t>
  </si>
  <si>
    <t>ETEC</t>
  </si>
  <si>
    <t>Check</t>
  </si>
  <si>
    <t>Should match Attachment O page 4, line 33 for respective utility.</t>
  </si>
  <si>
    <t>Workpaper to determine PTP revenues for revenue credits.</t>
  </si>
  <si>
    <t>All numbers on this workpaper from Form 7.</t>
  </si>
  <si>
    <t>Brief Description - Qualifying Transmission</t>
  </si>
  <si>
    <t>All numbers on this workpaper from Form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</si>
</sst>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2" formatCode="_(&quot;$&quot;* #,##0_);_(&quot;$&quot;* \(#,##0\);_(&quot;$&quot;*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
    <numFmt numFmtId="168" formatCode="0.0000"/>
    <numFmt numFmtId="169" formatCode="&quot;$&quot;#,##0"/>
    <numFmt numFmtId="170" formatCode="&quot;$&quot;#,##0.000"/>
    <numFmt numFmtId="171" formatCode="&quot;$&quot;#,##0.00"/>
    <numFmt numFmtId="172" formatCode="_(&quot;$&quot;* #,##0_);_(&quot;$&quot;* \(#,##0\);_(&quot;$&quot;* &quot;-&quot;??_);_(@_)"/>
    <numFmt numFmtId="173" formatCode="_(* #,##0_);_(* \(#,##0\);_(* &quot;-&quot;??_);_(@_)"/>
    <numFmt numFmtId="174" formatCode="General_)"/>
    <numFmt numFmtId="175" formatCode="0.00_)"/>
    <numFmt numFmtId="176" formatCode="_(* #,##0.000000_);_(* \(#,##0.000000\);_(* &quot;-&quot;??_);_(@_)"/>
  </numFmts>
  <fonts count="56">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2"/>
      <color indexed="10"/>
      <name val="Times New Roman"/>
      <family val="1"/>
    </font>
    <font>
      <sz val="10"/>
      <name val="Arial"/>
      <family val="2"/>
    </font>
    <font>
      <sz val="12"/>
      <name val="Arial MT"/>
    </font>
    <font>
      <b/>
      <sz val="11"/>
      <color theme="1"/>
      <name val="Calibri"/>
      <family val="2"/>
      <scheme val="minor"/>
    </font>
    <font>
      <sz val="10"/>
      <color rgb="FF000000"/>
      <name val="Times New Roman"/>
      <family val="1"/>
    </font>
    <font>
      <b/>
      <sz val="8"/>
      <color rgb="FF211E1E"/>
      <name val="Times New Roman"/>
      <family val="18"/>
    </font>
    <font>
      <sz val="10"/>
      <color rgb="FF231F20"/>
      <name val="Times New Roman"/>
      <family val="18"/>
    </font>
    <font>
      <sz val="10"/>
      <color rgb="FF000000"/>
      <name val="Times New Roman"/>
      <family val="18"/>
    </font>
    <font>
      <sz val="10"/>
      <color rgb="FF000000"/>
      <name val="Times New Roman"/>
      <family val="1"/>
    </font>
    <font>
      <sz val="10"/>
      <color rgb="FF231F20"/>
      <name val="Times New Roman"/>
      <family val="1"/>
    </font>
    <font>
      <b/>
      <sz val="10"/>
      <color rgb="FF211E1E"/>
      <name val="Times New Roman"/>
      <family val="1"/>
    </font>
    <font>
      <sz val="10"/>
      <color rgb="FF211E1E"/>
      <name val="Times New Roman"/>
      <family val="1"/>
    </font>
    <font>
      <b/>
      <sz val="10"/>
      <color rgb="FF000000"/>
      <name val="Times New Roman"/>
      <family val="1"/>
    </font>
    <font>
      <b/>
      <sz val="10"/>
      <color rgb="FF231F20"/>
      <name val="Times New Roman"/>
      <family val="18"/>
    </font>
    <font>
      <b/>
      <sz val="10"/>
      <color rgb="FF000000"/>
      <name val="Times New Roman"/>
      <family val="18"/>
    </font>
    <font>
      <sz val="10"/>
      <name val="Times New Roman"/>
      <family val="18"/>
    </font>
    <font>
      <b/>
      <sz val="10"/>
      <color rgb="FF211E1E"/>
      <name val="Times New Roman"/>
      <family val="18"/>
    </font>
    <font>
      <sz val="10"/>
      <color rgb="FF211E1E"/>
      <name val="Times New Roman"/>
      <family val="18"/>
    </font>
    <font>
      <b/>
      <i/>
      <sz val="10"/>
      <color rgb="FF211E1E"/>
      <name val="Times New Roman"/>
      <family val="18"/>
    </font>
    <font>
      <b/>
      <sz val="10"/>
      <name val="Times New Roman"/>
      <family val="18"/>
    </font>
    <font>
      <sz val="10"/>
      <name val="Times New Roman"/>
      <family val="1"/>
    </font>
    <font>
      <b/>
      <sz val="10"/>
      <name val="Times New Roman"/>
      <family val="1"/>
    </font>
    <font>
      <b/>
      <sz val="16"/>
      <color rgb="FF000000"/>
      <name val="Times New Roman"/>
      <family val="1"/>
    </font>
    <font>
      <b/>
      <u/>
      <sz val="11"/>
      <color theme="1"/>
      <name val="Calibri"/>
      <family val="2"/>
      <scheme val="minor"/>
    </font>
    <font>
      <u val="singleAccounting"/>
      <sz val="11"/>
      <color theme="1"/>
      <name val="Calibri"/>
      <family val="2"/>
      <scheme val="minor"/>
    </font>
    <font>
      <sz val="12"/>
      <name val="Helv"/>
    </font>
    <font>
      <b/>
      <sz val="10"/>
      <name val="Arial"/>
      <family val="2"/>
    </font>
    <font>
      <sz val="9"/>
      <name val="Arial"/>
      <family val="2"/>
    </font>
    <font>
      <sz val="8"/>
      <name val="Arial"/>
      <family val="2"/>
    </font>
    <font>
      <b/>
      <i/>
      <sz val="16"/>
      <name val="Helv"/>
    </font>
    <font>
      <sz val="11"/>
      <name val="Calibri"/>
      <family val="2"/>
      <scheme val="minor"/>
    </font>
    <font>
      <b/>
      <sz val="12"/>
      <color rgb="FFFF0000"/>
      <name val="Arial MT"/>
    </font>
    <font>
      <b/>
      <sz val="16"/>
      <color theme="1"/>
      <name val="Calibri"/>
      <family val="2"/>
      <scheme val="minor"/>
    </font>
    <font>
      <sz val="12"/>
      <name val="Calibri"/>
      <family val="2"/>
      <scheme val="minor"/>
    </font>
    <font>
      <sz val="12"/>
      <color rgb="FFFF0000"/>
      <name val="Arial MT"/>
    </font>
    <font>
      <sz val="18"/>
      <name val="Arial MT"/>
    </font>
    <font>
      <b/>
      <sz val="16"/>
      <color rgb="FF231F20"/>
      <name val="Times New Roman"/>
      <family val="1"/>
    </font>
    <font>
      <sz val="12"/>
      <color rgb="FF0070C0"/>
      <name val="Times New Roman"/>
      <family val="1"/>
    </font>
    <font>
      <u/>
      <sz val="11"/>
      <color theme="1"/>
      <name val="Calibri"/>
      <family val="2"/>
      <scheme val="minor"/>
    </font>
    <font>
      <sz val="9"/>
      <color theme="1"/>
      <name val="Calibri"/>
      <family val="2"/>
      <scheme val="minor"/>
    </font>
    <font>
      <sz val="11"/>
      <color rgb="FF0070C0"/>
      <name val="Calibri"/>
      <family val="2"/>
      <scheme val="minor"/>
    </font>
    <font>
      <b/>
      <sz val="20"/>
      <color theme="1"/>
      <name val="Calibri"/>
      <family val="2"/>
      <scheme val="minor"/>
    </font>
  </fonts>
  <fills count="9">
    <fill>
      <patternFill patternType="none"/>
    </fill>
    <fill>
      <patternFill patternType="gray125"/>
    </fill>
    <fill>
      <patternFill patternType="solid">
        <fgColor indexed="43"/>
        <bgColor indexed="64"/>
      </patternFill>
    </fill>
    <fill>
      <patternFill patternType="solid">
        <fgColor theme="0" tint="-0.34998626667073579"/>
        <bgColor indexed="64"/>
      </patternFill>
    </fill>
    <fill>
      <patternFill patternType="solid">
        <fgColor indexed="22"/>
        <bgColor indexed="64"/>
      </patternFill>
    </fill>
    <fill>
      <patternFill patternType="solid">
        <fgColor indexed="26"/>
        <bgColor indexed="64"/>
      </patternFill>
    </fill>
    <fill>
      <patternFill patternType="solid">
        <fgColor rgb="FFFFFF99"/>
        <bgColor indexed="64"/>
      </patternFill>
    </fill>
    <fill>
      <patternFill patternType="solid">
        <fgColor rgb="FFFFFF00"/>
        <bgColor indexed="64"/>
      </patternFill>
    </fill>
    <fill>
      <patternFill patternType="solid">
        <fgColor rgb="FF92D050"/>
        <bgColor indexed="64"/>
      </patternFill>
    </fill>
  </fills>
  <borders count="37">
    <border>
      <left/>
      <right/>
      <top/>
      <bottom/>
      <diagonal/>
    </border>
    <border>
      <left/>
      <right/>
      <top/>
      <bottom style="medium">
        <color indexed="64"/>
      </bottom>
      <diagonal/>
    </border>
    <border>
      <left/>
      <right/>
      <top/>
      <bottom style="double">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0000"/>
      </left>
      <right/>
      <top style="thin">
        <color rgb="FF000000"/>
      </top>
      <bottom/>
      <diagonal/>
    </border>
    <border>
      <left/>
      <right/>
      <top style="thin">
        <color rgb="FF000000"/>
      </top>
      <bottom/>
      <diagonal/>
    </border>
    <border>
      <left style="thin">
        <color rgb="FF211D1E"/>
      </left>
      <right/>
      <top/>
      <bottom style="thin">
        <color rgb="FF211D1E"/>
      </bottom>
      <diagonal/>
    </border>
    <border>
      <left style="thin">
        <color rgb="FF211D1E"/>
      </left>
      <right/>
      <top style="thin">
        <color rgb="FF211D1E"/>
      </top>
      <bottom style="thin">
        <color rgb="FF211D1E"/>
      </bottom>
      <diagonal/>
    </border>
    <border>
      <left/>
      <right/>
      <top style="thin">
        <color rgb="FF211D1E"/>
      </top>
      <bottom style="thin">
        <color rgb="FF211D1E"/>
      </bottom>
      <diagonal/>
    </border>
    <border>
      <left style="thin">
        <color rgb="FF000000"/>
      </left>
      <right/>
      <top style="thin">
        <color rgb="FF211D1E"/>
      </top>
      <bottom style="thin">
        <color rgb="FF211D1E"/>
      </bottom>
      <diagonal/>
    </border>
    <border>
      <left style="thin">
        <color indexed="64"/>
      </left>
      <right style="thin">
        <color indexed="64"/>
      </right>
      <top style="thin">
        <color indexed="64"/>
      </top>
      <bottom style="thin">
        <color indexed="64"/>
      </bottom>
      <diagonal/>
    </border>
    <border>
      <left style="thin">
        <color rgb="FF000000"/>
      </left>
      <right/>
      <top/>
      <bottom style="thin">
        <color rgb="FF211D1E"/>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indexed="64"/>
      </right>
      <top style="thin">
        <color rgb="FF000000"/>
      </top>
      <bottom/>
      <diagonal/>
    </border>
    <border>
      <left style="thin">
        <color indexed="64"/>
      </left>
      <right/>
      <top style="thin">
        <color rgb="FF211D1E"/>
      </top>
      <bottom style="thin">
        <color rgb="FF211D1E"/>
      </bottom>
      <diagonal/>
    </border>
    <border>
      <left style="thin">
        <color indexed="64"/>
      </left>
      <right/>
      <top style="thin">
        <color rgb="FF211D1E"/>
      </top>
      <bottom style="thin">
        <color indexed="64"/>
      </bottom>
      <diagonal/>
    </border>
    <border>
      <left style="thin">
        <color indexed="64"/>
      </left>
      <right style="thin">
        <color indexed="64"/>
      </right>
      <top style="thin">
        <color indexed="64"/>
      </top>
      <bottom/>
      <diagonal/>
    </border>
    <border>
      <left/>
      <right/>
      <top style="thin">
        <color rgb="FF211D1E"/>
      </top>
      <bottom/>
      <diagonal/>
    </border>
    <border>
      <left style="thin">
        <color rgb="FF211D1E"/>
      </left>
      <right/>
      <top style="thin">
        <color rgb="FF211D1E"/>
      </top>
      <bottom/>
      <diagonal/>
    </border>
    <border>
      <left style="thin">
        <color indexed="64"/>
      </left>
      <right/>
      <top/>
      <bottom style="thin">
        <color rgb="FF211D1E"/>
      </bottom>
      <diagonal/>
    </border>
    <border>
      <left/>
      <right/>
      <top/>
      <bottom style="thin">
        <color rgb="FF211D1E"/>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rgb="FF211D1E"/>
      </left>
      <right/>
      <top/>
      <bottom/>
      <diagonal/>
    </border>
    <border>
      <left style="thin">
        <color rgb="FF211D1E"/>
      </left>
      <right/>
      <top/>
      <bottom style="thin">
        <color indexed="64"/>
      </bottom>
      <diagonal/>
    </border>
    <border>
      <left/>
      <right/>
      <top style="thin">
        <color indexed="64"/>
      </top>
      <bottom style="medium">
        <color indexed="64"/>
      </bottom>
      <diagonal/>
    </border>
    <border>
      <left/>
      <right style="thin">
        <color indexed="64"/>
      </right>
      <top/>
      <bottom/>
      <diagonal/>
    </border>
  </borders>
  <cellStyleXfs count="56">
    <xf numFmtId="171" fontId="0" fillId="0" borderId="0" applyProtection="0"/>
    <xf numFmtId="43" fontId="16" fillId="0" borderId="0" applyFont="0" applyFill="0" applyBorder="0" applyAlignment="0" applyProtection="0"/>
    <xf numFmtId="0" fontId="18" fillId="0" borderId="0"/>
    <xf numFmtId="0" fontId="22"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174" fontId="39" fillId="0" borderId="0"/>
    <xf numFmtId="0" fontId="15" fillId="0" borderId="0"/>
    <xf numFmtId="171" fontId="16" fillId="0" borderId="0" applyProtection="0"/>
    <xf numFmtId="44" fontId="15" fillId="0" borderId="0" applyFont="0" applyFill="0" applyBorder="0" applyAlignment="0" applyProtection="0"/>
    <xf numFmtId="43" fontId="41" fillId="0" borderId="0" applyFont="0" applyFill="0" applyBorder="0" applyAlignment="0" applyProtection="0"/>
    <xf numFmtId="38" fontId="42" fillId="4" borderId="0" applyNumberFormat="0" applyBorder="0" applyAlignment="0" applyProtection="0"/>
    <xf numFmtId="10" fontId="42" fillId="5" borderId="16" applyNumberFormat="0" applyBorder="0" applyAlignment="0" applyProtection="0"/>
    <xf numFmtId="175" fontId="43" fillId="0" borderId="0"/>
    <xf numFmtId="0" fontId="41" fillId="0" borderId="0"/>
    <xf numFmtId="10" fontId="15" fillId="0" borderId="0" applyFont="0" applyFill="0" applyBorder="0" applyAlignment="0" applyProtection="0"/>
    <xf numFmtId="44" fontId="1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5" fillId="0" borderId="0"/>
    <xf numFmtId="0" fontId="18"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6"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1" fillId="0" borderId="0"/>
    <xf numFmtId="44" fontId="16" fillId="0" borderId="0" applyFont="0" applyFill="0" applyBorder="0" applyAlignment="0" applyProtection="0"/>
  </cellStyleXfs>
  <cellXfs count="361">
    <xf numFmtId="171" fontId="0" fillId="0" borderId="0" xfId="0" applyAlignment="1"/>
    <xf numFmtId="3" fontId="12" fillId="0" borderId="0" xfId="0" applyNumberFormat="1" applyFont="1" applyAlignment="1" applyProtection="1"/>
    <xf numFmtId="169" fontId="12" fillId="0" borderId="0" xfId="0" applyNumberFormat="1" applyFont="1" applyFill="1" applyBorder="1" applyAlignment="1" applyProtection="1"/>
    <xf numFmtId="0" fontId="18" fillId="0" borderId="0" xfId="2" applyFill="1" applyBorder="1" applyAlignment="1">
      <alignment horizontal="left" vertical="top"/>
    </xf>
    <xf numFmtId="0" fontId="21" fillId="0" borderId="0" xfId="2" quotePrefix="1" applyFont="1" applyFill="1" applyBorder="1" applyAlignment="1">
      <alignment horizontal="left" vertical="top"/>
    </xf>
    <xf numFmtId="0" fontId="18" fillId="0" borderId="0" xfId="2" applyFill="1" applyBorder="1" applyAlignment="1">
      <alignment horizontal="left" vertical="top"/>
    </xf>
    <xf numFmtId="0" fontId="22" fillId="0" borderId="0" xfId="2" applyFont="1" applyFill="1" applyBorder="1" applyAlignment="1">
      <alignment horizontal="left" vertical="top" wrapText="1"/>
    </xf>
    <xf numFmtId="0" fontId="22" fillId="0" borderId="0" xfId="2" applyFont="1" applyFill="1" applyBorder="1" applyAlignment="1">
      <alignment horizontal="center" vertical="top" wrapText="1"/>
    </xf>
    <xf numFmtId="0" fontId="22" fillId="0" borderId="16" xfId="2" applyFont="1" applyFill="1" applyBorder="1" applyAlignment="1">
      <alignment horizontal="left" vertical="top" wrapText="1"/>
    </xf>
    <xf numFmtId="49" fontId="34" fillId="0" borderId="0" xfId="2" applyNumberFormat="1" applyFont="1" applyFill="1" applyBorder="1" applyAlignment="1">
      <alignment horizontal="left" vertical="top"/>
    </xf>
    <xf numFmtId="3" fontId="18" fillId="0" borderId="0" xfId="2" applyNumberFormat="1" applyFill="1" applyBorder="1" applyAlignment="1">
      <alignment horizontal="left" vertical="top"/>
    </xf>
    <xf numFmtId="0" fontId="21" fillId="0" borderId="8" xfId="2" applyFont="1" applyFill="1" applyBorder="1" applyAlignment="1">
      <alignment vertical="top"/>
    </xf>
    <xf numFmtId="0" fontId="22" fillId="0" borderId="16" xfId="2" applyFont="1" applyFill="1" applyBorder="1" applyAlignment="1">
      <alignment horizontal="left" vertical="top"/>
    </xf>
    <xf numFmtId="0" fontId="22" fillId="0" borderId="16" xfId="2" quotePrefix="1" applyFont="1" applyFill="1" applyBorder="1" applyAlignment="1">
      <alignment horizontal="left" vertical="top"/>
    </xf>
    <xf numFmtId="0" fontId="28" fillId="0" borderId="16" xfId="2" applyFont="1" applyFill="1" applyBorder="1" applyAlignment="1">
      <alignment horizontal="left" vertical="top"/>
    </xf>
    <xf numFmtId="0" fontId="30" fillId="0" borderId="11" xfId="2" applyFont="1" applyFill="1" applyBorder="1" applyAlignment="1">
      <alignment horizontal="center" vertical="center" wrapText="1"/>
    </xf>
    <xf numFmtId="0" fontId="30" fillId="0" borderId="10" xfId="2" quotePrefix="1" applyFont="1" applyFill="1" applyBorder="1" applyAlignment="1">
      <alignment horizontal="center" vertical="center" wrapText="1"/>
    </xf>
    <xf numFmtId="0" fontId="30" fillId="0" borderId="10" xfId="2" applyFont="1" applyFill="1" applyBorder="1" applyAlignment="1">
      <alignment horizontal="center" vertical="center" wrapText="1"/>
    </xf>
    <xf numFmtId="0" fontId="30" fillId="0" borderId="21" xfId="2" applyFont="1" applyFill="1" applyBorder="1" applyAlignment="1">
      <alignment horizontal="center" vertical="center" wrapText="1"/>
    </xf>
    <xf numFmtId="0" fontId="30" fillId="0" borderId="16" xfId="2" applyFont="1" applyFill="1" applyBorder="1" applyAlignment="1">
      <alignment horizontal="center" vertical="center" wrapText="1"/>
    </xf>
    <xf numFmtId="0" fontId="30" fillId="0" borderId="12" xfId="2" applyFont="1" applyFill="1" applyBorder="1" applyAlignment="1">
      <alignment horizontal="center" vertical="top" wrapText="1"/>
    </xf>
    <xf numFmtId="0" fontId="30" fillId="0" borderId="17" xfId="2" applyFont="1" applyFill="1" applyBorder="1" applyAlignment="1">
      <alignment horizontal="center" vertical="top" wrapText="1"/>
    </xf>
    <xf numFmtId="0" fontId="21" fillId="0" borderId="14" xfId="2" applyFont="1" applyFill="1" applyBorder="1" applyAlignment="1">
      <alignment horizontal="left" vertical="top"/>
    </xf>
    <xf numFmtId="0" fontId="28" fillId="0" borderId="14" xfId="2" applyFont="1" applyFill="1" applyBorder="1" applyAlignment="1">
      <alignment horizontal="left" vertical="top"/>
    </xf>
    <xf numFmtId="0" fontId="21" fillId="0" borderId="25" xfId="2" applyFont="1" applyFill="1" applyBorder="1" applyAlignment="1">
      <alignment horizontal="left" vertical="top"/>
    </xf>
    <xf numFmtId="0" fontId="21" fillId="0" borderId="16" xfId="2" applyFont="1" applyFill="1" applyBorder="1" applyAlignment="1">
      <alignment horizontal="left" vertical="top"/>
    </xf>
    <xf numFmtId="0" fontId="28" fillId="0" borderId="16" xfId="2" applyFont="1" applyFill="1" applyBorder="1" applyAlignment="1">
      <alignment vertical="top"/>
    </xf>
    <xf numFmtId="0" fontId="26" fillId="0" borderId="16" xfId="2" applyFont="1" applyFill="1" applyBorder="1" applyAlignment="1">
      <alignment horizontal="left" vertical="top"/>
    </xf>
    <xf numFmtId="0" fontId="21" fillId="0" borderId="16" xfId="2" applyFont="1" applyFill="1" applyBorder="1" applyAlignment="1">
      <alignment horizontal="right" vertical="top"/>
    </xf>
    <xf numFmtId="0" fontId="21" fillId="0" borderId="16" xfId="2" applyFont="1" applyFill="1" applyBorder="1" applyAlignment="1">
      <alignment vertical="top"/>
    </xf>
    <xf numFmtId="49" fontId="29" fillId="0" borderId="18" xfId="2" applyNumberFormat="1" applyFont="1" applyFill="1" applyBorder="1" applyAlignment="1">
      <alignment horizontal="left" vertical="top"/>
    </xf>
    <xf numFmtId="49" fontId="29" fillId="0" borderId="19" xfId="2" applyNumberFormat="1" applyFont="1" applyFill="1" applyBorder="1" applyAlignment="1">
      <alignment horizontal="left" vertical="top"/>
    </xf>
    <xf numFmtId="0" fontId="21" fillId="0" borderId="18" xfId="2" applyFont="1" applyFill="1" applyBorder="1" applyAlignment="1">
      <alignment horizontal="center" vertical="center" wrapText="1"/>
    </xf>
    <xf numFmtId="0" fontId="21" fillId="0" borderId="20" xfId="2" applyFont="1" applyFill="1" applyBorder="1" applyAlignment="1">
      <alignment horizontal="center" vertical="center" wrapText="1"/>
    </xf>
    <xf numFmtId="49" fontId="34" fillId="0" borderId="18" xfId="2" applyNumberFormat="1" applyFont="1" applyFill="1" applyBorder="1" applyAlignment="1">
      <alignment horizontal="left" vertical="top"/>
    </xf>
    <xf numFmtId="49" fontId="34" fillId="0" borderId="19" xfId="2" applyNumberFormat="1" applyFont="1" applyFill="1" applyBorder="1" applyAlignment="1">
      <alignment horizontal="left" vertical="top"/>
    </xf>
    <xf numFmtId="49" fontId="34" fillId="0" borderId="20" xfId="2" applyNumberFormat="1" applyFont="1" applyFill="1" applyBorder="1" applyAlignment="1">
      <alignment horizontal="left" vertical="top"/>
    </xf>
    <xf numFmtId="0" fontId="21" fillId="0" borderId="18" xfId="2" quotePrefix="1" applyFont="1" applyFill="1" applyBorder="1" applyAlignment="1">
      <alignment horizontal="left" vertical="top"/>
    </xf>
    <xf numFmtId="0" fontId="21" fillId="0" borderId="19" xfId="2" quotePrefix="1" applyFont="1" applyFill="1" applyBorder="1" applyAlignment="1">
      <alignment horizontal="left" vertical="top"/>
    </xf>
    <xf numFmtId="0" fontId="21" fillId="0" borderId="20" xfId="2" quotePrefix="1" applyFont="1" applyFill="1" applyBorder="1" applyAlignment="1">
      <alignment horizontal="left" vertical="top"/>
    </xf>
    <xf numFmtId="0" fontId="21" fillId="0" borderId="31" xfId="2" applyFont="1" applyFill="1" applyBorder="1" applyAlignment="1">
      <alignment horizontal="center" vertical="center" wrapText="1"/>
    </xf>
    <xf numFmtId="0" fontId="21" fillId="0" borderId="32" xfId="2" applyFont="1" applyFill="1" applyBorder="1" applyAlignment="1">
      <alignment horizontal="center" vertical="center" wrapText="1"/>
    </xf>
    <xf numFmtId="173" fontId="26" fillId="0" borderId="16" xfId="1" applyNumberFormat="1" applyFont="1" applyFill="1" applyBorder="1" applyAlignment="1">
      <alignment horizontal="right" vertical="top"/>
    </xf>
    <xf numFmtId="0" fontId="21" fillId="0" borderId="16" xfId="2" quotePrefix="1" applyFont="1" applyFill="1" applyBorder="1" applyAlignment="1">
      <alignment horizontal="left" vertical="top"/>
    </xf>
    <xf numFmtId="0" fontId="35" fillId="0" borderId="16" xfId="2" applyFont="1" applyFill="1" applyBorder="1" applyAlignment="1">
      <alignment vertical="top"/>
    </xf>
    <xf numFmtId="0" fontId="26" fillId="0" borderId="16" xfId="2" quotePrefix="1" applyFont="1" applyFill="1" applyBorder="1" applyAlignment="1">
      <alignment horizontal="left" vertical="top"/>
    </xf>
    <xf numFmtId="0" fontId="26" fillId="0" borderId="16" xfId="2" applyFont="1" applyFill="1" applyBorder="1" applyAlignment="1">
      <alignment vertical="top"/>
    </xf>
    <xf numFmtId="0" fontId="21" fillId="0" borderId="18" xfId="2" applyFont="1" applyFill="1" applyBorder="1" applyAlignment="1">
      <alignment vertical="top"/>
    </xf>
    <xf numFmtId="0" fontId="33" fillId="0" borderId="16" xfId="2" applyFont="1" applyFill="1" applyBorder="1" applyAlignment="1">
      <alignment vertical="top"/>
    </xf>
    <xf numFmtId="0" fontId="28" fillId="0" borderId="18" xfId="2" quotePrefix="1" applyFont="1" applyFill="1" applyBorder="1" applyAlignment="1">
      <alignment horizontal="left" vertical="top"/>
    </xf>
    <xf numFmtId="0" fontId="28" fillId="0" borderId="16" xfId="2" quotePrefix="1" applyFont="1" applyFill="1" applyBorder="1" applyAlignment="1">
      <alignment horizontal="left" vertical="top"/>
    </xf>
    <xf numFmtId="0" fontId="28" fillId="3" borderId="16" xfId="2" applyFont="1" applyFill="1" applyBorder="1" applyAlignment="1">
      <alignment horizontal="left" vertical="top"/>
    </xf>
    <xf numFmtId="173" fontId="21" fillId="0" borderId="16" xfId="1" applyNumberFormat="1" applyFont="1" applyFill="1" applyBorder="1" applyAlignment="1">
      <alignment horizontal="right" vertical="top"/>
    </xf>
    <xf numFmtId="173" fontId="28" fillId="0" borderId="16" xfId="1" applyNumberFormat="1" applyFont="1" applyFill="1" applyBorder="1" applyAlignment="1">
      <alignment horizontal="right" vertical="top"/>
    </xf>
    <xf numFmtId="173" fontId="22" fillId="0" borderId="16" xfId="1" applyNumberFormat="1" applyFont="1" applyFill="1" applyBorder="1" applyAlignment="1">
      <alignment horizontal="right" vertical="top" wrapText="1"/>
    </xf>
    <xf numFmtId="173" fontId="22" fillId="0" borderId="16" xfId="1" applyNumberFormat="1" applyFont="1" applyFill="1" applyBorder="1" applyAlignment="1">
      <alignment horizontal="left" vertical="top" wrapText="1"/>
    </xf>
    <xf numFmtId="173" fontId="22" fillId="0" borderId="16" xfId="1" applyNumberFormat="1" applyFont="1" applyFill="1" applyBorder="1" applyAlignment="1">
      <alignment horizontal="right" vertical="top"/>
    </xf>
    <xf numFmtId="173" fontId="22" fillId="0" borderId="24" xfId="1" applyNumberFormat="1" applyFont="1" applyFill="1" applyBorder="1" applyAlignment="1">
      <alignment horizontal="left" vertical="top"/>
    </xf>
    <xf numFmtId="173" fontId="22" fillId="0" borderId="16" xfId="1" quotePrefix="1" applyNumberFormat="1" applyFont="1" applyFill="1" applyBorder="1" applyAlignment="1">
      <alignment horizontal="left" vertical="top"/>
    </xf>
    <xf numFmtId="173" fontId="22" fillId="0" borderId="16" xfId="1" applyNumberFormat="1" applyFont="1" applyFill="1" applyBorder="1" applyAlignment="1">
      <alignment vertical="top"/>
    </xf>
    <xf numFmtId="173" fontId="22" fillId="0" borderId="16" xfId="1" applyNumberFormat="1" applyFont="1" applyFill="1" applyBorder="1" applyAlignment="1">
      <alignment horizontal="left" vertical="top"/>
    </xf>
    <xf numFmtId="173" fontId="26" fillId="0" borderId="16" xfId="1" quotePrefix="1" applyNumberFormat="1" applyFont="1" applyFill="1" applyBorder="1" applyAlignment="1">
      <alignment horizontal="left" vertical="top"/>
    </xf>
    <xf numFmtId="173" fontId="26" fillId="0" borderId="16" xfId="1" applyNumberFormat="1" applyFont="1" applyFill="1" applyBorder="1" applyAlignment="1">
      <alignment horizontal="left" vertical="top"/>
    </xf>
    <xf numFmtId="0" fontId="21" fillId="0" borderId="22" xfId="2" applyNumberFormat="1" applyFont="1" applyFill="1" applyBorder="1" applyAlignment="1">
      <alignment horizontal="left" vertical="top"/>
    </xf>
    <xf numFmtId="0" fontId="28" fillId="0" borderId="22" xfId="2" applyNumberFormat="1" applyFont="1" applyFill="1" applyBorder="1" applyAlignment="1">
      <alignment horizontal="left" vertical="top"/>
    </xf>
    <xf numFmtId="0" fontId="28" fillId="0" borderId="23" xfId="2" applyNumberFormat="1" applyFont="1" applyFill="1" applyBorder="1" applyAlignment="1">
      <alignment horizontal="left" vertical="top"/>
    </xf>
    <xf numFmtId="173" fontId="21" fillId="0" borderId="13" xfId="1" applyNumberFormat="1" applyFont="1" applyFill="1" applyBorder="1" applyAlignment="1">
      <alignment horizontal="right" vertical="top"/>
    </xf>
    <xf numFmtId="173" fontId="28" fillId="0" borderId="13" xfId="1" applyNumberFormat="1" applyFont="1" applyFill="1" applyBorder="1" applyAlignment="1">
      <alignment horizontal="right" vertical="top"/>
    </xf>
    <xf numFmtId="0" fontId="21" fillId="0" borderId="24" xfId="2" applyFont="1" applyFill="1" applyBorder="1" applyAlignment="1">
      <alignment horizontal="left" vertical="top" wrapText="1"/>
    </xf>
    <xf numFmtId="37" fontId="28" fillId="0" borderId="13" xfId="3" applyNumberFormat="1" applyFont="1" applyFill="1" applyBorder="1" applyAlignment="1">
      <alignment horizontal="right" vertical="top"/>
    </xf>
    <xf numFmtId="173" fontId="30" fillId="0" borderId="16" xfId="1" applyNumberFormat="1" applyFont="1" applyFill="1" applyBorder="1" applyAlignment="1">
      <alignment horizontal="center" vertical="center" wrapText="1"/>
    </xf>
    <xf numFmtId="0" fontId="11" fillId="0" borderId="0" xfId="27"/>
    <xf numFmtId="0" fontId="17" fillId="0" borderId="0" xfId="27" applyFont="1"/>
    <xf numFmtId="0" fontId="37" fillId="0" borderId="0" xfId="27" applyFont="1" applyAlignment="1">
      <alignment horizontal="center"/>
    </xf>
    <xf numFmtId="174" fontId="44" fillId="0" borderId="0" xfId="7" applyFont="1" applyAlignment="1">
      <alignment horizontal="left" indent="1"/>
    </xf>
    <xf numFmtId="0" fontId="17" fillId="0" borderId="0" xfId="27" applyFont="1" applyAlignment="1">
      <alignment horizontal="left" indent="1"/>
    </xf>
    <xf numFmtId="0" fontId="21" fillId="0" borderId="24" xfId="2" applyFont="1" applyFill="1" applyBorder="1" applyAlignment="1">
      <alignment horizontal="right" vertical="top"/>
    </xf>
    <xf numFmtId="0" fontId="21" fillId="0" borderId="30" xfId="2" applyFont="1" applyFill="1" applyBorder="1" applyAlignment="1">
      <alignment horizontal="right" vertical="top"/>
    </xf>
    <xf numFmtId="173" fontId="28" fillId="0" borderId="33" xfId="1" applyNumberFormat="1" applyFont="1" applyFill="1" applyBorder="1" applyAlignment="1">
      <alignment horizontal="right" vertical="top"/>
    </xf>
    <xf numFmtId="37" fontId="28" fillId="0" borderId="16" xfId="3" applyNumberFormat="1" applyFont="1" applyFill="1" applyBorder="1" applyAlignment="1">
      <alignment horizontal="right" vertical="top"/>
    </xf>
    <xf numFmtId="173" fontId="21" fillId="0" borderId="18" xfId="1" applyNumberFormat="1" applyFont="1" applyFill="1" applyBorder="1" applyAlignment="1">
      <alignment horizontal="right" vertical="top"/>
    </xf>
    <xf numFmtId="0" fontId="21" fillId="0" borderId="29" xfId="2" applyFont="1" applyFill="1" applyBorder="1" applyAlignment="1">
      <alignment horizontal="center" vertical="top"/>
    </xf>
    <xf numFmtId="0" fontId="30" fillId="0" borderId="16" xfId="2" applyFont="1" applyFill="1" applyBorder="1" applyAlignment="1">
      <alignment horizontal="center" vertical="top" wrapText="1"/>
    </xf>
    <xf numFmtId="49" fontId="29" fillId="0" borderId="16" xfId="2" applyNumberFormat="1" applyFont="1" applyFill="1" applyBorder="1" applyAlignment="1">
      <alignment horizontal="left" vertical="top"/>
    </xf>
    <xf numFmtId="171" fontId="47" fillId="0" borderId="0" xfId="0" applyFont="1" applyAlignment="1"/>
    <xf numFmtId="0" fontId="46" fillId="0" borderId="0" xfId="27" applyFont="1"/>
    <xf numFmtId="173" fontId="21" fillId="0" borderId="26" xfId="1" applyNumberFormat="1" applyFont="1" applyFill="1" applyBorder="1" applyAlignment="1">
      <alignment horizontal="right" vertical="top"/>
    </xf>
    <xf numFmtId="173" fontId="21" fillId="0" borderId="24" xfId="1" applyNumberFormat="1" applyFont="1" applyFill="1" applyBorder="1" applyAlignment="1">
      <alignment horizontal="right" vertical="top"/>
    </xf>
    <xf numFmtId="173" fontId="28" fillId="0" borderId="34" xfId="1" applyNumberFormat="1" applyFont="1" applyFill="1" applyBorder="1" applyAlignment="1">
      <alignment horizontal="right" vertical="top"/>
    </xf>
    <xf numFmtId="173" fontId="28" fillId="0" borderId="30" xfId="1" applyNumberFormat="1" applyFont="1" applyFill="1" applyBorder="1" applyAlignment="1">
      <alignment horizontal="right" vertical="top"/>
    </xf>
    <xf numFmtId="173" fontId="18" fillId="0" borderId="16" xfId="1" applyNumberFormat="1" applyFont="1" applyFill="1" applyBorder="1" applyAlignment="1">
      <alignment horizontal="right" vertical="top"/>
    </xf>
    <xf numFmtId="0" fontId="21" fillId="0" borderId="29" xfId="0" applyNumberFormat="1" applyFont="1" applyFill="1" applyBorder="1" applyAlignment="1">
      <alignment horizontal="left" vertical="top" wrapText="1"/>
    </xf>
    <xf numFmtId="0" fontId="28" fillId="0" borderId="30" xfId="0" applyNumberFormat="1" applyFont="1" applyFill="1" applyBorder="1" applyAlignment="1">
      <alignment horizontal="left" vertical="top" wrapText="1"/>
    </xf>
    <xf numFmtId="173" fontId="21" fillId="0" borderId="30" xfId="1" applyNumberFormat="1" applyFont="1" applyFill="1" applyBorder="1" applyAlignment="1">
      <alignment horizontal="right" vertical="top"/>
    </xf>
    <xf numFmtId="171" fontId="48" fillId="0" borderId="0" xfId="0" applyFont="1" applyAlignment="1"/>
    <xf numFmtId="171" fontId="45" fillId="0" borderId="0" xfId="0" applyFont="1" applyAlignment="1"/>
    <xf numFmtId="3" fontId="21" fillId="0" borderId="15" xfId="2" applyNumberFormat="1" applyFont="1" applyFill="1" applyBorder="1" applyAlignment="1">
      <alignment horizontal="right" vertical="top"/>
    </xf>
    <xf numFmtId="3" fontId="21" fillId="0" borderId="13" xfId="2" applyNumberFormat="1" applyFont="1" applyFill="1" applyBorder="1" applyAlignment="1">
      <alignment horizontal="right" vertical="top"/>
    </xf>
    <xf numFmtId="3" fontId="21" fillId="0" borderId="16" xfId="2" applyNumberFormat="1" applyFont="1" applyFill="1" applyBorder="1" applyAlignment="1">
      <alignment horizontal="right" vertical="top"/>
    </xf>
    <xf numFmtId="0" fontId="21" fillId="0" borderId="13" xfId="2" applyFont="1" applyFill="1" applyBorder="1" applyAlignment="1">
      <alignment horizontal="right" vertical="top"/>
    </xf>
    <xf numFmtId="0" fontId="21" fillId="0" borderId="15" xfId="2" applyFont="1" applyFill="1" applyBorder="1" applyAlignment="1">
      <alignment horizontal="right" vertical="top"/>
    </xf>
    <xf numFmtId="171" fontId="0" fillId="0" borderId="16" xfId="0" applyBorder="1" applyAlignment="1">
      <alignment horizontal="right"/>
    </xf>
    <xf numFmtId="0" fontId="10" fillId="0" borderId="0" xfId="27" applyFont="1"/>
    <xf numFmtId="172" fontId="10" fillId="6" borderId="0" xfId="6" applyNumberFormat="1" applyFont="1" applyFill="1"/>
    <xf numFmtId="0" fontId="10" fillId="0" borderId="0" xfId="27" applyFont="1" applyFill="1"/>
    <xf numFmtId="0" fontId="10" fillId="0" borderId="0" xfId="27" applyFont="1" applyFill="1" applyAlignment="1">
      <alignment horizontal="left" indent="1"/>
    </xf>
    <xf numFmtId="173" fontId="10" fillId="0" borderId="0" xfId="5" applyNumberFormat="1" applyFont="1" applyFill="1"/>
    <xf numFmtId="173" fontId="38" fillId="0" borderId="0" xfId="5" applyNumberFormat="1" applyFont="1" applyFill="1"/>
    <xf numFmtId="173" fontId="10" fillId="0" borderId="0" xfId="5" applyNumberFormat="1" applyFont="1" applyFill="1" applyBorder="1"/>
    <xf numFmtId="172" fontId="10" fillId="0" borderId="16" xfId="6" applyNumberFormat="1" applyFont="1" applyFill="1" applyBorder="1"/>
    <xf numFmtId="0" fontId="10" fillId="0" borderId="0" xfId="27" applyFont="1" applyAlignment="1">
      <alignment horizontal="left" indent="1"/>
    </xf>
    <xf numFmtId="171" fontId="40" fillId="0" borderId="0" xfId="0" applyFont="1"/>
    <xf numFmtId="0" fontId="9" fillId="0" borderId="0" xfId="27" quotePrefix="1" applyFont="1" applyAlignment="1">
      <alignment horizontal="left"/>
    </xf>
    <xf numFmtId="172" fontId="9" fillId="6" borderId="0" xfId="36" applyNumberFormat="1" applyFont="1" applyFill="1"/>
    <xf numFmtId="171" fontId="49" fillId="0" borderId="0" xfId="0" applyFont="1" applyAlignment="1">
      <alignment horizontal="centerContinuous"/>
    </xf>
    <xf numFmtId="171" fontId="0" fillId="0" borderId="0" xfId="0" applyAlignment="1">
      <alignment horizontal="centerContinuous"/>
    </xf>
    <xf numFmtId="173" fontId="22" fillId="0" borderId="18" xfId="1" applyNumberFormat="1" applyFont="1" applyFill="1" applyBorder="1" applyAlignment="1">
      <alignment horizontal="left" vertical="top"/>
    </xf>
    <xf numFmtId="173" fontId="22" fillId="0" borderId="3" xfId="1" applyNumberFormat="1" applyFont="1" applyFill="1" applyBorder="1" applyAlignment="1">
      <alignment horizontal="left" vertical="top"/>
    </xf>
    <xf numFmtId="0" fontId="8" fillId="0" borderId="0" xfId="27" applyFont="1" applyFill="1"/>
    <xf numFmtId="172" fontId="38" fillId="0" borderId="0" xfId="6" applyNumberFormat="1" applyFont="1" applyFill="1"/>
    <xf numFmtId="0" fontId="7" fillId="0" borderId="0" xfId="27" applyFont="1" applyFill="1" applyAlignment="1">
      <alignment horizontal="left" indent="1"/>
    </xf>
    <xf numFmtId="0" fontId="6" fillId="0" borderId="0" xfId="27" quotePrefix="1" applyFont="1" applyFill="1" applyAlignment="1">
      <alignment horizontal="left" indent="1"/>
    </xf>
    <xf numFmtId="171" fontId="40" fillId="0" borderId="0" xfId="0" quotePrefix="1" applyFont="1" applyAlignment="1">
      <alignment horizontal="left"/>
    </xf>
    <xf numFmtId="0" fontId="5" fillId="0" borderId="0" xfId="27" applyFont="1" applyFill="1" applyAlignment="1">
      <alignment horizontal="left" indent="1"/>
    </xf>
    <xf numFmtId="0" fontId="17" fillId="0" borderId="0" xfId="27" quotePrefix="1" applyFont="1" applyAlignment="1">
      <alignment horizontal="left"/>
    </xf>
    <xf numFmtId="171" fontId="0" fillId="8" borderId="0" xfId="0" applyFill="1" applyAlignment="1"/>
    <xf numFmtId="171" fontId="12" fillId="0" borderId="0" xfId="0" applyFont="1" applyAlignment="1" applyProtection="1"/>
    <xf numFmtId="171" fontId="12" fillId="0" borderId="0" xfId="0" applyFont="1" applyAlignment="1" applyProtection="1">
      <alignment horizontal="right"/>
    </xf>
    <xf numFmtId="0" fontId="12" fillId="0" borderId="0" xfId="0" applyNumberFormat="1" applyFont="1" applyAlignment="1" applyProtection="1"/>
    <xf numFmtId="0" fontId="12" fillId="0" borderId="0" xfId="0" applyNumberFormat="1" applyFont="1" applyAlignment="1" applyProtection="1">
      <alignment horizontal="left"/>
    </xf>
    <xf numFmtId="3" fontId="12" fillId="0" borderId="0" xfId="0" applyNumberFormat="1" applyFont="1" applyProtection="1"/>
    <xf numFmtId="42" fontId="12" fillId="0" borderId="0" xfId="0" applyNumberFormat="1" applyFont="1" applyProtection="1"/>
    <xf numFmtId="166" fontId="12" fillId="0" borderId="0" xfId="0" applyNumberFormat="1" applyFont="1" applyAlignment="1" applyProtection="1"/>
    <xf numFmtId="3" fontId="12" fillId="0" borderId="1" xfId="0" applyNumberFormat="1" applyFont="1" applyBorder="1" applyAlignment="1" applyProtection="1"/>
    <xf numFmtId="3" fontId="12" fillId="0" borderId="35" xfId="0" applyNumberFormat="1" applyFont="1" applyBorder="1" applyAlignment="1" applyProtection="1"/>
    <xf numFmtId="42" fontId="12" fillId="0" borderId="2" xfId="0" applyNumberFormat="1" applyFont="1" applyBorder="1" applyAlignment="1" applyProtection="1">
      <alignment horizontal="right"/>
    </xf>
    <xf numFmtId="167" fontId="12" fillId="0" borderId="0" xfId="0" applyNumberFormat="1" applyFont="1" applyProtection="1"/>
    <xf numFmtId="170" fontId="12" fillId="0" borderId="0" xfId="0" applyNumberFormat="1" applyFont="1" applyAlignment="1" applyProtection="1"/>
    <xf numFmtId="170" fontId="12" fillId="0" borderId="0" xfId="0" applyNumberFormat="1" applyFont="1" applyProtection="1"/>
    <xf numFmtId="165" fontId="12" fillId="0" borderId="0" xfId="0" applyNumberFormat="1" applyFont="1" applyAlignment="1" applyProtection="1"/>
    <xf numFmtId="164" fontId="12" fillId="0" borderId="0" xfId="0" applyNumberFormat="1" applyFont="1" applyAlignment="1" applyProtection="1">
      <alignment horizontal="center"/>
    </xf>
    <xf numFmtId="3" fontId="12" fillId="2" borderId="0" xfId="0" applyNumberFormat="1" applyFont="1" applyFill="1" applyAlignment="1" applyProtection="1"/>
    <xf numFmtId="165" fontId="12" fillId="0" borderId="0" xfId="0" applyNumberFormat="1" applyFont="1" applyAlignment="1" applyProtection="1">
      <alignment horizontal="right"/>
    </xf>
    <xf numFmtId="3" fontId="12" fillId="0" borderId="2" xfId="0" applyNumberFormat="1" applyFont="1" applyBorder="1" applyAlignment="1" applyProtection="1"/>
    <xf numFmtId="3" fontId="12" fillId="0" borderId="0" xfId="0" applyNumberFormat="1" applyFont="1" applyAlignment="1" applyProtection="1">
      <alignment horizontal="right"/>
    </xf>
    <xf numFmtId="10" fontId="12" fillId="0" borderId="0" xfId="0" applyNumberFormat="1" applyFont="1" applyFill="1" applyAlignment="1" applyProtection="1">
      <alignment horizontal="right"/>
    </xf>
    <xf numFmtId="168" fontId="12" fillId="0" borderId="0" xfId="0" applyNumberFormat="1" applyFont="1" applyFill="1" applyAlignment="1" applyProtection="1">
      <alignment horizontal="right"/>
    </xf>
    <xf numFmtId="3" fontId="12" fillId="0" borderId="0" xfId="0" applyNumberFormat="1" applyFont="1" applyFill="1" applyAlignment="1" applyProtection="1">
      <alignment horizontal="right"/>
    </xf>
    <xf numFmtId="3" fontId="12" fillId="0" borderId="0" xfId="0" applyNumberFormat="1" applyFont="1" applyBorder="1" applyAlignment="1" applyProtection="1"/>
    <xf numFmtId="3" fontId="12" fillId="0" borderId="2" xfId="0" applyNumberFormat="1" applyFont="1" applyFill="1" applyBorder="1" applyAlignment="1" applyProtection="1"/>
    <xf numFmtId="165" fontId="12" fillId="0" borderId="0" xfId="0" applyNumberFormat="1" applyFont="1" applyProtection="1"/>
    <xf numFmtId="166" fontId="12" fillId="0" borderId="0" xfId="0" applyNumberFormat="1" applyFont="1" applyProtection="1"/>
    <xf numFmtId="4" fontId="12" fillId="0" borderId="0" xfId="0" applyNumberFormat="1" applyFont="1" applyAlignment="1" applyProtection="1"/>
    <xf numFmtId="9" fontId="12" fillId="0" borderId="0" xfId="0" applyNumberFormat="1" applyFont="1" applyAlignment="1" applyProtection="1"/>
    <xf numFmtId="168" fontId="12" fillId="0" borderId="0" xfId="0" applyNumberFormat="1" applyFont="1" applyAlignment="1" applyProtection="1"/>
    <xf numFmtId="9" fontId="12" fillId="0" borderId="1" xfId="0" applyNumberFormat="1" applyFont="1" applyBorder="1" applyAlignment="1" applyProtection="1"/>
    <xf numFmtId="168" fontId="12" fillId="0" borderId="1" xfId="0" applyNumberFormat="1" applyFont="1" applyBorder="1" applyAlignment="1" applyProtection="1"/>
    <xf numFmtId="10" fontId="12" fillId="2" borderId="0" xfId="0" applyNumberFormat="1" applyFont="1" applyFill="1" applyAlignment="1" applyProtection="1"/>
    <xf numFmtId="171" fontId="12" fillId="0" borderId="0" xfId="0" applyNumberFormat="1" applyFont="1" applyAlignment="1" applyProtection="1"/>
    <xf numFmtId="169" fontId="12" fillId="0" borderId="0" xfId="0" applyNumberFormat="1" applyFont="1" applyAlignment="1" applyProtection="1">
      <alignment horizontal="right"/>
    </xf>
    <xf numFmtId="0" fontId="4" fillId="0" borderId="0" xfId="27" quotePrefix="1" applyFont="1" applyAlignment="1">
      <alignment horizontal="left"/>
    </xf>
    <xf numFmtId="0" fontId="3" fillId="0" borderId="0" xfId="27" applyFont="1"/>
    <xf numFmtId="172" fontId="3" fillId="6" borderId="0" xfId="36" applyNumberFormat="1" applyFont="1" applyFill="1"/>
    <xf numFmtId="0" fontId="12" fillId="0" borderId="0" xfId="0" applyNumberFormat="1" applyFont="1" applyAlignment="1" applyProtection="1">
      <alignment horizontal="right"/>
    </xf>
    <xf numFmtId="171" fontId="12" fillId="0" borderId="0" xfId="0" applyFont="1" applyAlignment="1" applyProtection="1">
      <protection locked="0"/>
    </xf>
    <xf numFmtId="171" fontId="12" fillId="0" borderId="0" xfId="0" applyFont="1" applyAlignment="1" applyProtection="1">
      <alignment horizontal="right"/>
      <protection locked="0"/>
    </xf>
    <xf numFmtId="0" fontId="12" fillId="0" borderId="0" xfId="0" applyNumberFormat="1" applyFont="1" applyAlignment="1" applyProtection="1">
      <protection locked="0"/>
    </xf>
    <xf numFmtId="0" fontId="12" fillId="0" borderId="0" xfId="0" applyNumberFormat="1" applyFont="1" applyAlignment="1" applyProtection="1">
      <alignment horizontal="left"/>
      <protection locked="0"/>
    </xf>
    <xf numFmtId="0" fontId="12" fillId="0" borderId="0" xfId="0" applyNumberFormat="1" applyFont="1" applyProtection="1">
      <protection locked="0"/>
    </xf>
    <xf numFmtId="0" fontId="12" fillId="2" borderId="0" xfId="0" applyNumberFormat="1" applyFont="1" applyFill="1" applyProtection="1">
      <protection locked="0"/>
    </xf>
    <xf numFmtId="171" fontId="12" fillId="2" borderId="0" xfId="0" applyFont="1" applyFill="1" applyAlignment="1" applyProtection="1">
      <protection locked="0"/>
    </xf>
    <xf numFmtId="3" fontId="12" fillId="0" borderId="0" xfId="0" applyNumberFormat="1" applyFont="1" applyAlignment="1" applyProtection="1">
      <protection locked="0"/>
    </xf>
    <xf numFmtId="0" fontId="12" fillId="0" borderId="0" xfId="0" applyNumberFormat="1" applyFont="1" applyAlignment="1" applyProtection="1">
      <alignment horizontal="center"/>
      <protection locked="0"/>
    </xf>
    <xf numFmtId="49" fontId="12" fillId="0" borderId="0" xfId="0" applyNumberFormat="1" applyFont="1" applyProtection="1">
      <protection locked="0"/>
    </xf>
    <xf numFmtId="0" fontId="12" fillId="0" borderId="1" xfId="0" applyNumberFormat="1" applyFont="1" applyBorder="1" applyAlignment="1" applyProtection="1">
      <alignment horizontal="center"/>
      <protection locked="0"/>
    </xf>
    <xf numFmtId="3" fontId="12" fillId="0" borderId="0" xfId="0" applyNumberFormat="1" applyFont="1" applyProtection="1">
      <protection locked="0"/>
    </xf>
    <xf numFmtId="0" fontId="12" fillId="0" borderId="1" xfId="0" applyNumberFormat="1" applyFont="1" applyBorder="1" applyAlignment="1" applyProtection="1">
      <alignment horizontal="centerContinuous"/>
      <protection locked="0"/>
    </xf>
    <xf numFmtId="3" fontId="12" fillId="2" borderId="0" xfId="0" applyNumberFormat="1" applyFont="1" applyFill="1" applyProtection="1">
      <protection locked="0"/>
    </xf>
    <xf numFmtId="3" fontId="12" fillId="0" borderId="0" xfId="0" applyNumberFormat="1" applyFont="1" applyAlignment="1" applyProtection="1">
      <alignment horizontal="fill"/>
      <protection locked="0"/>
    </xf>
    <xf numFmtId="166" fontId="12" fillId="0" borderId="0" xfId="0" applyNumberFormat="1" applyFont="1" applyAlignment="1" applyProtection="1">
      <protection locked="0"/>
    </xf>
    <xf numFmtId="3" fontId="12" fillId="6" borderId="0" xfId="0" applyNumberFormat="1" applyFont="1" applyFill="1" applyAlignment="1" applyProtection="1">
      <protection locked="0"/>
    </xf>
    <xf numFmtId="3" fontId="12" fillId="0" borderId="0" xfId="0" applyNumberFormat="1" applyFont="1" applyFill="1" applyBorder="1" applyProtection="1">
      <protection locked="0"/>
    </xf>
    <xf numFmtId="3" fontId="12" fillId="2" borderId="0" xfId="0" applyNumberFormat="1" applyFont="1" applyFill="1" applyBorder="1" applyProtection="1">
      <protection locked="0"/>
    </xf>
    <xf numFmtId="3" fontId="12" fillId="2" borderId="1" xfId="0" applyNumberFormat="1" applyFont="1" applyFill="1" applyBorder="1" applyProtection="1">
      <protection locked="0"/>
    </xf>
    <xf numFmtId="167" fontId="12" fillId="0" borderId="0" xfId="0" applyNumberFormat="1" applyFont="1" applyProtection="1">
      <protection locked="0"/>
    </xf>
    <xf numFmtId="167" fontId="12" fillId="0" borderId="0" xfId="0" applyNumberFormat="1" applyFont="1" applyAlignment="1" applyProtection="1">
      <alignment horizontal="center"/>
      <protection locked="0"/>
    </xf>
    <xf numFmtId="171" fontId="12" fillId="0" borderId="0" xfId="0" applyFont="1" applyAlignment="1" applyProtection="1">
      <alignment horizontal="center"/>
      <protection locked="0"/>
    </xf>
    <xf numFmtId="170" fontId="12" fillId="2" borderId="0" xfId="0" applyNumberFormat="1" applyFont="1" applyFill="1" applyProtection="1">
      <protection locked="0"/>
    </xf>
    <xf numFmtId="170" fontId="12" fillId="0" borderId="0" xfId="0" applyNumberFormat="1" applyFont="1" applyProtection="1">
      <protection locked="0"/>
    </xf>
    <xf numFmtId="170" fontId="12" fillId="0" borderId="0" xfId="0" applyNumberFormat="1" applyFont="1" applyFill="1" applyProtection="1">
      <protection locked="0"/>
    </xf>
    <xf numFmtId="0" fontId="12" fillId="0" borderId="0" xfId="0" applyNumberFormat="1" applyFont="1" applyAlignment="1" applyProtection="1">
      <alignment horizontal="right"/>
      <protection locked="0"/>
    </xf>
    <xf numFmtId="49" fontId="12" fillId="0" borderId="0" xfId="0" applyNumberFormat="1" applyFont="1" applyAlignment="1" applyProtection="1">
      <alignment horizontal="left"/>
      <protection locked="0"/>
    </xf>
    <xf numFmtId="49" fontId="12" fillId="0" borderId="0" xfId="0" applyNumberFormat="1" applyFont="1" applyAlignment="1" applyProtection="1">
      <alignment horizontal="center"/>
      <protection locked="0"/>
    </xf>
    <xf numFmtId="3" fontId="13" fillId="0" borderId="0" xfId="0" applyNumberFormat="1" applyFont="1" applyAlignment="1" applyProtection="1">
      <alignment horizontal="center"/>
      <protection locked="0"/>
    </xf>
    <xf numFmtId="0" fontId="13" fillId="0" borderId="0" xfId="0" applyNumberFormat="1" applyFont="1" applyAlignment="1" applyProtection="1">
      <alignment horizontal="center"/>
      <protection locked="0"/>
    </xf>
    <xf numFmtId="171" fontId="13" fillId="0" borderId="0" xfId="0" applyFont="1" applyAlignment="1" applyProtection="1">
      <alignment horizontal="center"/>
      <protection locked="0"/>
    </xf>
    <xf numFmtId="3" fontId="13" fillId="0" borderId="0" xfId="0" applyNumberFormat="1" applyFont="1" applyAlignment="1" applyProtection="1">
      <protection locked="0"/>
    </xf>
    <xf numFmtId="0" fontId="13" fillId="0" borderId="0" xfId="0" applyNumberFormat="1" applyFont="1" applyAlignment="1" applyProtection="1">
      <protection locked="0"/>
    </xf>
    <xf numFmtId="3" fontId="12" fillId="2" borderId="0" xfId="0" applyNumberFormat="1" applyFont="1" applyFill="1" applyBorder="1" applyAlignment="1" applyProtection="1">
      <protection locked="0"/>
    </xf>
    <xf numFmtId="165" fontId="12" fillId="0" borderId="0" xfId="0" applyNumberFormat="1" applyFont="1" applyAlignment="1" applyProtection="1">
      <protection locked="0"/>
    </xf>
    <xf numFmtId="3" fontId="12" fillId="2" borderId="1" xfId="0" applyNumberFormat="1" applyFont="1" applyFill="1" applyBorder="1" applyAlignment="1" applyProtection="1">
      <protection locked="0"/>
    </xf>
    <xf numFmtId="164" fontId="12" fillId="0" borderId="0" xfId="0" applyNumberFormat="1" applyFont="1" applyAlignment="1" applyProtection="1">
      <alignment horizontal="center"/>
      <protection locked="0"/>
    </xf>
    <xf numFmtId="3" fontId="12" fillId="2" borderId="0" xfId="0" applyNumberFormat="1" applyFont="1" applyFill="1" applyAlignment="1" applyProtection="1">
      <protection locked="0"/>
    </xf>
    <xf numFmtId="171" fontId="12" fillId="0" borderId="0" xfId="0" applyFont="1" applyFill="1" applyAlignment="1" applyProtection="1">
      <protection locked="0"/>
    </xf>
    <xf numFmtId="3" fontId="12" fillId="0" borderId="0" xfId="0" applyNumberFormat="1" applyFont="1" applyFill="1" applyAlignment="1" applyProtection="1">
      <protection locked="0"/>
    </xf>
    <xf numFmtId="165" fontId="12" fillId="0" borderId="0" xfId="0" applyNumberFormat="1" applyFont="1" applyAlignment="1" applyProtection="1">
      <alignment horizontal="right"/>
      <protection locked="0"/>
    </xf>
    <xf numFmtId="171" fontId="12" fillId="0" borderId="1" xfId="0" applyFont="1" applyBorder="1" applyAlignment="1" applyProtection="1">
      <protection locked="0"/>
    </xf>
    <xf numFmtId="166" fontId="12" fillId="0" borderId="0" xfId="0" applyNumberFormat="1" applyFont="1" applyAlignment="1" applyProtection="1">
      <alignment horizontal="right"/>
      <protection locked="0"/>
    </xf>
    <xf numFmtId="10" fontId="12" fillId="0" borderId="0" xfId="0" applyNumberFormat="1" applyFont="1" applyAlignment="1" applyProtection="1">
      <alignment horizontal="left"/>
      <protection locked="0"/>
    </xf>
    <xf numFmtId="166" fontId="12" fillId="0" borderId="0" xfId="0" applyNumberFormat="1" applyFont="1" applyAlignment="1" applyProtection="1">
      <alignment horizontal="center"/>
      <protection locked="0"/>
    </xf>
    <xf numFmtId="164" fontId="12" fillId="0" borderId="0" xfId="0" applyNumberFormat="1" applyFont="1" applyAlignment="1" applyProtection="1">
      <alignment horizontal="left"/>
      <protection locked="0"/>
    </xf>
    <xf numFmtId="3" fontId="12" fillId="0" borderId="0" xfId="0" applyNumberFormat="1" applyFont="1" applyBorder="1" applyAlignment="1" applyProtection="1">
      <protection locked="0"/>
    </xf>
    <xf numFmtId="0" fontId="12" fillId="0" borderId="0" xfId="0" applyNumberFormat="1" applyFont="1" applyFill="1" applyAlignment="1" applyProtection="1">
      <protection locked="0"/>
    </xf>
    <xf numFmtId="0" fontId="12" fillId="0" borderId="0" xfId="0" applyNumberFormat="1" applyFont="1" applyFill="1" applyAlignment="1" applyProtection="1">
      <alignment horizontal="center"/>
      <protection locked="0"/>
    </xf>
    <xf numFmtId="0" fontId="12" fillId="0" borderId="0" xfId="0" applyNumberFormat="1" applyFont="1" applyFill="1" applyProtection="1">
      <protection locked="0"/>
    </xf>
    <xf numFmtId="171" fontId="12" fillId="0" borderId="0" xfId="0" applyFont="1" applyBorder="1" applyAlignment="1" applyProtection="1">
      <protection locked="0"/>
    </xf>
    <xf numFmtId="0" fontId="12" fillId="0" borderId="1" xfId="0" applyNumberFormat="1" applyFont="1" applyBorder="1" applyProtection="1">
      <protection locked="0"/>
    </xf>
    <xf numFmtId="3" fontId="12" fillId="0" borderId="0" xfId="0" applyNumberFormat="1" applyFont="1" applyAlignment="1" applyProtection="1">
      <alignment horizontal="center"/>
      <protection locked="0"/>
    </xf>
    <xf numFmtId="171" fontId="12" fillId="0" borderId="0" xfId="0" applyFont="1" applyFill="1" applyBorder="1" applyAlignment="1" applyProtection="1">
      <protection locked="0"/>
    </xf>
    <xf numFmtId="49" fontId="12" fillId="0" borderId="0" xfId="0" applyNumberFormat="1" applyFont="1" applyAlignment="1" applyProtection="1">
      <protection locked="0"/>
    </xf>
    <xf numFmtId="171" fontId="0" fillId="0" borderId="0" xfId="0" applyFont="1" applyFill="1" applyBorder="1" applyAlignment="1" applyProtection="1">
      <protection locked="0"/>
    </xf>
    <xf numFmtId="171" fontId="0" fillId="0" borderId="0" xfId="0" applyFill="1" applyBorder="1" applyAlignment="1" applyProtection="1">
      <protection locked="0"/>
    </xf>
    <xf numFmtId="3" fontId="12" fillId="0" borderId="1" xfId="0" applyNumberFormat="1" applyFont="1" applyBorder="1" applyAlignment="1" applyProtection="1">
      <alignment horizontal="center"/>
      <protection locked="0"/>
    </xf>
    <xf numFmtId="4" fontId="12" fillId="0" borderId="0" xfId="0" applyNumberFormat="1" applyFont="1" applyAlignment="1" applyProtection="1">
      <protection locked="0"/>
    </xf>
    <xf numFmtId="3" fontId="12" fillId="0" borderId="0" xfId="0" applyNumberFormat="1" applyFont="1" applyBorder="1" applyAlignment="1" applyProtection="1">
      <alignment horizontal="center"/>
      <protection locked="0"/>
    </xf>
    <xf numFmtId="3" fontId="12" fillId="0" borderId="0" xfId="0" quotePrefix="1" applyNumberFormat="1" applyFont="1" applyAlignment="1" applyProtection="1">
      <protection locked="0"/>
    </xf>
    <xf numFmtId="0" fontId="12" fillId="0" borderId="1" xfId="0" applyNumberFormat="1" applyFont="1" applyBorder="1" applyAlignment="1" applyProtection="1">
      <protection locked="0"/>
    </xf>
    <xf numFmtId="3" fontId="12" fillId="0" borderId="1" xfId="0" applyNumberFormat="1" applyFont="1" applyBorder="1" applyAlignment="1" applyProtection="1">
      <protection locked="0"/>
    </xf>
    <xf numFmtId="169" fontId="12" fillId="2" borderId="0" xfId="0" applyNumberFormat="1" applyFont="1" applyFill="1" applyAlignment="1" applyProtection="1">
      <protection locked="0"/>
    </xf>
    <xf numFmtId="168" fontId="12" fillId="0" borderId="0" xfId="0" applyNumberFormat="1" applyFont="1" applyAlignment="1" applyProtection="1">
      <protection locked="0"/>
    </xf>
    <xf numFmtId="171" fontId="12" fillId="0" borderId="7" xfId="0" applyFont="1" applyBorder="1" applyAlignment="1" applyProtection="1">
      <protection locked="0"/>
    </xf>
    <xf numFmtId="171" fontId="12" fillId="0" borderId="8" xfId="0" applyFont="1" applyBorder="1" applyAlignment="1" applyProtection="1">
      <protection locked="0"/>
    </xf>
    <xf numFmtId="171" fontId="12" fillId="0" borderId="9" xfId="0" applyFont="1" applyBorder="1" applyAlignment="1" applyProtection="1">
      <protection locked="0"/>
    </xf>
    <xf numFmtId="3" fontId="12" fillId="0" borderId="0" xfId="0" applyNumberFormat="1" applyFont="1" applyAlignment="1" applyProtection="1">
      <alignment horizontal="right"/>
      <protection locked="0"/>
    </xf>
    <xf numFmtId="171" fontId="12" fillId="0" borderId="3" xfId="0" applyFont="1" applyBorder="1" applyAlignment="1" applyProtection="1">
      <protection locked="0"/>
    </xf>
    <xf numFmtId="171" fontId="12" fillId="0" borderId="36" xfId="0" applyFont="1" applyBorder="1" applyAlignment="1" applyProtection="1">
      <protection locked="0"/>
    </xf>
    <xf numFmtId="171" fontId="12" fillId="0" borderId="4" xfId="0" applyFont="1" applyBorder="1" applyAlignment="1" applyProtection="1">
      <protection locked="0"/>
    </xf>
    <xf numFmtId="171" fontId="12" fillId="0" borderId="5" xfId="0" applyFont="1" applyBorder="1" applyAlignment="1" applyProtection="1">
      <protection locked="0"/>
    </xf>
    <xf numFmtId="171" fontId="12" fillId="0" borderId="6" xfId="0" applyFont="1" applyBorder="1" applyAlignment="1" applyProtection="1">
      <protection locked="0"/>
    </xf>
    <xf numFmtId="0" fontId="14" fillId="0" borderId="0" xfId="0" applyNumberFormat="1" applyFont="1" applyProtection="1">
      <protection locked="0"/>
    </xf>
    <xf numFmtId="171" fontId="14" fillId="0" borderId="0" xfId="0" applyFont="1" applyAlignment="1" applyProtection="1">
      <protection locked="0"/>
    </xf>
    <xf numFmtId="0" fontId="12" fillId="0" borderId="0" xfId="0" applyNumberFormat="1" applyFont="1" applyBorder="1" applyProtection="1">
      <protection locked="0"/>
    </xf>
    <xf numFmtId="169" fontId="12" fillId="0" borderId="0" xfId="0" applyNumberFormat="1" applyFont="1" applyFill="1" applyBorder="1" applyProtection="1">
      <protection locked="0"/>
    </xf>
    <xf numFmtId="169" fontId="12" fillId="2" borderId="0" xfId="0" applyNumberFormat="1" applyFont="1" applyFill="1" applyBorder="1" applyProtection="1">
      <protection locked="0"/>
    </xf>
    <xf numFmtId="1" fontId="12" fillId="0" borderId="0" xfId="0" applyNumberFormat="1" applyFont="1" applyFill="1" applyProtection="1">
      <protection locked="0"/>
    </xf>
    <xf numFmtId="1" fontId="12" fillId="0" borderId="0" xfId="0" applyNumberFormat="1" applyFont="1" applyFill="1" applyAlignment="1" applyProtection="1">
      <protection locked="0"/>
    </xf>
    <xf numFmtId="169" fontId="12" fillId="2" borderId="0" xfId="0" applyNumberFormat="1" applyFont="1" applyFill="1" applyBorder="1" applyAlignment="1" applyProtection="1">
      <protection locked="0"/>
    </xf>
    <xf numFmtId="0" fontId="12" fillId="0" borderId="0" xfId="0" applyNumberFormat="1" applyFont="1" applyBorder="1" applyAlignment="1" applyProtection="1">
      <protection locked="0"/>
    </xf>
    <xf numFmtId="0" fontId="12" fillId="0" borderId="0" xfId="0" applyNumberFormat="1" applyFont="1" applyFill="1" applyBorder="1" applyAlignment="1" applyProtection="1">
      <protection locked="0"/>
    </xf>
    <xf numFmtId="0" fontId="12" fillId="0" borderId="0" xfId="0" applyNumberFormat="1" applyFont="1" applyFill="1" applyBorder="1" applyProtection="1">
      <protection locked="0"/>
    </xf>
    <xf numFmtId="0" fontId="12" fillId="0" borderId="1" xfId="0" applyNumberFormat="1" applyFont="1" applyFill="1" applyBorder="1" applyAlignment="1" applyProtection="1">
      <protection locked="0"/>
    </xf>
    <xf numFmtId="0" fontId="12" fillId="0" borderId="1" xfId="0" applyNumberFormat="1" applyFont="1" applyFill="1" applyBorder="1" applyProtection="1">
      <protection locked="0"/>
    </xf>
    <xf numFmtId="169" fontId="12" fillId="2" borderId="1" xfId="0" applyNumberFormat="1" applyFont="1" applyFill="1" applyBorder="1" applyAlignment="1" applyProtection="1">
      <protection locked="0"/>
    </xf>
    <xf numFmtId="171" fontId="12" fillId="0" borderId="0" xfId="0" applyNumberFormat="1" applyFont="1" applyAlignment="1" applyProtection="1">
      <protection locked="0"/>
    </xf>
    <xf numFmtId="169" fontId="12" fillId="0" borderId="0" xfId="0" applyNumberFormat="1" applyFont="1" applyProtection="1">
      <protection locked="0"/>
    </xf>
    <xf numFmtId="0" fontId="12" fillId="0" borderId="0" xfId="0" applyNumberFormat="1" applyFont="1" applyAlignment="1" applyProtection="1">
      <alignment horizontal="left" indent="8"/>
      <protection locked="0"/>
    </xf>
    <xf numFmtId="0" fontId="12" fillId="0" borderId="0" xfId="0" applyNumberFormat="1" applyFont="1" applyAlignment="1" applyProtection="1">
      <alignment horizontal="center" vertical="top" wrapText="1"/>
      <protection locked="0"/>
    </xf>
    <xf numFmtId="0" fontId="12" fillId="0" borderId="0" xfId="0" applyNumberFormat="1" applyFont="1" applyFill="1" applyAlignment="1" applyProtection="1">
      <alignment horizontal="left" vertical="top" wrapText="1"/>
      <protection locked="0"/>
    </xf>
    <xf numFmtId="0" fontId="12" fillId="0" borderId="0" xfId="0" applyNumberFormat="1" applyFont="1" applyFill="1" applyAlignment="1" applyProtection="1">
      <alignment vertical="top" wrapText="1"/>
      <protection locked="0"/>
    </xf>
    <xf numFmtId="3" fontId="12" fillId="0" borderId="0" xfId="0" applyNumberFormat="1" applyFont="1" applyFill="1" applyAlignment="1" applyProtection="1">
      <alignment vertical="top" wrapText="1"/>
      <protection locked="0"/>
    </xf>
    <xf numFmtId="171" fontId="12" fillId="0" borderId="0" xfId="0" applyFont="1" applyAlignment="1" applyProtection="1">
      <alignment horizontal="center" vertical="top" wrapText="1"/>
      <protection locked="0"/>
    </xf>
    <xf numFmtId="171" fontId="12" fillId="0" borderId="0" xfId="0" applyFont="1" applyAlignment="1" applyProtection="1">
      <alignment horizontal="center" vertical="top"/>
      <protection locked="0"/>
    </xf>
    <xf numFmtId="0" fontId="12" fillId="0" borderId="0" xfId="0" applyNumberFormat="1" applyFont="1" applyFill="1" applyAlignment="1" applyProtection="1">
      <alignment horizontal="left" vertical="top"/>
      <protection locked="0"/>
    </xf>
    <xf numFmtId="10" fontId="12" fillId="0" borderId="0" xfId="0" applyNumberFormat="1" applyFont="1" applyFill="1" applyProtection="1">
      <protection locked="0"/>
    </xf>
    <xf numFmtId="0" fontId="12" fillId="0" borderId="0" xfId="0" applyNumberFormat="1" applyFont="1" applyFill="1" applyAlignment="1" applyProtection="1">
      <alignment vertical="top"/>
      <protection locked="0"/>
    </xf>
    <xf numFmtId="0" fontId="14" fillId="0" borderId="0" xfId="0" applyNumberFormat="1" applyFont="1" applyFill="1" applyProtection="1">
      <protection locked="0"/>
    </xf>
    <xf numFmtId="10" fontId="14" fillId="0" borderId="0" xfId="0" applyNumberFormat="1" applyFont="1" applyFill="1" applyProtection="1">
      <protection locked="0"/>
    </xf>
    <xf numFmtId="3" fontId="14" fillId="0" borderId="0" xfId="0" applyNumberFormat="1" applyFont="1" applyAlignment="1" applyProtection="1">
      <protection locked="0"/>
    </xf>
    <xf numFmtId="171" fontId="0" fillId="0" borderId="0" xfId="0" applyFont="1" applyAlignment="1" applyProtection="1">
      <alignment horizontal="center"/>
      <protection locked="0"/>
    </xf>
    <xf numFmtId="0" fontId="12" fillId="2" borderId="0" xfId="0" quotePrefix="1" applyNumberFormat="1" applyFont="1" applyFill="1" applyAlignment="1" applyProtection="1">
      <alignment horizontal="right"/>
      <protection locked="0"/>
    </xf>
    <xf numFmtId="49" fontId="12" fillId="6" borderId="0" xfId="0" applyNumberFormat="1" applyFont="1" applyFill="1" applyProtection="1">
      <protection locked="0"/>
    </xf>
    <xf numFmtId="0" fontId="12" fillId="6" borderId="0" xfId="0" applyNumberFormat="1" applyFont="1" applyFill="1" applyProtection="1">
      <protection locked="0"/>
    </xf>
    <xf numFmtId="10" fontId="51" fillId="6" borderId="36" xfId="50" applyNumberFormat="1" applyFont="1" applyFill="1" applyBorder="1" applyAlignment="1" applyProtection="1">
      <protection locked="0"/>
    </xf>
    <xf numFmtId="10" fontId="12" fillId="6" borderId="0" xfId="0" applyNumberFormat="1" applyFont="1" applyFill="1" applyAlignment="1" applyProtection="1">
      <alignment vertical="top" wrapText="1"/>
      <protection locked="0"/>
    </xf>
    <xf numFmtId="0" fontId="17" fillId="0" borderId="0" xfId="51" quotePrefix="1" applyFont="1" applyAlignment="1">
      <alignment horizontal="left"/>
    </xf>
    <xf numFmtId="0" fontId="2" fillId="0" borderId="0" xfId="51"/>
    <xf numFmtId="0" fontId="2" fillId="0" borderId="0" xfId="51" applyBorder="1" applyAlignment="1"/>
    <xf numFmtId="0" fontId="17" fillId="0" borderId="5" xfId="51" applyFont="1" applyBorder="1" applyAlignment="1">
      <alignment horizontal="centerContinuous"/>
    </xf>
    <xf numFmtId="0" fontId="2" fillId="0" borderId="0" xfId="51" applyAlignment="1">
      <alignment horizontal="center"/>
    </xf>
    <xf numFmtId="0" fontId="2" fillId="0" borderId="8" xfId="51" quotePrefix="1" applyBorder="1" applyAlignment="1">
      <alignment horizontal="centerContinuous"/>
    </xf>
    <xf numFmtId="0" fontId="2" fillId="0" borderId="8" xfId="51" applyBorder="1" applyAlignment="1">
      <alignment horizontal="centerContinuous"/>
    </xf>
    <xf numFmtId="0" fontId="52" fillId="0" borderId="0" xfId="51" applyFont="1" applyAlignment="1">
      <alignment horizontal="centerContinuous"/>
    </xf>
    <xf numFmtId="0" fontId="2" fillId="0" borderId="5" xfId="51" quotePrefix="1" applyBorder="1" applyAlignment="1">
      <alignment horizontal="centerContinuous"/>
    </xf>
    <xf numFmtId="0" fontId="2" fillId="0" borderId="5" xfId="51" applyBorder="1" applyAlignment="1">
      <alignment horizontal="centerContinuous"/>
    </xf>
    <xf numFmtId="0" fontId="2" fillId="0" borderId="0" xfId="51" quotePrefix="1" applyAlignment="1">
      <alignment horizontal="center"/>
    </xf>
    <xf numFmtId="0" fontId="52" fillId="0" borderId="0" xfId="51" quotePrefix="1" applyFont="1" applyAlignment="1">
      <alignment horizontal="center"/>
    </xf>
    <xf numFmtId="0" fontId="52" fillId="0" borderId="0" xfId="51" applyFont="1" applyAlignment="1">
      <alignment horizontal="center"/>
    </xf>
    <xf numFmtId="0" fontId="53" fillId="0" borderId="0" xfId="51" applyFont="1" applyAlignment="1">
      <alignment horizontal="center"/>
    </xf>
    <xf numFmtId="17" fontId="2" fillId="0" borderId="0" xfId="51" applyNumberFormat="1"/>
    <xf numFmtId="3" fontId="54" fillId="0" borderId="0" xfId="51" applyNumberFormat="1" applyFont="1"/>
    <xf numFmtId="3" fontId="2" fillId="0" borderId="0" xfId="51" applyNumberFormat="1"/>
    <xf numFmtId="17" fontId="2" fillId="0" borderId="0" xfId="51" applyNumberFormat="1" applyFill="1"/>
    <xf numFmtId="3" fontId="54" fillId="0" borderId="0" xfId="51" applyNumberFormat="1" applyFont="1" applyFill="1"/>
    <xf numFmtId="3" fontId="2" fillId="0" borderId="0" xfId="51" applyNumberFormat="1" applyFill="1"/>
    <xf numFmtId="17" fontId="2" fillId="0" borderId="5" xfId="51" applyNumberFormat="1" applyBorder="1"/>
    <xf numFmtId="3" fontId="54" fillId="0" borderId="5" xfId="51" applyNumberFormat="1" applyFont="1" applyBorder="1"/>
    <xf numFmtId="3" fontId="2" fillId="0" borderId="5" xfId="51" applyNumberFormat="1" applyBorder="1"/>
    <xf numFmtId="17" fontId="17" fillId="0" borderId="0" xfId="51" applyNumberFormat="1" applyFont="1" applyAlignment="1">
      <alignment horizontal="right"/>
    </xf>
    <xf numFmtId="3" fontId="17" fillId="0" borderId="0" xfId="51" applyNumberFormat="1" applyFont="1"/>
    <xf numFmtId="0" fontId="17" fillId="0" borderId="0" xfId="51" applyFont="1"/>
    <xf numFmtId="0" fontId="17" fillId="0" borderId="5" xfId="51" quotePrefix="1" applyFont="1" applyBorder="1" applyAlignment="1">
      <alignment horizontal="centerContinuous"/>
    </xf>
    <xf numFmtId="0" fontId="2" fillId="0" borderId="5" xfId="51" applyBorder="1"/>
    <xf numFmtId="3" fontId="17" fillId="7" borderId="0" xfId="52" applyNumberFormat="1" applyFont="1" applyFill="1"/>
    <xf numFmtId="3" fontId="54" fillId="0" borderId="0" xfId="53" applyNumberFormat="1" applyFont="1" applyFill="1" applyBorder="1"/>
    <xf numFmtId="0" fontId="17" fillId="7" borderId="0" xfId="52" applyFont="1" applyFill="1"/>
    <xf numFmtId="0" fontId="2" fillId="7" borderId="0" xfId="52" applyFill="1"/>
    <xf numFmtId="0" fontId="55" fillId="0" borderId="0" xfId="54" applyFont="1"/>
    <xf numFmtId="0" fontId="37" fillId="0" borderId="0" xfId="27" quotePrefix="1" applyFont="1" applyAlignment="1">
      <alignment horizontal="center"/>
    </xf>
    <xf numFmtId="0" fontId="17" fillId="0" borderId="0" xfId="27" applyFont="1" applyAlignment="1">
      <alignment horizontal="center"/>
    </xf>
    <xf numFmtId="172" fontId="9" fillId="0" borderId="0" xfId="36" applyNumberFormat="1" applyFont="1" applyFill="1" applyBorder="1"/>
    <xf numFmtId="172" fontId="3" fillId="0" borderId="0" xfId="36" applyNumberFormat="1" applyFont="1" applyFill="1" applyBorder="1"/>
    <xf numFmtId="172" fontId="10" fillId="0" borderId="0" xfId="6" applyNumberFormat="1" applyFont="1" applyFill="1" applyBorder="1"/>
    <xf numFmtId="172" fontId="38" fillId="0" borderId="0" xfId="6" applyNumberFormat="1" applyFont="1" applyFill="1" applyBorder="1"/>
    <xf numFmtId="173" fontId="38" fillId="0" borderId="0" xfId="5" applyNumberFormat="1" applyFont="1" applyFill="1" applyBorder="1"/>
    <xf numFmtId="3" fontId="51" fillId="2" borderId="0" xfId="0" applyNumberFormat="1" applyFont="1" applyFill="1" applyAlignment="1" applyProtection="1">
      <protection locked="0"/>
    </xf>
    <xf numFmtId="171" fontId="0" fillId="0" borderId="0" xfId="0" applyFill="1" applyAlignment="1"/>
    <xf numFmtId="165" fontId="12" fillId="0" borderId="0" xfId="0" applyNumberFormat="1" applyFont="1" applyFill="1" applyAlignment="1" applyProtection="1">
      <protection locked="0"/>
    </xf>
    <xf numFmtId="172" fontId="51" fillId="0" borderId="0" xfId="55" applyNumberFormat="1" applyFont="1" applyFill="1" applyBorder="1" applyAlignment="1" applyProtection="1">
      <protection locked="0"/>
    </xf>
    <xf numFmtId="172" fontId="12" fillId="0" borderId="0" xfId="10" applyNumberFormat="1" applyFont="1" applyFill="1" applyBorder="1" applyAlignment="1" applyProtection="1">
      <protection locked="0"/>
    </xf>
    <xf numFmtId="9" fontId="12" fillId="0" borderId="0" xfId="50" applyFont="1" applyFill="1" applyBorder="1" applyAlignment="1" applyProtection="1">
      <protection locked="0"/>
    </xf>
    <xf numFmtId="3" fontId="12" fillId="0" borderId="0" xfId="0" applyNumberFormat="1" applyFont="1" applyFill="1" applyBorder="1" applyAlignment="1" applyProtection="1">
      <protection locked="0"/>
    </xf>
    <xf numFmtId="176" fontId="12" fillId="0" borderId="0" xfId="1" applyNumberFormat="1" applyFont="1" applyFill="1" applyBorder="1" applyAlignment="1" applyProtection="1">
      <protection locked="0"/>
    </xf>
    <xf numFmtId="1" fontId="12" fillId="0" borderId="0" xfId="0" applyNumberFormat="1" applyFont="1" applyFill="1" applyBorder="1" applyAlignment="1" applyProtection="1">
      <alignment horizontal="center"/>
      <protection locked="0"/>
    </xf>
    <xf numFmtId="171" fontId="12" fillId="0" borderId="0" xfId="0" applyFont="1" applyFill="1" applyBorder="1" applyAlignment="1" applyProtection="1">
      <alignment horizontal="center"/>
      <protection locked="0"/>
    </xf>
    <xf numFmtId="0" fontId="12" fillId="0" borderId="0" xfId="0" applyNumberFormat="1" applyFont="1" applyFill="1" applyBorder="1" applyAlignment="1" applyProtection="1">
      <alignment horizontal="center"/>
      <protection locked="0"/>
    </xf>
    <xf numFmtId="0" fontId="12" fillId="0" borderId="0" xfId="0" applyNumberFormat="1" applyFont="1" applyFill="1" applyAlignment="1" applyProtection="1">
      <alignment vertical="top" wrapText="1"/>
      <protection locked="0"/>
    </xf>
    <xf numFmtId="0" fontId="12" fillId="0" borderId="0" xfId="0" applyNumberFormat="1" applyFont="1" applyAlignment="1" applyProtection="1">
      <alignment vertical="top" wrapText="1"/>
      <protection locked="0"/>
    </xf>
    <xf numFmtId="0" fontId="0" fillId="0" borderId="0" xfId="0" applyNumberFormat="1" applyFont="1" applyFill="1" applyBorder="1" applyAlignment="1" applyProtection="1">
      <alignment horizontal="center"/>
      <protection locked="0"/>
    </xf>
    <xf numFmtId="0" fontId="12" fillId="0" borderId="0" xfId="0" applyNumberFormat="1" applyFont="1" applyAlignment="1" applyProtection="1">
      <alignment horizontal="right"/>
      <protection locked="0"/>
    </xf>
    <xf numFmtId="0" fontId="12" fillId="0" borderId="0" xfId="0" applyNumberFormat="1" applyFont="1" applyAlignment="1" applyProtection="1">
      <alignment horizontal="left" wrapText="1"/>
      <protection locked="0"/>
    </xf>
    <xf numFmtId="0" fontId="12" fillId="0" borderId="0" xfId="0" applyNumberFormat="1" applyFont="1" applyAlignment="1" applyProtection="1">
      <alignment horizontal="center"/>
      <protection locked="0"/>
    </xf>
    <xf numFmtId="49" fontId="21" fillId="0" borderId="7" xfId="2" applyNumberFormat="1" applyFont="1" applyFill="1" applyBorder="1" applyAlignment="1">
      <alignment horizontal="center" vertical="center"/>
    </xf>
    <xf numFmtId="49" fontId="21" fillId="0" borderId="8" xfId="2" applyNumberFormat="1" applyFont="1" applyFill="1" applyBorder="1" applyAlignment="1">
      <alignment horizontal="center" vertical="center"/>
    </xf>
    <xf numFmtId="49" fontId="21" fillId="0" borderId="27" xfId="2" applyNumberFormat="1" applyFont="1" applyFill="1" applyBorder="1" applyAlignment="1">
      <alignment horizontal="center" vertical="center"/>
    </xf>
    <xf numFmtId="49" fontId="21" fillId="0" borderId="28" xfId="2" applyNumberFormat="1" applyFont="1" applyFill="1" applyBorder="1" applyAlignment="1">
      <alignment horizontal="center" vertical="center"/>
    </xf>
    <xf numFmtId="0" fontId="21" fillId="0" borderId="18" xfId="2" applyFont="1" applyFill="1" applyBorder="1" applyAlignment="1">
      <alignment horizontal="center" vertical="top"/>
    </xf>
    <xf numFmtId="0" fontId="21" fillId="0" borderId="19" xfId="2" applyFont="1" applyFill="1" applyBorder="1" applyAlignment="1">
      <alignment horizontal="center" vertical="top"/>
    </xf>
    <xf numFmtId="0" fontId="21" fillId="0" borderId="20" xfId="2" applyFont="1" applyFill="1" applyBorder="1" applyAlignment="1">
      <alignment horizontal="center" vertical="top"/>
    </xf>
    <xf numFmtId="0" fontId="30" fillId="0" borderId="18" xfId="2" applyFont="1" applyFill="1" applyBorder="1" applyAlignment="1">
      <alignment horizontal="center" vertical="center" wrapText="1"/>
    </xf>
    <xf numFmtId="0" fontId="21" fillId="0" borderId="19" xfId="2" applyFont="1" applyFill="1" applyBorder="1" applyAlignment="1">
      <alignment horizontal="center" vertical="center" wrapText="1"/>
    </xf>
    <xf numFmtId="0" fontId="21" fillId="0" borderId="20" xfId="2" applyFont="1" applyFill="1" applyBorder="1" applyAlignment="1">
      <alignment horizontal="center" vertical="center" wrapText="1"/>
    </xf>
    <xf numFmtId="0" fontId="21" fillId="0" borderId="16" xfId="2" quotePrefix="1" applyFont="1" applyFill="1" applyBorder="1" applyAlignment="1">
      <alignment horizontal="left" vertical="top" wrapText="1"/>
    </xf>
    <xf numFmtId="0" fontId="21" fillId="0" borderId="16" xfId="2" applyFont="1" applyFill="1" applyBorder="1" applyAlignment="1">
      <alignment horizontal="left" vertical="top" wrapText="1"/>
    </xf>
    <xf numFmtId="0" fontId="20" fillId="0" borderId="16" xfId="2" applyFont="1" applyFill="1" applyBorder="1" applyAlignment="1">
      <alignment horizontal="center" vertical="center" wrapText="1"/>
    </xf>
    <xf numFmtId="0" fontId="22" fillId="0" borderId="16" xfId="2" applyFont="1" applyFill="1" applyBorder="1" applyAlignment="1">
      <alignment horizontal="center" vertical="center" wrapText="1"/>
    </xf>
    <xf numFmtId="0" fontId="22" fillId="0" borderId="16" xfId="2" applyFont="1" applyFill="1" applyBorder="1" applyAlignment="1">
      <alignment horizontal="center" vertical="top" wrapText="1"/>
    </xf>
    <xf numFmtId="49" fontId="22" fillId="0" borderId="16" xfId="2" applyNumberFormat="1" applyFont="1" applyFill="1" applyBorder="1" applyAlignment="1">
      <alignment horizontal="center" vertical="top" wrapText="1"/>
    </xf>
    <xf numFmtId="0" fontId="22" fillId="0" borderId="4" xfId="2" applyFont="1" applyFill="1" applyBorder="1" applyAlignment="1">
      <alignment horizontal="left" vertical="top" wrapText="1"/>
    </xf>
    <xf numFmtId="0" fontId="22" fillId="0" borderId="5" xfId="2" applyFont="1" applyFill="1" applyBorder="1" applyAlignment="1">
      <alignment horizontal="left" vertical="top" wrapText="1"/>
    </xf>
    <xf numFmtId="0" fontId="22" fillId="0" borderId="6" xfId="2" applyFont="1" applyFill="1" applyBorder="1" applyAlignment="1">
      <alignment horizontal="left" vertical="top" wrapText="1"/>
    </xf>
    <xf numFmtId="0" fontId="26" fillId="0" borderId="18" xfId="2" applyFont="1" applyFill="1" applyBorder="1" applyAlignment="1">
      <alignment horizontal="center" vertical="top"/>
    </xf>
    <xf numFmtId="0" fontId="26" fillId="0" borderId="19" xfId="2" applyFont="1" applyFill="1" applyBorder="1" applyAlignment="1">
      <alignment horizontal="center" vertical="top"/>
    </xf>
    <xf numFmtId="0" fontId="26" fillId="0" borderId="20" xfId="2" applyFont="1" applyFill="1" applyBorder="1" applyAlignment="1">
      <alignment horizontal="center" vertical="top"/>
    </xf>
    <xf numFmtId="0" fontId="21" fillId="0" borderId="7" xfId="2" applyFont="1" applyFill="1" applyBorder="1" applyAlignment="1">
      <alignment horizontal="center" vertical="top" wrapText="1"/>
    </xf>
    <xf numFmtId="0" fontId="21" fillId="0" borderId="8" xfId="2" applyFont="1" applyFill="1" applyBorder="1" applyAlignment="1">
      <alignment horizontal="center" vertical="top" wrapText="1"/>
    </xf>
    <xf numFmtId="0" fontId="21" fillId="0" borderId="9" xfId="2" applyFont="1" applyFill="1" applyBorder="1" applyAlignment="1">
      <alignment horizontal="center" vertical="top" wrapText="1"/>
    </xf>
    <xf numFmtId="0" fontId="21" fillId="0" borderId="18" xfId="2" quotePrefix="1" applyFont="1" applyFill="1" applyBorder="1" applyAlignment="1">
      <alignment horizontal="left" vertical="top" wrapText="1"/>
    </xf>
    <xf numFmtId="0" fontId="21" fillId="0" borderId="19" xfId="2" applyFont="1" applyFill="1" applyBorder="1" applyAlignment="1">
      <alignment horizontal="left" vertical="top" wrapText="1"/>
    </xf>
    <xf numFmtId="0" fontId="21" fillId="0" borderId="20" xfId="2" applyFont="1" applyFill="1" applyBorder="1" applyAlignment="1">
      <alignment horizontal="left" vertical="top" wrapText="1"/>
    </xf>
    <xf numFmtId="0" fontId="21" fillId="0" borderId="18" xfId="2" applyFont="1" applyFill="1" applyBorder="1" applyAlignment="1">
      <alignment horizontal="left" vertical="top" wrapText="1"/>
    </xf>
    <xf numFmtId="171" fontId="0" fillId="0" borderId="0" xfId="0" quotePrefix="1" applyAlignment="1">
      <alignment horizontal="left"/>
    </xf>
  </cellXfs>
  <cellStyles count="56">
    <cellStyle name="Comma" xfId="1" builtinId="3"/>
    <cellStyle name="Comma 2" xfId="11"/>
    <cellStyle name="Comma 3" xfId="5"/>
    <cellStyle name="Comma 3 2" xfId="35"/>
    <cellStyle name="Currency" xfId="55" builtinId="4"/>
    <cellStyle name="Currency 2" xfId="10"/>
    <cellStyle name="Currency 3" xfId="17"/>
    <cellStyle name="Currency 4" xfId="6"/>
    <cellStyle name="Currency 4 2" xfId="36"/>
    <cellStyle name="Grey" xfId="12"/>
    <cellStyle name="Input [yellow]" xfId="13"/>
    <cellStyle name="Normal" xfId="0" builtinId="0"/>
    <cellStyle name="Normal - Style1" xfId="14"/>
    <cellStyle name="Normal 10" xfId="20"/>
    <cellStyle name="Normal 10 2" xfId="39"/>
    <cellStyle name="Normal 11" xfId="22"/>
    <cellStyle name="Normal 11 10" xfId="32"/>
    <cellStyle name="Normal 11 2" xfId="41"/>
    <cellStyle name="Normal 12" xfId="27"/>
    <cellStyle name="Normal 12 2" xfId="46"/>
    <cellStyle name="Normal 13" xfId="23"/>
    <cellStyle name="Normal 13 2" xfId="42"/>
    <cellStyle name="Normal 14" xfId="26"/>
    <cellStyle name="Normal 14 2" xfId="45"/>
    <cellStyle name="Normal 15" xfId="28"/>
    <cellStyle name="Normal 15 2" xfId="47"/>
    <cellStyle name="Normal 16" xfId="29"/>
    <cellStyle name="Normal 16 2" xfId="48"/>
    <cellStyle name="Normal 17" xfId="30"/>
    <cellStyle name="Normal 17 2" xfId="49"/>
    <cellStyle name="Normal 18" xfId="51"/>
    <cellStyle name="Normal 2" xfId="2"/>
    <cellStyle name="Normal 2 2" xfId="15"/>
    <cellStyle name="Normal 2 3" xfId="8"/>
    <cellStyle name="Normal 20" xfId="52"/>
    <cellStyle name="Normal 21" xfId="54"/>
    <cellStyle name="Normal 25" xfId="31"/>
    <cellStyle name="Normal 3" xfId="3"/>
    <cellStyle name="Normal 3 2" xfId="9"/>
    <cellStyle name="Normal 3 3" xfId="33"/>
    <cellStyle name="Normal 4" xfId="4"/>
    <cellStyle name="Normal 4 2" xfId="34"/>
    <cellStyle name="Normal 5" xfId="18"/>
    <cellStyle name="Normal 5 2" xfId="37"/>
    <cellStyle name="Normal 6" xfId="21"/>
    <cellStyle name="Normal 6 2" xfId="40"/>
    <cellStyle name="Normal 7" xfId="19"/>
    <cellStyle name="Normal 7 2" xfId="38"/>
    <cellStyle name="Normal 8" xfId="25"/>
    <cellStyle name="Normal 8 2" xfId="44"/>
    <cellStyle name="Normal 9" xfId="24"/>
    <cellStyle name="Normal 9 2" xfId="43"/>
    <cellStyle name="Normal_Debt Service" xfId="7"/>
    <cellStyle name="Percent" xfId="50" builtinId="5"/>
    <cellStyle name="Percent [2]" xfId="16"/>
    <cellStyle name="Percent 2" xfId="5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CCECFF"/>
      <color rgb="FF99CCFF"/>
      <color rgb="FFCC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8</xdr:col>
          <xdr:colOff>495300</xdr:colOff>
          <xdr:row>59</xdr:row>
          <xdr:rowOff>114300</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5:I18"/>
  <sheetViews>
    <sheetView zoomScale="85" zoomScaleNormal="85" workbookViewId="0"/>
  </sheetViews>
  <sheetFormatPr defaultRowHeight="15"/>
  <sheetData>
    <row r="5" spans="2:9" ht="23.25">
      <c r="B5" s="114" t="s">
        <v>496</v>
      </c>
      <c r="C5" s="115"/>
      <c r="D5" s="115"/>
      <c r="E5" s="115"/>
      <c r="F5" s="115"/>
      <c r="G5" s="115"/>
      <c r="H5" s="115"/>
      <c r="I5" s="115"/>
    </row>
    <row r="6" spans="2:9">
      <c r="B6" s="115" t="s">
        <v>564</v>
      </c>
      <c r="C6" s="115"/>
      <c r="D6" s="115"/>
      <c r="E6" s="115"/>
      <c r="F6" s="115"/>
      <c r="G6" s="115"/>
      <c r="H6" s="115"/>
      <c r="I6" s="115"/>
    </row>
    <row r="10" spans="2:9">
      <c r="B10" t="s">
        <v>472</v>
      </c>
    </row>
    <row r="12" spans="2:9">
      <c r="B12" t="s">
        <v>473</v>
      </c>
    </row>
    <row r="13" spans="2:9">
      <c r="B13" t="s">
        <v>474</v>
      </c>
    </row>
    <row r="14" spans="2:9">
      <c r="B14" t="s">
        <v>475</v>
      </c>
    </row>
    <row r="15" spans="2:9">
      <c r="B15" t="s">
        <v>476</v>
      </c>
    </row>
    <row r="16" spans="2:9">
      <c r="B16" t="s">
        <v>502</v>
      </c>
    </row>
    <row r="17" spans="2:2">
      <c r="B17" t="s">
        <v>503</v>
      </c>
    </row>
    <row r="18" spans="2:2">
      <c r="B18" t="s">
        <v>504</v>
      </c>
    </row>
  </sheetData>
  <pageMargins left="0.7" right="0.7" top="0.75" bottom="0.75" header="0.3" footer="0.3"/>
  <pageSetup scale="62" orientation="portrait" r:id="rId1"/>
  <drawing r:id="rId2"/>
  <legacyDrawing r:id="rId3"/>
  <oleObjects>
    <mc:AlternateContent xmlns:mc="http://schemas.openxmlformats.org/markup-compatibility/2006">
      <mc:Choice Requires="x14">
        <oleObject progId="Acrobat.Document.2015" shapeId="1032" r:id="rId4">
          <objectPr defaultSize="0" r:id="rId5">
            <anchor moveWithCells="1">
              <from>
                <xdr:col>1</xdr:col>
                <xdr:colOff>0</xdr:colOff>
                <xdr:row>20</xdr:row>
                <xdr:rowOff>0</xdr:rowOff>
              </from>
              <to>
                <xdr:col>8</xdr:col>
                <xdr:colOff>495300</xdr:colOff>
                <xdr:row>59</xdr:row>
                <xdr:rowOff>114300</xdr:rowOff>
              </to>
            </anchor>
          </objectPr>
        </oleObject>
      </mc:Choice>
      <mc:Fallback>
        <oleObject progId="Acrobat.Document.2015" shapeId="1032"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7"/>
  <sheetViews>
    <sheetView tabSelected="1" zoomScaleNormal="100" zoomScaleSheetLayoutView="100" workbookViewId="0"/>
  </sheetViews>
  <sheetFormatPr defaultRowHeight="15.75"/>
  <cols>
    <col min="1" max="1" width="4.21875" style="164" customWidth="1"/>
    <col min="2" max="2" width="28" style="164" customWidth="1"/>
    <col min="3" max="3" width="31.6640625" style="164" customWidth="1"/>
    <col min="4" max="4" width="12.77734375" style="164" customWidth="1"/>
    <col min="5" max="5" width="5.77734375" style="164" customWidth="1"/>
    <col min="6" max="6" width="4.21875" style="164" customWidth="1"/>
    <col min="7" max="7" width="10" style="164" customWidth="1"/>
    <col min="8" max="8" width="3.44140625" style="164" customWidth="1"/>
    <col min="9" max="9" width="12.77734375" style="164" customWidth="1"/>
    <col min="10" max="10" width="1.77734375" style="164" customWidth="1"/>
    <col min="11" max="11" width="6.77734375" style="164" customWidth="1"/>
    <col min="12" max="12" width="8.88671875" style="164"/>
    <col min="13" max="14" width="13.33203125" style="164" customWidth="1"/>
    <col min="15" max="15" width="8.88671875" style="164"/>
    <col min="16" max="16" width="9.6640625" style="164" bestFit="1" customWidth="1"/>
    <col min="17" max="17" width="11.77734375" style="164" customWidth="1"/>
    <col min="18" max="16384" width="8.88671875" style="164"/>
  </cols>
  <sheetData>
    <row r="1" spans="1:16" ht="15.75" customHeight="1">
      <c r="K1" s="165" t="s">
        <v>552</v>
      </c>
    </row>
    <row r="2" spans="1:16" ht="15.75" customHeight="1">
      <c r="B2" s="166"/>
      <c r="C2" s="166"/>
      <c r="D2" s="167"/>
      <c r="E2" s="166"/>
      <c r="F2" s="166"/>
      <c r="G2" s="166"/>
      <c r="H2" s="168"/>
      <c r="I2" s="168"/>
      <c r="J2" s="328" t="s">
        <v>481</v>
      </c>
      <c r="K2" s="328"/>
    </row>
    <row r="3" spans="1:16">
      <c r="B3" s="166"/>
      <c r="C3" s="166"/>
      <c r="D3" s="167"/>
      <c r="E3" s="166"/>
      <c r="F3" s="166"/>
      <c r="G3" s="166"/>
      <c r="H3" s="168"/>
      <c r="I3" s="168"/>
      <c r="J3" s="168"/>
      <c r="K3" s="168"/>
    </row>
    <row r="4" spans="1:16">
      <c r="B4" s="166" t="s">
        <v>480</v>
      </c>
      <c r="C4" s="166"/>
      <c r="D4" s="167" t="s">
        <v>482</v>
      </c>
      <c r="E4" s="166"/>
      <c r="F4" s="166"/>
      <c r="G4" s="166"/>
      <c r="H4" s="169"/>
      <c r="I4" s="170"/>
      <c r="J4" s="169"/>
      <c r="K4" s="269" t="s">
        <v>565</v>
      </c>
    </row>
    <row r="5" spans="1:16">
      <c r="B5" s="166"/>
      <c r="C5" s="171" t="s">
        <v>0</v>
      </c>
      <c r="D5" s="171" t="s">
        <v>483</v>
      </c>
      <c r="E5" s="171"/>
      <c r="F5" s="171"/>
      <c r="G5" s="171"/>
      <c r="H5" s="168"/>
      <c r="I5" s="168"/>
      <c r="J5" s="168"/>
      <c r="K5" s="168"/>
    </row>
    <row r="6" spans="1:16">
      <c r="B6" s="168"/>
      <c r="C6" s="168"/>
      <c r="D6" s="168"/>
      <c r="E6" s="168"/>
      <c r="F6" s="168"/>
      <c r="G6" s="168"/>
      <c r="H6" s="168"/>
      <c r="I6" s="168"/>
      <c r="J6" s="168"/>
      <c r="K6" s="168"/>
    </row>
    <row r="7" spans="1:16" ht="15.75" customHeight="1">
      <c r="A7" s="172"/>
      <c r="B7" s="168"/>
      <c r="C7" s="168"/>
      <c r="D7" s="270" t="s">
        <v>569</v>
      </c>
      <c r="E7" s="271"/>
      <c r="F7" s="271"/>
      <c r="G7" s="271"/>
      <c r="H7" s="168"/>
      <c r="I7" s="168"/>
      <c r="J7" s="168"/>
      <c r="K7" s="168"/>
    </row>
    <row r="8" spans="1:16">
      <c r="A8" s="172"/>
      <c r="B8" s="168"/>
      <c r="C8" s="168"/>
      <c r="D8" s="173"/>
      <c r="E8" s="168"/>
      <c r="F8" s="168"/>
      <c r="G8" s="168"/>
      <c r="H8" s="168"/>
      <c r="I8" s="168"/>
      <c r="J8" s="168"/>
      <c r="K8" s="168"/>
    </row>
    <row r="9" spans="1:16">
      <c r="A9" s="172" t="s">
        <v>1</v>
      </c>
      <c r="B9" s="168"/>
      <c r="C9" s="168"/>
      <c r="D9" s="173"/>
      <c r="E9" s="168"/>
      <c r="F9" s="168"/>
      <c r="G9" s="168"/>
      <c r="H9" s="168"/>
      <c r="I9" s="172" t="s">
        <v>2</v>
      </c>
      <c r="J9" s="168"/>
      <c r="K9" s="168"/>
      <c r="M9" s="322"/>
      <c r="N9" s="218"/>
      <c r="O9" s="323"/>
      <c r="P9" s="218"/>
    </row>
    <row r="10" spans="1:16" ht="16.5" thickBot="1">
      <c r="A10" s="174" t="s">
        <v>3</v>
      </c>
      <c r="B10" s="168"/>
      <c r="C10" s="168"/>
      <c r="D10" s="168"/>
      <c r="E10" s="168"/>
      <c r="F10" s="168"/>
      <c r="G10" s="168"/>
      <c r="H10" s="168"/>
      <c r="I10" s="174" t="s">
        <v>4</v>
      </c>
      <c r="J10" s="168"/>
      <c r="K10" s="168"/>
      <c r="M10" s="324"/>
      <c r="N10" s="324"/>
      <c r="O10" s="324"/>
      <c r="P10" s="218"/>
    </row>
    <row r="11" spans="1:16">
      <c r="A11" s="172">
        <v>1</v>
      </c>
      <c r="B11" s="168" t="s">
        <v>242</v>
      </c>
      <c r="C11" s="168"/>
      <c r="D11" s="175"/>
      <c r="E11" s="168"/>
      <c r="F11" s="168"/>
      <c r="G11" s="168"/>
      <c r="H11" s="168"/>
      <c r="I11" s="131">
        <f>+I197</f>
        <v>679621.23628412397</v>
      </c>
      <c r="J11" s="168"/>
      <c r="K11" s="168"/>
      <c r="M11" s="317"/>
      <c r="N11" s="318"/>
      <c r="O11" s="319"/>
      <c r="P11" s="218"/>
    </row>
    <row r="12" spans="1:16">
      <c r="A12" s="172"/>
      <c r="B12" s="168"/>
      <c r="C12" s="168"/>
      <c r="D12" s="168"/>
      <c r="E12" s="168"/>
      <c r="F12" s="168"/>
      <c r="G12" s="168"/>
      <c r="H12" s="168"/>
      <c r="I12" s="175"/>
      <c r="J12" s="168"/>
      <c r="K12" s="168"/>
      <c r="M12" s="218"/>
      <c r="N12" s="218"/>
      <c r="O12" s="218"/>
      <c r="P12" s="218"/>
    </row>
    <row r="13" spans="1:16" ht="16.5" thickBot="1">
      <c r="A13" s="172" t="s">
        <v>0</v>
      </c>
      <c r="B13" s="166" t="s">
        <v>5</v>
      </c>
      <c r="C13" s="171" t="s">
        <v>170</v>
      </c>
      <c r="D13" s="174" t="s">
        <v>6</v>
      </c>
      <c r="E13" s="171"/>
      <c r="F13" s="176" t="s">
        <v>7</v>
      </c>
      <c r="G13" s="176"/>
      <c r="H13" s="168"/>
      <c r="I13" s="175"/>
      <c r="J13" s="168"/>
      <c r="K13" s="168"/>
      <c r="M13" s="218"/>
      <c r="N13" s="218"/>
      <c r="O13" s="218"/>
      <c r="P13" s="218"/>
    </row>
    <row r="14" spans="1:16">
      <c r="A14" s="172">
        <v>2</v>
      </c>
      <c r="B14" s="166" t="s">
        <v>8</v>
      </c>
      <c r="C14" s="171" t="s">
        <v>168</v>
      </c>
      <c r="D14" s="1">
        <f>I257</f>
        <v>0</v>
      </c>
      <c r="E14" s="171"/>
      <c r="F14" s="171" t="s">
        <v>9</v>
      </c>
      <c r="G14" s="132">
        <f>I223</f>
        <v>0.10451428822485623</v>
      </c>
      <c r="H14" s="171"/>
      <c r="I14" s="1">
        <f>+G14*D14</f>
        <v>0</v>
      </c>
      <c r="J14" s="168"/>
      <c r="K14" s="168"/>
      <c r="M14" s="218"/>
      <c r="N14" s="218"/>
      <c r="O14" s="218"/>
      <c r="P14" s="218"/>
    </row>
    <row r="15" spans="1:16">
      <c r="A15" s="172">
        <v>3</v>
      </c>
      <c r="B15" s="166" t="s">
        <v>10</v>
      </c>
      <c r="C15" s="171" t="s">
        <v>162</v>
      </c>
      <c r="D15" s="1">
        <f>I264</f>
        <v>7264.0606557216961</v>
      </c>
      <c r="E15" s="171"/>
      <c r="F15" s="1" t="str">
        <f>+F14</f>
        <v>TP</v>
      </c>
      <c r="G15" s="132">
        <f>+G14</f>
        <v>0.10451428822485623</v>
      </c>
      <c r="H15" s="171"/>
      <c r="I15" s="1">
        <f>+G15*D15</f>
        <v>759.19812905493552</v>
      </c>
      <c r="J15" s="168"/>
      <c r="K15" s="168"/>
      <c r="M15" s="218"/>
      <c r="N15" s="218"/>
      <c r="O15" s="218"/>
      <c r="P15" s="218"/>
    </row>
    <row r="16" spans="1:16">
      <c r="A16" s="172">
        <v>4</v>
      </c>
      <c r="B16" s="166" t="s">
        <v>11</v>
      </c>
      <c r="C16" s="171"/>
      <c r="D16" s="177">
        <v>0</v>
      </c>
      <c r="E16" s="171"/>
      <c r="F16" s="171" t="s">
        <v>9</v>
      </c>
      <c r="G16" s="132">
        <f>+G14</f>
        <v>0.10451428822485623</v>
      </c>
      <c r="H16" s="171"/>
      <c r="I16" s="1">
        <f>+G16*D16</f>
        <v>0</v>
      </c>
      <c r="J16" s="168"/>
      <c r="K16" s="168"/>
      <c r="M16" s="218"/>
      <c r="N16" s="218"/>
      <c r="O16" s="218"/>
      <c r="P16" s="218"/>
    </row>
    <row r="17" spans="1:16" ht="16.5" thickBot="1">
      <c r="A17" s="172">
        <v>5</v>
      </c>
      <c r="B17" s="166" t="s">
        <v>12</v>
      </c>
      <c r="C17" s="171"/>
      <c r="D17" s="177">
        <v>0</v>
      </c>
      <c r="E17" s="171"/>
      <c r="F17" s="171" t="s">
        <v>9</v>
      </c>
      <c r="G17" s="132">
        <f>+G14</f>
        <v>0.10451428822485623</v>
      </c>
      <c r="H17" s="171"/>
      <c r="I17" s="133">
        <f>+G17*D17</f>
        <v>0</v>
      </c>
      <c r="J17" s="168"/>
      <c r="K17" s="168"/>
      <c r="M17" s="218"/>
      <c r="N17" s="218"/>
      <c r="O17" s="218"/>
      <c r="P17" s="218"/>
    </row>
    <row r="18" spans="1:16">
      <c r="A18" s="172">
        <v>6</v>
      </c>
      <c r="B18" s="166" t="s">
        <v>13</v>
      </c>
      <c r="C18" s="168"/>
      <c r="D18" s="178" t="s">
        <v>0</v>
      </c>
      <c r="E18" s="171"/>
      <c r="F18" s="171"/>
      <c r="G18" s="179"/>
      <c r="H18" s="171"/>
      <c r="I18" s="1">
        <f>SUM(I14:I17)</f>
        <v>759.19812905493552</v>
      </c>
      <c r="J18" s="168"/>
      <c r="K18" s="168"/>
      <c r="M18" s="218"/>
      <c r="N18" s="218"/>
      <c r="O18" s="218"/>
      <c r="P18" s="218"/>
    </row>
    <row r="19" spans="1:16">
      <c r="A19" s="172"/>
      <c r="C19" s="168"/>
      <c r="D19" s="171" t="s">
        <v>0</v>
      </c>
      <c r="E19" s="168"/>
      <c r="F19" s="168"/>
      <c r="G19" s="179"/>
      <c r="H19" s="168"/>
      <c r="J19" s="168"/>
      <c r="K19" s="168"/>
      <c r="M19" s="218"/>
      <c r="N19" s="218"/>
      <c r="O19" s="218"/>
      <c r="P19" s="218"/>
    </row>
    <row r="20" spans="1:16">
      <c r="A20" s="172" t="s">
        <v>484</v>
      </c>
      <c r="B20" s="166" t="s">
        <v>507</v>
      </c>
      <c r="C20" s="168"/>
      <c r="D20" s="171"/>
      <c r="E20" s="168"/>
      <c r="F20" s="168"/>
      <c r="G20" s="179"/>
      <c r="H20" s="168"/>
      <c r="I20" s="180">
        <v>0</v>
      </c>
      <c r="J20" s="168"/>
      <c r="K20" s="168"/>
      <c r="M20" s="218"/>
      <c r="N20" s="218"/>
      <c r="O20" s="218"/>
      <c r="P20" s="218"/>
    </row>
    <row r="21" spans="1:16">
      <c r="A21" s="172" t="s">
        <v>485</v>
      </c>
      <c r="B21" s="166" t="s">
        <v>508</v>
      </c>
      <c r="C21" s="168"/>
      <c r="D21" s="171"/>
      <c r="E21" s="168"/>
      <c r="F21" s="168"/>
      <c r="G21" s="179"/>
      <c r="H21" s="168"/>
      <c r="I21" s="180">
        <v>0</v>
      </c>
      <c r="J21" s="168"/>
      <c r="K21" s="168"/>
      <c r="M21" s="218"/>
      <c r="N21" s="218"/>
      <c r="O21" s="218"/>
      <c r="P21" s="218"/>
    </row>
    <row r="22" spans="1:16" ht="16.5" thickBot="1">
      <c r="A22" s="172" t="s">
        <v>486</v>
      </c>
      <c r="B22" s="166" t="s">
        <v>487</v>
      </c>
      <c r="C22" s="168"/>
      <c r="D22" s="171"/>
      <c r="E22" s="168"/>
      <c r="F22" s="168"/>
      <c r="G22" s="179"/>
      <c r="H22" s="168"/>
      <c r="I22" s="134">
        <f>I20+I21</f>
        <v>0</v>
      </c>
      <c r="J22" s="168"/>
      <c r="K22" s="168"/>
      <c r="M22" s="218"/>
      <c r="N22" s="218"/>
      <c r="O22" s="218"/>
      <c r="P22" s="218"/>
    </row>
    <row r="23" spans="1:16">
      <c r="A23" s="172"/>
      <c r="C23" s="168"/>
      <c r="D23" s="171"/>
      <c r="E23" s="168"/>
      <c r="F23" s="168"/>
      <c r="G23" s="179"/>
      <c r="H23" s="168"/>
      <c r="J23" s="168"/>
      <c r="K23" s="168"/>
      <c r="M23" s="218"/>
      <c r="N23" s="218"/>
      <c r="O23" s="218"/>
      <c r="P23" s="218"/>
    </row>
    <row r="24" spans="1:16" ht="16.5" thickBot="1">
      <c r="A24" s="172">
        <v>7</v>
      </c>
      <c r="B24" s="166" t="s">
        <v>14</v>
      </c>
      <c r="C24" s="168" t="s">
        <v>488</v>
      </c>
      <c r="D24" s="178" t="s">
        <v>0</v>
      </c>
      <c r="E24" s="171"/>
      <c r="F24" s="171"/>
      <c r="G24" s="171"/>
      <c r="H24" s="171"/>
      <c r="I24" s="135">
        <f>+I11-I18+I22</f>
        <v>678862.03815506899</v>
      </c>
      <c r="J24" s="168"/>
      <c r="K24" s="168"/>
      <c r="M24" s="317"/>
      <c r="N24" s="318"/>
      <c r="O24" s="319"/>
      <c r="P24" s="218"/>
    </row>
    <row r="25" spans="1:16" ht="16.5" thickTop="1">
      <c r="A25" s="172"/>
      <c r="C25" s="168"/>
      <c r="D25" s="178"/>
      <c r="E25" s="171"/>
      <c r="F25" s="171"/>
      <c r="G25" s="171"/>
      <c r="H25" s="171"/>
      <c r="J25" s="168"/>
      <c r="K25" s="168"/>
      <c r="M25" s="218"/>
      <c r="N25" s="218"/>
      <c r="O25" s="218"/>
      <c r="P25" s="218"/>
    </row>
    <row r="26" spans="1:16">
      <c r="A26" s="172"/>
      <c r="B26" s="166" t="s">
        <v>15</v>
      </c>
      <c r="C26" s="168"/>
      <c r="D26" s="175"/>
      <c r="E26" s="168"/>
      <c r="F26" s="168"/>
      <c r="G26" s="168"/>
      <c r="H26" s="168"/>
      <c r="I26" s="175"/>
      <c r="J26" s="168"/>
      <c r="K26" s="168"/>
      <c r="M26" s="218"/>
      <c r="N26" s="218"/>
      <c r="O26" s="218"/>
      <c r="P26" s="218"/>
    </row>
    <row r="27" spans="1:16">
      <c r="A27" s="172">
        <v>8</v>
      </c>
      <c r="B27" s="166" t="s">
        <v>16</v>
      </c>
      <c r="D27" s="175"/>
      <c r="E27" s="168"/>
      <c r="F27" s="168"/>
      <c r="G27" s="168" t="s">
        <v>17</v>
      </c>
      <c r="H27" s="168"/>
      <c r="I27" s="177">
        <v>0</v>
      </c>
      <c r="J27" s="168"/>
      <c r="K27" s="168"/>
      <c r="M27" s="218"/>
      <c r="N27" s="218"/>
      <c r="O27" s="218"/>
      <c r="P27" s="218"/>
    </row>
    <row r="28" spans="1:16">
      <c r="A28" s="172">
        <v>9</v>
      </c>
      <c r="B28" s="166" t="s">
        <v>18</v>
      </c>
      <c r="C28" s="171"/>
      <c r="D28" s="171"/>
      <c r="E28" s="171"/>
      <c r="F28" s="171"/>
      <c r="G28" s="171" t="s">
        <v>19</v>
      </c>
      <c r="H28" s="171"/>
      <c r="I28" s="177">
        <v>0</v>
      </c>
      <c r="J28" s="168"/>
      <c r="K28" s="168"/>
      <c r="M28" s="218"/>
      <c r="N28" s="218"/>
      <c r="O28" s="218"/>
      <c r="P28" s="218"/>
    </row>
    <row r="29" spans="1:16">
      <c r="A29" s="172">
        <v>10</v>
      </c>
      <c r="B29" s="166" t="s">
        <v>20</v>
      </c>
      <c r="C29" s="168"/>
      <c r="D29" s="168"/>
      <c r="E29" s="168"/>
      <c r="F29" s="168"/>
      <c r="G29" s="168" t="s">
        <v>21</v>
      </c>
      <c r="H29" s="168"/>
      <c r="I29" s="177">
        <v>0</v>
      </c>
      <c r="J29" s="168"/>
      <c r="K29" s="168"/>
      <c r="M29" s="218"/>
      <c r="N29" s="218"/>
      <c r="O29" s="218"/>
      <c r="P29" s="218"/>
    </row>
    <row r="30" spans="1:16">
      <c r="A30" s="172">
        <v>11</v>
      </c>
      <c r="B30" s="181" t="s">
        <v>22</v>
      </c>
      <c r="C30" s="168"/>
      <c r="D30" s="168"/>
      <c r="E30" s="168"/>
      <c r="F30" s="168"/>
      <c r="G30" s="168" t="s">
        <v>23</v>
      </c>
      <c r="H30" s="168"/>
      <c r="I30" s="177">
        <v>0</v>
      </c>
      <c r="J30" s="168"/>
      <c r="K30" s="168"/>
      <c r="M30" s="218"/>
      <c r="N30" s="218"/>
      <c r="O30" s="218"/>
      <c r="P30" s="218"/>
    </row>
    <row r="31" spans="1:16">
      <c r="A31" s="172">
        <v>12</v>
      </c>
      <c r="B31" s="181" t="s">
        <v>24</v>
      </c>
      <c r="C31" s="168"/>
      <c r="D31" s="168"/>
      <c r="E31" s="168"/>
      <c r="F31" s="168"/>
      <c r="G31" s="168"/>
      <c r="H31" s="168"/>
      <c r="I31" s="177">
        <v>0</v>
      </c>
      <c r="J31" s="168"/>
      <c r="K31" s="168"/>
      <c r="M31" s="218"/>
      <c r="N31" s="218"/>
      <c r="O31" s="218"/>
      <c r="P31" s="218"/>
    </row>
    <row r="32" spans="1:16">
      <c r="A32" s="172">
        <v>13</v>
      </c>
      <c r="B32" s="181" t="s">
        <v>226</v>
      </c>
      <c r="C32" s="168"/>
      <c r="D32" s="168"/>
      <c r="E32" s="168"/>
      <c r="F32" s="168"/>
      <c r="G32" s="168"/>
      <c r="H32" s="168"/>
      <c r="I32" s="182">
        <v>0</v>
      </c>
      <c r="J32" s="168"/>
      <c r="K32" s="168"/>
      <c r="M32" s="218"/>
      <c r="N32" s="218"/>
      <c r="O32" s="218"/>
      <c r="P32" s="218"/>
    </row>
    <row r="33" spans="1:16" ht="16.5" thickBot="1">
      <c r="A33" s="172">
        <v>14</v>
      </c>
      <c r="B33" s="166" t="s">
        <v>163</v>
      </c>
      <c r="C33" s="168"/>
      <c r="D33" s="168"/>
      <c r="E33" s="168"/>
      <c r="F33" s="168"/>
      <c r="G33" s="168"/>
      <c r="H33" s="168"/>
      <c r="I33" s="183">
        <v>0</v>
      </c>
      <c r="J33" s="168"/>
      <c r="K33" s="168"/>
      <c r="M33" s="218"/>
      <c r="N33" s="218"/>
      <c r="O33" s="218"/>
      <c r="P33" s="218"/>
    </row>
    <row r="34" spans="1:16">
      <c r="A34" s="172">
        <v>15</v>
      </c>
      <c r="B34" s="166" t="s">
        <v>25</v>
      </c>
      <c r="C34" s="168"/>
      <c r="D34" s="168"/>
      <c r="E34" s="168"/>
      <c r="F34" s="168"/>
      <c r="G34" s="168"/>
      <c r="H34" s="168"/>
      <c r="I34" s="130">
        <f>SUM(I27:I33)</f>
        <v>0</v>
      </c>
      <c r="J34" s="168"/>
      <c r="K34" s="168"/>
      <c r="M34" s="218"/>
      <c r="N34" s="218"/>
      <c r="O34" s="218"/>
      <c r="P34" s="218"/>
    </row>
    <row r="35" spans="1:16">
      <c r="A35" s="172"/>
      <c r="B35" s="166"/>
      <c r="C35" s="168"/>
      <c r="D35" s="168"/>
      <c r="E35" s="168"/>
      <c r="F35" s="168"/>
      <c r="G35" s="168"/>
      <c r="H35" s="168"/>
      <c r="I35" s="175"/>
      <c r="J35" s="168"/>
      <c r="K35" s="168"/>
      <c r="M35" s="218"/>
      <c r="N35" s="218"/>
      <c r="O35" s="218"/>
      <c r="P35" s="218"/>
    </row>
    <row r="36" spans="1:16">
      <c r="A36" s="172">
        <v>16</v>
      </c>
      <c r="B36" s="166" t="s">
        <v>26</v>
      </c>
      <c r="C36" s="168" t="s">
        <v>199</v>
      </c>
      <c r="D36" s="136">
        <f>IF(I34&gt;0,I24/I34,0)</f>
        <v>0</v>
      </c>
      <c r="E36" s="168"/>
      <c r="F36" s="168"/>
      <c r="G36" s="168"/>
      <c r="H36" s="168"/>
      <c r="J36" s="168"/>
      <c r="K36" s="168"/>
      <c r="M36" s="218"/>
      <c r="N36" s="218"/>
      <c r="O36" s="218"/>
      <c r="P36" s="218"/>
    </row>
    <row r="37" spans="1:16">
      <c r="A37" s="172">
        <v>17</v>
      </c>
      <c r="B37" s="166" t="s">
        <v>225</v>
      </c>
      <c r="C37" s="168"/>
      <c r="D37" s="136">
        <f>+D36/12</f>
        <v>0</v>
      </c>
      <c r="E37" s="168"/>
      <c r="F37" s="168"/>
      <c r="G37" s="168"/>
      <c r="H37" s="168"/>
      <c r="J37" s="168"/>
      <c r="K37" s="168"/>
      <c r="M37" s="218"/>
      <c r="N37" s="218"/>
      <c r="O37" s="218"/>
      <c r="P37" s="218"/>
    </row>
    <row r="38" spans="1:16">
      <c r="A38" s="172"/>
      <c r="B38" s="166"/>
      <c r="C38" s="168"/>
      <c r="D38" s="184"/>
      <c r="E38" s="168"/>
      <c r="F38" s="168"/>
      <c r="G38" s="168"/>
      <c r="H38" s="168"/>
      <c r="J38" s="168"/>
      <c r="K38" s="168"/>
      <c r="M38" s="218"/>
      <c r="N38" s="218"/>
      <c r="O38" s="218"/>
      <c r="P38" s="218"/>
    </row>
    <row r="39" spans="1:16">
      <c r="A39" s="172"/>
      <c r="B39" s="166"/>
      <c r="C39" s="168"/>
      <c r="D39" s="185" t="s">
        <v>27</v>
      </c>
      <c r="E39" s="168"/>
      <c r="F39" s="168"/>
      <c r="G39" s="168"/>
      <c r="H39" s="168"/>
      <c r="I39" s="186" t="s">
        <v>28</v>
      </c>
      <c r="J39" s="168"/>
      <c r="K39" s="168"/>
      <c r="M39" s="218"/>
      <c r="N39" s="218"/>
      <c r="O39" s="218"/>
      <c r="P39" s="218"/>
    </row>
    <row r="40" spans="1:16">
      <c r="A40" s="172">
        <v>18</v>
      </c>
      <c r="B40" s="166" t="s">
        <v>29</v>
      </c>
      <c r="C40" s="168" t="s">
        <v>198</v>
      </c>
      <c r="D40" s="136">
        <f>+D36/52</f>
        <v>0</v>
      </c>
      <c r="E40" s="168"/>
      <c r="F40" s="168"/>
      <c r="G40" s="168"/>
      <c r="H40" s="168"/>
      <c r="I40" s="137">
        <f>+D36/52</f>
        <v>0</v>
      </c>
      <c r="J40" s="168"/>
      <c r="K40" s="168"/>
      <c r="M40" s="218"/>
      <c r="N40" s="218"/>
      <c r="O40" s="218"/>
      <c r="P40" s="218"/>
    </row>
    <row r="41" spans="1:16">
      <c r="A41" s="172">
        <v>19</v>
      </c>
      <c r="B41" s="166" t="s">
        <v>30</v>
      </c>
      <c r="C41" s="168" t="s">
        <v>243</v>
      </c>
      <c r="D41" s="136">
        <f>+D36/260</f>
        <v>0</v>
      </c>
      <c r="E41" s="168" t="s">
        <v>31</v>
      </c>
      <c r="G41" s="168"/>
      <c r="H41" s="168"/>
      <c r="I41" s="137">
        <f>+D36/365</f>
        <v>0</v>
      </c>
      <c r="J41" s="168"/>
      <c r="K41" s="168"/>
      <c r="M41" s="218"/>
      <c r="N41" s="218"/>
      <c r="O41" s="218"/>
      <c r="P41" s="218"/>
    </row>
    <row r="42" spans="1:16">
      <c r="A42" s="172">
        <v>20</v>
      </c>
      <c r="B42" s="166" t="s">
        <v>32</v>
      </c>
      <c r="C42" s="168" t="s">
        <v>244</v>
      </c>
      <c r="D42" s="136">
        <f>+D36/4160*1000</f>
        <v>0</v>
      </c>
      <c r="E42" s="168" t="s">
        <v>33</v>
      </c>
      <c r="G42" s="168"/>
      <c r="H42" s="168"/>
      <c r="I42" s="137">
        <f>+D36/8760*1000</f>
        <v>0</v>
      </c>
      <c r="J42" s="168"/>
      <c r="K42" s="168"/>
      <c r="M42" s="218"/>
      <c r="N42" s="218"/>
      <c r="O42" s="218"/>
      <c r="P42" s="218"/>
    </row>
    <row r="43" spans="1:16">
      <c r="A43" s="172"/>
      <c r="B43" s="166"/>
      <c r="C43" s="168" t="s">
        <v>34</v>
      </c>
      <c r="D43" s="168"/>
      <c r="E43" s="168" t="s">
        <v>35</v>
      </c>
      <c r="G43" s="168"/>
      <c r="H43" s="168"/>
      <c r="J43" s="168"/>
      <c r="K43" s="168" t="s">
        <v>0</v>
      </c>
      <c r="M43" s="218"/>
      <c r="N43" s="218"/>
      <c r="O43" s="218"/>
      <c r="P43" s="218"/>
    </row>
    <row r="44" spans="1:16">
      <c r="A44" s="172"/>
      <c r="B44" s="166"/>
      <c r="C44" s="168"/>
      <c r="D44" s="168"/>
      <c r="E44" s="168"/>
      <c r="G44" s="168"/>
      <c r="H44" s="168"/>
      <c r="J44" s="168"/>
      <c r="K44" s="168" t="s">
        <v>0</v>
      </c>
      <c r="M44" s="218"/>
      <c r="N44" s="218"/>
      <c r="O44" s="218"/>
      <c r="P44" s="218"/>
    </row>
    <row r="45" spans="1:16">
      <c r="A45" s="172">
        <v>21</v>
      </c>
      <c r="B45" s="166" t="s">
        <v>224</v>
      </c>
      <c r="C45" s="168" t="s">
        <v>194</v>
      </c>
      <c r="D45" s="187">
        <v>0</v>
      </c>
      <c r="E45" s="188" t="s">
        <v>36</v>
      </c>
      <c r="F45" s="188"/>
      <c r="G45" s="188"/>
      <c r="H45" s="188"/>
      <c r="I45" s="138">
        <f>D45</f>
        <v>0</v>
      </c>
      <c r="J45" s="188" t="s">
        <v>36</v>
      </c>
      <c r="K45" s="168"/>
      <c r="M45" s="218"/>
      <c r="N45" s="218"/>
      <c r="O45" s="218"/>
      <c r="P45" s="218"/>
    </row>
    <row r="46" spans="1:16">
      <c r="A46" s="172">
        <v>22</v>
      </c>
      <c r="B46" s="166"/>
      <c r="C46" s="168"/>
      <c r="D46" s="187">
        <v>0</v>
      </c>
      <c r="E46" s="188" t="s">
        <v>37</v>
      </c>
      <c r="F46" s="188"/>
      <c r="G46" s="188"/>
      <c r="H46" s="188"/>
      <c r="I46" s="138">
        <f>D46</f>
        <v>0</v>
      </c>
      <c r="J46" s="188" t="s">
        <v>37</v>
      </c>
      <c r="K46" s="168"/>
      <c r="M46" s="218"/>
      <c r="N46" s="218"/>
      <c r="O46" s="218"/>
      <c r="P46" s="218"/>
    </row>
    <row r="47" spans="1:16">
      <c r="A47" s="172"/>
      <c r="B47" s="166"/>
      <c r="C47" s="168"/>
      <c r="D47" s="189"/>
      <c r="E47" s="188"/>
      <c r="F47" s="188"/>
      <c r="G47" s="188"/>
      <c r="H47" s="188"/>
      <c r="I47" s="188"/>
      <c r="J47" s="188"/>
      <c r="K47" s="168"/>
      <c r="M47" s="218"/>
      <c r="N47" s="218"/>
      <c r="O47" s="218"/>
      <c r="P47" s="218"/>
    </row>
    <row r="48" spans="1:16">
      <c r="B48" s="166"/>
      <c r="C48" s="166"/>
      <c r="D48" s="167"/>
      <c r="E48" s="166"/>
      <c r="F48" s="166"/>
      <c r="G48" s="166"/>
      <c r="H48" s="168"/>
      <c r="I48" s="190"/>
      <c r="J48" s="190"/>
      <c r="K48" s="190"/>
      <c r="M48" s="218"/>
      <c r="N48" s="218"/>
      <c r="O48" s="218"/>
      <c r="P48" s="218"/>
    </row>
    <row r="49" spans="2:16">
      <c r="B49" s="166"/>
      <c r="C49" s="166"/>
      <c r="D49" s="167"/>
      <c r="E49" s="166"/>
      <c r="F49" s="166"/>
      <c r="G49" s="166"/>
      <c r="H49" s="168"/>
      <c r="I49" s="190"/>
      <c r="J49" s="190"/>
      <c r="K49" s="190"/>
      <c r="M49" s="218"/>
      <c r="N49" s="218"/>
      <c r="O49" s="218"/>
      <c r="P49" s="218"/>
    </row>
    <row r="50" spans="2:16">
      <c r="B50" s="166"/>
      <c r="C50" s="166"/>
      <c r="D50" s="167"/>
      <c r="E50" s="166"/>
      <c r="F50" s="166"/>
      <c r="G50" s="166"/>
      <c r="H50" s="168"/>
      <c r="I50" s="190"/>
      <c r="J50" s="190"/>
      <c r="K50" s="190"/>
      <c r="M50" s="218"/>
      <c r="N50" s="218"/>
      <c r="O50" s="218"/>
      <c r="P50" s="218"/>
    </row>
    <row r="51" spans="2:16">
      <c r="B51" s="166"/>
      <c r="C51" s="166"/>
      <c r="D51" s="167"/>
      <c r="E51" s="166"/>
      <c r="F51" s="166"/>
      <c r="G51" s="166"/>
      <c r="H51" s="168"/>
      <c r="I51" s="190"/>
      <c r="J51" s="190"/>
      <c r="K51" s="190"/>
      <c r="M51" s="218"/>
      <c r="N51" s="218"/>
      <c r="O51" s="218"/>
      <c r="P51" s="218"/>
    </row>
    <row r="52" spans="2:16">
      <c r="B52" s="166"/>
      <c r="C52" s="166"/>
      <c r="D52" s="167"/>
      <c r="E52" s="166"/>
      <c r="F52" s="166"/>
      <c r="G52" s="166"/>
      <c r="H52" s="168"/>
      <c r="I52" s="190"/>
      <c r="J52" s="190"/>
      <c r="K52" s="190"/>
      <c r="M52" s="218"/>
      <c r="N52" s="218"/>
      <c r="O52" s="218"/>
      <c r="P52" s="218"/>
    </row>
    <row r="53" spans="2:16">
      <c r="B53" s="166"/>
      <c r="C53" s="166"/>
      <c r="D53" s="167"/>
      <c r="E53" s="166"/>
      <c r="F53" s="166"/>
      <c r="G53" s="166"/>
      <c r="H53" s="168"/>
      <c r="I53" s="190"/>
      <c r="J53" s="190"/>
      <c r="K53" s="190"/>
      <c r="M53" s="218"/>
      <c r="N53" s="218"/>
      <c r="O53" s="218"/>
      <c r="P53" s="218"/>
    </row>
    <row r="54" spans="2:16">
      <c r="B54" s="166"/>
      <c r="C54" s="166"/>
      <c r="D54" s="167"/>
      <c r="E54" s="166"/>
      <c r="F54" s="166"/>
      <c r="G54" s="166"/>
      <c r="H54" s="168"/>
      <c r="I54" s="190"/>
      <c r="J54" s="190"/>
      <c r="K54" s="190"/>
      <c r="M54" s="218"/>
      <c r="N54" s="218"/>
      <c r="O54" s="218"/>
      <c r="P54" s="218"/>
    </row>
    <row r="55" spans="2:16">
      <c r="B55" s="166"/>
      <c r="C55" s="166"/>
      <c r="D55" s="167"/>
      <c r="E55" s="166"/>
      <c r="F55" s="166"/>
      <c r="G55" s="166"/>
      <c r="H55" s="168"/>
      <c r="I55" s="190"/>
      <c r="J55" s="190"/>
      <c r="K55" s="190"/>
      <c r="M55" s="218"/>
      <c r="N55" s="218"/>
      <c r="O55" s="218"/>
      <c r="P55" s="218"/>
    </row>
    <row r="56" spans="2:16">
      <c r="B56" s="166"/>
      <c r="C56" s="166"/>
      <c r="D56" s="167"/>
      <c r="E56" s="166"/>
      <c r="F56" s="166"/>
      <c r="G56" s="166"/>
      <c r="H56" s="168"/>
      <c r="I56" s="190"/>
      <c r="J56" s="190"/>
      <c r="K56" s="190"/>
      <c r="M56" s="218"/>
      <c r="N56" s="218"/>
      <c r="O56" s="218"/>
      <c r="P56" s="218"/>
    </row>
    <row r="57" spans="2:16">
      <c r="B57" s="166"/>
      <c r="C57" s="166"/>
      <c r="D57" s="167"/>
      <c r="E57" s="166"/>
      <c r="F57" s="166"/>
      <c r="G57" s="166"/>
      <c r="H57" s="168"/>
      <c r="I57" s="190"/>
      <c r="J57" s="190"/>
      <c r="K57" s="190"/>
      <c r="M57" s="218"/>
      <c r="N57" s="218"/>
      <c r="O57" s="218"/>
      <c r="P57" s="218"/>
    </row>
    <row r="58" spans="2:16">
      <c r="B58" s="166"/>
      <c r="C58" s="166"/>
      <c r="D58" s="167"/>
      <c r="E58" s="166"/>
      <c r="F58" s="166"/>
      <c r="G58" s="166"/>
      <c r="H58" s="168"/>
      <c r="I58" s="190"/>
      <c r="J58" s="190"/>
      <c r="K58" s="190"/>
      <c r="M58" s="218"/>
      <c r="N58" s="218"/>
      <c r="O58" s="218"/>
      <c r="P58" s="218"/>
    </row>
    <row r="59" spans="2:16">
      <c r="B59" s="166"/>
      <c r="C59" s="166"/>
      <c r="D59" s="167"/>
      <c r="E59" s="166"/>
      <c r="F59" s="166"/>
      <c r="G59" s="166"/>
      <c r="H59" s="168"/>
      <c r="I59" s="190"/>
      <c r="J59" s="190"/>
      <c r="K59" s="190"/>
      <c r="M59" s="218"/>
      <c r="N59" s="218"/>
      <c r="O59" s="218"/>
      <c r="P59" s="218"/>
    </row>
    <row r="60" spans="2:16">
      <c r="B60" s="166"/>
      <c r="C60" s="166"/>
      <c r="D60" s="167"/>
      <c r="E60" s="166"/>
      <c r="F60" s="166"/>
      <c r="G60" s="166"/>
      <c r="H60" s="168"/>
      <c r="I60" s="190"/>
      <c r="J60" s="190"/>
      <c r="K60" s="190"/>
      <c r="M60" s="218"/>
      <c r="N60" s="218"/>
      <c r="O60" s="218"/>
      <c r="P60" s="218"/>
    </row>
    <row r="61" spans="2:16">
      <c r="B61" s="166"/>
      <c r="C61" s="166"/>
      <c r="D61" s="167"/>
      <c r="E61" s="166"/>
      <c r="F61" s="166"/>
      <c r="G61" s="166"/>
      <c r="H61" s="168"/>
      <c r="I61" s="190"/>
      <c r="J61" s="190"/>
      <c r="K61" s="190"/>
      <c r="M61" s="218"/>
      <c r="N61" s="218"/>
      <c r="O61" s="218"/>
      <c r="P61" s="218"/>
    </row>
    <row r="62" spans="2:16">
      <c r="B62" s="166"/>
      <c r="C62" s="166"/>
      <c r="D62" s="167"/>
      <c r="E62" s="166"/>
      <c r="F62" s="166"/>
      <c r="G62" s="166"/>
      <c r="H62" s="168"/>
      <c r="I62" s="190"/>
      <c r="J62" s="190"/>
      <c r="K62" s="190"/>
      <c r="M62" s="218"/>
      <c r="N62" s="218"/>
      <c r="O62" s="218"/>
      <c r="P62" s="218"/>
    </row>
    <row r="63" spans="2:16">
      <c r="B63" s="166"/>
      <c r="C63" s="166"/>
      <c r="D63" s="167"/>
      <c r="E63" s="166"/>
      <c r="F63" s="166"/>
      <c r="G63" s="166"/>
      <c r="H63" s="168"/>
      <c r="I63" s="190"/>
      <c r="J63" s="190"/>
      <c r="K63" s="190"/>
      <c r="M63" s="218"/>
      <c r="N63" s="218"/>
      <c r="O63" s="218"/>
      <c r="P63" s="218"/>
    </row>
    <row r="64" spans="2:16">
      <c r="B64" s="166"/>
      <c r="C64" s="166"/>
      <c r="D64" s="167"/>
      <c r="E64" s="166"/>
      <c r="F64" s="166"/>
      <c r="G64" s="166"/>
      <c r="H64" s="168"/>
      <c r="I64" s="190"/>
      <c r="J64" s="190"/>
      <c r="K64" s="190"/>
      <c r="M64" s="218"/>
      <c r="N64" s="218"/>
      <c r="O64" s="218"/>
      <c r="P64" s="218"/>
    </row>
    <row r="65" spans="1:16">
      <c r="B65" s="166"/>
      <c r="C65" s="166"/>
      <c r="D65" s="167"/>
      <c r="E65" s="166"/>
      <c r="F65" s="166"/>
      <c r="G65" s="166"/>
      <c r="H65" s="168"/>
      <c r="I65" s="190"/>
      <c r="J65" s="190"/>
      <c r="K65" s="190"/>
      <c r="M65" s="218"/>
      <c r="N65" s="218"/>
      <c r="O65" s="218"/>
      <c r="P65" s="218"/>
    </row>
    <row r="66" spans="1:16">
      <c r="A66" s="172"/>
      <c r="B66" s="166"/>
      <c r="C66" s="168"/>
      <c r="D66" s="189"/>
      <c r="E66" s="188"/>
      <c r="F66" s="188"/>
      <c r="G66" s="188"/>
      <c r="H66" s="188"/>
      <c r="I66" s="188"/>
      <c r="J66" s="188"/>
      <c r="K66" s="168"/>
      <c r="M66" s="218"/>
      <c r="N66" s="218"/>
      <c r="O66" s="218"/>
      <c r="P66" s="218"/>
    </row>
    <row r="67" spans="1:16">
      <c r="A67" s="172"/>
      <c r="B67" s="166"/>
      <c r="C67" s="168"/>
      <c r="D67" s="189"/>
      <c r="E67" s="188"/>
      <c r="F67" s="188"/>
      <c r="G67" s="188"/>
      <c r="H67" s="188"/>
      <c r="I67" s="188"/>
      <c r="J67" s="188"/>
      <c r="K67" s="168"/>
      <c r="M67" s="218"/>
      <c r="N67" s="218"/>
      <c r="O67" s="218"/>
      <c r="P67" s="218"/>
    </row>
    <row r="68" spans="1:16">
      <c r="A68" s="172"/>
      <c r="B68" s="166"/>
      <c r="C68" s="168"/>
      <c r="D68" s="189"/>
      <c r="E68" s="188"/>
      <c r="F68" s="188"/>
      <c r="G68" s="188"/>
      <c r="H68" s="188"/>
      <c r="I68" s="188"/>
      <c r="J68" s="188"/>
      <c r="K68" s="168"/>
      <c r="M68" s="218"/>
      <c r="N68" s="218"/>
      <c r="O68" s="218"/>
      <c r="P68" s="218"/>
    </row>
    <row r="69" spans="1:16">
      <c r="A69" s="172"/>
      <c r="B69" s="166"/>
      <c r="C69" s="168"/>
      <c r="D69" s="189"/>
      <c r="E69" s="188"/>
      <c r="F69" s="188"/>
      <c r="G69" s="188"/>
      <c r="H69" s="188"/>
      <c r="I69" s="188"/>
      <c r="J69" s="188"/>
      <c r="K69" s="168"/>
      <c r="M69" s="218"/>
      <c r="N69" s="218"/>
      <c r="O69" s="218"/>
      <c r="P69" s="218"/>
    </row>
    <row r="70" spans="1:16">
      <c r="J70" s="168"/>
      <c r="K70" s="165" t="s">
        <v>552</v>
      </c>
      <c r="M70" s="218"/>
      <c r="N70" s="218"/>
      <c r="O70" s="218"/>
      <c r="P70" s="218"/>
    </row>
    <row r="71" spans="1:16">
      <c r="B71" s="166"/>
      <c r="C71" s="166"/>
      <c r="D71" s="167"/>
      <c r="E71" s="166"/>
      <c r="F71" s="166"/>
      <c r="G71" s="166"/>
      <c r="H71" s="168"/>
      <c r="I71" s="168"/>
      <c r="J71" s="328" t="s">
        <v>489</v>
      </c>
      <c r="K71" s="328"/>
      <c r="M71" s="218"/>
      <c r="N71" s="218"/>
      <c r="O71" s="218"/>
      <c r="P71" s="218"/>
    </row>
    <row r="72" spans="1:16">
      <c r="B72" s="168"/>
      <c r="C72" s="168"/>
      <c r="D72" s="168"/>
      <c r="E72" s="168"/>
      <c r="F72" s="168"/>
      <c r="G72" s="168"/>
      <c r="H72" s="168"/>
      <c r="I72" s="168"/>
      <c r="J72" s="168"/>
      <c r="K72" s="168"/>
      <c r="M72" s="218"/>
      <c r="N72" s="218"/>
      <c r="O72" s="218"/>
      <c r="P72" s="218"/>
    </row>
    <row r="73" spans="1:16">
      <c r="B73" s="128" t="str">
        <f>B4</f>
        <v xml:space="preserve">Formula Rate - Non-Levelized </v>
      </c>
      <c r="C73" s="166"/>
      <c r="D73" s="129" t="str">
        <f>D4</f>
        <v xml:space="preserve">     Rate Formula Template</v>
      </c>
      <c r="E73" s="166"/>
      <c r="F73" s="166"/>
      <c r="G73" s="166"/>
      <c r="H73" s="166"/>
      <c r="J73" s="166"/>
      <c r="K73" s="163" t="str">
        <f>K4</f>
        <v>For the 12 months ended 12/31/17</v>
      </c>
      <c r="M73" s="218"/>
      <c r="N73" s="218"/>
      <c r="O73" s="218"/>
      <c r="P73" s="218"/>
    </row>
    <row r="74" spans="1:16">
      <c r="B74" s="166"/>
      <c r="C74" s="171" t="s">
        <v>0</v>
      </c>
      <c r="D74" s="1" t="str">
        <f>D5</f>
        <v xml:space="preserve"> Utilizing RUS Form 12 Data</v>
      </c>
      <c r="E74" s="171"/>
      <c r="F74" s="171"/>
      <c r="G74" s="171"/>
      <c r="H74" s="171"/>
      <c r="I74" s="171"/>
      <c r="J74" s="171"/>
      <c r="K74" s="171"/>
      <c r="M74" s="218"/>
      <c r="N74" s="218"/>
      <c r="O74" s="218"/>
      <c r="P74" s="218"/>
    </row>
    <row r="75" spans="1:16">
      <c r="B75" s="166"/>
      <c r="C75" s="171" t="s">
        <v>0</v>
      </c>
      <c r="D75" s="171" t="s">
        <v>0</v>
      </c>
      <c r="E75" s="171"/>
      <c r="F75" s="171"/>
      <c r="G75" s="171" t="s">
        <v>0</v>
      </c>
      <c r="H75" s="171"/>
      <c r="I75" s="171"/>
      <c r="J75" s="171"/>
      <c r="K75" s="171"/>
      <c r="M75" s="218"/>
      <c r="N75" s="218"/>
      <c r="O75" s="218"/>
      <c r="P75" s="218"/>
    </row>
    <row r="76" spans="1:16">
      <c r="B76" s="166"/>
      <c r="C76" s="168"/>
      <c r="D76" s="1" t="str">
        <f>D7</f>
        <v>East Texas Electric Cooperative, Inc.</v>
      </c>
      <c r="E76" s="171"/>
      <c r="F76" s="171"/>
      <c r="G76" s="171"/>
      <c r="H76" s="171"/>
      <c r="I76" s="171"/>
      <c r="J76" s="171"/>
      <c r="K76" s="171"/>
      <c r="M76" s="218"/>
      <c r="N76" s="218"/>
      <c r="O76" s="218"/>
      <c r="P76" s="218"/>
    </row>
    <row r="77" spans="1:16">
      <c r="B77" s="172" t="s">
        <v>38</v>
      </c>
      <c r="C77" s="172" t="s">
        <v>39</v>
      </c>
      <c r="D77" s="172" t="s">
        <v>40</v>
      </c>
      <c r="E77" s="171" t="s">
        <v>0</v>
      </c>
      <c r="F77" s="171"/>
      <c r="G77" s="191" t="s">
        <v>41</v>
      </c>
      <c r="H77" s="171"/>
      <c r="I77" s="192" t="s">
        <v>42</v>
      </c>
      <c r="J77" s="171"/>
      <c r="K77" s="172"/>
      <c r="M77" s="218"/>
      <c r="N77" s="218"/>
      <c r="O77" s="218"/>
      <c r="P77" s="218"/>
    </row>
    <row r="78" spans="1:16">
      <c r="B78" s="166"/>
      <c r="C78" s="193" t="s">
        <v>43</v>
      </c>
      <c r="D78" s="171"/>
      <c r="E78" s="171"/>
      <c r="F78" s="171"/>
      <c r="G78" s="172"/>
      <c r="H78" s="171"/>
      <c r="I78" s="194" t="s">
        <v>44</v>
      </c>
      <c r="J78" s="171"/>
      <c r="K78" s="172"/>
      <c r="M78" s="322"/>
      <c r="N78" s="218"/>
      <c r="O78" s="323"/>
      <c r="P78" s="218"/>
    </row>
    <row r="79" spans="1:16">
      <c r="A79" s="172" t="s">
        <v>1</v>
      </c>
      <c r="B79" s="166"/>
      <c r="C79" s="195" t="s">
        <v>45</v>
      </c>
      <c r="D79" s="194" t="s">
        <v>46</v>
      </c>
      <c r="E79" s="196"/>
      <c r="F79" s="194" t="s">
        <v>47</v>
      </c>
      <c r="H79" s="196"/>
      <c r="I79" s="172" t="s">
        <v>48</v>
      </c>
      <c r="J79" s="171"/>
      <c r="K79" s="172"/>
      <c r="M79" s="324"/>
      <c r="N79" s="324"/>
      <c r="O79" s="324"/>
      <c r="P79" s="218"/>
    </row>
    <row r="80" spans="1:16" ht="16.5" thickBot="1">
      <c r="A80" s="174" t="s">
        <v>3</v>
      </c>
      <c r="B80" s="197" t="s">
        <v>49</v>
      </c>
      <c r="C80" s="171"/>
      <c r="D80" s="171"/>
      <c r="E80" s="171"/>
      <c r="F80" s="171"/>
      <c r="G80" s="171"/>
      <c r="H80" s="171"/>
      <c r="I80" s="171"/>
      <c r="J80" s="171"/>
      <c r="K80" s="171"/>
      <c r="M80" s="218"/>
      <c r="N80" s="218"/>
      <c r="O80" s="218"/>
      <c r="P80" s="218"/>
    </row>
    <row r="81" spans="1:16">
      <c r="A81" s="172"/>
      <c r="B81" s="166" t="s">
        <v>258</v>
      </c>
      <c r="C81" s="171"/>
      <c r="D81" s="171"/>
      <c r="E81" s="171"/>
      <c r="F81" s="171"/>
      <c r="G81" s="171"/>
      <c r="H81" s="171"/>
      <c r="I81" s="171"/>
      <c r="J81" s="171"/>
      <c r="K81" s="171"/>
      <c r="M81" s="218"/>
      <c r="N81" s="218"/>
      <c r="O81" s="218"/>
      <c r="P81" s="218"/>
    </row>
    <row r="82" spans="1:16">
      <c r="A82" s="172">
        <v>1</v>
      </c>
      <c r="B82" s="166" t="s">
        <v>50</v>
      </c>
      <c r="C82" s="164" t="s">
        <v>51</v>
      </c>
      <c r="D82" s="198">
        <f>'3 -12h.A&amp;B Util Plt &amp; Accum Dep'!H11</f>
        <v>726757290</v>
      </c>
      <c r="E82" s="171"/>
      <c r="F82" s="171" t="s">
        <v>52</v>
      </c>
      <c r="G82" s="199" t="s">
        <v>0</v>
      </c>
      <c r="H82" s="171"/>
      <c r="I82" s="171" t="s">
        <v>0</v>
      </c>
      <c r="J82" s="171"/>
      <c r="K82" s="171"/>
      <c r="M82" s="317"/>
      <c r="N82" s="318"/>
      <c r="O82" s="319"/>
      <c r="P82" s="218"/>
    </row>
    <row r="83" spans="1:16">
      <c r="A83" s="172">
        <v>2</v>
      </c>
      <c r="B83" s="166" t="s">
        <v>53</v>
      </c>
      <c r="C83" s="164" t="s">
        <v>54</v>
      </c>
      <c r="D83" s="198">
        <f>'3 -12h.A&amp;B Util Plt &amp; Accum Dep'!H16</f>
        <v>63201343</v>
      </c>
      <c r="E83" s="171"/>
      <c r="F83" s="171" t="s">
        <v>9</v>
      </c>
      <c r="G83" s="139">
        <f>I223</f>
        <v>0.10451428822485623</v>
      </c>
      <c r="H83" s="171"/>
      <c r="I83" s="1">
        <f>+G83*D83</f>
        <v>6605443.3784999996</v>
      </c>
      <c r="J83" s="171"/>
      <c r="K83" s="171"/>
      <c r="M83" s="317"/>
      <c r="N83" s="318"/>
      <c r="O83" s="319"/>
      <c r="P83" s="218"/>
    </row>
    <row r="84" spans="1:16">
      <c r="A84" s="172">
        <v>3</v>
      </c>
      <c r="B84" s="166" t="s">
        <v>55</v>
      </c>
      <c r="C84" s="164" t="s">
        <v>180</v>
      </c>
      <c r="D84" s="198">
        <f>'3 -12h.A&amp;B Util Plt &amp; Accum Dep'!H21</f>
        <v>0</v>
      </c>
      <c r="E84" s="171"/>
      <c r="F84" s="171" t="s">
        <v>52</v>
      </c>
      <c r="G84" s="199" t="s">
        <v>0</v>
      </c>
      <c r="H84" s="171"/>
      <c r="I84" s="171" t="s">
        <v>0</v>
      </c>
      <c r="J84" s="171"/>
      <c r="K84" s="171"/>
      <c r="M84" s="317"/>
      <c r="N84" s="318"/>
      <c r="O84" s="319"/>
      <c r="P84" s="218"/>
    </row>
    <row r="85" spans="1:16">
      <c r="A85" s="172">
        <v>4</v>
      </c>
      <c r="B85" s="166" t="s">
        <v>56</v>
      </c>
      <c r="C85" s="164" t="s">
        <v>259</v>
      </c>
      <c r="D85" s="198">
        <f>'3 -12h.A&amp;B Util Plt &amp; Accum Dep'!H6+'3 -12h.A&amp;B Util Plt &amp; Accum Dep'!H23</f>
        <v>362987</v>
      </c>
      <c r="E85" s="171"/>
      <c r="F85" s="171" t="s">
        <v>57</v>
      </c>
      <c r="G85" s="139">
        <f>I231</f>
        <v>0</v>
      </c>
      <c r="H85" s="171"/>
      <c r="I85" s="1">
        <f>+G85*D85</f>
        <v>0</v>
      </c>
      <c r="J85" s="171"/>
      <c r="K85" s="171"/>
      <c r="M85" s="317"/>
      <c r="N85" s="318"/>
      <c r="O85" s="319"/>
      <c r="P85" s="218"/>
    </row>
    <row r="86" spans="1:16" ht="16.5" thickBot="1">
      <c r="A86" s="172">
        <v>5</v>
      </c>
      <c r="B86" s="166" t="s">
        <v>58</v>
      </c>
      <c r="C86" s="171"/>
      <c r="D86" s="200">
        <v>0</v>
      </c>
      <c r="E86" s="171"/>
      <c r="F86" s="171" t="s">
        <v>59</v>
      </c>
      <c r="G86" s="139">
        <f>K235</f>
        <v>0</v>
      </c>
      <c r="H86" s="171"/>
      <c r="I86" s="133">
        <f>+G86*D86</f>
        <v>0</v>
      </c>
      <c r="J86" s="171"/>
      <c r="K86" s="171"/>
      <c r="M86" s="317"/>
      <c r="N86" s="318"/>
      <c r="O86" s="319"/>
      <c r="P86" s="218"/>
    </row>
    <row r="87" spans="1:16">
      <c r="A87" s="172">
        <v>6</v>
      </c>
      <c r="B87" s="166" t="s">
        <v>227</v>
      </c>
      <c r="C87" s="171"/>
      <c r="D87" s="1">
        <f>SUM(D82:D86)</f>
        <v>790321620</v>
      </c>
      <c r="E87" s="171"/>
      <c r="F87" s="171" t="s">
        <v>60</v>
      </c>
      <c r="G87" s="140">
        <f>IF(I87&gt;0,I87/D87,0)</f>
        <v>8.3579181074408659E-3</v>
      </c>
      <c r="H87" s="171"/>
      <c r="I87" s="1">
        <f>SUM(I82:I86)</f>
        <v>6605443.3784999996</v>
      </c>
      <c r="J87" s="171"/>
      <c r="K87" s="201"/>
      <c r="M87" s="317"/>
      <c r="N87" s="318"/>
      <c r="O87" s="319"/>
      <c r="P87" s="218"/>
    </row>
    <row r="88" spans="1:16">
      <c r="B88" s="166"/>
      <c r="C88" s="171"/>
      <c r="D88" s="171"/>
      <c r="E88" s="171"/>
      <c r="F88" s="171"/>
      <c r="G88" s="201"/>
      <c r="H88" s="171"/>
      <c r="I88" s="171"/>
      <c r="J88" s="171"/>
      <c r="K88" s="201"/>
      <c r="M88" s="317"/>
      <c r="N88" s="218"/>
      <c r="O88" s="218"/>
      <c r="P88" s="218"/>
    </row>
    <row r="89" spans="1:16">
      <c r="B89" s="166" t="s">
        <v>260</v>
      </c>
      <c r="C89" s="171"/>
      <c r="D89" s="171"/>
      <c r="E89" s="171"/>
      <c r="F89" s="171"/>
      <c r="G89" s="171"/>
      <c r="H89" s="171"/>
      <c r="I89" s="171"/>
      <c r="J89" s="171"/>
      <c r="K89" s="171"/>
      <c r="M89" s="317"/>
      <c r="N89" s="218"/>
      <c r="O89" s="218"/>
      <c r="P89" s="218"/>
    </row>
    <row r="90" spans="1:16">
      <c r="A90" s="172">
        <v>7</v>
      </c>
      <c r="B90" s="128" t="str">
        <f>+B82</f>
        <v xml:space="preserve">  Production</v>
      </c>
      <c r="C90" s="164" t="s">
        <v>181</v>
      </c>
      <c r="D90" s="202">
        <f>SUM('3 -12h.A&amp;B Util Plt &amp; Accum Dep'!H37:H40)</f>
        <v>223148684</v>
      </c>
      <c r="E90" s="171"/>
      <c r="F90" s="1" t="str">
        <f t="shared" ref="F90:G94" si="0">+F82</f>
        <v>NA</v>
      </c>
      <c r="G90" s="139" t="str">
        <f t="shared" si="0"/>
        <v xml:space="preserve"> </v>
      </c>
      <c r="H90" s="171"/>
      <c r="I90" s="171" t="s">
        <v>0</v>
      </c>
      <c r="J90" s="171"/>
      <c r="K90" s="171"/>
      <c r="M90" s="317"/>
      <c r="N90" s="318"/>
      <c r="O90" s="319"/>
      <c r="P90" s="218"/>
    </row>
    <row r="91" spans="1:16">
      <c r="A91" s="172">
        <v>8</v>
      </c>
      <c r="B91" s="128" t="str">
        <f>+B83</f>
        <v xml:space="preserve">  Transmission</v>
      </c>
      <c r="C91" s="164" t="s">
        <v>182</v>
      </c>
      <c r="D91" s="202">
        <f>'3 -12h.A&amp;B Util Plt &amp; Accum Dep'!H41</f>
        <v>25438965</v>
      </c>
      <c r="E91" s="171"/>
      <c r="F91" s="1" t="str">
        <f t="shared" si="0"/>
        <v>TP</v>
      </c>
      <c r="G91" s="139">
        <f>I223</f>
        <v>0.10451428822485623</v>
      </c>
      <c r="H91" s="171"/>
      <c r="I91" s="1">
        <f>+G91*D91</f>
        <v>2658735.3201520299</v>
      </c>
      <c r="J91" s="171"/>
      <c r="K91" s="171"/>
      <c r="M91" s="317"/>
      <c r="N91" s="318"/>
      <c r="O91" s="319"/>
      <c r="P91" s="218"/>
    </row>
    <row r="92" spans="1:16">
      <c r="A92" s="172">
        <v>9</v>
      </c>
      <c r="B92" s="128" t="str">
        <f>+B84</f>
        <v xml:space="preserve">  Distribution</v>
      </c>
      <c r="C92" s="203" t="s">
        <v>183</v>
      </c>
      <c r="D92" s="202">
        <f>'3 -12h.A&amp;B Util Plt &amp; Accum Dep'!H42</f>
        <v>0</v>
      </c>
      <c r="E92" s="171"/>
      <c r="F92" s="1" t="str">
        <f t="shared" si="0"/>
        <v>NA</v>
      </c>
      <c r="G92" s="139" t="str">
        <f t="shared" si="0"/>
        <v xml:space="preserve"> </v>
      </c>
      <c r="H92" s="171"/>
      <c r="I92" s="171" t="s">
        <v>0</v>
      </c>
      <c r="J92" s="171"/>
      <c r="K92" s="171"/>
      <c r="M92" s="317"/>
      <c r="N92" s="318"/>
      <c r="O92" s="319"/>
      <c r="P92" s="218"/>
    </row>
    <row r="93" spans="1:16">
      <c r="A93" s="172">
        <v>10</v>
      </c>
      <c r="B93" s="128" t="str">
        <f>+B85</f>
        <v xml:space="preserve">  General &amp; Intangible</v>
      </c>
      <c r="C93" s="203" t="s">
        <v>553</v>
      </c>
      <c r="D93" s="198">
        <f>'3 -12h.A&amp;B Util Plt &amp; Accum Dep'!H43+'3 -12h.A&amp;B Util Plt &amp; Accum Dep'!E48</f>
        <v>0</v>
      </c>
      <c r="E93" s="171"/>
      <c r="F93" s="1" t="str">
        <f t="shared" si="0"/>
        <v>W/S</v>
      </c>
      <c r="G93" s="139">
        <f t="shared" si="0"/>
        <v>0</v>
      </c>
      <c r="H93" s="171"/>
      <c r="I93" s="1">
        <f>+G93*D93</f>
        <v>0</v>
      </c>
      <c r="J93" s="171"/>
      <c r="K93" s="171"/>
      <c r="M93" s="317"/>
      <c r="N93" s="318"/>
      <c r="O93" s="319"/>
      <c r="P93" s="218"/>
    </row>
    <row r="94" spans="1:16" ht="16.5" thickBot="1">
      <c r="A94" s="172">
        <v>11</v>
      </c>
      <c r="B94" s="128" t="str">
        <f>+B86</f>
        <v xml:space="preserve">  Common</v>
      </c>
      <c r="C94" s="204"/>
      <c r="D94" s="200">
        <v>0</v>
      </c>
      <c r="E94" s="171"/>
      <c r="F94" s="1" t="str">
        <f t="shared" si="0"/>
        <v>CE</v>
      </c>
      <c r="G94" s="139">
        <f t="shared" si="0"/>
        <v>0</v>
      </c>
      <c r="H94" s="171"/>
      <c r="I94" s="133">
        <f>+G94*D94</f>
        <v>0</v>
      </c>
      <c r="J94" s="171"/>
      <c r="K94" s="171"/>
      <c r="M94" s="317"/>
      <c r="N94" s="318"/>
      <c r="O94" s="319"/>
      <c r="P94" s="218"/>
    </row>
    <row r="95" spans="1:16">
      <c r="A95" s="172">
        <v>12</v>
      </c>
      <c r="B95" s="166" t="s">
        <v>228</v>
      </c>
      <c r="C95" s="171"/>
      <c r="D95" s="1">
        <f>SUM(D90:D94)</f>
        <v>248587649</v>
      </c>
      <c r="E95" s="171"/>
      <c r="F95" s="171"/>
      <c r="G95" s="171"/>
      <c r="H95" s="171"/>
      <c r="I95" s="1">
        <f>SUM(I90:I94)</f>
        <v>2658735.3201520299</v>
      </c>
      <c r="J95" s="171"/>
      <c r="K95" s="171"/>
      <c r="M95" s="317"/>
      <c r="N95" s="318"/>
      <c r="O95" s="319"/>
      <c r="P95" s="218"/>
    </row>
    <row r="96" spans="1:16">
      <c r="A96" s="172"/>
      <c r="C96" s="171" t="s">
        <v>0</v>
      </c>
      <c r="E96" s="171"/>
      <c r="F96" s="171"/>
      <c r="G96" s="201"/>
      <c r="H96" s="171"/>
      <c r="J96" s="171"/>
      <c r="K96" s="201"/>
      <c r="M96" s="218"/>
      <c r="N96" s="218"/>
      <c r="O96" s="218"/>
      <c r="P96" s="218"/>
    </row>
    <row r="97" spans="1:16">
      <c r="A97" s="172"/>
      <c r="B97" s="166" t="s">
        <v>61</v>
      </c>
      <c r="C97" s="171"/>
      <c r="D97" s="171"/>
      <c r="E97" s="171"/>
      <c r="F97" s="171"/>
      <c r="G97" s="171"/>
      <c r="H97" s="171"/>
      <c r="I97" s="171"/>
      <c r="J97" s="171"/>
      <c r="K97" s="171"/>
      <c r="M97" s="218"/>
      <c r="N97" s="218"/>
      <c r="O97" s="218"/>
      <c r="P97" s="218"/>
    </row>
    <row r="98" spans="1:16">
      <c r="A98" s="172">
        <v>13</v>
      </c>
      <c r="B98" s="128" t="str">
        <f>+B90</f>
        <v xml:space="preserve">  Production</v>
      </c>
      <c r="C98" s="171" t="s">
        <v>200</v>
      </c>
      <c r="D98" s="1">
        <f>D82-D90</f>
        <v>503608606</v>
      </c>
      <c r="E98" s="171"/>
      <c r="F98" s="171"/>
      <c r="G98" s="201"/>
      <c r="H98" s="171"/>
      <c r="I98" s="171" t="s">
        <v>0</v>
      </c>
      <c r="J98" s="171"/>
      <c r="K98" s="201"/>
      <c r="M98" s="218"/>
      <c r="N98" s="218"/>
      <c r="O98" s="218"/>
      <c r="P98" s="218"/>
    </row>
    <row r="99" spans="1:16">
      <c r="A99" s="172">
        <v>14</v>
      </c>
      <c r="B99" s="128" t="str">
        <f>+B91</f>
        <v xml:space="preserve">  Transmission</v>
      </c>
      <c r="C99" s="171" t="s">
        <v>201</v>
      </c>
      <c r="D99" s="1">
        <f>D83-D91</f>
        <v>37762378</v>
      </c>
      <c r="E99" s="171"/>
      <c r="F99" s="171"/>
      <c r="G99" s="199"/>
      <c r="H99" s="171"/>
      <c r="I99" s="1">
        <f>I83-I91</f>
        <v>3946708.0583479698</v>
      </c>
      <c r="J99" s="171"/>
      <c r="K99" s="201"/>
      <c r="M99" s="218"/>
      <c r="N99" s="218"/>
      <c r="O99" s="218"/>
      <c r="P99" s="218"/>
    </row>
    <row r="100" spans="1:16">
      <c r="A100" s="172">
        <v>15</v>
      </c>
      <c r="B100" s="128" t="str">
        <f>+B92</f>
        <v xml:space="preserve">  Distribution</v>
      </c>
      <c r="C100" s="171" t="s">
        <v>202</v>
      </c>
      <c r="D100" s="1">
        <f>D84-D92</f>
        <v>0</v>
      </c>
      <c r="E100" s="171"/>
      <c r="F100" s="171"/>
      <c r="G100" s="201"/>
      <c r="H100" s="171"/>
      <c r="I100" s="171" t="s">
        <v>0</v>
      </c>
      <c r="J100" s="171"/>
      <c r="K100" s="201"/>
      <c r="M100" s="218"/>
      <c r="N100" s="218"/>
      <c r="O100" s="218"/>
      <c r="P100" s="218"/>
    </row>
    <row r="101" spans="1:16">
      <c r="A101" s="172">
        <v>16</v>
      </c>
      <c r="B101" s="128" t="str">
        <f>+B93</f>
        <v xml:space="preserve">  General &amp; Intangible</v>
      </c>
      <c r="C101" s="171" t="s">
        <v>203</v>
      </c>
      <c r="D101" s="1">
        <f>D85-D93</f>
        <v>362987</v>
      </c>
      <c r="E101" s="171"/>
      <c r="F101" s="171"/>
      <c r="G101" s="201"/>
      <c r="H101" s="171"/>
      <c r="I101" s="1">
        <f>I85-I93</f>
        <v>0</v>
      </c>
      <c r="J101" s="171"/>
      <c r="K101" s="201"/>
      <c r="M101" s="218"/>
      <c r="N101" s="218"/>
      <c r="O101" s="218"/>
      <c r="P101" s="218"/>
    </row>
    <row r="102" spans="1:16" ht="16.5" thickBot="1">
      <c r="A102" s="172">
        <v>17</v>
      </c>
      <c r="B102" s="128" t="str">
        <f>+B94</f>
        <v xml:space="preserve">  Common</v>
      </c>
      <c r="C102" s="171" t="s">
        <v>204</v>
      </c>
      <c r="D102" s="133">
        <f>D86-D94</f>
        <v>0</v>
      </c>
      <c r="E102" s="171"/>
      <c r="F102" s="171"/>
      <c r="G102" s="201"/>
      <c r="H102" s="171"/>
      <c r="I102" s="133">
        <f>I86-I94</f>
        <v>0</v>
      </c>
      <c r="J102" s="171"/>
      <c r="K102" s="201"/>
      <c r="M102" s="218"/>
      <c r="N102" s="218"/>
      <c r="O102" s="218"/>
      <c r="P102" s="218"/>
    </row>
    <row r="103" spans="1:16">
      <c r="A103" s="172">
        <v>18</v>
      </c>
      <c r="B103" s="166" t="s">
        <v>229</v>
      </c>
      <c r="C103" s="171"/>
      <c r="D103" s="1">
        <f>SUM(D98:D102)</f>
        <v>541733971</v>
      </c>
      <c r="E103" s="171"/>
      <c r="F103" s="171" t="s">
        <v>62</v>
      </c>
      <c r="G103" s="140">
        <f>IF(I103&gt;0,I103/D103,0)</f>
        <v>7.2853250296684271E-3</v>
      </c>
      <c r="H103" s="171"/>
      <c r="I103" s="1">
        <f>SUM(I98:I102)</f>
        <v>3946708.0583479698</v>
      </c>
      <c r="J103" s="171"/>
      <c r="K103" s="171"/>
      <c r="M103" s="218"/>
      <c r="N103" s="218"/>
      <c r="O103" s="218"/>
      <c r="P103" s="218"/>
    </row>
    <row r="104" spans="1:16">
      <c r="A104" s="172"/>
      <c r="C104" s="171"/>
      <c r="E104" s="171"/>
      <c r="H104" s="171"/>
      <c r="J104" s="171"/>
      <c r="K104" s="201"/>
      <c r="M104" s="218"/>
      <c r="N104" s="218"/>
      <c r="O104" s="218"/>
      <c r="P104" s="218"/>
    </row>
    <row r="105" spans="1:16">
      <c r="A105" s="172"/>
      <c r="B105" s="166" t="s">
        <v>205</v>
      </c>
      <c r="C105" s="171"/>
      <c r="D105" s="171"/>
      <c r="E105" s="171"/>
      <c r="F105" s="171"/>
      <c r="G105" s="171"/>
      <c r="H105" s="171"/>
      <c r="I105" s="171"/>
      <c r="J105" s="171"/>
      <c r="K105" s="171"/>
      <c r="M105" s="218"/>
      <c r="N105" s="218"/>
      <c r="O105" s="218"/>
      <c r="P105" s="218"/>
    </row>
    <row r="106" spans="1:16">
      <c r="A106" s="172">
        <v>19</v>
      </c>
      <c r="B106" s="166" t="s">
        <v>63</v>
      </c>
      <c r="C106" s="171"/>
      <c r="D106" s="202">
        <v>0</v>
      </c>
      <c r="E106" s="171"/>
      <c r="F106" s="171"/>
      <c r="G106" s="205" t="s">
        <v>171</v>
      </c>
      <c r="H106" s="171"/>
      <c r="I106" s="171">
        <v>0</v>
      </c>
      <c r="J106" s="171"/>
      <c r="K106" s="201"/>
      <c r="M106" s="218"/>
      <c r="N106" s="218"/>
      <c r="O106" s="218"/>
      <c r="P106" s="218"/>
    </row>
    <row r="107" spans="1:16">
      <c r="A107" s="172">
        <v>20</v>
      </c>
      <c r="B107" s="166" t="s">
        <v>65</v>
      </c>
      <c r="C107" s="171"/>
      <c r="D107" s="202">
        <v>0</v>
      </c>
      <c r="E107" s="171"/>
      <c r="F107" s="171" t="s">
        <v>64</v>
      </c>
      <c r="G107" s="139">
        <f>+G103</f>
        <v>7.2853250296684271E-3</v>
      </c>
      <c r="H107" s="171"/>
      <c r="I107" s="1">
        <f>D107*G107</f>
        <v>0</v>
      </c>
      <c r="J107" s="171"/>
      <c r="K107" s="201"/>
      <c r="M107" s="218"/>
      <c r="N107" s="218"/>
      <c r="O107" s="218"/>
      <c r="P107" s="218"/>
    </row>
    <row r="108" spans="1:16">
      <c r="A108" s="172">
        <v>21</v>
      </c>
      <c r="B108" s="166" t="s">
        <v>66</v>
      </c>
      <c r="C108" s="171"/>
      <c r="D108" s="198">
        <v>0</v>
      </c>
      <c r="E108" s="171"/>
      <c r="F108" s="171" t="s">
        <v>64</v>
      </c>
      <c r="G108" s="139">
        <f>+G107</f>
        <v>7.2853250296684271E-3</v>
      </c>
      <c r="H108" s="171"/>
      <c r="I108" s="1">
        <f>D108*G108</f>
        <v>0</v>
      </c>
      <c r="J108" s="171"/>
      <c r="K108" s="201"/>
      <c r="M108" s="218"/>
      <c r="N108" s="218"/>
      <c r="O108" s="218"/>
      <c r="P108" s="218"/>
    </row>
    <row r="109" spans="1:16">
      <c r="A109" s="172">
        <v>22</v>
      </c>
      <c r="B109" s="166" t="s">
        <v>67</v>
      </c>
      <c r="C109" s="171"/>
      <c r="D109" s="198">
        <v>0</v>
      </c>
      <c r="E109" s="171"/>
      <c r="F109" s="1" t="str">
        <f>+F108</f>
        <v>NP</v>
      </c>
      <c r="G109" s="139">
        <f>+G108</f>
        <v>7.2853250296684271E-3</v>
      </c>
      <c r="H109" s="171"/>
      <c r="I109" s="1">
        <f>D109*G109</f>
        <v>0</v>
      </c>
      <c r="J109" s="171"/>
      <c r="K109" s="201"/>
      <c r="M109" s="218"/>
      <c r="N109" s="218"/>
      <c r="O109" s="218"/>
      <c r="P109" s="218"/>
    </row>
    <row r="110" spans="1:16" ht="16.5" thickBot="1">
      <c r="A110" s="172">
        <v>23</v>
      </c>
      <c r="B110" s="164" t="s">
        <v>68</v>
      </c>
      <c r="D110" s="200">
        <v>0</v>
      </c>
      <c r="E110" s="171"/>
      <c r="F110" s="171" t="s">
        <v>64</v>
      </c>
      <c r="G110" s="139">
        <f>+G108</f>
        <v>7.2853250296684271E-3</v>
      </c>
      <c r="H110" s="171"/>
      <c r="I110" s="133">
        <f>D110*G110</f>
        <v>0</v>
      </c>
      <c r="J110" s="171"/>
      <c r="K110" s="171"/>
      <c r="M110" s="218"/>
      <c r="N110" s="218"/>
      <c r="O110" s="218"/>
      <c r="P110" s="218"/>
    </row>
    <row r="111" spans="1:16">
      <c r="A111" s="172">
        <v>24</v>
      </c>
      <c r="B111" s="166" t="s">
        <v>230</v>
      </c>
      <c r="C111" s="171"/>
      <c r="D111" s="1">
        <f>SUM(D106:D110)</f>
        <v>0</v>
      </c>
      <c r="E111" s="171"/>
      <c r="F111" s="171"/>
      <c r="G111" s="171"/>
      <c r="H111" s="171"/>
      <c r="I111" s="1">
        <f>SUM(I106:I110)</f>
        <v>0</v>
      </c>
      <c r="J111" s="171"/>
      <c r="K111" s="171"/>
      <c r="M111" s="218"/>
      <c r="N111" s="218"/>
      <c r="O111" s="218"/>
      <c r="P111" s="218"/>
    </row>
    <row r="112" spans="1:16">
      <c r="A112" s="172"/>
      <c r="C112" s="171"/>
      <c r="E112" s="171"/>
      <c r="F112" s="171"/>
      <c r="G112" s="201"/>
      <c r="H112" s="171"/>
      <c r="J112" s="171"/>
      <c r="K112" s="201"/>
      <c r="M112" s="218"/>
      <c r="N112" s="218"/>
      <c r="O112" s="218"/>
      <c r="P112" s="218"/>
    </row>
    <row r="113" spans="1:16">
      <c r="A113" s="172">
        <v>25</v>
      </c>
      <c r="B113" s="166" t="s">
        <v>69</v>
      </c>
      <c r="C113" s="171" t="s">
        <v>195</v>
      </c>
      <c r="D113" s="202">
        <v>0</v>
      </c>
      <c r="E113" s="171"/>
      <c r="F113" s="1" t="str">
        <f>+F91</f>
        <v>TP</v>
      </c>
      <c r="G113" s="139">
        <f>+G91</f>
        <v>0.10451428822485623</v>
      </c>
      <c r="H113" s="171"/>
      <c r="I113" s="1">
        <f>+G113*D113</f>
        <v>0</v>
      </c>
      <c r="J113" s="171"/>
      <c r="K113" s="171"/>
      <c r="M113" s="218"/>
      <c r="N113" s="218"/>
      <c r="O113" s="218"/>
      <c r="P113" s="218"/>
    </row>
    <row r="114" spans="1:16">
      <c r="A114" s="172"/>
      <c r="B114" s="166"/>
      <c r="C114" s="171"/>
      <c r="D114" s="171"/>
      <c r="E114" s="171"/>
      <c r="F114" s="171"/>
      <c r="G114" s="171"/>
      <c r="H114" s="171"/>
      <c r="I114" s="171"/>
      <c r="J114" s="171"/>
      <c r="K114" s="171"/>
      <c r="M114" s="218"/>
      <c r="N114" s="218"/>
      <c r="O114" s="218"/>
      <c r="P114" s="218"/>
    </row>
    <row r="115" spans="1:16">
      <c r="A115" s="172"/>
      <c r="B115" s="166" t="s">
        <v>164</v>
      </c>
      <c r="D115" s="171"/>
      <c r="E115" s="171"/>
      <c r="F115" s="171"/>
      <c r="G115" s="171"/>
      <c r="H115" s="171"/>
      <c r="I115" s="171"/>
      <c r="J115" s="171"/>
      <c r="K115" s="171"/>
      <c r="M115" s="218"/>
      <c r="N115" s="218"/>
      <c r="O115" s="218"/>
      <c r="P115" s="218"/>
    </row>
    <row r="116" spans="1:16">
      <c r="A116" s="172">
        <v>26</v>
      </c>
      <c r="B116" s="166" t="s">
        <v>165</v>
      </c>
      <c r="C116" s="171" t="s">
        <v>70</v>
      </c>
      <c r="D116" s="1">
        <f>D152/8</f>
        <v>1585752.5287500001</v>
      </c>
      <c r="E116" s="171"/>
      <c r="F116" s="171"/>
      <c r="G116" s="201"/>
      <c r="H116" s="171"/>
      <c r="I116" s="1">
        <f>I152/8</f>
        <v>36527.49851793854</v>
      </c>
      <c r="J116" s="168"/>
      <c r="K116" s="201"/>
      <c r="M116" s="218"/>
      <c r="N116" s="218"/>
      <c r="O116" s="218"/>
      <c r="P116" s="218"/>
    </row>
    <row r="117" spans="1:16">
      <c r="A117" s="172">
        <v>27</v>
      </c>
      <c r="B117" s="166" t="s">
        <v>71</v>
      </c>
      <c r="C117" s="164" t="s">
        <v>184</v>
      </c>
      <c r="D117" s="202">
        <v>0</v>
      </c>
      <c r="E117" s="171"/>
      <c r="F117" s="171" t="s">
        <v>72</v>
      </c>
      <c r="G117" s="139">
        <f>I224</f>
        <v>0.10451428822485623</v>
      </c>
      <c r="H117" s="171"/>
      <c r="I117" s="1">
        <f>+G117*D117</f>
        <v>0</v>
      </c>
      <c r="J117" s="171" t="s">
        <v>0</v>
      </c>
      <c r="K117" s="201"/>
      <c r="M117" s="317"/>
      <c r="N117" s="318"/>
      <c r="O117" s="319"/>
      <c r="P117" s="218"/>
    </row>
    <row r="118" spans="1:16" ht="16.5" thickBot="1">
      <c r="A118" s="172">
        <v>28</v>
      </c>
      <c r="B118" s="166" t="s">
        <v>73</v>
      </c>
      <c r="C118" s="164" t="s">
        <v>261</v>
      </c>
      <c r="D118" s="200">
        <f>'2 - 12a.B Balance Sheet'!C30</f>
        <v>855986</v>
      </c>
      <c r="E118" s="171"/>
      <c r="F118" s="171" t="s">
        <v>74</v>
      </c>
      <c r="G118" s="139">
        <f>+G87</f>
        <v>8.3579181074408659E-3</v>
      </c>
      <c r="H118" s="171"/>
      <c r="I118" s="133">
        <f>+G118*D118</f>
        <v>7154.260889115877</v>
      </c>
      <c r="J118" s="171"/>
      <c r="K118" s="201"/>
      <c r="M118" s="317"/>
      <c r="N118" s="318"/>
      <c r="O118" s="319"/>
      <c r="P118" s="218"/>
    </row>
    <row r="119" spans="1:16">
      <c r="A119" s="172">
        <v>29</v>
      </c>
      <c r="B119" s="166" t="s">
        <v>231</v>
      </c>
      <c r="C119" s="168"/>
      <c r="D119" s="1">
        <f>D116+D117+D118</f>
        <v>2441738.5287500001</v>
      </c>
      <c r="E119" s="168"/>
      <c r="F119" s="168"/>
      <c r="G119" s="168"/>
      <c r="H119" s="168"/>
      <c r="I119" s="1">
        <f>I116+I117+I118</f>
        <v>43681.759407054415</v>
      </c>
      <c r="J119" s="168"/>
      <c r="K119" s="168"/>
      <c r="M119" s="218"/>
      <c r="N119" s="218"/>
      <c r="O119" s="218"/>
      <c r="P119" s="218"/>
    </row>
    <row r="120" spans="1:16" ht="16.5" thickBot="1">
      <c r="C120" s="171"/>
      <c r="D120" s="206"/>
      <c r="E120" s="171"/>
      <c r="F120" s="171"/>
      <c r="G120" s="171"/>
      <c r="H120" s="171"/>
      <c r="I120" s="206"/>
      <c r="J120" s="171"/>
      <c r="K120" s="171"/>
      <c r="M120" s="218"/>
      <c r="N120" s="218"/>
      <c r="O120" s="218"/>
      <c r="P120" s="218"/>
    </row>
    <row r="121" spans="1:16" ht="16.5" thickBot="1">
      <c r="A121" s="172">
        <v>30</v>
      </c>
      <c r="B121" s="166" t="s">
        <v>75</v>
      </c>
      <c r="C121" s="171"/>
      <c r="D121" s="143">
        <f>+D119+D113+D111+D103</f>
        <v>544175709.52874994</v>
      </c>
      <c r="E121" s="171"/>
      <c r="F121" s="171"/>
      <c r="G121" s="201"/>
      <c r="H121" s="171"/>
      <c r="I121" s="143">
        <f>+I119+I113+I111+I103</f>
        <v>3990389.8177550244</v>
      </c>
      <c r="J121" s="171"/>
      <c r="K121" s="201"/>
      <c r="M121" s="218"/>
      <c r="N121" s="218"/>
      <c r="O121" s="218"/>
      <c r="P121" s="218"/>
    </row>
    <row r="122" spans="1:16" ht="16.5" thickTop="1">
      <c r="A122" s="172"/>
      <c r="B122" s="166"/>
      <c r="C122" s="171"/>
      <c r="D122" s="171"/>
      <c r="E122" s="171"/>
      <c r="F122" s="171"/>
      <c r="G122" s="171"/>
      <c r="H122" s="171"/>
      <c r="I122" s="171"/>
      <c r="J122" s="171"/>
      <c r="K122" s="171"/>
      <c r="M122" s="218"/>
      <c r="N122" s="218"/>
      <c r="O122" s="218"/>
      <c r="P122" s="218"/>
    </row>
    <row r="123" spans="1:16">
      <c r="A123" s="172"/>
      <c r="B123" s="166"/>
      <c r="C123" s="171"/>
      <c r="D123" s="171"/>
      <c r="E123" s="171"/>
      <c r="F123" s="171"/>
      <c r="G123" s="171"/>
      <c r="H123" s="171"/>
      <c r="I123" s="171"/>
      <c r="J123" s="171"/>
      <c r="K123" s="171"/>
      <c r="M123" s="218"/>
      <c r="N123" s="218"/>
      <c r="O123" s="218"/>
      <c r="P123" s="218"/>
    </row>
    <row r="124" spans="1:16">
      <c r="A124" s="172"/>
      <c r="B124" s="166"/>
      <c r="C124" s="171"/>
      <c r="D124" s="171"/>
      <c r="E124" s="171"/>
      <c r="F124" s="171"/>
      <c r="G124" s="171"/>
      <c r="H124" s="171"/>
      <c r="I124" s="171"/>
      <c r="J124" s="171"/>
      <c r="K124" s="171"/>
      <c r="M124" s="218"/>
      <c r="N124" s="218"/>
      <c r="O124" s="218"/>
      <c r="P124" s="218"/>
    </row>
    <row r="125" spans="1:16">
      <c r="A125" s="172"/>
      <c r="B125" s="166"/>
      <c r="C125" s="171"/>
      <c r="D125" s="171"/>
      <c r="E125" s="171"/>
      <c r="F125" s="171"/>
      <c r="G125" s="171"/>
      <c r="H125" s="171"/>
      <c r="I125" s="171"/>
      <c r="J125" s="171"/>
      <c r="K125" s="171"/>
      <c r="M125" s="218"/>
      <c r="N125" s="218"/>
      <c r="O125" s="218"/>
      <c r="P125" s="218"/>
    </row>
    <row r="126" spans="1:16">
      <c r="A126" s="172"/>
      <c r="B126" s="166"/>
      <c r="C126" s="171"/>
      <c r="D126" s="171"/>
      <c r="E126" s="171"/>
      <c r="F126" s="171"/>
      <c r="G126" s="171"/>
      <c r="H126" s="171"/>
      <c r="I126" s="171"/>
      <c r="J126" s="171"/>
      <c r="K126" s="171"/>
      <c r="M126" s="218"/>
      <c r="N126" s="218"/>
      <c r="O126" s="218"/>
      <c r="P126" s="218"/>
    </row>
    <row r="127" spans="1:16">
      <c r="A127" s="172"/>
      <c r="B127" s="166"/>
      <c r="C127" s="171"/>
      <c r="D127" s="171"/>
      <c r="E127" s="171"/>
      <c r="F127" s="171"/>
      <c r="G127" s="171"/>
      <c r="H127" s="171"/>
      <c r="I127" s="171"/>
      <c r="J127" s="171"/>
      <c r="K127" s="171"/>
      <c r="M127" s="218"/>
      <c r="N127" s="218"/>
      <c r="O127" s="218"/>
      <c r="P127" s="218"/>
    </row>
    <row r="128" spans="1:16">
      <c r="A128" s="172"/>
      <c r="B128" s="166"/>
      <c r="C128" s="171"/>
      <c r="D128" s="171"/>
      <c r="E128" s="171"/>
      <c r="F128" s="171"/>
      <c r="G128" s="171"/>
      <c r="H128" s="171"/>
      <c r="I128" s="171"/>
      <c r="J128" s="171"/>
      <c r="K128" s="171"/>
      <c r="M128" s="218"/>
      <c r="N128" s="218"/>
      <c r="O128" s="218"/>
      <c r="P128" s="218"/>
    </row>
    <row r="129" spans="1:16">
      <c r="A129" s="172"/>
      <c r="B129" s="166"/>
      <c r="C129" s="171"/>
      <c r="D129" s="171"/>
      <c r="E129" s="171"/>
      <c r="F129" s="171"/>
      <c r="G129" s="171"/>
      <c r="H129" s="171"/>
      <c r="I129" s="171"/>
      <c r="J129" s="171"/>
      <c r="K129" s="171"/>
      <c r="M129" s="218"/>
      <c r="N129" s="218"/>
      <c r="O129" s="218"/>
      <c r="P129" s="218"/>
    </row>
    <row r="130" spans="1:16">
      <c r="A130" s="172"/>
      <c r="B130" s="166"/>
      <c r="C130" s="171"/>
      <c r="D130" s="171"/>
      <c r="E130" s="171"/>
      <c r="F130" s="171"/>
      <c r="G130" s="171"/>
      <c r="H130" s="171"/>
      <c r="I130" s="171"/>
      <c r="J130" s="171"/>
      <c r="K130" s="171"/>
      <c r="M130" s="218"/>
      <c r="N130" s="218"/>
      <c r="O130" s="218"/>
      <c r="P130" s="218"/>
    </row>
    <row r="131" spans="1:16">
      <c r="A131" s="172"/>
      <c r="B131" s="166"/>
      <c r="C131" s="171"/>
      <c r="D131" s="171"/>
      <c r="E131" s="171"/>
      <c r="F131" s="171"/>
      <c r="G131" s="171"/>
      <c r="H131" s="171"/>
      <c r="I131" s="171"/>
      <c r="J131" s="171"/>
      <c r="K131" s="171"/>
      <c r="M131" s="218"/>
      <c r="N131" s="218"/>
      <c r="O131" s="218"/>
      <c r="P131" s="218"/>
    </row>
    <row r="132" spans="1:16">
      <c r="A132" s="172"/>
      <c r="B132" s="166"/>
      <c r="C132" s="171"/>
      <c r="D132" s="171"/>
      <c r="E132" s="171"/>
      <c r="F132" s="171"/>
      <c r="G132" s="171"/>
      <c r="H132" s="171"/>
      <c r="I132" s="171"/>
      <c r="J132" s="171"/>
      <c r="K132" s="165" t="s">
        <v>552</v>
      </c>
      <c r="M132" s="218"/>
      <c r="N132" s="218"/>
      <c r="O132" s="218"/>
      <c r="P132" s="218"/>
    </row>
    <row r="133" spans="1:16">
      <c r="B133" s="166"/>
      <c r="C133" s="166"/>
      <c r="D133" s="167"/>
      <c r="E133" s="166"/>
      <c r="F133" s="166"/>
      <c r="G133" s="166"/>
      <c r="H133" s="168"/>
      <c r="I133" s="168"/>
      <c r="J133" s="328" t="s">
        <v>490</v>
      </c>
      <c r="K133" s="328"/>
      <c r="M133" s="218"/>
      <c r="N133" s="218"/>
      <c r="O133" s="218"/>
      <c r="P133" s="218"/>
    </row>
    <row r="134" spans="1:16">
      <c r="A134" s="172"/>
      <c r="B134" s="166"/>
      <c r="C134" s="171"/>
      <c r="D134" s="171"/>
      <c r="E134" s="171"/>
      <c r="F134" s="171"/>
      <c r="G134" s="171"/>
      <c r="H134" s="171"/>
      <c r="I134" s="171"/>
      <c r="J134" s="171"/>
      <c r="K134" s="171"/>
      <c r="M134" s="218"/>
      <c r="N134" s="218"/>
      <c r="O134" s="218"/>
      <c r="P134" s="218"/>
    </row>
    <row r="135" spans="1:16">
      <c r="A135" s="172"/>
      <c r="B135" s="128" t="str">
        <f>B4</f>
        <v xml:space="preserve">Formula Rate - Non-Levelized </v>
      </c>
      <c r="C135" s="171"/>
      <c r="D135" s="1" t="str">
        <f>D4</f>
        <v xml:space="preserve">     Rate Formula Template</v>
      </c>
      <c r="E135" s="171"/>
      <c r="F135" s="171"/>
      <c r="G135" s="171"/>
      <c r="H135" s="171"/>
      <c r="J135" s="171"/>
      <c r="K135" s="144" t="str">
        <f>K4</f>
        <v>For the 12 months ended 12/31/17</v>
      </c>
      <c r="M135" s="218"/>
      <c r="N135" s="218"/>
      <c r="O135" s="218"/>
      <c r="P135" s="218"/>
    </row>
    <row r="136" spans="1:16">
      <c r="A136" s="172"/>
      <c r="B136" s="166"/>
      <c r="C136" s="171"/>
      <c r="D136" s="1" t="str">
        <f>D5</f>
        <v xml:space="preserve"> Utilizing RUS Form 12 Data</v>
      </c>
      <c r="E136" s="171"/>
      <c r="F136" s="171"/>
      <c r="G136" s="171"/>
      <c r="H136" s="171"/>
      <c r="I136" s="171"/>
      <c r="J136" s="171"/>
      <c r="K136" s="171"/>
      <c r="M136" s="218"/>
      <c r="N136" s="218"/>
      <c r="O136" s="218"/>
      <c r="P136" s="218"/>
    </row>
    <row r="137" spans="1:16">
      <c r="A137" s="172"/>
      <c r="C137" s="171"/>
      <c r="D137" s="171"/>
      <c r="E137" s="171"/>
      <c r="F137" s="171"/>
      <c r="G137" s="171"/>
      <c r="H137" s="171"/>
      <c r="I137" s="171"/>
      <c r="J137" s="171"/>
      <c r="K137" s="171"/>
      <c r="M137" s="218"/>
      <c r="N137" s="218"/>
      <c r="O137" s="218"/>
      <c r="P137" s="218"/>
    </row>
    <row r="138" spans="1:16">
      <c r="A138" s="172"/>
      <c r="D138" s="126" t="str">
        <f>D7</f>
        <v>East Texas Electric Cooperative, Inc.</v>
      </c>
      <c r="J138" s="171"/>
      <c r="K138" s="171"/>
      <c r="M138" s="218"/>
      <c r="N138" s="218"/>
      <c r="O138" s="218"/>
      <c r="P138" s="218"/>
    </row>
    <row r="139" spans="1:16">
      <c r="A139" s="172"/>
      <c r="B139" s="172" t="s">
        <v>38</v>
      </c>
      <c r="C139" s="172" t="s">
        <v>39</v>
      </c>
      <c r="D139" s="172" t="s">
        <v>40</v>
      </c>
      <c r="E139" s="171" t="s">
        <v>0</v>
      </c>
      <c r="F139" s="171"/>
      <c r="G139" s="191" t="s">
        <v>41</v>
      </c>
      <c r="H139" s="171"/>
      <c r="I139" s="192" t="s">
        <v>42</v>
      </c>
      <c r="J139" s="171"/>
      <c r="K139" s="171"/>
      <c r="M139" s="218"/>
      <c r="N139" s="218"/>
      <c r="O139" s="218"/>
      <c r="P139" s="218"/>
    </row>
    <row r="140" spans="1:16">
      <c r="A140" s="172"/>
      <c r="B140" s="172"/>
      <c r="C140" s="168"/>
      <c r="D140" s="168"/>
      <c r="E140" s="168"/>
      <c r="F140" s="168"/>
      <c r="G140" s="168"/>
      <c r="H140" s="168"/>
      <c r="I140" s="168"/>
      <c r="J140" s="168"/>
      <c r="K140" s="194"/>
      <c r="M140" s="218"/>
      <c r="N140" s="218"/>
      <c r="O140" s="218"/>
      <c r="P140" s="218"/>
    </row>
    <row r="141" spans="1:16">
      <c r="A141" s="172" t="s">
        <v>1</v>
      </c>
      <c r="B141" s="166"/>
      <c r="C141" s="193" t="s">
        <v>43</v>
      </c>
      <c r="D141" s="171"/>
      <c r="E141" s="171"/>
      <c r="F141" s="171"/>
      <c r="G141" s="172"/>
      <c r="H141" s="171"/>
      <c r="I141" s="194" t="s">
        <v>44</v>
      </c>
      <c r="J141" s="171"/>
      <c r="K141" s="194"/>
      <c r="M141" s="322"/>
      <c r="N141" s="218"/>
      <c r="O141" s="323"/>
      <c r="P141" s="218"/>
    </row>
    <row r="142" spans="1:16" ht="16.5" thickBot="1">
      <c r="A142" s="174" t="s">
        <v>3</v>
      </c>
      <c r="B142" s="166"/>
      <c r="C142" s="195" t="s">
        <v>45</v>
      </c>
      <c r="D142" s="194" t="s">
        <v>46</v>
      </c>
      <c r="E142" s="196"/>
      <c r="F142" s="194" t="s">
        <v>47</v>
      </c>
      <c r="H142" s="196"/>
      <c r="I142" s="172" t="s">
        <v>48</v>
      </c>
      <c r="J142" s="171"/>
      <c r="K142" s="194"/>
      <c r="M142" s="324"/>
      <c r="N142" s="324"/>
      <c r="O142" s="324"/>
      <c r="P142" s="218"/>
    </row>
    <row r="143" spans="1:16">
      <c r="A143" s="172"/>
      <c r="B143" s="166" t="s">
        <v>262</v>
      </c>
      <c r="C143" s="171"/>
      <c r="D143" s="171"/>
      <c r="E143" s="171"/>
      <c r="F143" s="171"/>
      <c r="G143" s="171"/>
      <c r="H143" s="171"/>
      <c r="I143" s="171"/>
      <c r="J143" s="171"/>
      <c r="K143" s="171"/>
      <c r="M143" s="218"/>
      <c r="N143" s="218"/>
      <c r="O143" s="218"/>
      <c r="P143" s="218"/>
    </row>
    <row r="144" spans="1:16">
      <c r="A144" s="172">
        <v>1</v>
      </c>
      <c r="B144" s="166" t="s">
        <v>76</v>
      </c>
      <c r="C144" s="164" t="s">
        <v>263</v>
      </c>
      <c r="D144" s="202">
        <f>'1 - 12a.A Statement of Oper'!D14+'1 - 12a.A Statement of Oper'!D23</f>
        <v>31477628</v>
      </c>
      <c r="E144" s="171"/>
      <c r="F144" s="171" t="s">
        <v>72</v>
      </c>
      <c r="G144" s="139">
        <f>I224</f>
        <v>0.10451428822485623</v>
      </c>
      <c r="H144" s="171"/>
      <c r="I144" s="1">
        <f t="shared" ref="I144:I151" si="1">+G144*D144</f>
        <v>3289861.8854268049</v>
      </c>
      <c r="J144" s="168"/>
      <c r="K144" s="171"/>
      <c r="M144" s="317"/>
      <c r="N144" s="318"/>
      <c r="O144" s="319"/>
      <c r="P144" s="218"/>
    </row>
    <row r="145" spans="1:17">
      <c r="A145" s="172">
        <v>2</v>
      </c>
      <c r="B145" s="166" t="s">
        <v>77</v>
      </c>
      <c r="C145" s="164" t="s">
        <v>78</v>
      </c>
      <c r="D145" s="314">
        <v>28681646.77</v>
      </c>
      <c r="E145" s="171"/>
      <c r="F145" s="171" t="s">
        <v>72</v>
      </c>
      <c r="G145" s="139">
        <f>+G144</f>
        <v>0.10451428822485623</v>
      </c>
      <c r="H145" s="171"/>
      <c r="I145" s="1">
        <f t="shared" si="1"/>
        <v>2997641.8972832966</v>
      </c>
      <c r="J145" s="168"/>
      <c r="K145" s="171"/>
      <c r="M145" s="317"/>
      <c r="N145" s="318"/>
      <c r="O145" s="319"/>
      <c r="P145" s="218"/>
    </row>
    <row r="146" spans="1:17">
      <c r="A146" s="172">
        <v>3</v>
      </c>
      <c r="B146" s="166" t="s">
        <v>79</v>
      </c>
      <c r="C146" s="164" t="s">
        <v>264</v>
      </c>
      <c r="D146" s="202">
        <f>'1 - 12a.A Statement of Oper'!D20+'1 - 12a.A Statement of Oper'!D26</f>
        <v>9890039</v>
      </c>
      <c r="E146" s="171"/>
      <c r="F146" s="171" t="s">
        <v>57</v>
      </c>
      <c r="G146" s="139">
        <f>I231</f>
        <v>0</v>
      </c>
      <c r="H146" s="171"/>
      <c r="I146" s="1">
        <f t="shared" si="1"/>
        <v>0</v>
      </c>
      <c r="J146" s="171"/>
      <c r="K146" s="171" t="s">
        <v>0</v>
      </c>
      <c r="M146" s="317"/>
      <c r="N146" s="318"/>
      <c r="O146" s="319"/>
      <c r="P146" s="218"/>
    </row>
    <row r="147" spans="1:17">
      <c r="A147" s="172">
        <v>4</v>
      </c>
      <c r="B147" s="166" t="s">
        <v>80</v>
      </c>
      <c r="C147" s="171"/>
      <c r="D147" s="202">
        <v>0</v>
      </c>
      <c r="E147" s="171"/>
      <c r="F147" s="1" t="str">
        <f>+F146</f>
        <v>W/S</v>
      </c>
      <c r="G147" s="139">
        <f>I231</f>
        <v>0</v>
      </c>
      <c r="H147" s="171"/>
      <c r="I147" s="1">
        <f t="shared" si="1"/>
        <v>0</v>
      </c>
      <c r="J147" s="171"/>
      <c r="K147" s="171"/>
      <c r="M147" s="317"/>
      <c r="N147" s="318"/>
      <c r="O147" s="319"/>
      <c r="P147" s="218"/>
    </row>
    <row r="148" spans="1:17">
      <c r="A148" s="172">
        <v>5</v>
      </c>
      <c r="B148" s="166" t="s">
        <v>206</v>
      </c>
      <c r="C148" s="171"/>
      <c r="D148" s="202">
        <v>0</v>
      </c>
      <c r="E148" s="171"/>
      <c r="F148" s="1" t="str">
        <f>+F147</f>
        <v>W/S</v>
      </c>
      <c r="G148" s="139">
        <f>I231</f>
        <v>0</v>
      </c>
      <c r="H148" s="171"/>
      <c r="I148" s="1">
        <f t="shared" si="1"/>
        <v>0</v>
      </c>
      <c r="J148" s="171"/>
      <c r="K148" s="171"/>
      <c r="M148" s="317"/>
      <c r="N148" s="318"/>
      <c r="O148" s="319"/>
      <c r="P148" s="218"/>
    </row>
    <row r="149" spans="1:17">
      <c r="A149" s="172" t="s">
        <v>172</v>
      </c>
      <c r="B149" s="166" t="s">
        <v>232</v>
      </c>
      <c r="C149" s="171"/>
      <c r="D149" s="202">
        <v>0</v>
      </c>
      <c r="E149" s="171"/>
      <c r="F149" s="1" t="str">
        <f>+F144</f>
        <v>TE</v>
      </c>
      <c r="G149" s="139">
        <f>+G144</f>
        <v>0.10451428822485623</v>
      </c>
      <c r="H149" s="171"/>
      <c r="I149" s="1">
        <f t="shared" si="1"/>
        <v>0</v>
      </c>
      <c r="J149" s="171"/>
      <c r="K149" s="171"/>
      <c r="M149" s="317"/>
      <c r="N149" s="318"/>
      <c r="O149" s="319"/>
      <c r="P149" s="218"/>
    </row>
    <row r="150" spans="1:17">
      <c r="A150" s="172">
        <v>6</v>
      </c>
      <c r="B150" s="166" t="s">
        <v>58</v>
      </c>
      <c r="C150" s="171"/>
      <c r="D150" s="202">
        <v>0</v>
      </c>
      <c r="E150" s="171"/>
      <c r="F150" s="171" t="s">
        <v>59</v>
      </c>
      <c r="G150" s="139">
        <f>K235</f>
        <v>0</v>
      </c>
      <c r="H150" s="171"/>
      <c r="I150" s="1">
        <f t="shared" si="1"/>
        <v>0</v>
      </c>
      <c r="J150" s="171"/>
      <c r="K150" s="171"/>
      <c r="M150" s="317"/>
      <c r="N150" s="318"/>
      <c r="O150" s="319"/>
      <c r="P150" s="218"/>
    </row>
    <row r="151" spans="1:17" ht="16.5" thickBot="1">
      <c r="A151" s="172">
        <v>7</v>
      </c>
      <c r="B151" s="166" t="s">
        <v>81</v>
      </c>
      <c r="C151" s="171"/>
      <c r="D151" s="200">
        <v>0</v>
      </c>
      <c r="E151" s="171"/>
      <c r="F151" s="171" t="s">
        <v>52</v>
      </c>
      <c r="G151" s="199">
        <v>1</v>
      </c>
      <c r="H151" s="171"/>
      <c r="I151" s="133">
        <f t="shared" si="1"/>
        <v>0</v>
      </c>
      <c r="J151" s="171"/>
      <c r="K151" s="171"/>
      <c r="M151" s="317"/>
      <c r="N151" s="318"/>
      <c r="O151" s="319"/>
      <c r="P151" s="218"/>
    </row>
    <row r="152" spans="1:17">
      <c r="A152" s="172">
        <v>8</v>
      </c>
      <c r="B152" s="166" t="s">
        <v>179</v>
      </c>
      <c r="C152" s="171"/>
      <c r="D152" s="1">
        <f>+D144-D145+D146-D147-D148+D149+D150+D151</f>
        <v>12686020.23</v>
      </c>
      <c r="E152" s="171"/>
      <c r="F152" s="171"/>
      <c r="G152" s="171"/>
      <c r="H152" s="171"/>
      <c r="I152" s="1">
        <f>+I144-I145+I146-I147-I148+I149+I150+I151</f>
        <v>292219.98814350832</v>
      </c>
      <c r="J152" s="171"/>
      <c r="K152" s="171"/>
      <c r="M152" s="320"/>
      <c r="N152" s="318"/>
      <c r="O152" s="319"/>
      <c r="P152" s="218"/>
    </row>
    <row r="153" spans="1:17">
      <c r="A153" s="172"/>
      <c r="C153" s="204"/>
      <c r="D153" s="203"/>
      <c r="E153" s="204"/>
      <c r="F153" s="204"/>
      <c r="G153" s="316"/>
      <c r="H153" s="204"/>
      <c r="I153" s="203"/>
      <c r="J153" s="204"/>
      <c r="K153" s="204"/>
      <c r="L153" s="203"/>
      <c r="M153" s="218"/>
      <c r="N153" s="321"/>
      <c r="O153" s="319"/>
      <c r="P153" s="218"/>
      <c r="Q153" s="203"/>
    </row>
    <row r="154" spans="1:17">
      <c r="A154" s="172"/>
      <c r="B154" s="166" t="s">
        <v>265</v>
      </c>
      <c r="C154" s="171"/>
      <c r="D154" s="171"/>
      <c r="E154" s="171"/>
      <c r="F154" s="171"/>
      <c r="G154" s="171"/>
      <c r="H154" s="171"/>
      <c r="I154" s="171"/>
      <c r="J154" s="171"/>
      <c r="K154" s="171"/>
      <c r="M154" s="317"/>
      <c r="N154" s="318"/>
      <c r="O154" s="218"/>
      <c r="P154" s="218"/>
    </row>
    <row r="155" spans="1:17">
      <c r="A155" s="172">
        <v>9</v>
      </c>
      <c r="B155" s="128" t="str">
        <f>+B144</f>
        <v xml:space="preserve">  Transmission </v>
      </c>
      <c r="C155" s="164" t="s">
        <v>185</v>
      </c>
      <c r="D155" s="202">
        <f>'3 -12h.A&amp;B Util Plt &amp; Accum Dep'!E41</f>
        <v>1753118</v>
      </c>
      <c r="E155" s="171"/>
      <c r="F155" s="171" t="s">
        <v>9</v>
      </c>
      <c r="G155" s="139">
        <f>+G113</f>
        <v>0.10451428822485623</v>
      </c>
      <c r="H155" s="171"/>
      <c r="I155" s="1">
        <f>+G155*D155</f>
        <v>183225.87994418351</v>
      </c>
      <c r="J155" s="171"/>
      <c r="K155" s="201"/>
      <c r="M155" s="317"/>
      <c r="N155" s="318"/>
      <c r="O155" s="319"/>
      <c r="P155" s="218"/>
    </row>
    <row r="156" spans="1:17">
      <c r="A156" s="172">
        <v>10</v>
      </c>
      <c r="B156" s="166" t="s">
        <v>56</v>
      </c>
      <c r="C156" s="164" t="s">
        <v>266</v>
      </c>
      <c r="D156" s="202">
        <f>'3 -12h.A&amp;B Util Plt &amp; Accum Dep'!E43+'3 -12h.A&amp;B Util Plt &amp; Accum Dep'!E48</f>
        <v>0</v>
      </c>
      <c r="E156" s="171"/>
      <c r="F156" s="171" t="s">
        <v>57</v>
      </c>
      <c r="G156" s="139">
        <f>+G146</f>
        <v>0</v>
      </c>
      <c r="H156" s="171"/>
      <c r="I156" s="1">
        <f>+G156*D156</f>
        <v>0</v>
      </c>
      <c r="J156" s="171"/>
      <c r="K156" s="201"/>
      <c r="M156" s="317"/>
      <c r="N156" s="318"/>
      <c r="O156" s="319"/>
      <c r="P156" s="218"/>
    </row>
    <row r="157" spans="1:17" ht="16.5" thickBot="1">
      <c r="A157" s="172">
        <v>11</v>
      </c>
      <c r="B157" s="128" t="str">
        <f>+B150</f>
        <v xml:space="preserve">  Common</v>
      </c>
      <c r="C157" s="171"/>
      <c r="D157" s="200">
        <v>0</v>
      </c>
      <c r="E157" s="171"/>
      <c r="F157" s="171" t="s">
        <v>59</v>
      </c>
      <c r="G157" s="139">
        <f>+G150</f>
        <v>0</v>
      </c>
      <c r="H157" s="171"/>
      <c r="I157" s="133">
        <f>+G157*D157</f>
        <v>0</v>
      </c>
      <c r="J157" s="171"/>
      <c r="K157" s="201"/>
      <c r="M157" s="317"/>
      <c r="N157" s="318"/>
      <c r="O157" s="319"/>
      <c r="P157" s="218"/>
    </row>
    <row r="158" spans="1:17">
      <c r="A158" s="172">
        <v>12</v>
      </c>
      <c r="B158" s="166" t="s">
        <v>233</v>
      </c>
      <c r="C158" s="171"/>
      <c r="D158" s="1">
        <f>SUM(D155:D157)</f>
        <v>1753118</v>
      </c>
      <c r="E158" s="171"/>
      <c r="F158" s="171"/>
      <c r="G158" s="171"/>
      <c r="H158" s="171"/>
      <c r="I158" s="1">
        <f>SUM(I155:I157)</f>
        <v>183225.87994418351</v>
      </c>
      <c r="J158" s="171"/>
      <c r="K158" s="171"/>
      <c r="M158" s="218"/>
      <c r="N158" s="218"/>
      <c r="O158" s="218"/>
      <c r="P158" s="218"/>
    </row>
    <row r="159" spans="1:17">
      <c r="A159" s="172"/>
      <c r="B159" s="166"/>
      <c r="C159" s="171"/>
      <c r="D159" s="171"/>
      <c r="E159" s="171"/>
      <c r="F159" s="171"/>
      <c r="G159" s="171"/>
      <c r="H159" s="171"/>
      <c r="I159" s="171"/>
      <c r="J159" s="171"/>
      <c r="K159" s="171"/>
      <c r="M159" s="218"/>
      <c r="N159" s="218"/>
      <c r="O159" s="218"/>
      <c r="P159" s="218"/>
    </row>
    <row r="160" spans="1:17">
      <c r="A160" s="172" t="s">
        <v>0</v>
      </c>
      <c r="B160" s="166" t="s">
        <v>207</v>
      </c>
      <c r="D160" s="171"/>
      <c r="E160" s="171"/>
      <c r="F160" s="171"/>
      <c r="G160" s="171"/>
      <c r="H160" s="171"/>
      <c r="I160" s="171"/>
      <c r="J160" s="171"/>
      <c r="K160" s="171"/>
      <c r="M160" s="218"/>
      <c r="N160" s="218"/>
      <c r="O160" s="218"/>
      <c r="P160" s="218"/>
    </row>
    <row r="161" spans="1:16">
      <c r="A161" s="172"/>
      <c r="B161" s="166" t="s">
        <v>82</v>
      </c>
      <c r="E161" s="171"/>
      <c r="F161" s="171"/>
      <c r="H161" s="171"/>
      <c r="J161" s="171"/>
      <c r="K161" s="201"/>
      <c r="M161" s="218"/>
      <c r="N161" s="218"/>
      <c r="O161" s="218"/>
      <c r="P161" s="218"/>
    </row>
    <row r="162" spans="1:16">
      <c r="A162" s="172">
        <v>13</v>
      </c>
      <c r="B162" s="166" t="s">
        <v>83</v>
      </c>
      <c r="C162" s="171"/>
      <c r="D162" s="202">
        <v>0</v>
      </c>
      <c r="E162" s="171"/>
      <c r="F162" s="171" t="s">
        <v>57</v>
      </c>
      <c r="G162" s="132">
        <f>+G156</f>
        <v>0</v>
      </c>
      <c r="H162" s="171"/>
      <c r="I162" s="1">
        <f>+G162*D162</f>
        <v>0</v>
      </c>
      <c r="J162" s="171"/>
      <c r="K162" s="201"/>
      <c r="M162" s="218"/>
      <c r="N162" s="218"/>
      <c r="O162" s="218"/>
      <c r="P162" s="218"/>
    </row>
    <row r="163" spans="1:16">
      <c r="A163" s="172">
        <v>14</v>
      </c>
      <c r="B163" s="166" t="s">
        <v>84</v>
      </c>
      <c r="C163" s="171"/>
      <c r="D163" s="202">
        <v>0</v>
      </c>
      <c r="E163" s="171"/>
      <c r="F163" s="1" t="str">
        <f>+F162</f>
        <v>W/S</v>
      </c>
      <c r="G163" s="132">
        <f>+G162</f>
        <v>0</v>
      </c>
      <c r="H163" s="171"/>
      <c r="I163" s="1">
        <f>+G163*D163</f>
        <v>0</v>
      </c>
      <c r="J163" s="171"/>
      <c r="K163" s="201"/>
      <c r="M163" s="218"/>
      <c r="N163" s="218"/>
      <c r="O163" s="218"/>
      <c r="P163" s="218"/>
    </row>
    <row r="164" spans="1:16">
      <c r="A164" s="172">
        <v>15</v>
      </c>
      <c r="B164" s="166" t="s">
        <v>85</v>
      </c>
      <c r="C164" s="171"/>
      <c r="E164" s="171"/>
      <c r="F164" s="171"/>
      <c r="H164" s="171"/>
      <c r="J164" s="171"/>
      <c r="K164" s="201"/>
      <c r="M164" s="218"/>
      <c r="N164" s="218"/>
      <c r="O164" s="218"/>
      <c r="P164" s="218"/>
    </row>
    <row r="165" spans="1:16">
      <c r="A165" s="172">
        <v>16</v>
      </c>
      <c r="B165" s="166" t="s">
        <v>86</v>
      </c>
      <c r="C165" s="171"/>
      <c r="D165" s="202">
        <v>0</v>
      </c>
      <c r="E165" s="171"/>
      <c r="F165" s="171" t="s">
        <v>74</v>
      </c>
      <c r="G165" s="132">
        <f>+G87</f>
        <v>8.3579181074408659E-3</v>
      </c>
      <c r="H165" s="171"/>
      <c r="I165" s="1">
        <f>+G165*D165</f>
        <v>0</v>
      </c>
      <c r="J165" s="171"/>
      <c r="K165" s="201"/>
      <c r="M165" s="218"/>
      <c r="N165" s="218"/>
      <c r="O165" s="218"/>
      <c r="P165" s="218"/>
    </row>
    <row r="166" spans="1:16">
      <c r="A166" s="172">
        <v>17</v>
      </c>
      <c r="B166" s="166" t="s">
        <v>87</v>
      </c>
      <c r="C166" s="171"/>
      <c r="D166" s="202">
        <v>0</v>
      </c>
      <c r="E166" s="171"/>
      <c r="F166" s="171"/>
      <c r="G166" s="207" t="s">
        <v>171</v>
      </c>
      <c r="H166" s="171"/>
      <c r="I166" s="171">
        <v>0</v>
      </c>
      <c r="J166" s="171"/>
      <c r="K166" s="201"/>
      <c r="M166" s="218"/>
      <c r="N166" s="218"/>
      <c r="O166" s="218"/>
      <c r="P166" s="218"/>
    </row>
    <row r="167" spans="1:16">
      <c r="A167" s="172">
        <v>18</v>
      </c>
      <c r="B167" s="166" t="s">
        <v>88</v>
      </c>
      <c r="C167" s="171"/>
      <c r="D167" s="202">
        <v>0</v>
      </c>
      <c r="E167" s="171"/>
      <c r="F167" s="1" t="str">
        <f>+F165</f>
        <v>GP</v>
      </c>
      <c r="G167" s="132">
        <f>+G165</f>
        <v>8.3579181074408659E-3</v>
      </c>
      <c r="H167" s="171"/>
      <c r="I167" s="1">
        <f>+G167*D167</f>
        <v>0</v>
      </c>
      <c r="J167" s="171"/>
      <c r="K167" s="201"/>
      <c r="M167" s="218"/>
      <c r="N167" s="218"/>
      <c r="O167" s="218"/>
      <c r="P167" s="218"/>
    </row>
    <row r="168" spans="1:16" ht="16.5" thickBot="1">
      <c r="A168" s="172">
        <v>19</v>
      </c>
      <c r="B168" s="166" t="s">
        <v>89</v>
      </c>
      <c r="C168" s="171"/>
      <c r="D168" s="200">
        <v>0</v>
      </c>
      <c r="E168" s="171"/>
      <c r="F168" s="171" t="s">
        <v>74</v>
      </c>
      <c r="G168" s="132">
        <f>+G167</f>
        <v>8.3579181074408659E-3</v>
      </c>
      <c r="H168" s="171"/>
      <c r="I168" s="133">
        <f>+G168*D168</f>
        <v>0</v>
      </c>
      <c r="J168" s="171"/>
      <c r="K168" s="201"/>
      <c r="M168" s="218"/>
      <c r="N168" s="218"/>
      <c r="O168" s="218"/>
      <c r="P168" s="218"/>
    </row>
    <row r="169" spans="1:16">
      <c r="A169" s="172">
        <v>20</v>
      </c>
      <c r="B169" s="166" t="s">
        <v>234</v>
      </c>
      <c r="C169" s="171"/>
      <c r="D169" s="1">
        <f>SUM(D162:D168)</f>
        <v>0</v>
      </c>
      <c r="E169" s="171"/>
      <c r="F169" s="171"/>
      <c r="G169" s="179"/>
      <c r="H169" s="171"/>
      <c r="I169" s="1">
        <f>SUM(I162:I168)</f>
        <v>0</v>
      </c>
      <c r="J169" s="171"/>
      <c r="K169" s="171"/>
      <c r="M169" s="218"/>
      <c r="N169" s="218"/>
      <c r="O169" s="218"/>
      <c r="P169" s="218"/>
    </row>
    <row r="170" spans="1:16">
      <c r="A170" s="172"/>
      <c r="B170" s="166"/>
      <c r="C170" s="171"/>
      <c r="D170" s="171"/>
      <c r="E170" s="171"/>
      <c r="F170" s="171"/>
      <c r="G170" s="179"/>
      <c r="H170" s="171"/>
      <c r="I170" s="171"/>
      <c r="J170" s="171"/>
      <c r="K170" s="171"/>
      <c r="M170" s="218"/>
      <c r="N170" s="218"/>
      <c r="O170" s="218"/>
      <c r="P170" s="218"/>
    </row>
    <row r="171" spans="1:16">
      <c r="A171" s="172"/>
      <c r="B171" s="166" t="s">
        <v>90</v>
      </c>
      <c r="C171" s="208" t="s">
        <v>91</v>
      </c>
      <c r="D171" s="171"/>
      <c r="E171" s="171"/>
      <c r="F171" s="171" t="s">
        <v>52</v>
      </c>
      <c r="G171" s="209"/>
      <c r="H171" s="171"/>
      <c r="I171" s="171"/>
      <c r="J171" s="171"/>
      <c r="M171" s="218"/>
      <c r="N171" s="218"/>
      <c r="O171" s="218"/>
      <c r="P171" s="218"/>
    </row>
    <row r="172" spans="1:16">
      <c r="A172" s="172">
        <v>21</v>
      </c>
      <c r="B172" s="210" t="s">
        <v>92</v>
      </c>
      <c r="C172" s="171"/>
      <c r="D172" s="145">
        <f>IF(D289&gt;0,1-(((1-D290)*(1-D289))/(1-D290*D289*D291)),0)</f>
        <v>0</v>
      </c>
      <c r="E172" s="171"/>
      <c r="G172" s="209"/>
      <c r="H172" s="171"/>
      <c r="J172" s="171"/>
      <c r="M172" s="218"/>
      <c r="N172" s="218"/>
      <c r="O172" s="218"/>
      <c r="P172" s="218"/>
    </row>
    <row r="173" spans="1:16">
      <c r="A173" s="172">
        <v>22</v>
      </c>
      <c r="B173" s="164" t="s">
        <v>93</v>
      </c>
      <c r="C173" s="171"/>
      <c r="D173" s="145">
        <f>IF(I246&gt;0,(D172/(1-D172))*(1-I244/I246),0)</f>
        <v>0</v>
      </c>
      <c r="E173" s="171"/>
      <c r="G173" s="209"/>
      <c r="H173" s="171"/>
      <c r="J173" s="171"/>
      <c r="M173" s="218"/>
      <c r="N173" s="218"/>
      <c r="O173" s="218"/>
      <c r="P173" s="218"/>
    </row>
    <row r="174" spans="1:16">
      <c r="A174" s="172"/>
      <c r="B174" s="166" t="s">
        <v>273</v>
      </c>
      <c r="C174" s="171"/>
      <c r="D174" s="171"/>
      <c r="E174" s="171"/>
      <c r="G174" s="209"/>
      <c r="H174" s="171"/>
      <c r="J174" s="171"/>
      <c r="M174" s="218"/>
      <c r="N174" s="218"/>
      <c r="O174" s="218"/>
      <c r="P174" s="218"/>
    </row>
    <row r="175" spans="1:16">
      <c r="A175" s="172"/>
      <c r="B175" s="166" t="s">
        <v>94</v>
      </c>
      <c r="C175" s="171"/>
      <c r="D175" s="171"/>
      <c r="E175" s="171"/>
      <c r="G175" s="209"/>
      <c r="H175" s="171"/>
      <c r="J175" s="171"/>
      <c r="M175" s="218"/>
      <c r="N175" s="218"/>
      <c r="O175" s="218"/>
      <c r="P175" s="218"/>
    </row>
    <row r="176" spans="1:16">
      <c r="A176" s="172">
        <v>23</v>
      </c>
      <c r="B176" s="210" t="s">
        <v>95</v>
      </c>
      <c r="C176" s="171"/>
      <c r="D176" s="146">
        <f>IF(D172&gt;0,1/(1-D172),0)</f>
        <v>0</v>
      </c>
      <c r="E176" s="171"/>
      <c r="G176" s="209"/>
      <c r="H176" s="171"/>
      <c r="J176" s="171"/>
      <c r="M176" s="218"/>
      <c r="N176" s="218"/>
      <c r="O176" s="218"/>
      <c r="P176" s="218"/>
    </row>
    <row r="177" spans="1:16">
      <c r="A177" s="172">
        <v>24</v>
      </c>
      <c r="B177" s="166" t="s">
        <v>186</v>
      </c>
      <c r="C177" s="171"/>
      <c r="D177" s="202">
        <v>0</v>
      </c>
      <c r="E177" s="171"/>
      <c r="G177" s="209"/>
      <c r="H177" s="171"/>
      <c r="J177" s="171"/>
      <c r="M177" s="218"/>
      <c r="N177" s="218"/>
      <c r="O177" s="218"/>
      <c r="P177" s="218"/>
    </row>
    <row r="178" spans="1:16">
      <c r="A178" s="172"/>
      <c r="B178" s="166"/>
      <c r="C178" s="171"/>
      <c r="D178" s="171"/>
      <c r="E178" s="171"/>
      <c r="G178" s="209"/>
      <c r="H178" s="171"/>
      <c r="J178" s="171"/>
      <c r="M178" s="218"/>
      <c r="N178" s="218"/>
      <c r="O178" s="218"/>
      <c r="P178" s="218"/>
    </row>
    <row r="179" spans="1:16">
      <c r="A179" s="172">
        <v>25</v>
      </c>
      <c r="B179" s="210" t="s">
        <v>96</v>
      </c>
      <c r="C179" s="208"/>
      <c r="D179" s="1">
        <f>D173*D183</f>
        <v>0</v>
      </c>
      <c r="E179" s="171"/>
      <c r="F179" s="171" t="s">
        <v>52</v>
      </c>
      <c r="G179" s="179"/>
      <c r="H179" s="171"/>
      <c r="I179" s="1">
        <f>D173*I183</f>
        <v>0</v>
      </c>
      <c r="J179" s="171"/>
      <c r="M179" s="218"/>
      <c r="N179" s="218"/>
      <c r="O179" s="218"/>
      <c r="P179" s="218"/>
    </row>
    <row r="180" spans="1:16" ht="16.5" thickBot="1">
      <c r="A180" s="172">
        <v>26</v>
      </c>
      <c r="B180" s="164" t="s">
        <v>97</v>
      </c>
      <c r="C180" s="208"/>
      <c r="D180" s="133">
        <f>D176*D177</f>
        <v>0</v>
      </c>
      <c r="E180" s="171"/>
      <c r="F180" s="164" t="s">
        <v>64</v>
      </c>
      <c r="G180" s="132">
        <f>G103</f>
        <v>7.2853250296684271E-3</v>
      </c>
      <c r="H180" s="171"/>
      <c r="I180" s="133">
        <f>G180*D180</f>
        <v>0</v>
      </c>
      <c r="J180" s="171"/>
      <c r="M180" s="218"/>
      <c r="N180" s="218"/>
      <c r="O180" s="218"/>
      <c r="P180" s="218"/>
    </row>
    <row r="181" spans="1:16">
      <c r="A181" s="172">
        <v>27</v>
      </c>
      <c r="B181" s="210" t="s">
        <v>98</v>
      </c>
      <c r="C181" s="164" t="s">
        <v>99</v>
      </c>
      <c r="D181" s="147">
        <f>+D179+D180</f>
        <v>0</v>
      </c>
      <c r="E181" s="171"/>
      <c r="F181" s="171" t="s">
        <v>0</v>
      </c>
      <c r="G181" s="179" t="s">
        <v>0</v>
      </c>
      <c r="H181" s="171"/>
      <c r="I181" s="147">
        <f>+I179+I180</f>
        <v>0</v>
      </c>
      <c r="J181" s="171"/>
      <c r="M181" s="218"/>
      <c r="N181" s="218"/>
      <c r="O181" s="218"/>
      <c r="P181" s="218"/>
    </row>
    <row r="182" spans="1:16">
      <c r="A182" s="172"/>
      <c r="B182" s="166"/>
      <c r="C182" s="208"/>
      <c r="D182" s="171"/>
      <c r="E182" s="171"/>
      <c r="F182" s="171"/>
      <c r="G182" s="209"/>
      <c r="H182" s="171"/>
      <c r="I182" s="171"/>
      <c r="J182" s="171"/>
      <c r="M182" s="218"/>
      <c r="N182" s="218"/>
      <c r="O182" s="218"/>
      <c r="P182" s="218"/>
    </row>
    <row r="183" spans="1:16">
      <c r="A183" s="172">
        <v>28</v>
      </c>
      <c r="B183" s="166" t="s">
        <v>100</v>
      </c>
      <c r="C183" s="201"/>
      <c r="D183" s="1">
        <f>+$I246*D121</f>
        <v>27843714.757445838</v>
      </c>
      <c r="E183" s="171"/>
      <c r="F183" s="171" t="s">
        <v>52</v>
      </c>
      <c r="G183" s="209"/>
      <c r="H183" s="171"/>
      <c r="I183" s="1">
        <f>+$I246*I121</f>
        <v>204175.36819643207</v>
      </c>
      <c r="J183" s="171"/>
      <c r="M183" s="218"/>
      <c r="N183" s="218"/>
      <c r="O183" s="218"/>
      <c r="P183" s="218"/>
    </row>
    <row r="184" spans="1:16">
      <c r="A184" s="172"/>
      <c r="B184" s="210" t="s">
        <v>193</v>
      </c>
      <c r="D184" s="171"/>
      <c r="E184" s="171"/>
      <c r="F184" s="171"/>
      <c r="G184" s="209"/>
      <c r="H184" s="171"/>
      <c r="I184" s="171"/>
      <c r="J184" s="171"/>
      <c r="K184" s="201"/>
      <c r="M184" s="218"/>
      <c r="N184" s="218"/>
      <c r="O184" s="218"/>
      <c r="P184" s="218"/>
    </row>
    <row r="185" spans="1:16">
      <c r="A185" s="172"/>
      <c r="B185" s="166"/>
      <c r="D185" s="211"/>
      <c r="E185" s="171"/>
      <c r="F185" s="171"/>
      <c r="G185" s="209"/>
      <c r="H185" s="171"/>
      <c r="I185" s="211"/>
      <c r="J185" s="171"/>
      <c r="K185" s="201"/>
      <c r="M185" s="218"/>
      <c r="N185" s="218"/>
      <c r="O185" s="218"/>
      <c r="P185" s="218"/>
    </row>
    <row r="186" spans="1:16">
      <c r="A186" s="172">
        <v>29</v>
      </c>
      <c r="B186" s="166" t="s">
        <v>208</v>
      </c>
      <c r="C186" s="171"/>
      <c r="D186" s="148">
        <f>+D183+D181+D169+D158+D152</f>
        <v>42282852.987445839</v>
      </c>
      <c r="E186" s="171"/>
      <c r="F186" s="171"/>
      <c r="G186" s="171"/>
      <c r="H186" s="171"/>
      <c r="I186" s="148">
        <f>+I183+I181+I169+I158+I152</f>
        <v>679621.23628412397</v>
      </c>
      <c r="J186" s="168"/>
      <c r="K186" s="168"/>
      <c r="M186" s="218"/>
      <c r="N186" s="218"/>
      <c r="O186" s="218"/>
      <c r="P186" s="218"/>
    </row>
    <row r="187" spans="1:16">
      <c r="A187" s="172"/>
      <c r="B187" s="166"/>
      <c r="C187" s="171"/>
      <c r="D187" s="211"/>
      <c r="E187" s="171"/>
      <c r="F187" s="171"/>
      <c r="G187" s="171"/>
      <c r="H187" s="171"/>
      <c r="I187" s="211"/>
      <c r="J187" s="168"/>
      <c r="K187" s="168"/>
      <c r="M187" s="218"/>
      <c r="N187" s="218"/>
      <c r="O187" s="218"/>
      <c r="P187" s="218"/>
    </row>
    <row r="188" spans="1:16">
      <c r="A188" s="172">
        <v>30</v>
      </c>
      <c r="B188" s="166" t="s">
        <v>245</v>
      </c>
      <c r="C188" s="171"/>
      <c r="D188" s="211"/>
      <c r="E188" s="171"/>
      <c r="F188" s="171"/>
      <c r="G188" s="171"/>
      <c r="H188" s="171"/>
      <c r="I188" s="211"/>
      <c r="J188" s="168"/>
      <c r="K188" s="168"/>
      <c r="M188" s="218"/>
      <c r="N188" s="218"/>
      <c r="O188" s="218"/>
      <c r="P188" s="218"/>
    </row>
    <row r="189" spans="1:16">
      <c r="A189" s="172"/>
      <c r="B189" s="166" t="s">
        <v>246</v>
      </c>
      <c r="C189" s="171"/>
      <c r="D189" s="211"/>
      <c r="E189" s="171"/>
      <c r="F189" s="171"/>
      <c r="G189" s="171"/>
      <c r="H189" s="171"/>
      <c r="I189" s="211"/>
      <c r="J189" s="168"/>
      <c r="K189" s="168"/>
      <c r="M189" s="218"/>
      <c r="N189" s="218"/>
      <c r="O189" s="218"/>
      <c r="P189" s="218"/>
    </row>
    <row r="190" spans="1:16">
      <c r="A190" s="172"/>
      <c r="B190" s="329" t="s">
        <v>210</v>
      </c>
      <c r="C190" s="329"/>
      <c r="J190" s="168"/>
      <c r="K190" s="168"/>
      <c r="M190" s="218"/>
      <c r="N190" s="218"/>
      <c r="O190" s="218"/>
      <c r="P190" s="218"/>
    </row>
    <row r="191" spans="1:16">
      <c r="A191" s="172"/>
      <c r="B191" s="166" t="s">
        <v>209</v>
      </c>
      <c r="C191" s="171"/>
      <c r="D191" s="198">
        <v>0</v>
      </c>
      <c r="E191" s="171"/>
      <c r="F191" s="171"/>
      <c r="G191" s="171"/>
      <c r="H191" s="171"/>
      <c r="I191" s="198">
        <v>0</v>
      </c>
      <c r="J191" s="168"/>
      <c r="K191" s="168"/>
      <c r="M191" s="218"/>
      <c r="N191" s="218"/>
      <c r="O191" s="218"/>
      <c r="P191" s="218"/>
    </row>
    <row r="192" spans="1:16">
      <c r="A192" s="172"/>
      <c r="B192" s="166"/>
      <c r="C192" s="171"/>
      <c r="D192" s="211"/>
      <c r="E192" s="171"/>
      <c r="F192" s="171"/>
      <c r="G192" s="171"/>
      <c r="H192" s="171"/>
      <c r="I192" s="211"/>
      <c r="J192" s="168"/>
      <c r="K192" s="168"/>
      <c r="M192" s="218"/>
      <c r="N192" s="218"/>
      <c r="O192" s="218"/>
      <c r="P192" s="218"/>
    </row>
    <row r="193" spans="1:16" ht="17.25" customHeight="1">
      <c r="A193" s="172" t="s">
        <v>250</v>
      </c>
      <c r="B193" s="166" t="s">
        <v>251</v>
      </c>
      <c r="C193" s="171"/>
      <c r="D193" s="211"/>
      <c r="E193" s="171"/>
      <c r="F193" s="171"/>
      <c r="G193" s="171"/>
      <c r="H193" s="171"/>
      <c r="I193" s="211"/>
      <c r="J193" s="168"/>
      <c r="K193" s="168"/>
      <c r="M193" s="218"/>
      <c r="N193" s="218"/>
      <c r="O193" s="218"/>
      <c r="P193" s="218"/>
    </row>
    <row r="194" spans="1:16" ht="17.25" customHeight="1">
      <c r="A194" s="172"/>
      <c r="B194" s="212" t="s">
        <v>477</v>
      </c>
      <c r="C194" s="171"/>
      <c r="D194" s="211"/>
      <c r="E194" s="171"/>
      <c r="F194" s="171"/>
      <c r="G194" s="171"/>
      <c r="H194" s="171"/>
      <c r="I194" s="211"/>
      <c r="J194" s="168"/>
      <c r="K194" s="168"/>
      <c r="M194" s="218"/>
      <c r="N194" s="218"/>
      <c r="O194" s="218"/>
      <c r="P194" s="218"/>
    </row>
    <row r="195" spans="1:16" ht="16.5" customHeight="1">
      <c r="A195" s="172"/>
      <c r="B195" s="330" t="s">
        <v>210</v>
      </c>
      <c r="C195" s="330"/>
      <c r="J195" s="168"/>
      <c r="K195" s="168"/>
      <c r="M195" s="218"/>
      <c r="N195" s="218"/>
      <c r="O195" s="218"/>
      <c r="P195" s="218"/>
    </row>
    <row r="196" spans="1:16" ht="17.25" customHeight="1" thickBot="1">
      <c r="A196" s="172"/>
      <c r="B196" s="166" t="s">
        <v>252</v>
      </c>
      <c r="C196" s="171"/>
      <c r="D196" s="200">
        <v>0</v>
      </c>
      <c r="E196" s="171"/>
      <c r="F196" s="171"/>
      <c r="G196" s="171"/>
      <c r="H196" s="171"/>
      <c r="I196" s="200">
        <v>0</v>
      </c>
      <c r="J196" s="168"/>
      <c r="K196" s="168"/>
      <c r="M196" s="218"/>
      <c r="N196" s="218"/>
      <c r="O196" s="218"/>
      <c r="P196" s="218"/>
    </row>
    <row r="197" spans="1:16" ht="17.25" customHeight="1" thickBot="1">
      <c r="A197" s="213">
        <v>31</v>
      </c>
      <c r="B197" s="203" t="s">
        <v>189</v>
      </c>
      <c r="C197" s="204"/>
      <c r="D197" s="149">
        <f>D186-D191-D196</f>
        <v>42282852.987445839</v>
      </c>
      <c r="E197" s="204"/>
      <c r="F197" s="204"/>
      <c r="G197" s="204"/>
      <c r="H197" s="204"/>
      <c r="I197" s="149">
        <f>I186-I191-I196</f>
        <v>679621.23628412397</v>
      </c>
      <c r="J197" s="214"/>
      <c r="K197" s="204"/>
      <c r="L197" s="203"/>
      <c r="M197" s="218"/>
      <c r="N197" s="218"/>
      <c r="O197" s="218"/>
      <c r="P197" s="218"/>
    </row>
    <row r="198" spans="1:16" ht="16.5" thickTop="1">
      <c r="A198" s="172"/>
      <c r="B198" s="166" t="s">
        <v>253</v>
      </c>
      <c r="C198" s="171"/>
      <c r="D198" s="211"/>
      <c r="E198" s="171"/>
      <c r="F198" s="171"/>
      <c r="G198" s="171"/>
      <c r="H198" s="171"/>
      <c r="I198" s="211"/>
      <c r="J198" s="168"/>
      <c r="K198" s="168"/>
      <c r="M198" s="218"/>
      <c r="N198" s="218"/>
      <c r="O198" s="218"/>
      <c r="P198" s="218"/>
    </row>
    <row r="199" spans="1:16">
      <c r="A199" s="172"/>
      <c r="B199" s="166"/>
      <c r="C199" s="171"/>
      <c r="D199" s="211"/>
      <c r="E199" s="171"/>
      <c r="F199" s="171"/>
      <c r="G199" s="171"/>
      <c r="H199" s="171"/>
      <c r="I199" s="211"/>
      <c r="J199" s="168"/>
      <c r="K199" s="165" t="s">
        <v>552</v>
      </c>
      <c r="M199" s="218"/>
      <c r="N199" s="218"/>
      <c r="O199" s="218"/>
      <c r="P199" s="218"/>
    </row>
    <row r="200" spans="1:16">
      <c r="B200" s="166"/>
      <c r="C200" s="166"/>
      <c r="D200" s="167"/>
      <c r="E200" s="166"/>
      <c r="F200" s="166"/>
      <c r="G200" s="166"/>
      <c r="H200" s="168"/>
      <c r="I200" s="168"/>
      <c r="J200" s="328" t="s">
        <v>491</v>
      </c>
      <c r="K200" s="328"/>
      <c r="M200" s="218"/>
      <c r="N200" s="218"/>
      <c r="O200" s="218"/>
      <c r="P200" s="218"/>
    </row>
    <row r="201" spans="1:16">
      <c r="A201" s="172"/>
      <c r="J201" s="171"/>
      <c r="K201" s="171"/>
      <c r="M201" s="218"/>
      <c r="N201" s="218"/>
      <c r="O201" s="218"/>
      <c r="P201" s="218"/>
    </row>
    <row r="202" spans="1:16">
      <c r="A202" s="172"/>
      <c r="B202" s="128" t="str">
        <f>B4</f>
        <v xml:space="preserve">Formula Rate - Non-Levelized </v>
      </c>
      <c r="D202" s="126" t="str">
        <f>D4</f>
        <v xml:space="preserve">     Rate Formula Template</v>
      </c>
      <c r="J202" s="171"/>
      <c r="K202" s="127" t="str">
        <f>K4</f>
        <v>For the 12 months ended 12/31/17</v>
      </c>
      <c r="M202" s="218"/>
      <c r="N202" s="218"/>
      <c r="O202" s="218"/>
      <c r="P202" s="218"/>
    </row>
    <row r="203" spans="1:16">
      <c r="A203" s="172"/>
      <c r="B203" s="166"/>
      <c r="D203" s="126" t="str">
        <f>D5</f>
        <v xml:space="preserve"> Utilizing RUS Form 12 Data</v>
      </c>
      <c r="J203" s="171"/>
      <c r="K203" s="171"/>
      <c r="M203" s="218"/>
      <c r="N203" s="218"/>
      <c r="O203" s="218"/>
      <c r="P203" s="218"/>
    </row>
    <row r="204" spans="1:16">
      <c r="A204" s="172"/>
      <c r="J204" s="171"/>
      <c r="K204" s="171"/>
      <c r="M204" s="218"/>
      <c r="N204" s="218"/>
      <c r="O204" s="218"/>
      <c r="P204" s="218"/>
    </row>
    <row r="205" spans="1:16">
      <c r="A205" s="172"/>
      <c r="D205" s="126" t="str">
        <f>D7</f>
        <v>East Texas Electric Cooperative, Inc.</v>
      </c>
      <c r="J205" s="171"/>
      <c r="K205" s="171"/>
      <c r="M205" s="218"/>
      <c r="N205" s="218"/>
      <c r="O205" s="218"/>
      <c r="P205" s="218"/>
    </row>
    <row r="206" spans="1:16">
      <c r="A206" s="172" t="s">
        <v>1</v>
      </c>
      <c r="C206" s="166"/>
      <c r="D206" s="166"/>
      <c r="E206" s="166"/>
      <c r="F206" s="166"/>
      <c r="G206" s="166"/>
      <c r="H206" s="166"/>
      <c r="I206" s="166"/>
      <c r="J206" s="166"/>
      <c r="K206" s="166"/>
      <c r="M206" s="218"/>
      <c r="N206" s="218"/>
      <c r="O206" s="218"/>
      <c r="P206" s="218"/>
    </row>
    <row r="207" spans="1:16" ht="16.5" thickBot="1">
      <c r="A207" s="174" t="s">
        <v>3</v>
      </c>
      <c r="C207" s="197" t="s">
        <v>101</v>
      </c>
      <c r="E207" s="168"/>
      <c r="F207" s="168"/>
      <c r="G207" s="168"/>
      <c r="H207" s="168"/>
      <c r="I207" s="168"/>
      <c r="J207" s="171"/>
      <c r="K207" s="171"/>
      <c r="M207" s="322"/>
      <c r="N207" s="218"/>
      <c r="O207" s="323"/>
      <c r="P207" s="218"/>
    </row>
    <row r="208" spans="1:16">
      <c r="A208" s="172"/>
      <c r="B208" s="166" t="s">
        <v>104</v>
      </c>
      <c r="C208" s="168"/>
      <c r="D208" s="168"/>
      <c r="E208" s="168"/>
      <c r="F208" s="168"/>
      <c r="G208" s="168"/>
      <c r="H208" s="168"/>
      <c r="I208" s="168"/>
      <c r="J208" s="171"/>
      <c r="K208" s="171"/>
      <c r="M208" s="324"/>
      <c r="N208" s="324"/>
      <c r="O208" s="324"/>
      <c r="P208" s="218"/>
    </row>
    <row r="209" spans="1:16">
      <c r="A209" s="172">
        <v>1</v>
      </c>
      <c r="B209" s="168" t="s">
        <v>212</v>
      </c>
      <c r="C209" s="168"/>
      <c r="D209" s="171"/>
      <c r="E209" s="171"/>
      <c r="F209" s="171"/>
      <c r="G209" s="171"/>
      <c r="H209" s="171"/>
      <c r="I209" s="1">
        <f>+D83</f>
        <v>63201343</v>
      </c>
      <c r="J209" s="171"/>
      <c r="K209" s="171"/>
      <c r="M209" s="218"/>
      <c r="N209" s="218"/>
      <c r="O209" s="218"/>
      <c r="P209" s="218"/>
    </row>
    <row r="210" spans="1:16">
      <c r="A210" s="172">
        <v>2</v>
      </c>
      <c r="B210" s="168" t="s">
        <v>211</v>
      </c>
      <c r="D210" s="215"/>
      <c r="I210" s="202">
        <f>'4 - WPTrans Plt Excl from ISO'!C23</f>
        <v>56595899.6215</v>
      </c>
      <c r="J210" s="171"/>
      <c r="K210" s="171"/>
      <c r="M210" s="317"/>
      <c r="N210" s="318"/>
      <c r="O210" s="319"/>
      <c r="P210" s="218"/>
    </row>
    <row r="211" spans="1:16" ht="16.5" thickBot="1">
      <c r="A211" s="172">
        <v>3</v>
      </c>
      <c r="B211" s="216" t="s">
        <v>235</v>
      </c>
      <c r="C211" s="216"/>
      <c r="D211" s="211"/>
      <c r="E211" s="171"/>
      <c r="F211" s="171"/>
      <c r="G211" s="217"/>
      <c r="H211" s="171"/>
      <c r="I211" s="200">
        <v>0</v>
      </c>
      <c r="J211" s="171"/>
      <c r="K211" s="171"/>
      <c r="M211" s="317"/>
      <c r="N211" s="318"/>
      <c r="O211" s="319"/>
      <c r="P211" s="218"/>
    </row>
    <row r="212" spans="1:16">
      <c r="A212" s="172">
        <v>4</v>
      </c>
      <c r="B212" s="168" t="s">
        <v>173</v>
      </c>
      <c r="C212" s="168"/>
      <c r="D212" s="171"/>
      <c r="E212" s="171"/>
      <c r="F212" s="171"/>
      <c r="G212" s="217"/>
      <c r="H212" s="171"/>
      <c r="I212" s="1">
        <f>I209-I210-I211</f>
        <v>6605443.3784999996</v>
      </c>
      <c r="J212" s="171"/>
      <c r="K212" s="171"/>
      <c r="M212" s="218"/>
      <c r="N212" s="218"/>
      <c r="O212" s="218"/>
      <c r="P212" s="218"/>
    </row>
    <row r="213" spans="1:16" ht="9" customHeight="1">
      <c r="A213" s="172"/>
      <c r="C213" s="168"/>
      <c r="D213" s="171"/>
      <c r="E213" s="171"/>
      <c r="F213" s="171"/>
      <c r="G213" s="217"/>
      <c r="H213" s="171"/>
      <c r="J213" s="171"/>
      <c r="K213" s="171"/>
      <c r="M213" s="218"/>
      <c r="N213" s="218"/>
      <c r="O213" s="218"/>
      <c r="P213" s="218"/>
    </row>
    <row r="214" spans="1:16">
      <c r="A214" s="172">
        <v>5</v>
      </c>
      <c r="B214" s="168" t="s">
        <v>236</v>
      </c>
      <c r="C214" s="173"/>
      <c r="D214" s="219"/>
      <c r="E214" s="219"/>
      <c r="F214" s="219"/>
      <c r="G214" s="192"/>
      <c r="H214" s="171" t="s">
        <v>105</v>
      </c>
      <c r="I214" s="142">
        <f>IF(I209&gt;0,I212/I209,0)</f>
        <v>0.10451428822485623</v>
      </c>
      <c r="J214" s="171"/>
      <c r="K214" s="171"/>
      <c r="M214" s="218"/>
      <c r="N214" s="218"/>
      <c r="O214" s="218"/>
      <c r="P214" s="218"/>
    </row>
    <row r="215" spans="1:16" ht="9" customHeight="1">
      <c r="J215" s="171"/>
      <c r="K215" s="171"/>
      <c r="M215" s="220"/>
      <c r="N215" s="220"/>
      <c r="O215" s="218"/>
      <c r="P215" s="218"/>
    </row>
    <row r="216" spans="1:16">
      <c r="B216" s="166" t="s">
        <v>102</v>
      </c>
      <c r="J216" s="171"/>
      <c r="K216" s="171"/>
      <c r="M216" s="327"/>
      <c r="N216" s="327"/>
      <c r="O216" s="218"/>
      <c r="P216" s="218"/>
    </row>
    <row r="217" spans="1:16" ht="9" customHeight="1">
      <c r="J217" s="171"/>
      <c r="K217" s="171"/>
      <c r="M217" s="220"/>
      <c r="N217" s="220"/>
      <c r="O217" s="218"/>
      <c r="P217" s="218"/>
    </row>
    <row r="218" spans="1:16">
      <c r="A218" s="172">
        <v>6</v>
      </c>
      <c r="B218" s="164" t="s">
        <v>213</v>
      </c>
      <c r="D218" s="168"/>
      <c r="E218" s="168"/>
      <c r="F218" s="168"/>
      <c r="G218" s="172"/>
      <c r="H218" s="168"/>
      <c r="I218" s="1">
        <f>+D144</f>
        <v>31477628</v>
      </c>
      <c r="J218" s="171"/>
      <c r="K218" s="171"/>
      <c r="M218" s="220"/>
      <c r="N218" s="220"/>
      <c r="O218" s="218"/>
      <c r="P218" s="218"/>
    </row>
    <row r="219" spans="1:16" ht="16.5" thickBot="1">
      <c r="A219" s="172">
        <v>7</v>
      </c>
      <c r="B219" s="216" t="s">
        <v>214</v>
      </c>
      <c r="C219" s="216"/>
      <c r="D219" s="211"/>
      <c r="E219" s="211"/>
      <c r="F219" s="171"/>
      <c r="G219" s="171"/>
      <c r="H219" s="171"/>
      <c r="I219" s="200">
        <v>0</v>
      </c>
      <c r="J219" s="171"/>
      <c r="K219" s="171"/>
      <c r="M219" s="221"/>
      <c r="N219" s="221"/>
      <c r="O219" s="218"/>
      <c r="P219" s="218"/>
    </row>
    <row r="220" spans="1:16">
      <c r="A220" s="172">
        <v>8</v>
      </c>
      <c r="B220" s="168" t="s">
        <v>215</v>
      </c>
      <c r="C220" s="173"/>
      <c r="D220" s="219"/>
      <c r="E220" s="219"/>
      <c r="F220" s="219"/>
      <c r="G220" s="192"/>
      <c r="H220" s="219"/>
      <c r="I220" s="1">
        <f>+I218-I219</f>
        <v>31477628</v>
      </c>
      <c r="J220" s="171"/>
      <c r="K220" s="171"/>
      <c r="M220" s="221"/>
      <c r="N220" s="221"/>
      <c r="O220" s="218"/>
      <c r="P220" s="218"/>
    </row>
    <row r="221" spans="1:16">
      <c r="A221" s="172"/>
      <c r="B221" s="168"/>
      <c r="C221" s="168"/>
      <c r="D221" s="171"/>
      <c r="E221" s="171"/>
      <c r="F221" s="171"/>
      <c r="G221" s="171"/>
      <c r="J221" s="171"/>
      <c r="K221" s="171"/>
      <c r="M221" s="220"/>
      <c r="N221" s="220"/>
      <c r="O221" s="218"/>
      <c r="P221" s="218"/>
    </row>
    <row r="222" spans="1:16">
      <c r="A222" s="172">
        <v>9</v>
      </c>
      <c r="B222" s="168" t="s">
        <v>216</v>
      </c>
      <c r="C222" s="168"/>
      <c r="D222" s="171"/>
      <c r="E222" s="171"/>
      <c r="F222" s="171"/>
      <c r="G222" s="171"/>
      <c r="H222" s="171"/>
      <c r="I222" s="139">
        <f>IF(I218&gt;0,I220/I218,0)</f>
        <v>1</v>
      </c>
      <c r="M222" s="220"/>
      <c r="N222" s="220"/>
      <c r="O222" s="218"/>
      <c r="P222" s="218"/>
    </row>
    <row r="223" spans="1:16">
      <c r="A223" s="172">
        <v>10</v>
      </c>
      <c r="B223" s="168" t="s">
        <v>217</v>
      </c>
      <c r="C223" s="168"/>
      <c r="D223" s="171"/>
      <c r="E223" s="171"/>
      <c r="F223" s="171"/>
      <c r="G223" s="171"/>
      <c r="H223" s="168" t="s">
        <v>9</v>
      </c>
      <c r="I223" s="150">
        <f>I214</f>
        <v>0.10451428822485623</v>
      </c>
      <c r="M223" s="220"/>
      <c r="N223" s="220"/>
      <c r="O223" s="218"/>
      <c r="P223" s="218"/>
    </row>
    <row r="224" spans="1:16">
      <c r="A224" s="172">
        <v>11</v>
      </c>
      <c r="B224" s="168" t="s">
        <v>218</v>
      </c>
      <c r="C224" s="168"/>
      <c r="D224" s="168"/>
      <c r="E224" s="168"/>
      <c r="F224" s="168"/>
      <c r="G224" s="168"/>
      <c r="H224" s="168" t="s">
        <v>103</v>
      </c>
      <c r="I224" s="151">
        <f>+I223*I222</f>
        <v>0.10451428822485623</v>
      </c>
      <c r="M224" s="220"/>
      <c r="N224" s="220"/>
      <c r="O224" s="218"/>
      <c r="P224" s="218"/>
    </row>
    <row r="225" spans="1:16">
      <c r="M225" s="220"/>
      <c r="N225" s="220"/>
      <c r="O225" s="218"/>
      <c r="P225" s="218"/>
    </row>
    <row r="226" spans="1:16" ht="16.5" thickBot="1">
      <c r="A226" s="172" t="s">
        <v>0</v>
      </c>
      <c r="B226" s="166" t="s">
        <v>509</v>
      </c>
      <c r="C226" s="171"/>
      <c r="D226" s="222" t="s">
        <v>106</v>
      </c>
      <c r="E226" s="222" t="s">
        <v>9</v>
      </c>
      <c r="F226" s="171"/>
      <c r="G226" s="222" t="s">
        <v>107</v>
      </c>
      <c r="H226" s="171"/>
      <c r="I226" s="171"/>
      <c r="J226" s="171"/>
      <c r="K226" s="171"/>
      <c r="M226" s="220"/>
      <c r="N226" s="220"/>
      <c r="O226" s="218"/>
      <c r="P226" s="218"/>
    </row>
    <row r="227" spans="1:16">
      <c r="A227" s="172">
        <v>12</v>
      </c>
      <c r="B227" s="166" t="s">
        <v>50</v>
      </c>
      <c r="C227" s="171"/>
      <c r="D227" s="202">
        <v>0</v>
      </c>
      <c r="E227" s="223">
        <v>0</v>
      </c>
      <c r="F227" s="223"/>
      <c r="G227" s="1">
        <f>D227*E227</f>
        <v>0</v>
      </c>
      <c r="H227" s="171"/>
      <c r="I227" s="171"/>
      <c r="J227" s="171"/>
      <c r="K227" s="171"/>
      <c r="M227" s="218"/>
      <c r="N227" s="218"/>
      <c r="O227" s="218"/>
      <c r="P227" s="218"/>
    </row>
    <row r="228" spans="1:16">
      <c r="A228" s="172">
        <v>13</v>
      </c>
      <c r="B228" s="166" t="s">
        <v>53</v>
      </c>
      <c r="C228" s="171"/>
      <c r="D228" s="202">
        <v>0</v>
      </c>
      <c r="E228" s="152">
        <f>+I223</f>
        <v>0.10451428822485623</v>
      </c>
      <c r="F228" s="223"/>
      <c r="G228" s="1">
        <f>D228*E228</f>
        <v>0</v>
      </c>
      <c r="H228" s="171"/>
      <c r="I228" s="171"/>
      <c r="J228" s="171"/>
      <c r="K228" s="171"/>
      <c r="M228" s="218"/>
      <c r="N228" s="218"/>
      <c r="O228" s="218"/>
      <c r="P228" s="218"/>
    </row>
    <row r="229" spans="1:16">
      <c r="A229" s="172">
        <v>14</v>
      </c>
      <c r="B229" s="166" t="s">
        <v>55</v>
      </c>
      <c r="C229" s="171"/>
      <c r="D229" s="202">
        <v>0</v>
      </c>
      <c r="E229" s="223">
        <v>0</v>
      </c>
      <c r="F229" s="223"/>
      <c r="G229" s="1">
        <f>D229*E229</f>
        <v>0</v>
      </c>
      <c r="H229" s="171"/>
      <c r="I229" s="224" t="s">
        <v>108</v>
      </c>
      <c r="J229" s="171"/>
      <c r="K229" s="171"/>
      <c r="M229" s="218"/>
      <c r="N229" s="218"/>
      <c r="O229" s="218"/>
      <c r="P229" s="218"/>
    </row>
    <row r="230" spans="1:16" ht="16.5" thickBot="1">
      <c r="A230" s="172">
        <v>15</v>
      </c>
      <c r="B230" s="166" t="s">
        <v>505</v>
      </c>
      <c r="C230" s="171"/>
      <c r="D230" s="200">
        <v>0</v>
      </c>
      <c r="E230" s="223">
        <v>0</v>
      </c>
      <c r="F230" s="223"/>
      <c r="G230" s="133">
        <f>D230*E230</f>
        <v>0</v>
      </c>
      <c r="H230" s="171"/>
      <c r="I230" s="174" t="s">
        <v>109</v>
      </c>
      <c r="J230" s="171"/>
      <c r="K230" s="171"/>
      <c r="M230" s="218"/>
      <c r="N230" s="218"/>
      <c r="O230" s="218"/>
      <c r="P230" s="218"/>
    </row>
    <row r="231" spans="1:16">
      <c r="A231" s="172">
        <v>16</v>
      </c>
      <c r="B231" s="166" t="s">
        <v>169</v>
      </c>
      <c r="C231" s="171"/>
      <c r="D231" s="1">
        <f>SUM(D227:D230)</f>
        <v>0</v>
      </c>
      <c r="E231" s="171"/>
      <c r="F231" s="171"/>
      <c r="G231" s="1">
        <f>SUM(G227:G230)</f>
        <v>0</v>
      </c>
      <c r="H231" s="172" t="s">
        <v>110</v>
      </c>
      <c r="I231" s="139">
        <f>IF(G231&gt;0,G231/D231,0)</f>
        <v>0</v>
      </c>
      <c r="J231" s="225" t="s">
        <v>274</v>
      </c>
      <c r="K231" s="171"/>
      <c r="M231" s="218"/>
      <c r="N231" s="218"/>
      <c r="O231" s="218"/>
      <c r="P231" s="218"/>
    </row>
    <row r="232" spans="1:16" ht="9" customHeight="1">
      <c r="A232" s="172" t="s">
        <v>0</v>
      </c>
      <c r="B232" s="166" t="s">
        <v>0</v>
      </c>
      <c r="C232" s="171" t="s">
        <v>0</v>
      </c>
      <c r="E232" s="171"/>
      <c r="F232" s="171"/>
      <c r="K232" s="171"/>
      <c r="M232" s="218"/>
      <c r="N232" s="218"/>
      <c r="O232" s="218"/>
      <c r="P232" s="218"/>
    </row>
    <row r="233" spans="1:16">
      <c r="A233" s="172"/>
      <c r="B233" s="166" t="s">
        <v>219</v>
      </c>
      <c r="C233" s="171"/>
      <c r="D233" s="193" t="s">
        <v>106</v>
      </c>
      <c r="E233" s="171"/>
      <c r="F233" s="171"/>
      <c r="G233" s="217" t="s">
        <v>111</v>
      </c>
      <c r="H233" s="209" t="s">
        <v>0</v>
      </c>
      <c r="I233" s="201" t="s">
        <v>112</v>
      </c>
      <c r="J233" s="171"/>
      <c r="K233" s="171"/>
      <c r="M233" s="218"/>
      <c r="N233" s="218"/>
      <c r="O233" s="218"/>
      <c r="P233" s="218"/>
    </row>
    <row r="234" spans="1:16">
      <c r="A234" s="172">
        <v>17</v>
      </c>
      <c r="B234" s="166" t="s">
        <v>113</v>
      </c>
      <c r="C234" s="171"/>
      <c r="D234" s="202">
        <v>0</v>
      </c>
      <c r="E234" s="171"/>
      <c r="G234" s="172" t="s">
        <v>114</v>
      </c>
      <c r="H234" s="209"/>
      <c r="I234" s="172" t="s">
        <v>115</v>
      </c>
      <c r="J234" s="171"/>
      <c r="K234" s="172" t="s">
        <v>59</v>
      </c>
      <c r="M234" s="218"/>
      <c r="N234" s="218"/>
      <c r="O234" s="218"/>
      <c r="P234" s="218"/>
    </row>
    <row r="235" spans="1:16">
      <c r="A235" s="172">
        <v>18</v>
      </c>
      <c r="B235" s="166" t="s">
        <v>116</v>
      </c>
      <c r="C235" s="171"/>
      <c r="D235" s="202">
        <v>0</v>
      </c>
      <c r="E235" s="171"/>
      <c r="G235" s="132">
        <f>IF(D237&gt;0,D234/D237,0)</f>
        <v>0</v>
      </c>
      <c r="H235" s="217" t="s">
        <v>117</v>
      </c>
      <c r="I235" s="132">
        <f>I231</f>
        <v>0</v>
      </c>
      <c r="J235" s="209" t="s">
        <v>110</v>
      </c>
      <c r="K235" s="132">
        <f>I235*G235</f>
        <v>0</v>
      </c>
      <c r="M235" s="218"/>
      <c r="N235" s="218"/>
      <c r="O235" s="218"/>
      <c r="P235" s="218"/>
    </row>
    <row r="236" spans="1:16" ht="16.5" thickBot="1">
      <c r="A236" s="172">
        <v>19</v>
      </c>
      <c r="B236" s="226" t="s">
        <v>118</v>
      </c>
      <c r="C236" s="227"/>
      <c r="D236" s="200">
        <v>0</v>
      </c>
      <c r="E236" s="171"/>
      <c r="F236" s="171"/>
      <c r="G236" s="171" t="s">
        <v>0</v>
      </c>
      <c r="H236" s="171"/>
      <c r="I236" s="171"/>
      <c r="J236" s="171"/>
      <c r="K236" s="171"/>
      <c r="M236" s="218"/>
      <c r="N236" s="218"/>
      <c r="O236" s="218"/>
      <c r="P236" s="218"/>
    </row>
    <row r="237" spans="1:16">
      <c r="A237" s="172">
        <v>20</v>
      </c>
      <c r="B237" s="166" t="s">
        <v>220</v>
      </c>
      <c r="C237" s="171"/>
      <c r="D237" s="1">
        <f>D234+D235+D236</f>
        <v>0</v>
      </c>
      <c r="E237" s="171"/>
      <c r="F237" s="171"/>
      <c r="G237" s="171"/>
      <c r="H237" s="171"/>
      <c r="I237" s="171"/>
      <c r="J237" s="171"/>
      <c r="K237" s="171"/>
      <c r="M237" s="218"/>
      <c r="N237" s="218"/>
      <c r="O237" s="218"/>
      <c r="P237" s="218"/>
    </row>
    <row r="238" spans="1:16" ht="9" customHeight="1">
      <c r="A238" s="172"/>
      <c r="B238" s="166" t="s">
        <v>0</v>
      </c>
      <c r="C238" s="171"/>
      <c r="E238" s="171"/>
      <c r="F238" s="171"/>
      <c r="G238" s="171"/>
      <c r="H238" s="171"/>
      <c r="I238" s="171" t="s">
        <v>0</v>
      </c>
      <c r="J238" s="171" t="s">
        <v>0</v>
      </c>
      <c r="K238" s="171"/>
      <c r="M238" s="218"/>
      <c r="N238" s="218"/>
      <c r="O238" s="218"/>
      <c r="P238" s="218"/>
    </row>
    <row r="239" spans="1:16" ht="16.5" thickBot="1">
      <c r="A239" s="172"/>
      <c r="B239" s="166" t="s">
        <v>119</v>
      </c>
      <c r="C239" s="171"/>
      <c r="D239" s="222" t="s">
        <v>106</v>
      </c>
      <c r="E239" s="171"/>
      <c r="F239" s="171"/>
      <c r="G239" s="171"/>
      <c r="H239" s="171"/>
      <c r="J239" s="171"/>
      <c r="K239" s="171"/>
      <c r="M239" s="218"/>
      <c r="N239" s="218"/>
      <c r="O239" s="218"/>
      <c r="P239" s="218"/>
    </row>
    <row r="240" spans="1:16">
      <c r="A240" s="172">
        <v>21</v>
      </c>
      <c r="B240" s="171" t="s">
        <v>267</v>
      </c>
      <c r="C240" s="168"/>
      <c r="D240" s="228">
        <f>'1 - 12a.A Statement of Oper'!D30</f>
        <v>33009774</v>
      </c>
      <c r="E240" s="171"/>
      <c r="F240" s="171"/>
      <c r="G240" s="171"/>
      <c r="H240" s="171"/>
      <c r="I240" s="171"/>
      <c r="J240" s="171"/>
      <c r="K240" s="171"/>
      <c r="M240" s="317"/>
      <c r="N240" s="318"/>
      <c r="O240" s="319"/>
      <c r="P240" s="218"/>
    </row>
    <row r="241" spans="1:18" ht="9" customHeight="1">
      <c r="A241" s="172"/>
      <c r="B241" s="166"/>
      <c r="C241" s="171"/>
      <c r="D241" s="171"/>
      <c r="E241" s="171"/>
      <c r="F241" s="171"/>
      <c r="G241" s="171"/>
      <c r="H241" s="171"/>
      <c r="I241" s="171"/>
      <c r="J241" s="171"/>
      <c r="K241" s="171"/>
      <c r="M241" s="218"/>
      <c r="N241" s="218"/>
      <c r="O241" s="218"/>
      <c r="P241" s="218"/>
    </row>
    <row r="242" spans="1:18">
      <c r="A242" s="172"/>
      <c r="B242" s="166"/>
      <c r="C242" s="171"/>
      <c r="D242" s="171"/>
      <c r="E242" s="171"/>
      <c r="F242" s="171"/>
      <c r="G242" s="217" t="s">
        <v>120</v>
      </c>
      <c r="H242" s="171"/>
      <c r="I242" s="171"/>
      <c r="J242" s="171"/>
      <c r="K242" s="171"/>
      <c r="M242" s="218"/>
      <c r="N242" s="218"/>
      <c r="O242" s="218"/>
      <c r="P242" s="218"/>
    </row>
    <row r="243" spans="1:18" ht="16.5" thickBot="1">
      <c r="A243" s="172"/>
      <c r="B243" s="166"/>
      <c r="C243" s="168"/>
      <c r="D243" s="174" t="s">
        <v>106</v>
      </c>
      <c r="E243" s="174" t="s">
        <v>121</v>
      </c>
      <c r="F243" s="171"/>
      <c r="G243" s="174" t="s">
        <v>122</v>
      </c>
      <c r="H243" s="171"/>
      <c r="I243" s="174" t="s">
        <v>123</v>
      </c>
      <c r="J243" s="171"/>
      <c r="K243" s="171"/>
      <c r="M243" s="218"/>
      <c r="N243" s="218"/>
      <c r="O243" s="218"/>
      <c r="P243" s="218"/>
    </row>
    <row r="244" spans="1:18">
      <c r="A244" s="172">
        <v>22</v>
      </c>
      <c r="B244" s="166" t="s">
        <v>124</v>
      </c>
      <c r="C244" s="168" t="s">
        <v>510</v>
      </c>
      <c r="D244" s="202">
        <f>'2 - 12a.B Balance Sheet'!F23+'2 - 12a.B Balance Sheet'!F24+'2 - 12a.B Balance Sheet'!F29+'2 - 12a.B Balance Sheet'!F30+'2 - 12a.B Balance Sheet'!F31</f>
        <v>775950899</v>
      </c>
      <c r="E244" s="153">
        <f>IF($D$246&gt;0,D244/$D$246,0)</f>
        <v>0.86862851771431504</v>
      </c>
      <c r="F244" s="229"/>
      <c r="G244" s="154">
        <f>IF(D240&gt;0,D240/D244,0)</f>
        <v>4.2541060320364421E-2</v>
      </c>
      <c r="I244" s="154">
        <f>G244*E244</f>
        <v>3.695237816807341E-2</v>
      </c>
      <c r="J244" s="225" t="s">
        <v>125</v>
      </c>
      <c r="M244" s="317"/>
      <c r="N244" s="318"/>
      <c r="O244" s="319"/>
      <c r="P244" s="218"/>
    </row>
    <row r="245" spans="1:18" ht="16.5" thickBot="1">
      <c r="A245" s="172">
        <v>23</v>
      </c>
      <c r="B245" s="166" t="s">
        <v>126</v>
      </c>
      <c r="C245" s="168" t="s">
        <v>511</v>
      </c>
      <c r="D245" s="200">
        <f>'2 - 12a.B Balance Sheet'!F16</f>
        <v>117354908</v>
      </c>
      <c r="E245" s="155">
        <f>IF($D$246&gt;0,D245/$D$246,0)</f>
        <v>0.13137148228568496</v>
      </c>
      <c r="F245" s="229"/>
      <c r="G245" s="154">
        <f>I248</f>
        <v>0.1082</v>
      </c>
      <c r="I245" s="156">
        <f>G245*E245</f>
        <v>1.4214394383311114E-2</v>
      </c>
      <c r="J245" s="171"/>
      <c r="M245" s="317"/>
      <c r="N245" s="318"/>
      <c r="O245" s="319"/>
      <c r="P245" s="218"/>
    </row>
    <row r="246" spans="1:18">
      <c r="A246" s="172">
        <v>24</v>
      </c>
      <c r="B246" s="166" t="s">
        <v>221</v>
      </c>
      <c r="C246" s="168"/>
      <c r="D246" s="1">
        <f>SUM(D244:D245)</f>
        <v>893305807</v>
      </c>
      <c r="E246" s="153">
        <f>IF($D$246&gt;0,D246/$D$246,0)</f>
        <v>1</v>
      </c>
      <c r="F246" s="229"/>
      <c r="G246" s="229"/>
      <c r="I246" s="154">
        <f>SUM(I244:I245)</f>
        <v>5.1166772551384521E-2</v>
      </c>
      <c r="J246" s="225" t="s">
        <v>127</v>
      </c>
      <c r="M246" s="218"/>
      <c r="N246" s="218"/>
      <c r="O246" s="218"/>
      <c r="P246" s="218"/>
    </row>
    <row r="247" spans="1:18" ht="15" customHeight="1">
      <c r="A247" s="172" t="s">
        <v>0</v>
      </c>
      <c r="B247" s="166"/>
      <c r="D247" s="171"/>
      <c r="E247" s="171" t="s">
        <v>0</v>
      </c>
      <c r="F247" s="171"/>
      <c r="G247" s="171"/>
      <c r="H247" s="171"/>
      <c r="I247" s="229"/>
      <c r="M247" s="218"/>
      <c r="N247" s="230"/>
      <c r="O247" s="231"/>
      <c r="P247" s="231"/>
      <c r="Q247" s="231"/>
      <c r="R247" s="232"/>
    </row>
    <row r="248" spans="1:18">
      <c r="A248" s="172">
        <v>25</v>
      </c>
      <c r="E248" s="171"/>
      <c r="F248" s="171"/>
      <c r="G248" s="233" t="s">
        <v>191</v>
      </c>
      <c r="H248" s="171"/>
      <c r="I248" s="157">
        <f>R249+R250</f>
        <v>0.1082</v>
      </c>
      <c r="M248" s="218"/>
      <c r="N248" s="234" t="s">
        <v>554</v>
      </c>
      <c r="O248" s="215"/>
      <c r="P248" s="215"/>
      <c r="Q248" s="215"/>
      <c r="R248" s="235"/>
    </row>
    <row r="249" spans="1:18">
      <c r="A249" s="172">
        <v>26</v>
      </c>
      <c r="G249" s="165" t="s">
        <v>192</v>
      </c>
      <c r="I249" s="152">
        <f>IF(I246&gt;0,G244/I246,0)</f>
        <v>0.8314196537927484</v>
      </c>
      <c r="K249" s="171"/>
      <c r="M249" s="218"/>
      <c r="N249" s="234" t="s">
        <v>555</v>
      </c>
      <c r="O249" s="215"/>
      <c r="P249" s="215"/>
      <c r="Q249" s="215"/>
      <c r="R249" s="272">
        <v>0.1032</v>
      </c>
    </row>
    <row r="250" spans="1:18">
      <c r="A250" s="172"/>
      <c r="B250" s="166" t="s">
        <v>128</v>
      </c>
      <c r="C250" s="168"/>
      <c r="D250" s="168"/>
      <c r="E250" s="168"/>
      <c r="F250" s="168"/>
      <c r="G250" s="168"/>
      <c r="H250" s="168"/>
      <c r="I250" s="168"/>
      <c r="J250" s="168"/>
      <c r="K250" s="168"/>
      <c r="M250" s="218"/>
      <c r="N250" s="234" t="s">
        <v>556</v>
      </c>
      <c r="O250" s="215"/>
      <c r="P250" s="215"/>
      <c r="Q250" s="215"/>
      <c r="R250" s="272">
        <v>5.0000000000000001E-3</v>
      </c>
    </row>
    <row r="251" spans="1:18" ht="16.5" thickBot="1">
      <c r="A251" s="172"/>
      <c r="B251" s="166"/>
      <c r="C251" s="166"/>
      <c r="D251" s="166"/>
      <c r="E251" s="166"/>
      <c r="F251" s="166"/>
      <c r="G251" s="166"/>
      <c r="H251" s="166"/>
      <c r="I251" s="174" t="s">
        <v>129</v>
      </c>
      <c r="J251" s="217"/>
      <c r="K251" s="217"/>
      <c r="M251" s="218"/>
      <c r="N251" s="236"/>
      <c r="O251" s="237"/>
      <c r="P251" s="237"/>
      <c r="Q251" s="237"/>
      <c r="R251" s="238"/>
    </row>
    <row r="252" spans="1:18">
      <c r="A252" s="172"/>
      <c r="B252" s="166" t="s">
        <v>222</v>
      </c>
      <c r="C252" s="168"/>
      <c r="D252" s="168"/>
      <c r="E252" s="168"/>
      <c r="F252" s="168"/>
      <c r="G252" s="239" t="s">
        <v>0</v>
      </c>
      <c r="H252" s="240"/>
      <c r="I252" s="203"/>
      <c r="J252" s="217"/>
      <c r="K252" s="217"/>
      <c r="M252" s="218"/>
      <c r="N252" s="218"/>
      <c r="O252" s="218"/>
      <c r="P252" s="218"/>
    </row>
    <row r="253" spans="1:18">
      <c r="A253" s="172">
        <v>27</v>
      </c>
      <c r="B253" s="164" t="s">
        <v>130</v>
      </c>
      <c r="C253" s="168"/>
      <c r="D253" s="168"/>
      <c r="E253" s="168" t="s">
        <v>131</v>
      </c>
      <c r="F253" s="168"/>
      <c r="H253" s="240"/>
      <c r="I253" s="202">
        <v>0</v>
      </c>
      <c r="J253" s="217"/>
      <c r="K253" s="217"/>
      <c r="M253" s="218"/>
      <c r="N253" s="218"/>
      <c r="O253" s="218"/>
      <c r="P253" s="218"/>
    </row>
    <row r="254" spans="1:18" ht="16.5" thickBot="1">
      <c r="A254" s="172">
        <v>28</v>
      </c>
      <c r="B254" s="206" t="s">
        <v>166</v>
      </c>
      <c r="C254" s="216"/>
      <c r="D254" s="215"/>
      <c r="E254" s="241"/>
      <c r="F254" s="241"/>
      <c r="G254" s="241"/>
      <c r="H254" s="168"/>
      <c r="I254" s="200">
        <v>0</v>
      </c>
      <c r="J254" s="217"/>
      <c r="K254" s="217"/>
      <c r="M254" s="218"/>
      <c r="N254" s="218"/>
      <c r="O254" s="218"/>
      <c r="P254" s="218"/>
    </row>
    <row r="255" spans="1:18">
      <c r="A255" s="172">
        <v>29</v>
      </c>
      <c r="B255" s="164" t="s">
        <v>132</v>
      </c>
      <c r="C255" s="168"/>
      <c r="E255" s="168"/>
      <c r="F255" s="168"/>
      <c r="G255" s="168"/>
      <c r="H255" s="168"/>
      <c r="I255" s="141">
        <f>+I253-I254</f>
        <v>0</v>
      </c>
      <c r="J255" s="217"/>
      <c r="K255" s="217"/>
      <c r="M255" s="218"/>
      <c r="N255" s="218"/>
      <c r="O255" s="218"/>
      <c r="P255" s="218"/>
    </row>
    <row r="256" spans="1:18" ht="9" customHeight="1">
      <c r="A256" s="172"/>
      <c r="C256" s="168"/>
      <c r="E256" s="168"/>
      <c r="F256" s="168"/>
      <c r="G256" s="168"/>
      <c r="H256" s="168"/>
      <c r="I256" s="242"/>
      <c r="J256" s="217"/>
      <c r="K256" s="217"/>
      <c r="M256" s="218"/>
      <c r="N256" s="218"/>
      <c r="O256" s="218"/>
      <c r="P256" s="218"/>
    </row>
    <row r="257" spans="1:16">
      <c r="A257" s="172">
        <v>30</v>
      </c>
      <c r="B257" s="166" t="s">
        <v>223</v>
      </c>
      <c r="C257" s="168"/>
      <c r="E257" s="168"/>
      <c r="F257" s="168"/>
      <c r="G257" s="188"/>
      <c r="H257" s="168"/>
      <c r="I257" s="243">
        <v>0</v>
      </c>
      <c r="J257" s="203"/>
      <c r="K257" s="244"/>
      <c r="M257" s="218"/>
      <c r="N257" s="218"/>
      <c r="O257" s="218"/>
      <c r="P257" s="218"/>
    </row>
    <row r="258" spans="1:16" ht="9" customHeight="1">
      <c r="A258" s="172"/>
      <c r="C258" s="168"/>
      <c r="D258" s="168"/>
      <c r="E258" s="168"/>
      <c r="F258" s="168"/>
      <c r="G258" s="168"/>
      <c r="H258" s="168"/>
      <c r="I258" s="242"/>
      <c r="J258" s="203"/>
      <c r="K258" s="244"/>
      <c r="M258" s="218"/>
      <c r="N258" s="218"/>
      <c r="O258" s="218"/>
      <c r="P258" s="218"/>
    </row>
    <row r="259" spans="1:16">
      <c r="B259" s="166" t="s">
        <v>133</v>
      </c>
      <c r="C259" s="168"/>
      <c r="D259" s="168"/>
      <c r="E259" s="168"/>
      <c r="F259" s="168"/>
      <c r="G259" s="168"/>
      <c r="H259" s="168"/>
      <c r="K259" s="245"/>
      <c r="M259" s="218"/>
      <c r="N259" s="218"/>
      <c r="O259" s="218"/>
      <c r="P259" s="218"/>
    </row>
    <row r="260" spans="1:16">
      <c r="A260" s="172">
        <v>31</v>
      </c>
      <c r="B260" s="166" t="s">
        <v>134</v>
      </c>
      <c r="C260" s="171"/>
      <c r="D260" s="171"/>
      <c r="E260" s="171"/>
      <c r="F260" s="171"/>
      <c r="G260" s="171"/>
      <c r="H260" s="171"/>
      <c r="I260" s="246">
        <f>'5 - WP - Other Elec Rev'!F41</f>
        <v>392871.48</v>
      </c>
      <c r="J260" s="171"/>
      <c r="K260" s="217"/>
      <c r="M260" s="317"/>
      <c r="N260" s="318"/>
      <c r="O260" s="319"/>
      <c r="P260" s="218"/>
    </row>
    <row r="261" spans="1:16">
      <c r="A261" s="172">
        <v>32</v>
      </c>
      <c r="B261" s="247" t="s">
        <v>167</v>
      </c>
      <c r="C261" s="241"/>
      <c r="D261" s="241"/>
      <c r="E261" s="241"/>
      <c r="F261" s="241"/>
      <c r="G261" s="168"/>
      <c r="H261" s="168"/>
      <c r="I261" s="246">
        <f>'5 - WP - Other Elec Rev'!W41</f>
        <v>385607.41934427829</v>
      </c>
      <c r="K261" s="217"/>
      <c r="M261" s="317"/>
      <c r="N261" s="318"/>
      <c r="O261" s="319"/>
      <c r="P261" s="218"/>
    </row>
    <row r="262" spans="1:16">
      <c r="A262" s="172" t="s">
        <v>190</v>
      </c>
      <c r="B262" s="248" t="s">
        <v>557</v>
      </c>
      <c r="C262" s="249"/>
      <c r="D262" s="241"/>
      <c r="E262" s="241"/>
      <c r="F262" s="241"/>
      <c r="G262" s="168"/>
      <c r="H262" s="168"/>
      <c r="I262" s="246">
        <v>0</v>
      </c>
      <c r="K262" s="217"/>
      <c r="M262" s="317"/>
      <c r="N262" s="318"/>
      <c r="O262" s="319"/>
      <c r="P262" s="218"/>
    </row>
    <row r="263" spans="1:16" ht="16.5" thickBot="1">
      <c r="A263" s="172" t="s">
        <v>255</v>
      </c>
      <c r="B263" s="250" t="s">
        <v>558</v>
      </c>
      <c r="C263" s="251"/>
      <c r="D263" s="241"/>
      <c r="E263" s="241"/>
      <c r="F263" s="241"/>
      <c r="G263" s="168"/>
      <c r="H263" s="168"/>
      <c r="I263" s="252">
        <v>0</v>
      </c>
      <c r="K263" s="217"/>
      <c r="M263" s="317"/>
      <c r="N263" s="318"/>
      <c r="O263" s="319"/>
      <c r="P263" s="218"/>
    </row>
    <row r="264" spans="1:16">
      <c r="A264" s="172">
        <v>33</v>
      </c>
      <c r="B264" s="164" t="s">
        <v>254</v>
      </c>
      <c r="C264" s="172"/>
      <c r="D264" s="171"/>
      <c r="E264" s="171"/>
      <c r="F264" s="171"/>
      <c r="G264" s="171"/>
      <c r="H264" s="168"/>
      <c r="I264" s="2">
        <f>+I260-I261-I262-I263</f>
        <v>7264.0606557216961</v>
      </c>
      <c r="J264" s="171"/>
      <c r="K264" s="204"/>
    </row>
    <row r="265" spans="1:16">
      <c r="A265" s="172"/>
    </row>
    <row r="266" spans="1:16">
      <c r="A266" s="172"/>
    </row>
    <row r="267" spans="1:16">
      <c r="A267" s="172"/>
    </row>
    <row r="268" spans="1:16">
      <c r="A268" s="172"/>
      <c r="K268" s="165" t="s">
        <v>552</v>
      </c>
    </row>
    <row r="269" spans="1:16">
      <c r="B269" s="166"/>
      <c r="C269" s="166"/>
      <c r="D269" s="167"/>
      <c r="E269" s="166"/>
      <c r="F269" s="166"/>
      <c r="G269" s="166"/>
      <c r="H269" s="168"/>
      <c r="I269" s="168"/>
      <c r="J269" s="328" t="s">
        <v>492</v>
      </c>
      <c r="K269" s="328"/>
    </row>
    <row r="270" spans="1:16">
      <c r="A270" s="172"/>
      <c r="B270" s="158" t="str">
        <f>B4</f>
        <v xml:space="preserve">Formula Rate - Non-Levelized </v>
      </c>
      <c r="C270" s="172"/>
      <c r="D270" s="1" t="str">
        <f>D4</f>
        <v xml:space="preserve">     Rate Formula Template</v>
      </c>
      <c r="E270" s="171"/>
      <c r="F270" s="171"/>
      <c r="G270" s="171"/>
      <c r="H270" s="168"/>
      <c r="J270" s="203"/>
      <c r="K270" s="159" t="str">
        <f>K4</f>
        <v>For the 12 months ended 12/31/17</v>
      </c>
    </row>
    <row r="271" spans="1:16">
      <c r="A271" s="172"/>
      <c r="B271" s="253"/>
      <c r="C271" s="172"/>
      <c r="D271" s="1" t="str">
        <f>D5</f>
        <v xml:space="preserve"> Utilizing RUS Form 12 Data</v>
      </c>
      <c r="E271" s="171"/>
      <c r="F271" s="171"/>
      <c r="G271" s="171"/>
      <c r="H271" s="168"/>
      <c r="I271" s="254"/>
      <c r="J271" s="203"/>
      <c r="K271" s="204"/>
    </row>
    <row r="272" spans="1:16">
      <c r="A272" s="172"/>
      <c r="B272" s="253"/>
      <c r="C272" s="172"/>
      <c r="D272" s="171"/>
      <c r="E272" s="171"/>
      <c r="F272" s="171"/>
      <c r="G272" s="171"/>
      <c r="H272" s="168"/>
      <c r="I272" s="254"/>
      <c r="J272" s="203"/>
      <c r="K272" s="204"/>
    </row>
    <row r="273" spans="1:11">
      <c r="A273" s="172"/>
      <c r="B273" s="253"/>
      <c r="C273" s="172"/>
      <c r="D273" s="1" t="str">
        <f>D7</f>
        <v>East Texas Electric Cooperative, Inc.</v>
      </c>
      <c r="E273" s="171"/>
      <c r="F273" s="171"/>
      <c r="G273" s="171"/>
      <c r="H273" s="168"/>
      <c r="I273" s="254"/>
      <c r="J273" s="203"/>
      <c r="K273" s="204"/>
    </row>
    <row r="274" spans="1:11">
      <c r="B274" s="166" t="s">
        <v>135</v>
      </c>
      <c r="C274" s="172"/>
      <c r="D274" s="171"/>
      <c r="E274" s="171"/>
      <c r="F274" s="171"/>
      <c r="G274" s="171"/>
      <c r="H274" s="168"/>
      <c r="I274" s="171"/>
      <c r="J274" s="168"/>
      <c r="K274" s="171"/>
    </row>
    <row r="275" spans="1:11">
      <c r="A275" s="172"/>
      <c r="B275" s="255" t="s">
        <v>196</v>
      </c>
      <c r="C275" s="172"/>
      <c r="D275" s="171"/>
      <c r="E275" s="171"/>
      <c r="F275" s="171"/>
      <c r="G275" s="171"/>
      <c r="H275" s="168"/>
      <c r="I275" s="171"/>
      <c r="J275" s="168"/>
      <c r="K275" s="171"/>
    </row>
    <row r="276" spans="1:11">
      <c r="A276" s="172" t="s">
        <v>136</v>
      </c>
      <c r="B276" s="255" t="s">
        <v>197</v>
      </c>
      <c r="C276" s="172"/>
      <c r="D276" s="171"/>
      <c r="E276" s="171"/>
      <c r="F276" s="171"/>
      <c r="G276" s="171"/>
      <c r="H276" s="168"/>
      <c r="I276" s="171"/>
      <c r="J276" s="168"/>
      <c r="K276" s="171"/>
    </row>
    <row r="277" spans="1:11" ht="16.5" thickBot="1">
      <c r="A277" s="174" t="s">
        <v>137</v>
      </c>
      <c r="B277" s="255"/>
      <c r="C277" s="172"/>
      <c r="D277" s="171"/>
      <c r="E277" s="171"/>
      <c r="F277" s="171"/>
      <c r="G277" s="171"/>
      <c r="H277" s="168"/>
      <c r="I277" s="171"/>
      <c r="J277" s="168"/>
      <c r="K277" s="171"/>
    </row>
    <row r="278" spans="1:11" ht="32.25" customHeight="1">
      <c r="A278" s="256" t="s">
        <v>138</v>
      </c>
      <c r="B278" s="326" t="s">
        <v>247</v>
      </c>
      <c r="C278" s="326"/>
      <c r="D278" s="326"/>
      <c r="E278" s="326"/>
      <c r="F278" s="326"/>
      <c r="G278" s="326"/>
      <c r="H278" s="326"/>
      <c r="I278" s="326"/>
      <c r="J278" s="326"/>
      <c r="K278" s="326"/>
    </row>
    <row r="279" spans="1:11" ht="63" customHeight="1">
      <c r="A279" s="256" t="s">
        <v>139</v>
      </c>
      <c r="B279" s="326" t="s">
        <v>248</v>
      </c>
      <c r="C279" s="326"/>
      <c r="D279" s="326"/>
      <c r="E279" s="326"/>
      <c r="F279" s="326"/>
      <c r="G279" s="326"/>
      <c r="H279" s="326"/>
      <c r="I279" s="326"/>
      <c r="J279" s="326"/>
      <c r="K279" s="326"/>
    </row>
    <row r="280" spans="1:11">
      <c r="A280" s="256" t="s">
        <v>140</v>
      </c>
      <c r="B280" s="326" t="s">
        <v>249</v>
      </c>
      <c r="C280" s="326"/>
      <c r="D280" s="326"/>
      <c r="E280" s="326"/>
      <c r="F280" s="326"/>
      <c r="G280" s="326"/>
      <c r="H280" s="326"/>
      <c r="I280" s="326"/>
      <c r="J280" s="326"/>
      <c r="K280" s="326"/>
    </row>
    <row r="281" spans="1:11">
      <c r="A281" s="256" t="s">
        <v>141</v>
      </c>
      <c r="B281" s="326" t="s">
        <v>249</v>
      </c>
      <c r="C281" s="326"/>
      <c r="D281" s="326"/>
      <c r="E281" s="326"/>
      <c r="F281" s="326"/>
      <c r="G281" s="326"/>
      <c r="H281" s="326"/>
      <c r="I281" s="326"/>
      <c r="J281" s="326"/>
      <c r="K281" s="326"/>
    </row>
    <row r="282" spans="1:11">
      <c r="A282" s="256" t="s">
        <v>142</v>
      </c>
      <c r="B282" s="326" t="s">
        <v>275</v>
      </c>
      <c r="C282" s="326"/>
      <c r="D282" s="326"/>
      <c r="E282" s="326"/>
      <c r="F282" s="326"/>
      <c r="G282" s="326"/>
      <c r="H282" s="326"/>
      <c r="I282" s="326"/>
      <c r="J282" s="326"/>
      <c r="K282" s="326"/>
    </row>
    <row r="283" spans="1:11" ht="48" customHeight="1">
      <c r="A283" s="256" t="s">
        <v>143</v>
      </c>
      <c r="B283" s="325" t="s">
        <v>559</v>
      </c>
      <c r="C283" s="325"/>
      <c r="D283" s="325"/>
      <c r="E283" s="325"/>
      <c r="F283" s="325"/>
      <c r="G283" s="325"/>
      <c r="H283" s="325"/>
      <c r="I283" s="325"/>
      <c r="J283" s="325"/>
      <c r="K283" s="325"/>
    </row>
    <row r="284" spans="1:11">
      <c r="A284" s="256" t="s">
        <v>144</v>
      </c>
      <c r="B284" s="325" t="s">
        <v>174</v>
      </c>
      <c r="C284" s="325"/>
      <c r="D284" s="325"/>
      <c r="E284" s="325"/>
      <c r="F284" s="325"/>
      <c r="G284" s="325"/>
      <c r="H284" s="325"/>
      <c r="I284" s="325"/>
      <c r="J284" s="325"/>
      <c r="K284" s="325"/>
    </row>
    <row r="285" spans="1:11" ht="32.25" customHeight="1">
      <c r="A285" s="256" t="s">
        <v>145</v>
      </c>
      <c r="B285" s="325" t="s">
        <v>268</v>
      </c>
      <c r="C285" s="325"/>
      <c r="D285" s="325"/>
      <c r="E285" s="325"/>
      <c r="F285" s="325"/>
      <c r="G285" s="325"/>
      <c r="H285" s="325"/>
      <c r="I285" s="325"/>
      <c r="J285" s="325"/>
      <c r="K285" s="325"/>
    </row>
    <row r="286" spans="1:11" ht="32.25" customHeight="1">
      <c r="A286" s="256" t="s">
        <v>146</v>
      </c>
      <c r="B286" s="326" t="s">
        <v>238</v>
      </c>
      <c r="C286" s="326"/>
      <c r="D286" s="326"/>
      <c r="E286" s="326"/>
      <c r="F286" s="326"/>
      <c r="G286" s="326"/>
      <c r="H286" s="326"/>
      <c r="I286" s="326"/>
      <c r="J286" s="326"/>
      <c r="K286" s="326"/>
    </row>
    <row r="287" spans="1:11" ht="32.25" customHeight="1">
      <c r="A287" s="256" t="s">
        <v>147</v>
      </c>
      <c r="B287" s="325" t="s">
        <v>239</v>
      </c>
      <c r="C287" s="325"/>
      <c r="D287" s="325"/>
      <c r="E287" s="325"/>
      <c r="F287" s="325"/>
      <c r="G287" s="325"/>
      <c r="H287" s="325"/>
      <c r="I287" s="325"/>
      <c r="J287" s="325"/>
      <c r="K287" s="325"/>
    </row>
    <row r="288" spans="1:11" ht="78" customHeight="1">
      <c r="A288" s="256" t="s">
        <v>148</v>
      </c>
      <c r="B288" s="325" t="s">
        <v>560</v>
      </c>
      <c r="C288" s="325"/>
      <c r="D288" s="325"/>
      <c r="E288" s="325"/>
      <c r="F288" s="325"/>
      <c r="G288" s="325"/>
      <c r="H288" s="325"/>
      <c r="I288" s="325"/>
      <c r="J288" s="325"/>
      <c r="K288" s="325"/>
    </row>
    <row r="289" spans="1:11">
      <c r="A289" s="256" t="s">
        <v>0</v>
      </c>
      <c r="B289" s="257" t="s">
        <v>237</v>
      </c>
      <c r="C289" s="258" t="s">
        <v>149</v>
      </c>
      <c r="D289" s="273">
        <v>0</v>
      </c>
      <c r="E289" s="258"/>
      <c r="F289" s="259"/>
      <c r="G289" s="259"/>
      <c r="H289" s="258"/>
      <c r="I289" s="259"/>
      <c r="J289" s="258"/>
      <c r="K289" s="258"/>
    </row>
    <row r="290" spans="1:11">
      <c r="A290" s="256"/>
      <c r="B290" s="258"/>
      <c r="C290" s="258" t="s">
        <v>150</v>
      </c>
      <c r="D290" s="273">
        <v>0</v>
      </c>
      <c r="E290" s="325" t="s">
        <v>151</v>
      </c>
      <c r="F290" s="325"/>
      <c r="G290" s="325"/>
      <c r="H290" s="325"/>
      <c r="I290" s="325"/>
      <c r="J290" s="325"/>
      <c r="K290" s="325"/>
    </row>
    <row r="291" spans="1:11">
      <c r="A291" s="256"/>
      <c r="B291" s="258"/>
      <c r="C291" s="258" t="s">
        <v>152</v>
      </c>
      <c r="D291" s="273">
        <v>0</v>
      </c>
      <c r="E291" s="325" t="s">
        <v>153</v>
      </c>
      <c r="F291" s="325"/>
      <c r="G291" s="325"/>
      <c r="H291" s="325"/>
      <c r="I291" s="325"/>
      <c r="J291" s="325"/>
      <c r="K291" s="325"/>
    </row>
    <row r="292" spans="1:11">
      <c r="A292" s="256" t="s">
        <v>154</v>
      </c>
      <c r="B292" s="325" t="s">
        <v>175</v>
      </c>
      <c r="C292" s="325"/>
      <c r="D292" s="325"/>
      <c r="E292" s="325"/>
      <c r="F292" s="325"/>
      <c r="G292" s="325"/>
      <c r="H292" s="325"/>
      <c r="I292" s="325"/>
      <c r="J292" s="325"/>
      <c r="K292" s="325"/>
    </row>
    <row r="293" spans="1:11" ht="32.25" customHeight="1">
      <c r="A293" s="256" t="s">
        <v>155</v>
      </c>
      <c r="B293" s="325" t="s">
        <v>240</v>
      </c>
      <c r="C293" s="325"/>
      <c r="D293" s="325"/>
      <c r="E293" s="325"/>
      <c r="F293" s="325"/>
      <c r="G293" s="325"/>
      <c r="H293" s="325"/>
      <c r="I293" s="325"/>
      <c r="J293" s="325"/>
      <c r="K293" s="325"/>
    </row>
    <row r="294" spans="1:11" ht="48" customHeight="1">
      <c r="A294" s="256" t="s">
        <v>156</v>
      </c>
      <c r="B294" s="325" t="s">
        <v>561</v>
      </c>
      <c r="C294" s="325"/>
      <c r="D294" s="325"/>
      <c r="E294" s="325"/>
      <c r="F294" s="325"/>
      <c r="G294" s="325"/>
      <c r="H294" s="325"/>
      <c r="I294" s="325"/>
      <c r="J294" s="325"/>
      <c r="K294" s="325"/>
    </row>
    <row r="295" spans="1:11">
      <c r="A295" s="256" t="s">
        <v>157</v>
      </c>
      <c r="B295" s="325" t="s">
        <v>176</v>
      </c>
      <c r="C295" s="325"/>
      <c r="D295" s="325"/>
      <c r="E295" s="325"/>
      <c r="F295" s="325"/>
      <c r="G295" s="325"/>
      <c r="H295" s="325"/>
      <c r="I295" s="325"/>
      <c r="J295" s="325"/>
      <c r="K295" s="325"/>
    </row>
    <row r="296" spans="1:11" ht="189.75" customHeight="1">
      <c r="A296" s="256" t="s">
        <v>158</v>
      </c>
      <c r="B296" s="325" t="s">
        <v>516</v>
      </c>
      <c r="C296" s="325"/>
      <c r="D296" s="325"/>
      <c r="E296" s="325"/>
      <c r="F296" s="325"/>
      <c r="G296" s="325"/>
      <c r="H296" s="325"/>
      <c r="I296" s="325"/>
      <c r="J296" s="325"/>
      <c r="K296" s="325"/>
    </row>
    <row r="297" spans="1:11" ht="32.25" customHeight="1">
      <c r="A297" s="256" t="s">
        <v>159</v>
      </c>
      <c r="B297" s="325" t="s">
        <v>241</v>
      </c>
      <c r="C297" s="325"/>
      <c r="D297" s="325"/>
      <c r="E297" s="325"/>
      <c r="F297" s="325"/>
      <c r="G297" s="325"/>
      <c r="H297" s="325"/>
      <c r="I297" s="325"/>
      <c r="J297" s="325"/>
      <c r="K297" s="325"/>
    </row>
    <row r="298" spans="1:11">
      <c r="A298" s="256" t="s">
        <v>160</v>
      </c>
      <c r="B298" s="325" t="s">
        <v>161</v>
      </c>
      <c r="C298" s="325"/>
      <c r="D298" s="325"/>
      <c r="E298" s="325"/>
      <c r="F298" s="325"/>
      <c r="G298" s="325"/>
      <c r="H298" s="325"/>
      <c r="I298" s="325"/>
      <c r="J298" s="325"/>
      <c r="K298" s="325"/>
    </row>
    <row r="299" spans="1:11" ht="48" customHeight="1">
      <c r="A299" s="256" t="s">
        <v>177</v>
      </c>
      <c r="B299" s="325" t="s">
        <v>276</v>
      </c>
      <c r="C299" s="325"/>
      <c r="D299" s="325"/>
      <c r="E299" s="325"/>
      <c r="F299" s="325"/>
      <c r="G299" s="325"/>
      <c r="H299" s="325"/>
      <c r="I299" s="325"/>
      <c r="J299" s="325"/>
      <c r="K299" s="325"/>
    </row>
    <row r="300" spans="1:11" ht="63.75" customHeight="1">
      <c r="A300" s="260" t="s">
        <v>178</v>
      </c>
      <c r="B300" s="325" t="s">
        <v>277</v>
      </c>
      <c r="C300" s="325"/>
      <c r="D300" s="325"/>
      <c r="E300" s="325"/>
      <c r="F300" s="325"/>
      <c r="G300" s="325"/>
      <c r="H300" s="325"/>
      <c r="I300" s="325"/>
      <c r="J300" s="325"/>
      <c r="K300" s="325"/>
    </row>
    <row r="301" spans="1:11">
      <c r="A301" s="260" t="s">
        <v>187</v>
      </c>
      <c r="B301" s="325" t="s">
        <v>470</v>
      </c>
      <c r="C301" s="325"/>
      <c r="D301" s="325"/>
      <c r="E301" s="325"/>
      <c r="F301" s="325"/>
      <c r="G301" s="325"/>
      <c r="H301" s="325"/>
      <c r="I301" s="325"/>
      <c r="J301" s="325"/>
      <c r="K301" s="325"/>
    </row>
    <row r="302" spans="1:11" ht="32.25" customHeight="1">
      <c r="A302" s="260" t="s">
        <v>188</v>
      </c>
      <c r="B302" s="325" t="s">
        <v>478</v>
      </c>
      <c r="C302" s="325"/>
      <c r="D302" s="325"/>
      <c r="E302" s="325"/>
      <c r="F302" s="325"/>
      <c r="G302" s="325"/>
      <c r="H302" s="325"/>
      <c r="I302" s="325"/>
      <c r="J302" s="325"/>
      <c r="K302" s="325"/>
    </row>
    <row r="303" spans="1:11" s="240" customFormat="1">
      <c r="A303" s="260" t="s">
        <v>256</v>
      </c>
      <c r="B303" s="325" t="s">
        <v>479</v>
      </c>
      <c r="C303" s="325"/>
      <c r="D303" s="325"/>
      <c r="E303" s="325"/>
      <c r="F303" s="325"/>
      <c r="G303" s="325"/>
      <c r="H303" s="325"/>
      <c r="I303" s="325"/>
      <c r="J303" s="325"/>
      <c r="K303" s="325"/>
    </row>
    <row r="304" spans="1:11" s="240" customFormat="1" ht="33.75" customHeight="1">
      <c r="A304" s="260" t="s">
        <v>257</v>
      </c>
      <c r="B304" s="325" t="s">
        <v>471</v>
      </c>
      <c r="C304" s="325"/>
      <c r="D304" s="325"/>
      <c r="E304" s="325"/>
      <c r="F304" s="325"/>
      <c r="G304" s="325"/>
      <c r="H304" s="325"/>
      <c r="I304" s="325"/>
      <c r="J304" s="325"/>
      <c r="K304" s="325"/>
    </row>
    <row r="305" spans="1:11" s="240" customFormat="1">
      <c r="A305" s="261" t="s">
        <v>269</v>
      </c>
      <c r="B305" s="262" t="s">
        <v>270</v>
      </c>
      <c r="C305" s="214"/>
      <c r="D305" s="263"/>
      <c r="E305" s="214"/>
      <c r="F305" s="214"/>
      <c r="G305" s="214"/>
      <c r="H305" s="214"/>
      <c r="I305" s="204"/>
      <c r="J305" s="214"/>
      <c r="K305" s="204"/>
    </row>
    <row r="306" spans="1:11" s="240" customFormat="1">
      <c r="A306" s="261" t="s">
        <v>272</v>
      </c>
      <c r="B306" s="264" t="s">
        <v>271</v>
      </c>
      <c r="C306" s="265"/>
      <c r="D306" s="266"/>
      <c r="E306" s="265"/>
      <c r="F306" s="239"/>
      <c r="G306" s="239"/>
      <c r="H306" s="239"/>
      <c r="I306" s="267"/>
      <c r="J306" s="239"/>
      <c r="K306" s="267"/>
    </row>
    <row r="307" spans="1:11">
      <c r="A307" s="268" t="s">
        <v>469</v>
      </c>
      <c r="B307" s="214" t="s">
        <v>512</v>
      </c>
      <c r="C307" s="168"/>
      <c r="D307" s="168"/>
      <c r="E307" s="168"/>
      <c r="F307" s="168"/>
      <c r="G307" s="168"/>
      <c r="H307" s="168"/>
      <c r="I307" s="168"/>
      <c r="J307" s="168"/>
      <c r="K307" s="168"/>
    </row>
    <row r="308" spans="1:11">
      <c r="A308" s="268"/>
      <c r="B308" s="214" t="s">
        <v>513</v>
      </c>
      <c r="C308" s="168"/>
      <c r="D308" s="168"/>
      <c r="E308" s="168"/>
      <c r="F308" s="168"/>
      <c r="G308" s="168"/>
      <c r="H308" s="168"/>
      <c r="I308" s="168"/>
      <c r="J308" s="168"/>
      <c r="K308" s="168"/>
    </row>
    <row r="309" spans="1:11">
      <c r="A309" s="268" t="s">
        <v>493</v>
      </c>
      <c r="B309" s="214" t="s">
        <v>514</v>
      </c>
      <c r="C309" s="168"/>
      <c r="D309" s="168"/>
      <c r="E309" s="168"/>
      <c r="F309" s="168"/>
      <c r="G309" s="168"/>
      <c r="H309" s="168"/>
      <c r="I309" s="168"/>
      <c r="J309" s="168"/>
      <c r="K309" s="168"/>
    </row>
    <row r="310" spans="1:11">
      <c r="A310" s="268"/>
      <c r="B310" s="214" t="s">
        <v>515</v>
      </c>
      <c r="C310" s="168"/>
      <c r="D310" s="168"/>
      <c r="E310" s="168"/>
      <c r="F310" s="168"/>
      <c r="G310" s="168"/>
      <c r="H310" s="168"/>
      <c r="I310" s="168"/>
      <c r="J310" s="168"/>
      <c r="K310" s="168"/>
    </row>
    <row r="311" spans="1:11">
      <c r="A311" s="172"/>
      <c r="B311" s="168"/>
      <c r="C311" s="168"/>
      <c r="D311" s="168"/>
      <c r="E311" s="168"/>
      <c r="F311" s="168"/>
      <c r="G311" s="168"/>
      <c r="H311" s="168"/>
      <c r="I311" s="168"/>
      <c r="J311" s="168"/>
      <c r="K311" s="168"/>
    </row>
    <row r="312" spans="1:11">
      <c r="A312" s="172"/>
      <c r="B312" s="168"/>
      <c r="C312" s="168"/>
      <c r="D312" s="168"/>
      <c r="E312" s="168"/>
      <c r="F312" s="168"/>
      <c r="G312" s="168"/>
      <c r="H312" s="168"/>
      <c r="I312" s="168"/>
      <c r="J312" s="168"/>
      <c r="K312" s="168"/>
    </row>
    <row r="313" spans="1:11">
      <c r="A313" s="172"/>
      <c r="B313" s="168"/>
      <c r="C313" s="168"/>
      <c r="D313" s="168"/>
      <c r="E313" s="168"/>
      <c r="F313" s="168"/>
      <c r="G313" s="168"/>
      <c r="H313" s="168"/>
      <c r="I313" s="168"/>
      <c r="J313" s="168"/>
      <c r="K313" s="168"/>
    </row>
    <row r="314" spans="1:11">
      <c r="A314" s="172"/>
      <c r="B314" s="168"/>
      <c r="C314" s="168"/>
      <c r="D314" s="168"/>
      <c r="E314" s="168"/>
      <c r="F314" s="168"/>
      <c r="G314" s="168"/>
      <c r="H314" s="168"/>
      <c r="I314" s="168"/>
      <c r="J314" s="168"/>
      <c r="K314" s="168"/>
    </row>
    <row r="315" spans="1:11">
      <c r="A315" s="172"/>
      <c r="B315" s="168"/>
      <c r="C315" s="168"/>
      <c r="D315" s="168"/>
      <c r="E315" s="168"/>
      <c r="F315" s="168"/>
      <c r="G315" s="168"/>
      <c r="H315" s="168"/>
      <c r="I315" s="168"/>
      <c r="J315" s="168"/>
      <c r="K315" s="168"/>
    </row>
    <row r="316" spans="1:11">
      <c r="A316" s="172"/>
      <c r="B316" s="168"/>
      <c r="C316" s="168"/>
      <c r="D316" s="168"/>
      <c r="E316" s="168"/>
      <c r="F316" s="168"/>
      <c r="G316" s="168"/>
      <c r="H316" s="168"/>
      <c r="I316" s="168"/>
      <c r="J316" s="168"/>
      <c r="K316" s="168"/>
    </row>
    <row r="317" spans="1:11">
      <c r="A317" s="172"/>
      <c r="B317" s="168"/>
      <c r="C317" s="168"/>
      <c r="D317" s="168"/>
      <c r="E317" s="168"/>
      <c r="F317" s="168"/>
      <c r="G317" s="168"/>
      <c r="H317" s="168"/>
      <c r="I317" s="168"/>
      <c r="J317" s="168"/>
      <c r="K317" s="168"/>
    </row>
    <row r="318" spans="1:11">
      <c r="A318" s="172"/>
      <c r="B318" s="168"/>
      <c r="C318" s="168"/>
      <c r="D318" s="168"/>
      <c r="E318" s="168"/>
      <c r="F318" s="168"/>
      <c r="G318" s="168"/>
      <c r="H318" s="168"/>
      <c r="I318" s="168"/>
      <c r="J318" s="168"/>
      <c r="K318" s="168"/>
    </row>
    <row r="319" spans="1:11">
      <c r="A319" s="172"/>
      <c r="B319" s="168"/>
      <c r="C319" s="168"/>
      <c r="D319" s="168"/>
      <c r="E319" s="168"/>
      <c r="F319" s="168"/>
      <c r="G319" s="168"/>
      <c r="H319" s="168"/>
      <c r="I319" s="168"/>
      <c r="J319" s="168"/>
      <c r="K319" s="168"/>
    </row>
    <row r="320" spans="1:11">
      <c r="A320" s="172"/>
      <c r="B320" s="168"/>
      <c r="C320" s="168"/>
      <c r="D320" s="168"/>
      <c r="E320" s="168"/>
      <c r="F320" s="168"/>
      <c r="G320" s="168"/>
      <c r="H320" s="168"/>
      <c r="I320" s="168"/>
      <c r="J320" s="168"/>
      <c r="K320" s="168"/>
    </row>
    <row r="321" spans="1:11">
      <c r="A321" s="172"/>
      <c r="B321" s="168"/>
      <c r="C321" s="168"/>
      <c r="D321" s="168"/>
      <c r="E321" s="168"/>
      <c r="F321" s="168"/>
      <c r="G321" s="168"/>
      <c r="H321" s="168"/>
      <c r="I321" s="168"/>
      <c r="J321" s="168"/>
      <c r="K321" s="168"/>
    </row>
    <row r="322" spans="1:11">
      <c r="A322" s="172"/>
      <c r="B322" s="168"/>
      <c r="C322" s="168"/>
      <c r="D322" s="168"/>
      <c r="E322" s="168"/>
      <c r="F322" s="168"/>
      <c r="G322" s="168"/>
      <c r="H322" s="168"/>
      <c r="I322" s="168"/>
      <c r="J322" s="168"/>
      <c r="K322" s="168"/>
    </row>
    <row r="323" spans="1:11">
      <c r="A323" s="172"/>
      <c r="B323" s="168"/>
      <c r="C323" s="168"/>
      <c r="D323" s="168"/>
      <c r="E323" s="168"/>
      <c r="F323" s="168"/>
      <c r="G323" s="168"/>
      <c r="H323" s="168"/>
      <c r="I323" s="168"/>
      <c r="J323" s="168"/>
      <c r="K323" s="168"/>
    </row>
    <row r="324" spans="1:11">
      <c r="A324" s="172"/>
      <c r="B324" s="168"/>
      <c r="C324" s="168"/>
      <c r="D324" s="168"/>
      <c r="E324" s="168"/>
      <c r="F324" s="168"/>
      <c r="G324" s="168"/>
      <c r="H324" s="168"/>
      <c r="I324" s="168"/>
      <c r="J324" s="168"/>
      <c r="K324" s="168"/>
    </row>
    <row r="325" spans="1:11">
      <c r="A325" s="172"/>
      <c r="B325" s="168"/>
      <c r="C325" s="168"/>
      <c r="D325" s="168"/>
      <c r="E325" s="168"/>
      <c r="F325" s="168"/>
      <c r="G325" s="168"/>
      <c r="H325" s="168"/>
      <c r="I325" s="168"/>
      <c r="J325" s="168"/>
      <c r="K325" s="168"/>
    </row>
    <row r="326" spans="1:11">
      <c r="A326" s="172"/>
      <c r="B326" s="168"/>
      <c r="C326" s="168"/>
      <c r="D326" s="168"/>
      <c r="E326" s="168"/>
      <c r="F326" s="168"/>
      <c r="G326" s="168"/>
      <c r="H326" s="168"/>
      <c r="I326" s="168"/>
      <c r="J326" s="168"/>
      <c r="K326" s="168"/>
    </row>
    <row r="327" spans="1:11">
      <c r="A327" s="172"/>
      <c r="B327" s="168"/>
      <c r="C327" s="168"/>
      <c r="D327" s="168"/>
      <c r="E327" s="168"/>
      <c r="F327" s="168"/>
      <c r="G327" s="168"/>
      <c r="H327" s="168"/>
      <c r="I327" s="168"/>
      <c r="J327" s="168"/>
      <c r="K327" s="168"/>
    </row>
    <row r="328" spans="1:11">
      <c r="A328" s="172"/>
      <c r="B328" s="168"/>
      <c r="C328" s="168"/>
      <c r="D328" s="168"/>
      <c r="E328" s="168"/>
      <c r="F328" s="168"/>
      <c r="G328" s="168"/>
      <c r="H328" s="168"/>
      <c r="I328" s="168"/>
      <c r="J328" s="168"/>
      <c r="K328" s="168"/>
    </row>
    <row r="329" spans="1:11">
      <c r="B329" s="168"/>
      <c r="C329" s="168"/>
      <c r="D329" s="168"/>
      <c r="E329" s="168"/>
      <c r="F329" s="168"/>
      <c r="G329" s="168"/>
      <c r="H329" s="168"/>
      <c r="I329" s="168"/>
      <c r="J329" s="168"/>
      <c r="K329" s="168"/>
    </row>
    <row r="330" spans="1:11">
      <c r="B330" s="168"/>
      <c r="C330" s="168"/>
      <c r="D330" s="168"/>
      <c r="E330" s="168"/>
      <c r="F330" s="168"/>
      <c r="G330" s="168"/>
      <c r="H330" s="168"/>
      <c r="I330" s="168"/>
      <c r="J330" s="168"/>
      <c r="K330" s="168"/>
    </row>
    <row r="331" spans="1:11">
      <c r="B331" s="168"/>
      <c r="C331" s="168"/>
      <c r="D331" s="168"/>
      <c r="E331" s="168"/>
      <c r="F331" s="168"/>
      <c r="G331" s="168"/>
      <c r="H331" s="168"/>
      <c r="I331" s="168"/>
      <c r="J331" s="168"/>
      <c r="K331" s="168"/>
    </row>
    <row r="332" spans="1:11">
      <c r="B332" s="168"/>
      <c r="C332" s="168"/>
      <c r="D332" s="168"/>
      <c r="E332" s="168"/>
      <c r="F332" s="168"/>
      <c r="G332" s="168"/>
      <c r="H332" s="168"/>
      <c r="I332" s="168"/>
      <c r="J332" s="168"/>
      <c r="K332" s="168"/>
    </row>
    <row r="333" spans="1:11">
      <c r="B333" s="168"/>
      <c r="C333" s="168"/>
      <c r="D333" s="168"/>
      <c r="E333" s="168"/>
      <c r="F333" s="168"/>
      <c r="G333" s="168"/>
      <c r="H333" s="168"/>
      <c r="I333" s="168"/>
      <c r="J333" s="168"/>
      <c r="K333" s="168"/>
    </row>
    <row r="334" spans="1:11">
      <c r="B334" s="168"/>
      <c r="C334" s="168"/>
      <c r="D334" s="168"/>
      <c r="E334" s="168"/>
      <c r="F334" s="168"/>
      <c r="G334" s="168"/>
      <c r="H334" s="168"/>
      <c r="I334" s="168"/>
      <c r="J334" s="168"/>
      <c r="K334" s="168"/>
    </row>
    <row r="335" spans="1:11">
      <c r="B335" s="168"/>
      <c r="C335" s="168"/>
      <c r="D335" s="168"/>
      <c r="E335" s="168"/>
      <c r="F335" s="168"/>
      <c r="G335" s="168"/>
      <c r="H335" s="168"/>
      <c r="I335" s="168"/>
      <c r="J335" s="168"/>
      <c r="K335" s="168"/>
    </row>
    <row r="336" spans="1:11">
      <c r="B336" s="168"/>
      <c r="C336" s="168"/>
      <c r="D336" s="168"/>
      <c r="E336" s="168"/>
      <c r="F336" s="168"/>
      <c r="G336" s="168"/>
      <c r="H336" s="168"/>
      <c r="I336" s="168"/>
      <c r="J336" s="168"/>
      <c r="K336" s="168"/>
    </row>
    <row r="337" spans="2:11">
      <c r="B337" s="168"/>
      <c r="C337" s="168"/>
      <c r="D337" s="168"/>
      <c r="E337" s="168"/>
      <c r="F337" s="168"/>
      <c r="G337" s="168"/>
      <c r="H337" s="168"/>
      <c r="I337" s="168"/>
      <c r="J337" s="168"/>
      <c r="K337" s="168"/>
    </row>
  </sheetData>
  <sheetProtection password="D71B" sheet="1" objects="1" scenarios="1" formatCells="0" formatColumns="0"/>
  <protectedRanges>
    <protectedRange sqref="K4 D7 D16:D17 I20:I21 I27:I33 D45:D46 D82:D86 D90:D94 D106:D110 D113 D117:D118 D144:D151 D155:D157 D162:D163 D165:D168 D177 D191 I191 D196 I196 I210:I211 I219 D227:D230 D234:D236 D240 D244:D245 I248 R249:R250 I253:I254 I257 I260:I263" name="Range1_1"/>
  </protectedRanges>
  <mergeCells count="34">
    <mergeCell ref="B281:K281"/>
    <mergeCell ref="J2:K2"/>
    <mergeCell ref="J71:K71"/>
    <mergeCell ref="J133:K133"/>
    <mergeCell ref="B190:C190"/>
    <mergeCell ref="B195:C195"/>
    <mergeCell ref="J200:K200"/>
    <mergeCell ref="M216:N216"/>
    <mergeCell ref="J269:K269"/>
    <mergeCell ref="B278:K278"/>
    <mergeCell ref="B279:K279"/>
    <mergeCell ref="B280:K280"/>
    <mergeCell ref="B294:K294"/>
    <mergeCell ref="B282:K282"/>
    <mergeCell ref="B283:K283"/>
    <mergeCell ref="B284:K284"/>
    <mergeCell ref="B285:K285"/>
    <mergeCell ref="B286:K286"/>
    <mergeCell ref="B287:K287"/>
    <mergeCell ref="B288:K288"/>
    <mergeCell ref="E290:K290"/>
    <mergeCell ref="E291:K291"/>
    <mergeCell ref="B292:K292"/>
    <mergeCell ref="B293:K293"/>
    <mergeCell ref="B301:K301"/>
    <mergeCell ref="B302:K302"/>
    <mergeCell ref="B303:K303"/>
    <mergeCell ref="B304:K304"/>
    <mergeCell ref="B295:K295"/>
    <mergeCell ref="B296:K296"/>
    <mergeCell ref="B297:K297"/>
    <mergeCell ref="B298:K298"/>
    <mergeCell ref="B299:K299"/>
    <mergeCell ref="B300:K300"/>
  </mergeCells>
  <pageMargins left="0.5" right="0.25" top="0.75" bottom="0.75" header="0.5" footer="0.5"/>
  <pageSetup scale="54" fitToHeight="5" orientation="portrait" r:id="rId1"/>
  <headerFooter alignWithMargins="0">
    <oddFooter>&amp;RV35
EFF 06.01.15</oddFooter>
  </headerFooter>
  <rowBreaks count="4" manualBreakCount="4">
    <brk id="69" max="10" man="1"/>
    <brk id="131" max="10" man="1"/>
    <brk id="198" max="10" man="1"/>
    <brk id="267"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zoomScaleNormal="100" workbookViewId="0">
      <selection sqref="A1:B2"/>
    </sheetView>
  </sheetViews>
  <sheetFormatPr defaultRowHeight="15"/>
  <cols>
    <col min="1" max="1" width="4.5546875" customWidth="1"/>
    <col min="2" max="2" width="40.77734375" bestFit="1" customWidth="1"/>
    <col min="3" max="3" width="9.77734375" bestFit="1" customWidth="1"/>
    <col min="4" max="4" width="11.109375" customWidth="1"/>
    <col min="5" max="5" width="13" customWidth="1"/>
    <col min="6" max="6" width="12" customWidth="1"/>
    <col min="7" max="7" width="10.77734375" bestFit="1" customWidth="1"/>
  </cols>
  <sheetData>
    <row r="1" spans="1:8" ht="52.5" customHeight="1">
      <c r="A1" s="343" t="s">
        <v>278</v>
      </c>
      <c r="B1" s="343"/>
      <c r="C1" s="341" t="s">
        <v>498</v>
      </c>
      <c r="D1" s="342"/>
      <c r="E1" s="342"/>
      <c r="F1" s="342"/>
      <c r="G1" s="3"/>
    </row>
    <row r="2" spans="1:8" ht="51" customHeight="1">
      <c r="A2" s="343"/>
      <c r="B2" s="343"/>
      <c r="C2" s="341" t="s">
        <v>566</v>
      </c>
      <c r="D2" s="342"/>
      <c r="E2" s="342"/>
      <c r="F2" s="342"/>
      <c r="G2" s="3"/>
    </row>
    <row r="3" spans="1:8">
      <c r="A3" s="342" t="s">
        <v>279</v>
      </c>
      <c r="B3" s="342"/>
      <c r="C3" s="342"/>
      <c r="D3" s="342"/>
      <c r="E3" s="342"/>
      <c r="F3" s="342"/>
      <c r="G3" s="3"/>
    </row>
    <row r="4" spans="1:8">
      <c r="A4" s="338" t="s">
        <v>457</v>
      </c>
      <c r="B4" s="339"/>
      <c r="C4" s="339"/>
      <c r="D4" s="339"/>
      <c r="E4" s="339"/>
      <c r="F4" s="340"/>
      <c r="G4" s="3"/>
    </row>
    <row r="5" spans="1:8" ht="16.5" customHeight="1">
      <c r="A5" s="331" t="s">
        <v>280</v>
      </c>
      <c r="B5" s="332"/>
      <c r="C5" s="335" t="s">
        <v>281</v>
      </c>
      <c r="D5" s="336"/>
      <c r="E5" s="337"/>
      <c r="F5" s="81"/>
      <c r="G5" s="3"/>
    </row>
    <row r="6" spans="1:8" ht="29.25" customHeight="1">
      <c r="A6" s="333"/>
      <c r="B6" s="334"/>
      <c r="C6" s="20" t="s">
        <v>282</v>
      </c>
      <c r="D6" s="20" t="s">
        <v>283</v>
      </c>
      <c r="E6" s="21" t="s">
        <v>284</v>
      </c>
      <c r="F6" s="82" t="s">
        <v>285</v>
      </c>
      <c r="G6" s="3"/>
    </row>
    <row r="7" spans="1:8">
      <c r="A7" s="63">
        <v>1</v>
      </c>
      <c r="B7" s="22" t="s">
        <v>286</v>
      </c>
      <c r="C7" s="97"/>
      <c r="D7" s="66">
        <v>251147270</v>
      </c>
      <c r="E7" s="96"/>
      <c r="F7" s="98"/>
      <c r="G7" s="3"/>
      <c r="H7" t="s">
        <v>598</v>
      </c>
    </row>
    <row r="8" spans="1:8">
      <c r="A8" s="63">
        <v>2</v>
      </c>
      <c r="B8" s="22" t="s">
        <v>287</v>
      </c>
      <c r="C8" s="99"/>
      <c r="D8" s="86"/>
      <c r="E8" s="100"/>
      <c r="F8" s="28"/>
      <c r="G8" s="3"/>
    </row>
    <row r="9" spans="1:8">
      <c r="A9" s="63">
        <v>3</v>
      </c>
      <c r="B9" s="22" t="s">
        <v>288</v>
      </c>
      <c r="C9" s="99"/>
      <c r="D9" s="52">
        <v>7909043</v>
      </c>
      <c r="E9" s="52"/>
      <c r="F9" s="52"/>
      <c r="G9" s="3"/>
    </row>
    <row r="10" spans="1:8">
      <c r="A10" s="64">
        <v>4</v>
      </c>
      <c r="B10" s="23" t="s">
        <v>289</v>
      </c>
      <c r="C10" s="78"/>
      <c r="D10" s="78">
        <f t="shared" ref="D10" si="0">SUM(D7:D9)</f>
        <v>259056313</v>
      </c>
      <c r="E10" s="78"/>
      <c r="F10" s="53"/>
      <c r="G10" s="3"/>
    </row>
    <row r="11" spans="1:8">
      <c r="A11" s="63">
        <v>5</v>
      </c>
      <c r="B11" s="22" t="s">
        <v>290</v>
      </c>
      <c r="C11" s="52"/>
      <c r="D11" s="52">
        <v>33459237</v>
      </c>
      <c r="E11" s="80"/>
      <c r="F11" s="52"/>
      <c r="G11" s="4"/>
    </row>
    <row r="12" spans="1:8">
      <c r="A12" s="63">
        <v>6</v>
      </c>
      <c r="B12" s="22" t="s">
        <v>291</v>
      </c>
      <c r="C12" s="66"/>
      <c r="D12" s="66">
        <v>52743196</v>
      </c>
      <c r="E12" s="66"/>
      <c r="F12" s="52"/>
      <c r="G12" s="3"/>
    </row>
    <row r="13" spans="1:8">
      <c r="A13" s="63">
        <v>7</v>
      </c>
      <c r="B13" s="22" t="s">
        <v>292</v>
      </c>
      <c r="C13" s="66"/>
      <c r="D13" s="66">
        <v>61984550</v>
      </c>
      <c r="E13" s="66"/>
      <c r="F13" s="52"/>
    </row>
    <row r="14" spans="1:8">
      <c r="A14" s="63">
        <v>8</v>
      </c>
      <c r="B14" s="22" t="s">
        <v>293</v>
      </c>
      <c r="C14" s="52"/>
      <c r="D14" s="52">
        <v>29981537</v>
      </c>
      <c r="E14" s="80"/>
      <c r="F14" s="52"/>
    </row>
    <row r="15" spans="1:8">
      <c r="A15" s="63">
        <v>9</v>
      </c>
      <c r="B15" s="22" t="s">
        <v>294</v>
      </c>
      <c r="C15" s="66"/>
      <c r="D15" s="66"/>
      <c r="E15" s="66"/>
      <c r="F15" s="52"/>
    </row>
    <row r="16" spans="1:8">
      <c r="A16" s="63">
        <v>10</v>
      </c>
      <c r="B16" s="22" t="s">
        <v>295</v>
      </c>
      <c r="C16" s="66"/>
      <c r="D16" s="66"/>
      <c r="E16" s="66"/>
      <c r="F16" s="52"/>
    </row>
    <row r="17" spans="1:6">
      <c r="A17" s="63">
        <v>11</v>
      </c>
      <c r="B17" s="22" t="s">
        <v>296</v>
      </c>
      <c r="C17" s="66"/>
      <c r="D17" s="66"/>
      <c r="E17" s="66"/>
      <c r="F17" s="52"/>
    </row>
    <row r="18" spans="1:6">
      <c r="A18" s="63">
        <v>12</v>
      </c>
      <c r="B18" s="22" t="s">
        <v>297</v>
      </c>
      <c r="C18" s="66"/>
      <c r="D18" s="66"/>
      <c r="E18" s="66"/>
      <c r="F18" s="52"/>
    </row>
    <row r="19" spans="1:6">
      <c r="A19" s="63">
        <v>13</v>
      </c>
      <c r="B19" s="22" t="s">
        <v>298</v>
      </c>
      <c r="C19" s="66"/>
      <c r="D19" s="66"/>
      <c r="E19" s="66"/>
      <c r="F19" s="52"/>
    </row>
    <row r="20" spans="1:6">
      <c r="A20" s="63">
        <v>14</v>
      </c>
      <c r="B20" s="22" t="s">
        <v>299</v>
      </c>
      <c r="C20" s="66"/>
      <c r="D20" s="66">
        <v>9890039</v>
      </c>
      <c r="E20" s="66"/>
      <c r="F20" s="52"/>
    </row>
    <row r="21" spans="1:6">
      <c r="A21" s="64">
        <v>15</v>
      </c>
      <c r="B21" s="23" t="s">
        <v>300</v>
      </c>
      <c r="C21" s="67"/>
      <c r="D21" s="67">
        <f>SUM(D11:D20)</f>
        <v>188058559</v>
      </c>
      <c r="E21" s="67"/>
      <c r="F21" s="53"/>
    </row>
    <row r="22" spans="1:6">
      <c r="A22" s="63">
        <v>16</v>
      </c>
      <c r="B22" s="22" t="s">
        <v>301</v>
      </c>
      <c r="C22" s="66"/>
      <c r="D22" s="66"/>
      <c r="E22" s="66"/>
      <c r="F22" s="52"/>
    </row>
    <row r="23" spans="1:6">
      <c r="A23" s="63">
        <v>17</v>
      </c>
      <c r="B23" s="22" t="s">
        <v>302</v>
      </c>
      <c r="C23" s="52"/>
      <c r="D23" s="52">
        <v>1496091</v>
      </c>
      <c r="E23" s="52"/>
      <c r="F23" s="52"/>
    </row>
    <row r="24" spans="1:6">
      <c r="A24" s="63">
        <v>18</v>
      </c>
      <c r="B24" s="22" t="s">
        <v>303</v>
      </c>
      <c r="C24" s="66"/>
      <c r="D24" s="66"/>
      <c r="E24" s="66"/>
      <c r="F24" s="52"/>
    </row>
    <row r="25" spans="1:6">
      <c r="A25" s="63">
        <v>19</v>
      </c>
      <c r="B25" s="22" t="s">
        <v>304</v>
      </c>
      <c r="C25" s="66"/>
      <c r="D25" s="66"/>
      <c r="E25" s="66"/>
      <c r="F25" s="52"/>
    </row>
    <row r="26" spans="1:6">
      <c r="A26" s="63">
        <v>20</v>
      </c>
      <c r="B26" s="22" t="s">
        <v>305</v>
      </c>
      <c r="C26" s="66"/>
      <c r="D26" s="66"/>
      <c r="E26" s="66"/>
      <c r="F26" s="52"/>
    </row>
    <row r="27" spans="1:6">
      <c r="A27" s="64">
        <v>21</v>
      </c>
      <c r="B27" s="23" t="s">
        <v>306</v>
      </c>
      <c r="C27" s="67"/>
      <c r="D27" s="67">
        <f>SUM(D22:D26)</f>
        <v>1496091</v>
      </c>
      <c r="E27" s="67"/>
      <c r="F27" s="53"/>
    </row>
    <row r="28" spans="1:6">
      <c r="A28" s="63">
        <v>22</v>
      </c>
      <c r="B28" s="22" t="s">
        <v>307</v>
      </c>
      <c r="C28" s="66"/>
      <c r="D28" s="66">
        <v>36238207</v>
      </c>
      <c r="E28" s="66"/>
      <c r="F28" s="52"/>
    </row>
    <row r="29" spans="1:6">
      <c r="A29" s="63">
        <v>23</v>
      </c>
      <c r="B29" s="22" t="s">
        <v>308</v>
      </c>
      <c r="C29" s="66"/>
      <c r="D29" s="66"/>
      <c r="E29" s="66"/>
      <c r="F29" s="52"/>
    </row>
    <row r="30" spans="1:6">
      <c r="A30" s="63">
        <v>24</v>
      </c>
      <c r="B30" s="22" t="s">
        <v>309</v>
      </c>
      <c r="C30" s="66"/>
      <c r="D30" s="66">
        <v>33009774</v>
      </c>
      <c r="E30" s="66"/>
      <c r="F30" s="52"/>
    </row>
    <row r="31" spans="1:6">
      <c r="A31" s="63">
        <v>25</v>
      </c>
      <c r="B31" s="22" t="s">
        <v>310</v>
      </c>
      <c r="C31" s="66"/>
      <c r="D31" s="66">
        <v>-4408577</v>
      </c>
      <c r="E31" s="66"/>
      <c r="F31" s="52"/>
    </row>
    <row r="32" spans="1:6">
      <c r="A32" s="63">
        <v>26</v>
      </c>
      <c r="B32" s="22" t="s">
        <v>311</v>
      </c>
      <c r="C32" s="66"/>
      <c r="D32" s="66">
        <v>361831</v>
      </c>
      <c r="E32" s="66"/>
      <c r="F32" s="52"/>
    </row>
    <row r="33" spans="1:6">
      <c r="A33" s="63">
        <v>27</v>
      </c>
      <c r="B33" s="22" t="s">
        <v>312</v>
      </c>
      <c r="C33" s="66"/>
      <c r="D33" s="66"/>
      <c r="E33" s="66"/>
      <c r="F33" s="52"/>
    </row>
    <row r="34" spans="1:6">
      <c r="A34" s="63">
        <v>28</v>
      </c>
      <c r="B34" s="22" t="s">
        <v>313</v>
      </c>
      <c r="C34" s="66"/>
      <c r="D34" s="66"/>
      <c r="E34" s="66"/>
      <c r="F34" s="52"/>
    </row>
    <row r="35" spans="1:6">
      <c r="A35" s="64">
        <v>29</v>
      </c>
      <c r="B35" s="23" t="s">
        <v>314</v>
      </c>
      <c r="C35" s="69"/>
      <c r="D35" s="69">
        <f>SUM(D21,D27:D34)</f>
        <v>254755885</v>
      </c>
      <c r="E35" s="69"/>
      <c r="F35" s="79"/>
    </row>
    <row r="36" spans="1:6">
      <c r="A36" s="64">
        <v>30</v>
      </c>
      <c r="B36" s="23" t="s">
        <v>315</v>
      </c>
      <c r="C36" s="67"/>
      <c r="D36" s="67">
        <f>D10-D35</f>
        <v>4300428</v>
      </c>
      <c r="E36" s="67"/>
      <c r="F36" s="53"/>
    </row>
    <row r="37" spans="1:6">
      <c r="A37" s="63">
        <v>31</v>
      </c>
      <c r="B37" s="22" t="s">
        <v>316</v>
      </c>
      <c r="C37" s="66"/>
      <c r="D37" s="66">
        <v>2957107</v>
      </c>
      <c r="E37" s="66"/>
      <c r="F37" s="52"/>
    </row>
    <row r="38" spans="1:6">
      <c r="A38" s="63">
        <v>32</v>
      </c>
      <c r="B38" s="22" t="s">
        <v>317</v>
      </c>
      <c r="C38" s="66"/>
      <c r="D38" s="66"/>
      <c r="E38" s="66"/>
      <c r="F38" s="52"/>
    </row>
    <row r="39" spans="1:6">
      <c r="A39" s="63">
        <v>33</v>
      </c>
      <c r="B39" s="22" t="s">
        <v>318</v>
      </c>
      <c r="C39" s="66"/>
      <c r="D39" s="66"/>
      <c r="E39" s="66"/>
      <c r="F39" s="52"/>
    </row>
    <row r="40" spans="1:6">
      <c r="A40" s="63">
        <v>34</v>
      </c>
      <c r="B40" s="22" t="s">
        <v>319</v>
      </c>
      <c r="C40" s="66"/>
      <c r="D40" s="66">
        <v>48957</v>
      </c>
      <c r="E40" s="66"/>
      <c r="F40" s="52"/>
    </row>
    <row r="41" spans="1:6">
      <c r="A41" s="63">
        <v>35</v>
      </c>
      <c r="B41" s="22" t="s">
        <v>320</v>
      </c>
      <c r="C41" s="66"/>
      <c r="D41" s="66"/>
      <c r="E41" s="66"/>
      <c r="F41" s="52"/>
    </row>
    <row r="42" spans="1:6">
      <c r="A42" s="63">
        <v>36</v>
      </c>
      <c r="B42" s="22" t="s">
        <v>321</v>
      </c>
      <c r="C42" s="86"/>
      <c r="D42" s="86">
        <v>2534992</v>
      </c>
      <c r="E42" s="86"/>
      <c r="F42" s="87"/>
    </row>
    <row r="43" spans="1:6">
      <c r="A43" s="63">
        <v>37</v>
      </c>
      <c r="B43" s="24" t="s">
        <v>322</v>
      </c>
      <c r="C43" s="101"/>
      <c r="D43" s="101"/>
      <c r="E43" s="101"/>
      <c r="F43" s="101"/>
    </row>
    <row r="44" spans="1:6">
      <c r="A44" s="65">
        <v>38</v>
      </c>
      <c r="B44" s="14" t="s">
        <v>323</v>
      </c>
      <c r="C44" s="88"/>
      <c r="D44" s="88">
        <f>SUM(D36:D42)</f>
        <v>9841484</v>
      </c>
      <c r="E44" s="88"/>
      <c r="F44" s="89"/>
    </row>
    <row r="45" spans="1:6">
      <c r="A45" s="30" t="s">
        <v>324</v>
      </c>
      <c r="B45" s="31"/>
      <c r="C45" s="31"/>
      <c r="D45" s="31"/>
      <c r="E45" s="31"/>
      <c r="F45" s="83"/>
    </row>
  </sheetData>
  <mergeCells count="7">
    <mergeCell ref="A5:B6"/>
    <mergeCell ref="C5:E5"/>
    <mergeCell ref="A4:F4"/>
    <mergeCell ref="C1:F1"/>
    <mergeCell ref="C2:F2"/>
    <mergeCell ref="A1:B2"/>
    <mergeCell ref="A3:F3"/>
  </mergeCells>
  <pageMargins left="0.7" right="0.7" top="0.75" bottom="0.75" header="0.3" footer="0.3"/>
  <pageSetup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zoomScaleNormal="100" workbookViewId="0">
      <selection sqref="A1:B2"/>
    </sheetView>
  </sheetViews>
  <sheetFormatPr defaultRowHeight="15"/>
  <cols>
    <col min="1" max="1" width="4.88671875" customWidth="1"/>
    <col min="2" max="2" width="37.6640625" bestFit="1" customWidth="1"/>
    <col min="3" max="3" width="17.21875" customWidth="1"/>
    <col min="4" max="4" width="4.21875" customWidth="1"/>
    <col min="5" max="5" width="43.6640625" bestFit="1" customWidth="1"/>
    <col min="6" max="6" width="15.44140625" customWidth="1"/>
  </cols>
  <sheetData>
    <row r="1" spans="1:22" ht="38.25" customHeight="1">
      <c r="A1" s="344" t="s">
        <v>325</v>
      </c>
      <c r="B1" s="344"/>
      <c r="C1" s="341" t="s">
        <v>499</v>
      </c>
      <c r="D1" s="342"/>
      <c r="E1" s="342"/>
      <c r="F1" s="342"/>
      <c r="G1" s="6"/>
      <c r="H1" s="6"/>
      <c r="I1" s="6"/>
      <c r="J1" s="6"/>
      <c r="K1" s="6"/>
      <c r="L1" s="6"/>
      <c r="M1" s="6"/>
      <c r="N1" s="6"/>
      <c r="O1" s="6"/>
      <c r="P1" s="6"/>
      <c r="Q1" s="6"/>
      <c r="R1" s="6"/>
      <c r="S1" s="6"/>
      <c r="T1" s="6"/>
      <c r="U1" s="6"/>
      <c r="V1" s="6"/>
    </row>
    <row r="2" spans="1:22" ht="36" customHeight="1">
      <c r="A2" s="344"/>
      <c r="B2" s="344"/>
      <c r="C2" s="341" t="s">
        <v>566</v>
      </c>
      <c r="D2" s="342"/>
      <c r="E2" s="342"/>
      <c r="F2" s="342"/>
      <c r="G2" s="5"/>
      <c r="H2" s="6"/>
      <c r="I2" s="6"/>
      <c r="J2" s="6"/>
      <c r="K2" s="6"/>
      <c r="L2" s="6"/>
      <c r="M2" s="6"/>
      <c r="N2" s="6"/>
      <c r="O2" s="6"/>
      <c r="P2" s="6"/>
      <c r="Q2" s="6"/>
      <c r="R2" s="6"/>
      <c r="S2" s="6"/>
      <c r="T2" s="6"/>
      <c r="U2" s="6"/>
      <c r="V2" s="6"/>
    </row>
    <row r="3" spans="1:22" ht="12.75" customHeight="1">
      <c r="A3" s="347" t="s">
        <v>326</v>
      </c>
      <c r="B3" s="348"/>
      <c r="C3" s="348"/>
      <c r="D3" s="348"/>
      <c r="E3" s="348"/>
      <c r="F3" s="349"/>
      <c r="G3" s="5"/>
      <c r="H3" s="6"/>
      <c r="I3" s="6"/>
      <c r="J3" s="6"/>
      <c r="K3" s="6"/>
      <c r="L3" s="6"/>
      <c r="M3" s="6"/>
      <c r="N3" s="6"/>
      <c r="O3" s="6"/>
      <c r="P3" s="6"/>
      <c r="Q3" s="6"/>
      <c r="R3" s="6"/>
      <c r="S3" s="6"/>
      <c r="T3" s="6"/>
      <c r="U3" s="6"/>
      <c r="V3" s="6"/>
    </row>
    <row r="4" spans="1:22" ht="12.75" customHeight="1">
      <c r="A4" s="345" t="s">
        <v>327</v>
      </c>
      <c r="B4" s="345"/>
      <c r="C4" s="345"/>
      <c r="D4" s="345"/>
      <c r="E4" s="345"/>
      <c r="F4" s="345"/>
      <c r="G4" s="5"/>
      <c r="H4" s="7"/>
      <c r="I4" s="7"/>
      <c r="J4" s="7"/>
      <c r="K4" s="7"/>
      <c r="L4" s="7"/>
      <c r="M4" s="7"/>
      <c r="N4" s="7"/>
      <c r="O4" s="7"/>
      <c r="P4" s="7"/>
      <c r="Q4" s="7"/>
      <c r="R4" s="7"/>
      <c r="S4" s="7"/>
      <c r="T4" s="7"/>
      <c r="U4" s="7"/>
      <c r="V4" s="7"/>
    </row>
    <row r="5" spans="1:22" ht="20.25" customHeight="1">
      <c r="A5" s="345" t="s">
        <v>328</v>
      </c>
      <c r="B5" s="345"/>
      <c r="C5" s="345"/>
      <c r="D5" s="346" t="s">
        <v>329</v>
      </c>
      <c r="E5" s="346"/>
      <c r="F5" s="346"/>
      <c r="G5" s="5"/>
      <c r="H5" s="6"/>
      <c r="I5" s="6"/>
      <c r="J5" s="6"/>
      <c r="K5" s="6"/>
      <c r="L5" s="6"/>
      <c r="M5" s="6"/>
      <c r="N5" s="6"/>
      <c r="O5" s="6"/>
      <c r="P5" s="6"/>
      <c r="Q5" s="6"/>
      <c r="R5" s="6"/>
      <c r="S5" s="6"/>
      <c r="T5" s="6"/>
      <c r="U5" s="6"/>
      <c r="V5" s="6"/>
    </row>
    <row r="6" spans="1:22" ht="12.75" customHeight="1">
      <c r="A6" s="8">
        <v>1</v>
      </c>
      <c r="B6" s="8" t="s">
        <v>330</v>
      </c>
      <c r="C6" s="54">
        <v>790321620</v>
      </c>
      <c r="D6" s="55">
        <v>33</v>
      </c>
      <c r="E6" s="55" t="s">
        <v>331</v>
      </c>
      <c r="F6" s="54">
        <v>0</v>
      </c>
      <c r="G6" s="5"/>
      <c r="H6" t="s">
        <v>598</v>
      </c>
      <c r="I6" s="6"/>
      <c r="J6" s="6"/>
      <c r="K6" s="6"/>
      <c r="L6" s="6"/>
      <c r="M6" s="6"/>
      <c r="N6" s="6"/>
      <c r="O6" s="6"/>
      <c r="P6" s="6"/>
      <c r="Q6" s="6"/>
      <c r="R6" s="6"/>
      <c r="S6" s="6"/>
      <c r="T6" s="6"/>
      <c r="U6" s="6"/>
      <c r="V6" s="6"/>
    </row>
    <row r="7" spans="1:22" ht="12.75" customHeight="1">
      <c r="A7" s="12">
        <v>2</v>
      </c>
      <c r="B7" s="12" t="s">
        <v>332</v>
      </c>
      <c r="C7" s="56">
        <v>113795851</v>
      </c>
      <c r="D7" s="57">
        <v>34</v>
      </c>
      <c r="E7" s="58" t="s">
        <v>333</v>
      </c>
      <c r="F7" s="59"/>
      <c r="G7" s="5"/>
      <c r="H7" s="6"/>
      <c r="I7" s="6"/>
      <c r="J7" s="6"/>
      <c r="K7" s="6"/>
      <c r="L7" s="6"/>
      <c r="M7" s="6"/>
      <c r="N7" s="6"/>
      <c r="O7" s="6"/>
      <c r="P7" s="6"/>
      <c r="Q7" s="6"/>
      <c r="R7" s="6"/>
      <c r="S7" s="6"/>
      <c r="T7" s="6"/>
      <c r="U7" s="6"/>
      <c r="V7" s="6"/>
    </row>
    <row r="8" spans="1:22" ht="12.75" customHeight="1">
      <c r="A8" s="27">
        <v>3</v>
      </c>
      <c r="B8" s="27" t="s">
        <v>334</v>
      </c>
      <c r="C8" s="42">
        <f>SUM(C6:C7)</f>
        <v>904117471</v>
      </c>
      <c r="D8" s="60"/>
      <c r="E8" s="58" t="s">
        <v>335</v>
      </c>
      <c r="F8" s="59">
        <v>107582047</v>
      </c>
      <c r="G8" s="5"/>
      <c r="H8" s="6"/>
      <c r="I8" s="6"/>
      <c r="J8" s="6"/>
      <c r="K8" s="6"/>
      <c r="L8" s="6"/>
      <c r="M8" s="6"/>
      <c r="N8" s="6"/>
      <c r="O8" s="6"/>
      <c r="P8" s="6"/>
      <c r="Q8" s="6"/>
      <c r="R8" s="6"/>
      <c r="S8" s="6"/>
      <c r="T8" s="6"/>
      <c r="U8" s="6"/>
      <c r="V8" s="6"/>
    </row>
    <row r="9" spans="1:22" ht="12.75" customHeight="1">
      <c r="A9" s="12">
        <v>4</v>
      </c>
      <c r="B9" s="12" t="s">
        <v>336</v>
      </c>
      <c r="C9" s="56">
        <v>248587646</v>
      </c>
      <c r="D9" s="57"/>
      <c r="E9" s="58" t="s">
        <v>337</v>
      </c>
      <c r="F9" s="59">
        <v>0</v>
      </c>
      <c r="G9" s="5"/>
      <c r="H9" s="6"/>
      <c r="I9" s="6"/>
      <c r="J9" s="6"/>
      <c r="K9" s="6"/>
      <c r="L9" s="6"/>
      <c r="M9" s="6"/>
      <c r="N9" s="6"/>
      <c r="O9" s="6"/>
      <c r="P9" s="6"/>
      <c r="Q9" s="6"/>
      <c r="R9" s="6"/>
      <c r="S9" s="6"/>
      <c r="T9" s="6"/>
      <c r="U9" s="6"/>
      <c r="V9" s="6"/>
    </row>
    <row r="10" spans="1:22" ht="12.75" customHeight="1">
      <c r="A10" s="27">
        <v>5</v>
      </c>
      <c r="B10" s="27" t="s">
        <v>338</v>
      </c>
      <c r="C10" s="42">
        <f>C8-C9</f>
        <v>655529825</v>
      </c>
      <c r="D10" s="60"/>
      <c r="E10" s="58" t="s">
        <v>339</v>
      </c>
      <c r="F10" s="59">
        <v>0</v>
      </c>
      <c r="G10" s="5"/>
      <c r="H10" s="6"/>
      <c r="I10" s="6"/>
      <c r="J10" s="6"/>
      <c r="K10" s="6"/>
      <c r="L10" s="6"/>
      <c r="M10" s="6"/>
      <c r="N10" s="6"/>
      <c r="O10" s="6"/>
      <c r="P10" s="6"/>
      <c r="Q10" s="6"/>
      <c r="R10" s="6"/>
      <c r="S10" s="6"/>
      <c r="T10" s="6"/>
      <c r="U10" s="6"/>
      <c r="V10" s="6"/>
    </row>
    <row r="11" spans="1:22" ht="12.75" customHeight="1">
      <c r="A11" s="12">
        <v>6</v>
      </c>
      <c r="B11" s="12" t="s">
        <v>340</v>
      </c>
      <c r="C11" s="56">
        <v>0</v>
      </c>
      <c r="D11" s="57"/>
      <c r="E11" s="58" t="s">
        <v>341</v>
      </c>
      <c r="F11" s="116">
        <f>F8-F9-F10</f>
        <v>107582047</v>
      </c>
      <c r="G11" s="117"/>
      <c r="H11" s="6"/>
      <c r="I11" s="6"/>
      <c r="J11" s="6"/>
      <c r="K11" s="6"/>
      <c r="L11" s="6"/>
      <c r="M11" s="6"/>
      <c r="N11" s="6"/>
      <c r="O11" s="6"/>
      <c r="P11" s="6"/>
      <c r="Q11" s="6"/>
      <c r="R11" s="6"/>
      <c r="S11" s="6"/>
      <c r="T11" s="6"/>
      <c r="U11" s="6"/>
      <c r="V11" s="6"/>
    </row>
    <row r="12" spans="1:22" ht="12.75" customHeight="1">
      <c r="A12" s="12">
        <v>7</v>
      </c>
      <c r="B12" s="12" t="s">
        <v>342</v>
      </c>
      <c r="C12" s="56">
        <v>0</v>
      </c>
      <c r="D12" s="60">
        <v>35</v>
      </c>
      <c r="E12" s="60" t="s">
        <v>343</v>
      </c>
      <c r="F12" s="56">
        <v>0</v>
      </c>
      <c r="G12" s="5"/>
      <c r="H12" s="6"/>
      <c r="I12" s="6"/>
      <c r="J12" s="6"/>
      <c r="K12" s="6"/>
      <c r="L12" s="6"/>
      <c r="M12" s="6"/>
      <c r="N12" s="6"/>
      <c r="O12" s="6"/>
      <c r="P12" s="6"/>
      <c r="Q12" s="6"/>
      <c r="R12" s="6"/>
      <c r="S12" s="6"/>
      <c r="T12" s="6"/>
      <c r="U12" s="6"/>
      <c r="V12" s="6"/>
    </row>
    <row r="13" spans="1:22" ht="12.75" customHeight="1">
      <c r="A13" s="12">
        <v>8</v>
      </c>
      <c r="B13" s="12" t="s">
        <v>344</v>
      </c>
      <c r="C13" s="56">
        <v>7120372</v>
      </c>
      <c r="D13" s="57">
        <v>36</v>
      </c>
      <c r="E13" s="60" t="s">
        <v>345</v>
      </c>
      <c r="F13" s="56">
        <v>4300428</v>
      </c>
      <c r="G13" s="5"/>
      <c r="H13" s="6"/>
      <c r="I13" s="6"/>
      <c r="J13" s="6"/>
      <c r="K13" s="6"/>
      <c r="L13" s="6"/>
      <c r="M13" s="6"/>
      <c r="N13" s="6"/>
      <c r="O13" s="6"/>
      <c r="P13" s="6"/>
      <c r="Q13" s="6"/>
      <c r="R13" s="6"/>
      <c r="S13" s="6"/>
      <c r="T13" s="6"/>
      <c r="U13" s="6"/>
      <c r="V13" s="6"/>
    </row>
    <row r="14" spans="1:22" ht="12.75" customHeight="1">
      <c r="A14" s="12">
        <v>9</v>
      </c>
      <c r="B14" s="12" t="s">
        <v>346</v>
      </c>
      <c r="C14" s="56">
        <v>26684773</v>
      </c>
      <c r="D14" s="60">
        <v>37</v>
      </c>
      <c r="E14" s="60" t="s">
        <v>347</v>
      </c>
      <c r="F14" s="56">
        <v>5541056</v>
      </c>
      <c r="G14" s="5"/>
      <c r="H14" s="6"/>
      <c r="I14" s="6"/>
      <c r="J14" s="6"/>
      <c r="K14" s="6"/>
      <c r="L14" s="6"/>
      <c r="M14" s="6"/>
      <c r="N14" s="6"/>
      <c r="O14" s="6"/>
      <c r="P14" s="6"/>
      <c r="Q14" s="6"/>
      <c r="R14" s="6"/>
      <c r="S14" s="6"/>
      <c r="T14" s="6"/>
      <c r="U14" s="6"/>
      <c r="V14" s="6"/>
    </row>
    <row r="15" spans="1:22" ht="12.75" customHeight="1">
      <c r="A15" s="12">
        <v>10</v>
      </c>
      <c r="B15" s="12" t="s">
        <v>348</v>
      </c>
      <c r="C15" s="56">
        <v>0</v>
      </c>
      <c r="D15" s="57">
        <v>38</v>
      </c>
      <c r="E15" s="60" t="s">
        <v>349</v>
      </c>
      <c r="F15" s="56">
        <v>-68623</v>
      </c>
      <c r="G15" s="5"/>
      <c r="H15" s="7"/>
      <c r="I15" s="7"/>
      <c r="J15" s="7"/>
      <c r="K15" s="7"/>
      <c r="L15" s="7"/>
      <c r="M15" s="7"/>
      <c r="N15" s="7"/>
      <c r="O15" s="6"/>
      <c r="P15" s="6"/>
      <c r="Q15" s="6"/>
      <c r="R15" s="6"/>
      <c r="S15" s="6"/>
      <c r="T15" s="6"/>
      <c r="U15" s="6"/>
      <c r="V15" s="6"/>
    </row>
    <row r="16" spans="1:22" ht="12.75" customHeight="1">
      <c r="A16" s="12">
        <v>11</v>
      </c>
      <c r="B16" s="12" t="s">
        <v>350</v>
      </c>
      <c r="C16" s="56">
        <v>0</v>
      </c>
      <c r="D16" s="60">
        <v>39</v>
      </c>
      <c r="E16" s="61" t="s">
        <v>351</v>
      </c>
      <c r="F16" s="42">
        <f>SUM(F6,F11:F15)</f>
        <v>117354908</v>
      </c>
      <c r="G16" s="5"/>
      <c r="H16" s="7"/>
      <c r="I16" s="7"/>
      <c r="J16" s="7"/>
      <c r="K16" s="7"/>
      <c r="L16" s="7"/>
      <c r="M16" s="7"/>
      <c r="N16" s="7"/>
      <c r="O16" s="6"/>
      <c r="P16" s="6"/>
      <c r="Q16" s="6"/>
      <c r="R16" s="6"/>
      <c r="S16" s="6"/>
      <c r="T16" s="6"/>
      <c r="U16" s="6"/>
      <c r="V16" s="6"/>
    </row>
    <row r="17" spans="1:22" ht="12.75" customHeight="1">
      <c r="A17" s="12">
        <v>12</v>
      </c>
      <c r="B17" s="12" t="s">
        <v>352</v>
      </c>
      <c r="C17" s="56">
        <v>2000</v>
      </c>
      <c r="D17" s="57">
        <v>40</v>
      </c>
      <c r="E17" s="60" t="s">
        <v>458</v>
      </c>
      <c r="F17" s="56">
        <v>0</v>
      </c>
      <c r="G17" s="5"/>
      <c r="H17" s="6"/>
      <c r="I17" s="6"/>
      <c r="J17" s="6"/>
      <c r="K17" s="6"/>
      <c r="L17" s="6"/>
      <c r="M17" s="6"/>
      <c r="N17" s="6"/>
      <c r="O17" s="6"/>
      <c r="P17" s="6"/>
      <c r="Q17" s="6"/>
      <c r="R17" s="6"/>
      <c r="S17" s="6"/>
      <c r="T17" s="6"/>
      <c r="U17" s="6"/>
      <c r="V17" s="6"/>
    </row>
    <row r="18" spans="1:22" ht="12.75" customHeight="1">
      <c r="A18" s="12">
        <v>13</v>
      </c>
      <c r="B18" s="12" t="s">
        <v>353</v>
      </c>
      <c r="C18" s="56">
        <v>0</v>
      </c>
      <c r="D18" s="60">
        <v>41</v>
      </c>
      <c r="E18" s="60" t="s">
        <v>354</v>
      </c>
      <c r="F18" s="56">
        <v>376870570</v>
      </c>
      <c r="G18" s="5"/>
      <c r="H18" s="6"/>
      <c r="I18" s="6"/>
      <c r="J18" s="6"/>
      <c r="K18" s="6"/>
      <c r="L18" s="6"/>
      <c r="M18" s="6"/>
      <c r="N18" s="6"/>
      <c r="O18" s="6"/>
      <c r="P18" s="6"/>
      <c r="Q18" s="6"/>
      <c r="R18" s="6"/>
      <c r="S18" s="6"/>
      <c r="T18" s="6"/>
      <c r="U18" s="6"/>
      <c r="V18" s="6"/>
    </row>
    <row r="19" spans="1:22" ht="12.75" customHeight="1">
      <c r="A19" s="27" t="s">
        <v>355</v>
      </c>
      <c r="B19" s="45" t="s">
        <v>356</v>
      </c>
      <c r="C19" s="42">
        <f>SUM(C11:C18)</f>
        <v>33807145</v>
      </c>
      <c r="D19" s="57">
        <v>42</v>
      </c>
      <c r="E19" s="60" t="s">
        <v>357</v>
      </c>
      <c r="F19" s="56">
        <v>0</v>
      </c>
      <c r="G19" s="5"/>
      <c r="H19" s="6"/>
      <c r="I19" s="6"/>
      <c r="J19" s="6"/>
      <c r="K19" s="6"/>
      <c r="L19" s="6"/>
      <c r="M19" s="6"/>
      <c r="N19" s="6"/>
      <c r="O19" s="6"/>
      <c r="P19" s="6"/>
      <c r="Q19" s="6"/>
      <c r="R19" s="6"/>
      <c r="S19" s="6"/>
      <c r="T19" s="6"/>
      <c r="U19" s="6"/>
      <c r="V19" s="6"/>
    </row>
    <row r="20" spans="1:22" ht="12.75" customHeight="1">
      <c r="A20" s="12">
        <v>15</v>
      </c>
      <c r="B20" s="12" t="s">
        <v>358</v>
      </c>
      <c r="C20" s="56">
        <v>147316</v>
      </c>
      <c r="D20" s="60">
        <v>43</v>
      </c>
      <c r="E20" s="58" t="s">
        <v>359</v>
      </c>
      <c r="F20" s="56">
        <v>392163979</v>
      </c>
      <c r="G20" s="5"/>
      <c r="H20" s="6"/>
      <c r="I20" s="6"/>
      <c r="J20" s="6"/>
      <c r="K20" s="6"/>
      <c r="L20" s="6"/>
      <c r="M20" s="6"/>
      <c r="N20" s="6"/>
      <c r="O20" s="6"/>
      <c r="P20" s="6"/>
      <c r="Q20" s="6"/>
      <c r="R20" s="6"/>
      <c r="S20" s="6"/>
      <c r="T20" s="6"/>
      <c r="U20" s="6"/>
      <c r="V20" s="6"/>
    </row>
    <row r="21" spans="1:22" ht="12.75" customHeight="1">
      <c r="A21" s="12">
        <v>16</v>
      </c>
      <c r="B21" s="12" t="s">
        <v>360</v>
      </c>
      <c r="C21" s="56">
        <v>0</v>
      </c>
      <c r="D21" s="57">
        <v>44</v>
      </c>
      <c r="E21" s="60" t="s">
        <v>361</v>
      </c>
      <c r="F21" s="56">
        <v>0</v>
      </c>
      <c r="G21" s="5"/>
      <c r="H21" s="6"/>
      <c r="I21" s="6"/>
      <c r="J21" s="6"/>
      <c r="K21" s="6"/>
      <c r="L21" s="6"/>
      <c r="M21" s="6"/>
      <c r="N21" s="6"/>
      <c r="O21" s="6"/>
      <c r="P21" s="6"/>
      <c r="Q21" s="6"/>
      <c r="R21" s="6"/>
      <c r="S21" s="6"/>
      <c r="T21" s="6"/>
      <c r="U21" s="6"/>
      <c r="V21" s="6"/>
    </row>
    <row r="22" spans="1:22" ht="12.75" customHeight="1">
      <c r="A22" s="12">
        <v>17</v>
      </c>
      <c r="B22" s="12" t="s">
        <v>362</v>
      </c>
      <c r="C22" s="56">
        <v>27824747</v>
      </c>
      <c r="D22" s="60">
        <v>45</v>
      </c>
      <c r="E22" s="60" t="s">
        <v>363</v>
      </c>
      <c r="F22" s="56">
        <v>30170521</v>
      </c>
      <c r="G22" s="5"/>
      <c r="H22" s="6"/>
      <c r="I22" s="6"/>
      <c r="J22" s="6"/>
      <c r="K22" s="6"/>
      <c r="L22" s="6"/>
      <c r="M22" s="6"/>
      <c r="N22" s="6"/>
      <c r="O22" s="6"/>
      <c r="P22" s="6"/>
      <c r="Q22" s="6"/>
      <c r="R22" s="6"/>
      <c r="S22" s="6"/>
      <c r="T22" s="6"/>
      <c r="U22" s="6"/>
      <c r="V22" s="6"/>
    </row>
    <row r="23" spans="1:22" ht="12.75" customHeight="1">
      <c r="A23" s="12">
        <v>18</v>
      </c>
      <c r="B23" s="12" t="s">
        <v>364</v>
      </c>
      <c r="C23" s="56">
        <v>13118398</v>
      </c>
      <c r="D23" s="57">
        <v>46</v>
      </c>
      <c r="E23" s="62" t="s">
        <v>365</v>
      </c>
      <c r="F23" s="42">
        <f>SUM(F17:F20)+(F21-F22)</f>
        <v>738864028</v>
      </c>
      <c r="G23" s="5"/>
      <c r="H23" s="6"/>
      <c r="I23" s="6"/>
      <c r="J23" s="6"/>
      <c r="K23" s="6"/>
      <c r="L23" s="6"/>
      <c r="M23" s="6"/>
      <c r="N23" s="6"/>
      <c r="O23" s="6"/>
      <c r="P23" s="6"/>
      <c r="Q23" s="6"/>
      <c r="R23" s="6"/>
      <c r="S23" s="6"/>
      <c r="T23" s="6"/>
      <c r="U23" s="6"/>
      <c r="V23" s="6"/>
    </row>
    <row r="24" spans="1:22" ht="12.75" customHeight="1">
      <c r="A24" s="12">
        <v>19</v>
      </c>
      <c r="B24" s="12" t="s">
        <v>366</v>
      </c>
      <c r="C24" s="56"/>
      <c r="D24" s="60">
        <v>47</v>
      </c>
      <c r="E24" s="60" t="s">
        <v>367</v>
      </c>
      <c r="F24" s="56">
        <v>0</v>
      </c>
      <c r="G24" s="5"/>
      <c r="H24" s="6"/>
      <c r="I24" s="6"/>
      <c r="J24" s="6"/>
      <c r="K24" s="6"/>
      <c r="L24" s="6"/>
      <c r="M24" s="6"/>
      <c r="N24" s="6"/>
      <c r="O24" s="6"/>
      <c r="P24" s="6"/>
      <c r="Q24" s="6"/>
      <c r="R24" s="6"/>
      <c r="S24" s="6"/>
      <c r="T24" s="6"/>
      <c r="U24" s="6"/>
      <c r="V24" s="6"/>
    </row>
    <row r="25" spans="1:22" ht="12.75" customHeight="1">
      <c r="A25" s="12">
        <v>20</v>
      </c>
      <c r="B25" s="12" t="s">
        <v>368</v>
      </c>
      <c r="C25" s="56">
        <v>25045443</v>
      </c>
      <c r="D25" s="57">
        <v>48</v>
      </c>
      <c r="E25" s="60" t="s">
        <v>369</v>
      </c>
      <c r="F25" s="56">
        <v>0</v>
      </c>
      <c r="G25" s="5"/>
      <c r="H25" s="6"/>
      <c r="I25" s="6"/>
      <c r="J25" s="6"/>
      <c r="K25" s="6"/>
      <c r="L25" s="6"/>
      <c r="M25" s="6"/>
      <c r="N25" s="6"/>
      <c r="O25" s="6"/>
      <c r="P25" s="6"/>
      <c r="Q25" s="6"/>
      <c r="R25" s="6"/>
      <c r="S25" s="6"/>
      <c r="T25" s="6"/>
      <c r="U25" s="6"/>
      <c r="V25" s="6"/>
    </row>
    <row r="26" spans="1:22" ht="12.75" customHeight="1">
      <c r="A26" s="12">
        <v>21</v>
      </c>
      <c r="B26" s="12" t="s">
        <v>370</v>
      </c>
      <c r="C26" s="56">
        <v>49876</v>
      </c>
      <c r="D26" s="60">
        <v>49</v>
      </c>
      <c r="E26" s="61" t="s">
        <v>371</v>
      </c>
      <c r="F26" s="42">
        <f>SUM(F24:F25)</f>
        <v>0</v>
      </c>
      <c r="G26" s="5"/>
      <c r="H26" s="6"/>
      <c r="I26" s="6"/>
      <c r="J26" s="6"/>
      <c r="K26" s="6"/>
      <c r="L26" s="6"/>
      <c r="M26" s="6"/>
      <c r="N26" s="6"/>
      <c r="O26" s="6"/>
      <c r="P26" s="6"/>
      <c r="Q26" s="6"/>
      <c r="R26" s="6"/>
      <c r="S26" s="6"/>
      <c r="T26" s="6"/>
      <c r="U26" s="6"/>
      <c r="V26" s="6"/>
    </row>
    <row r="27" spans="1:22" ht="12.75" customHeight="1">
      <c r="A27" s="12">
        <v>22</v>
      </c>
      <c r="B27" s="12" t="s">
        <v>372</v>
      </c>
      <c r="C27" s="56">
        <v>3434112</v>
      </c>
      <c r="D27" s="57">
        <v>50</v>
      </c>
      <c r="E27" s="60" t="s">
        <v>373</v>
      </c>
      <c r="F27" s="56">
        <v>0</v>
      </c>
      <c r="G27" s="5"/>
      <c r="H27" s="6"/>
      <c r="I27" s="6"/>
      <c r="J27" s="6"/>
      <c r="K27" s="6"/>
      <c r="L27" s="6"/>
      <c r="M27" s="6"/>
      <c r="N27" s="6"/>
      <c r="O27" s="6"/>
      <c r="P27" s="6"/>
      <c r="Q27" s="6"/>
      <c r="R27" s="6"/>
      <c r="S27" s="6"/>
      <c r="T27" s="6"/>
      <c r="U27" s="6"/>
      <c r="V27" s="6"/>
    </row>
    <row r="28" spans="1:22" ht="12.75" customHeight="1">
      <c r="A28" s="12">
        <v>23</v>
      </c>
      <c r="B28" s="12" t="s">
        <v>374</v>
      </c>
      <c r="C28" s="56">
        <v>0</v>
      </c>
      <c r="D28" s="60">
        <v>51</v>
      </c>
      <c r="E28" s="60" t="s">
        <v>375</v>
      </c>
      <c r="F28" s="56">
        <v>24688440</v>
      </c>
      <c r="G28" s="5"/>
      <c r="H28" s="6"/>
      <c r="I28" s="6"/>
      <c r="J28" s="6"/>
      <c r="K28" s="6"/>
      <c r="L28" s="6"/>
      <c r="M28" s="6"/>
      <c r="N28" s="6"/>
      <c r="O28" s="6"/>
      <c r="P28" s="6"/>
      <c r="Q28" s="6"/>
      <c r="R28" s="6"/>
      <c r="S28" s="6"/>
      <c r="T28" s="6"/>
      <c r="U28" s="6"/>
      <c r="V28" s="6"/>
    </row>
    <row r="29" spans="1:22" ht="12.75" customHeight="1">
      <c r="A29" s="12">
        <v>24</v>
      </c>
      <c r="B29" s="12" t="s">
        <v>376</v>
      </c>
      <c r="C29" s="56">
        <v>10373147</v>
      </c>
      <c r="D29" s="57">
        <v>52</v>
      </c>
      <c r="E29" s="60" t="s">
        <v>377</v>
      </c>
      <c r="F29" s="56">
        <v>25935871</v>
      </c>
      <c r="G29" s="5"/>
      <c r="H29" s="6"/>
      <c r="I29" s="6"/>
      <c r="J29" s="6"/>
      <c r="K29" s="6"/>
      <c r="L29" s="6"/>
      <c r="M29" s="6"/>
      <c r="N29" s="6"/>
      <c r="O29" s="6"/>
      <c r="P29" s="6"/>
      <c r="Q29" s="6"/>
      <c r="R29" s="6"/>
      <c r="S29" s="6"/>
      <c r="T29" s="6"/>
      <c r="U29" s="6"/>
      <c r="V29" s="6"/>
    </row>
    <row r="30" spans="1:22" ht="12.75" customHeight="1">
      <c r="A30" s="12">
        <v>25</v>
      </c>
      <c r="B30" s="12" t="s">
        <v>378</v>
      </c>
      <c r="C30" s="56">
        <v>855986</v>
      </c>
      <c r="D30" s="60">
        <v>53</v>
      </c>
      <c r="E30" s="60" t="s">
        <v>379</v>
      </c>
      <c r="F30" s="56">
        <v>11151000</v>
      </c>
      <c r="G30" s="5"/>
      <c r="H30" s="6"/>
      <c r="I30" s="6"/>
      <c r="J30" s="6"/>
      <c r="K30" s="6"/>
      <c r="L30" s="6"/>
      <c r="M30" s="6"/>
      <c r="N30" s="6"/>
      <c r="O30" s="6"/>
      <c r="P30" s="6"/>
      <c r="Q30" s="6"/>
      <c r="R30" s="6"/>
      <c r="S30" s="6"/>
      <c r="T30" s="6"/>
      <c r="U30" s="6"/>
      <c r="V30" s="6"/>
    </row>
    <row r="31" spans="1:22" ht="12.75" customHeight="1">
      <c r="A31" s="12">
        <v>26</v>
      </c>
      <c r="B31" s="12" t="s">
        <v>380</v>
      </c>
      <c r="C31" s="56">
        <v>1410001</v>
      </c>
      <c r="D31" s="57">
        <v>54</v>
      </c>
      <c r="E31" s="60" t="s">
        <v>381</v>
      </c>
      <c r="F31" s="56">
        <v>0</v>
      </c>
      <c r="G31" s="5"/>
      <c r="H31" s="6"/>
      <c r="I31" s="6"/>
      <c r="J31" s="6"/>
      <c r="K31" s="6"/>
      <c r="L31" s="6"/>
      <c r="M31" s="6"/>
      <c r="N31" s="6"/>
      <c r="O31" s="6"/>
      <c r="P31" s="6"/>
      <c r="Q31" s="6"/>
      <c r="R31" s="6"/>
      <c r="S31" s="6"/>
      <c r="T31" s="6"/>
      <c r="U31" s="6"/>
      <c r="V31" s="6"/>
    </row>
    <row r="32" spans="1:22" ht="12.75" customHeight="1">
      <c r="A32" s="27">
        <v>27</v>
      </c>
      <c r="B32" s="27" t="s">
        <v>382</v>
      </c>
      <c r="C32" s="42">
        <f>SUM(C20:C31)</f>
        <v>82259026</v>
      </c>
      <c r="D32" s="60">
        <v>55</v>
      </c>
      <c r="E32" s="60" t="s">
        <v>383</v>
      </c>
      <c r="F32" s="56">
        <v>2728451</v>
      </c>
      <c r="G32" s="5"/>
      <c r="H32" s="6"/>
      <c r="I32" s="6"/>
      <c r="J32" s="6"/>
      <c r="K32" s="6"/>
      <c r="L32" s="6"/>
      <c r="M32" s="6"/>
      <c r="N32" s="6"/>
      <c r="O32" s="6"/>
      <c r="P32" s="6"/>
      <c r="Q32" s="6"/>
      <c r="R32" s="6"/>
      <c r="S32" s="6"/>
      <c r="T32" s="6"/>
      <c r="U32" s="6"/>
      <c r="V32" s="6"/>
    </row>
    <row r="33" spans="1:22" ht="12.75" customHeight="1">
      <c r="A33" s="12">
        <v>28</v>
      </c>
      <c r="B33" s="13" t="s">
        <v>384</v>
      </c>
      <c r="C33" s="56">
        <v>173565</v>
      </c>
      <c r="D33" s="57">
        <v>56</v>
      </c>
      <c r="E33" s="60" t="s">
        <v>497</v>
      </c>
      <c r="F33" s="56">
        <v>1665285</v>
      </c>
      <c r="G33" s="5"/>
      <c r="H33" s="6"/>
      <c r="I33" s="6"/>
      <c r="J33" s="6"/>
      <c r="K33" s="6"/>
      <c r="L33" s="6"/>
      <c r="M33" s="6"/>
      <c r="N33" s="6"/>
      <c r="O33" s="6"/>
      <c r="P33" s="6"/>
      <c r="Q33" s="6"/>
      <c r="R33" s="6"/>
      <c r="S33" s="6"/>
      <c r="T33" s="6"/>
      <c r="U33" s="6"/>
      <c r="V33" s="6"/>
    </row>
    <row r="34" spans="1:22" ht="12.75" customHeight="1">
      <c r="A34" s="12">
        <v>29</v>
      </c>
      <c r="B34" s="12" t="s">
        <v>385</v>
      </c>
      <c r="C34" s="56">
        <v>155870772</v>
      </c>
      <c r="D34" s="60">
        <v>57</v>
      </c>
      <c r="E34" s="58" t="s">
        <v>386</v>
      </c>
      <c r="F34" s="56">
        <v>9469093</v>
      </c>
      <c r="G34" s="5"/>
      <c r="H34" s="6"/>
      <c r="I34" s="6"/>
      <c r="J34" s="6"/>
      <c r="K34" s="6"/>
      <c r="L34" s="6"/>
      <c r="M34" s="6"/>
      <c r="N34" s="6"/>
      <c r="O34" s="6"/>
      <c r="P34" s="6"/>
      <c r="Q34" s="6"/>
      <c r="R34" s="6"/>
      <c r="S34" s="6"/>
      <c r="T34" s="6"/>
      <c r="U34" s="6"/>
      <c r="V34" s="6"/>
    </row>
    <row r="35" spans="1:22" ht="12.75" customHeight="1">
      <c r="A35" s="12">
        <v>30</v>
      </c>
      <c r="B35" s="12" t="s">
        <v>387</v>
      </c>
      <c r="C35" s="56">
        <v>4216743</v>
      </c>
      <c r="D35" s="57">
        <v>58</v>
      </c>
      <c r="E35" s="61" t="s">
        <v>388</v>
      </c>
      <c r="F35" s="42">
        <f>SUM(F27:F34)</f>
        <v>75638140</v>
      </c>
      <c r="G35" s="10"/>
      <c r="H35" s="6"/>
      <c r="I35" s="6"/>
      <c r="J35" s="6"/>
      <c r="K35" s="6"/>
      <c r="L35" s="6"/>
      <c r="M35" s="6"/>
      <c r="N35" s="6"/>
      <c r="O35" s="6"/>
      <c r="P35" s="6"/>
      <c r="Q35" s="6"/>
      <c r="R35" s="6"/>
      <c r="S35" s="6"/>
      <c r="T35" s="6"/>
      <c r="U35" s="6"/>
      <c r="V35" s="6"/>
    </row>
    <row r="36" spans="1:22" ht="12.75" customHeight="1">
      <c r="A36" s="12">
        <v>31</v>
      </c>
      <c r="B36" s="12" t="s">
        <v>389</v>
      </c>
      <c r="C36" s="56">
        <v>0</v>
      </c>
      <c r="D36" s="60">
        <v>59</v>
      </c>
      <c r="E36" s="60" t="s">
        <v>390</v>
      </c>
      <c r="F36" s="56">
        <v>0</v>
      </c>
      <c r="G36" s="5"/>
      <c r="H36" s="6"/>
      <c r="I36" s="9"/>
      <c r="J36" s="6"/>
      <c r="K36" s="6"/>
      <c r="L36" s="6"/>
      <c r="M36" s="6"/>
      <c r="N36" s="6"/>
      <c r="O36" s="6"/>
      <c r="P36" s="6"/>
      <c r="Q36" s="6"/>
      <c r="R36" s="6"/>
      <c r="S36" s="6"/>
      <c r="T36" s="6"/>
      <c r="U36" s="6"/>
      <c r="V36" s="6"/>
    </row>
    <row r="37" spans="1:22" ht="12.75" customHeight="1">
      <c r="A37" s="12"/>
      <c r="B37" s="12"/>
      <c r="C37" s="60"/>
      <c r="D37" s="60">
        <v>60</v>
      </c>
      <c r="E37" s="60" t="s">
        <v>389</v>
      </c>
      <c r="F37" s="56">
        <v>0</v>
      </c>
      <c r="G37" s="5"/>
      <c r="H37" s="6"/>
      <c r="I37" s="6"/>
      <c r="J37" s="6"/>
      <c r="K37" s="6"/>
      <c r="L37" s="6"/>
      <c r="M37" s="6"/>
      <c r="N37" s="6"/>
      <c r="O37" s="6"/>
      <c r="P37" s="6"/>
      <c r="Q37" s="6"/>
      <c r="R37" s="6"/>
      <c r="S37" s="6"/>
      <c r="T37" s="6"/>
      <c r="U37" s="6"/>
      <c r="V37" s="6"/>
    </row>
    <row r="38" spans="1:22" ht="12.75" customHeight="1">
      <c r="A38" s="27">
        <v>32</v>
      </c>
      <c r="B38" s="45" t="s">
        <v>391</v>
      </c>
      <c r="C38" s="42">
        <f>SUM(C10,C19,C32:C36)</f>
        <v>931857076</v>
      </c>
      <c r="D38" s="60">
        <v>61</v>
      </c>
      <c r="E38" s="61" t="s">
        <v>392</v>
      </c>
      <c r="F38" s="42">
        <f>SUM(F16,F23,F26,F35,F36,F37)</f>
        <v>931857076</v>
      </c>
      <c r="G38" s="10"/>
      <c r="H38" s="6"/>
      <c r="I38" s="6"/>
      <c r="J38" s="6"/>
      <c r="K38" s="6"/>
      <c r="L38" s="6"/>
      <c r="M38" s="6"/>
      <c r="N38" s="6"/>
      <c r="O38" s="6"/>
      <c r="P38" s="6"/>
      <c r="Q38" s="6"/>
      <c r="R38" s="6"/>
      <c r="S38" s="6"/>
      <c r="T38" s="6"/>
      <c r="U38" s="6"/>
      <c r="V38" s="6"/>
    </row>
    <row r="39" spans="1:22" ht="12.75" customHeight="1">
      <c r="A39" s="34" t="s">
        <v>324</v>
      </c>
      <c r="B39" s="35"/>
      <c r="C39" s="35"/>
      <c r="D39" s="35"/>
      <c r="E39" s="35"/>
      <c r="F39" s="36"/>
      <c r="G39" s="5"/>
      <c r="H39" s="5"/>
      <c r="I39" s="5"/>
      <c r="J39" s="5"/>
      <c r="K39" s="5"/>
      <c r="L39" s="5"/>
      <c r="M39" s="5"/>
      <c r="N39" s="5"/>
      <c r="O39" s="5"/>
      <c r="P39" s="5"/>
      <c r="Q39" s="5"/>
      <c r="R39" s="5"/>
      <c r="S39" s="5"/>
      <c r="T39" s="5"/>
      <c r="U39" s="5"/>
      <c r="V39" s="5"/>
    </row>
    <row r="40" spans="1:22">
      <c r="A40" s="5"/>
      <c r="B40" s="5"/>
      <c r="C40" s="5"/>
      <c r="D40" s="5"/>
      <c r="E40" s="5"/>
      <c r="F40" s="5"/>
      <c r="G40" s="5"/>
      <c r="H40" s="5"/>
      <c r="I40" s="5"/>
      <c r="J40" s="5"/>
      <c r="K40" s="5"/>
      <c r="L40" s="5"/>
      <c r="M40" s="5"/>
      <c r="N40" s="5"/>
      <c r="O40" s="5"/>
      <c r="P40" s="5"/>
      <c r="Q40" s="5"/>
      <c r="R40" s="5"/>
      <c r="S40" s="5"/>
      <c r="T40" s="5"/>
      <c r="U40" s="5"/>
      <c r="V40" s="5"/>
    </row>
    <row r="41" spans="1:22">
      <c r="A41" s="5"/>
      <c r="B41" s="5"/>
      <c r="C41" s="5"/>
      <c r="D41" s="5"/>
      <c r="E41" s="5"/>
      <c r="F41" s="5"/>
      <c r="G41" s="5"/>
      <c r="H41" s="5"/>
      <c r="I41" s="5"/>
      <c r="J41" s="5"/>
      <c r="K41" s="5"/>
      <c r="L41" s="5"/>
      <c r="M41" s="5"/>
      <c r="N41" s="5"/>
      <c r="O41" s="5"/>
      <c r="P41" s="5"/>
      <c r="Q41" s="5"/>
      <c r="R41" s="5"/>
      <c r="S41" s="5"/>
      <c r="T41" s="5"/>
      <c r="U41" s="5"/>
      <c r="V41" s="5"/>
    </row>
    <row r="42" spans="1:22">
      <c r="A42" s="5"/>
      <c r="B42" s="5"/>
      <c r="C42" s="5"/>
      <c r="D42" s="5"/>
      <c r="E42" s="5"/>
      <c r="F42" s="5"/>
      <c r="G42" s="5"/>
      <c r="H42" s="5"/>
      <c r="I42" s="5"/>
      <c r="J42" s="5"/>
      <c r="K42" s="5"/>
      <c r="L42" s="5"/>
      <c r="M42" s="5"/>
      <c r="N42" s="5"/>
      <c r="O42" s="5"/>
      <c r="P42" s="5"/>
      <c r="Q42" s="5"/>
      <c r="R42" s="5"/>
      <c r="S42" s="5"/>
      <c r="T42" s="5"/>
      <c r="U42" s="5"/>
      <c r="V42" s="5"/>
    </row>
    <row r="44" spans="1:22">
      <c r="A44" s="5"/>
      <c r="B44" s="5"/>
      <c r="C44" s="5"/>
      <c r="D44" s="5"/>
      <c r="E44" s="5"/>
      <c r="F44" s="5"/>
      <c r="G44" s="5"/>
      <c r="H44" s="5"/>
      <c r="I44" s="5"/>
      <c r="J44" s="5"/>
      <c r="K44" s="5"/>
      <c r="L44" s="5"/>
      <c r="M44" s="5"/>
      <c r="N44" s="5"/>
      <c r="O44" s="5"/>
      <c r="P44" s="5"/>
      <c r="Q44" s="5"/>
      <c r="R44" s="5"/>
      <c r="S44" s="5"/>
      <c r="T44" s="5"/>
      <c r="U44" s="5"/>
      <c r="V44" s="5"/>
    </row>
  </sheetData>
  <mergeCells count="7">
    <mergeCell ref="A1:B2"/>
    <mergeCell ref="C1:F1"/>
    <mergeCell ref="C2:F2"/>
    <mergeCell ref="A4:F4"/>
    <mergeCell ref="D5:F5"/>
    <mergeCell ref="A5:C5"/>
    <mergeCell ref="A3:F3"/>
  </mergeCells>
  <printOptions horizontalCentered="1"/>
  <pageMargins left="0.45" right="0.45" top="0.75" bottom="0.75" header="0.3" footer="0.3"/>
  <pageSetup scale="57" orientation="portrait" r:id="rId1"/>
  <ignoredErrors>
    <ignoredError sqref="F16"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zoomScaleNormal="100" workbookViewId="0">
      <selection sqref="A1:B2"/>
    </sheetView>
  </sheetViews>
  <sheetFormatPr defaultRowHeight="15"/>
  <cols>
    <col min="1" max="1" width="4.21875" customWidth="1"/>
    <col min="2" max="2" width="49.33203125" bestFit="1" customWidth="1"/>
    <col min="3" max="3" width="6" customWidth="1"/>
    <col min="4" max="4" width="11.44140625" customWidth="1"/>
    <col min="5" max="5" width="11.6640625" customWidth="1"/>
    <col min="6" max="6" width="12.21875" customWidth="1"/>
    <col min="7" max="7" width="12.6640625" customWidth="1"/>
    <col min="8" max="8" width="11" customWidth="1"/>
  </cols>
  <sheetData>
    <row r="1" spans="1:10" ht="42" customHeight="1">
      <c r="A1" s="344" t="s">
        <v>325</v>
      </c>
      <c r="B1" s="344"/>
      <c r="C1" s="356" t="s">
        <v>500</v>
      </c>
      <c r="D1" s="357"/>
      <c r="E1" s="357"/>
      <c r="F1" s="357"/>
      <c r="G1" s="357"/>
      <c r="H1" s="358"/>
    </row>
    <row r="2" spans="1:10" ht="43.5" customHeight="1">
      <c r="A2" s="344"/>
      <c r="B2" s="344"/>
      <c r="C2" s="356" t="s">
        <v>567</v>
      </c>
      <c r="D2" s="357"/>
      <c r="E2" s="357"/>
      <c r="F2" s="357"/>
      <c r="G2" s="357"/>
      <c r="H2" s="358"/>
    </row>
    <row r="3" spans="1:10" ht="12.75" customHeight="1">
      <c r="A3" s="359" t="s">
        <v>279</v>
      </c>
      <c r="B3" s="357"/>
      <c r="C3" s="357"/>
      <c r="D3" s="357"/>
      <c r="E3" s="357"/>
      <c r="F3" s="357"/>
      <c r="G3" s="357"/>
      <c r="H3" s="358"/>
    </row>
    <row r="4" spans="1:10" ht="12.75" customHeight="1">
      <c r="A4" s="353" t="s">
        <v>393</v>
      </c>
      <c r="B4" s="354"/>
      <c r="C4" s="354"/>
      <c r="D4" s="354"/>
      <c r="E4" s="354"/>
      <c r="F4" s="354"/>
      <c r="G4" s="354"/>
      <c r="H4" s="355"/>
    </row>
    <row r="5" spans="1:10" ht="61.5" customHeight="1">
      <c r="A5" s="40" t="s">
        <v>280</v>
      </c>
      <c r="B5" s="41"/>
      <c r="C5" s="68"/>
      <c r="D5" s="15" t="s">
        <v>394</v>
      </c>
      <c r="E5" s="16" t="s">
        <v>395</v>
      </c>
      <c r="F5" s="17" t="s">
        <v>396</v>
      </c>
      <c r="G5" s="17" t="s">
        <v>397</v>
      </c>
      <c r="H5" s="18" t="s">
        <v>398</v>
      </c>
    </row>
    <row r="6" spans="1:10" ht="12.75" customHeight="1">
      <c r="A6" s="29">
        <v>1</v>
      </c>
      <c r="B6" s="29" t="s">
        <v>399</v>
      </c>
      <c r="C6" s="25"/>
      <c r="D6" s="52">
        <v>0</v>
      </c>
      <c r="E6" s="52">
        <v>0</v>
      </c>
      <c r="F6" s="52">
        <v>0</v>
      </c>
      <c r="G6" s="52">
        <v>0</v>
      </c>
      <c r="H6" s="42">
        <f t="shared" ref="H6:H12" si="0">D6+E6-F6+G6</f>
        <v>0</v>
      </c>
      <c r="J6" s="360" t="s">
        <v>600</v>
      </c>
    </row>
    <row r="7" spans="1:10" ht="12.75" customHeight="1">
      <c r="A7" s="29">
        <v>2</v>
      </c>
      <c r="B7" s="29" t="s">
        <v>400</v>
      </c>
      <c r="C7" s="25"/>
      <c r="D7" s="52">
        <v>686347980</v>
      </c>
      <c r="E7" s="52">
        <v>4865595</v>
      </c>
      <c r="F7" s="52">
        <v>234174</v>
      </c>
      <c r="G7" s="52">
        <v>0</v>
      </c>
      <c r="H7" s="90">
        <f t="shared" si="0"/>
        <v>690979401</v>
      </c>
    </row>
    <row r="8" spans="1:10" ht="12.75" customHeight="1">
      <c r="A8" s="29">
        <v>3</v>
      </c>
      <c r="B8" s="29" t="s">
        <v>401</v>
      </c>
      <c r="C8" s="25"/>
      <c r="D8" s="52">
        <v>0</v>
      </c>
      <c r="E8" s="52">
        <v>0</v>
      </c>
      <c r="F8" s="52">
        <v>0</v>
      </c>
      <c r="G8" s="52">
        <v>0</v>
      </c>
      <c r="H8" s="42">
        <f t="shared" si="0"/>
        <v>0</v>
      </c>
    </row>
    <row r="9" spans="1:10" ht="12.75" customHeight="1">
      <c r="A9" s="29">
        <v>4</v>
      </c>
      <c r="B9" s="29" t="s">
        <v>402</v>
      </c>
      <c r="C9" s="25"/>
      <c r="D9" s="52">
        <v>0</v>
      </c>
      <c r="E9" s="52">
        <v>0</v>
      </c>
      <c r="F9" s="52">
        <v>0</v>
      </c>
      <c r="G9" s="52">
        <v>0</v>
      </c>
      <c r="H9" s="42">
        <f t="shared" si="0"/>
        <v>0</v>
      </c>
    </row>
    <row r="10" spans="1:10" ht="12.75" customHeight="1">
      <c r="A10" s="29">
        <v>5</v>
      </c>
      <c r="B10" s="29" t="s">
        <v>403</v>
      </c>
      <c r="C10" s="25"/>
      <c r="D10" s="52">
        <v>35777889</v>
      </c>
      <c r="E10" s="52">
        <v>0</v>
      </c>
      <c r="F10" s="52">
        <v>0</v>
      </c>
      <c r="G10" s="52">
        <v>0</v>
      </c>
      <c r="H10" s="90">
        <f t="shared" si="0"/>
        <v>35777889</v>
      </c>
    </row>
    <row r="11" spans="1:10" ht="12.75" customHeight="1">
      <c r="A11" s="26">
        <v>6</v>
      </c>
      <c r="B11" s="26" t="s">
        <v>404</v>
      </c>
      <c r="C11" s="14"/>
      <c r="D11" s="53">
        <f>SUM(D6:D10)</f>
        <v>722125869</v>
      </c>
      <c r="E11" s="53">
        <f t="shared" ref="E11:G11" si="1">SUM(E6:E10)</f>
        <v>4865595</v>
      </c>
      <c r="F11" s="53">
        <f t="shared" si="1"/>
        <v>234174</v>
      </c>
      <c r="G11" s="53">
        <f t="shared" si="1"/>
        <v>0</v>
      </c>
      <c r="H11" s="42">
        <f>D11+E11-F11+G11</f>
        <v>726757290</v>
      </c>
    </row>
    <row r="12" spans="1:10" ht="12.75" customHeight="1">
      <c r="A12" s="29">
        <v>7</v>
      </c>
      <c r="B12" s="29" t="s">
        <v>405</v>
      </c>
      <c r="C12" s="25"/>
      <c r="D12" s="52">
        <v>9609160</v>
      </c>
      <c r="E12" s="52">
        <v>10103</v>
      </c>
      <c r="F12" s="52">
        <v>0</v>
      </c>
      <c r="G12" s="52">
        <v>0</v>
      </c>
      <c r="H12" s="90">
        <f t="shared" si="0"/>
        <v>9619263</v>
      </c>
    </row>
    <row r="13" spans="1:10" ht="12.75" customHeight="1">
      <c r="A13" s="29">
        <v>8</v>
      </c>
      <c r="B13" s="29" t="s">
        <v>406</v>
      </c>
      <c r="C13" s="25"/>
      <c r="D13" s="52">
        <v>0</v>
      </c>
      <c r="E13" s="52">
        <v>0</v>
      </c>
      <c r="F13" s="52">
        <v>0</v>
      </c>
      <c r="G13" s="52">
        <v>0</v>
      </c>
      <c r="H13" s="90">
        <f t="shared" ref="H13:H34" si="2">D13+E13-F13+G13</f>
        <v>0</v>
      </c>
    </row>
    <row r="14" spans="1:10" ht="12.75" customHeight="1">
      <c r="A14" s="29">
        <v>9</v>
      </c>
      <c r="B14" s="29" t="s">
        <v>407</v>
      </c>
      <c r="C14" s="25"/>
      <c r="D14" s="52">
        <v>16333062</v>
      </c>
      <c r="E14" s="52">
        <v>496</v>
      </c>
      <c r="F14" s="52">
        <v>0</v>
      </c>
      <c r="G14" s="52">
        <v>4805076</v>
      </c>
      <c r="H14" s="90">
        <f t="shared" si="2"/>
        <v>21138634</v>
      </c>
    </row>
    <row r="15" spans="1:10" ht="12.75" customHeight="1">
      <c r="A15" s="29">
        <v>10</v>
      </c>
      <c r="B15" s="29" t="s">
        <v>408</v>
      </c>
      <c r="C15" s="25"/>
      <c r="D15" s="52">
        <v>32443446</v>
      </c>
      <c r="E15" s="52">
        <v>0</v>
      </c>
      <c r="F15" s="52">
        <v>0</v>
      </c>
      <c r="G15" s="52">
        <v>0</v>
      </c>
      <c r="H15" s="90">
        <f t="shared" si="2"/>
        <v>32443446</v>
      </c>
    </row>
    <row r="16" spans="1:10" ht="12.75" customHeight="1">
      <c r="A16" s="26">
        <v>11</v>
      </c>
      <c r="B16" s="26" t="s">
        <v>409</v>
      </c>
      <c r="C16" s="14"/>
      <c r="D16" s="53">
        <f>SUM(D12:D15)</f>
        <v>58385668</v>
      </c>
      <c r="E16" s="53">
        <f t="shared" ref="E16:G16" si="3">SUM(E12:E15)</f>
        <v>10599</v>
      </c>
      <c r="F16" s="53">
        <f t="shared" si="3"/>
        <v>0</v>
      </c>
      <c r="G16" s="53">
        <f t="shared" si="3"/>
        <v>4805076</v>
      </c>
      <c r="H16" s="42">
        <f t="shared" si="2"/>
        <v>63201343</v>
      </c>
    </row>
    <row r="17" spans="1:9" ht="12.75" customHeight="1">
      <c r="A17" s="29">
        <v>12</v>
      </c>
      <c r="B17" s="29" t="s">
        <v>410</v>
      </c>
      <c r="C17" s="25"/>
      <c r="D17" s="52">
        <v>0</v>
      </c>
      <c r="E17" s="52">
        <v>0</v>
      </c>
      <c r="F17" s="52">
        <v>0</v>
      </c>
      <c r="G17" s="52">
        <v>0</v>
      </c>
      <c r="H17" s="90">
        <f t="shared" si="2"/>
        <v>0</v>
      </c>
    </row>
    <row r="18" spans="1:9" ht="12.75" customHeight="1">
      <c r="A18" s="29">
        <v>13</v>
      </c>
      <c r="B18" s="29" t="s">
        <v>411</v>
      </c>
      <c r="C18" s="25"/>
      <c r="D18" s="52">
        <v>0</v>
      </c>
      <c r="E18" s="52">
        <v>0</v>
      </c>
      <c r="F18" s="52">
        <v>0</v>
      </c>
      <c r="G18" s="52">
        <v>0</v>
      </c>
      <c r="H18" s="90">
        <f t="shared" si="2"/>
        <v>0</v>
      </c>
    </row>
    <row r="19" spans="1:9" ht="12.75" customHeight="1">
      <c r="A19" s="29">
        <v>14</v>
      </c>
      <c r="B19" s="29" t="s">
        <v>412</v>
      </c>
      <c r="C19" s="25"/>
      <c r="D19" s="52">
        <v>0</v>
      </c>
      <c r="E19" s="52">
        <v>0</v>
      </c>
      <c r="F19" s="52">
        <v>0</v>
      </c>
      <c r="G19" s="52">
        <v>0</v>
      </c>
      <c r="H19" s="90">
        <f t="shared" si="2"/>
        <v>0</v>
      </c>
    </row>
    <row r="20" spans="1:9" ht="12.75" customHeight="1">
      <c r="A20" s="29">
        <v>15</v>
      </c>
      <c r="B20" s="29" t="s">
        <v>413</v>
      </c>
      <c r="C20" s="25"/>
      <c r="D20" s="52">
        <v>0</v>
      </c>
      <c r="E20" s="52">
        <v>0</v>
      </c>
      <c r="F20" s="52">
        <v>0</v>
      </c>
      <c r="G20" s="52">
        <v>0</v>
      </c>
      <c r="H20" s="90">
        <f t="shared" si="2"/>
        <v>0</v>
      </c>
    </row>
    <row r="21" spans="1:9" ht="12.75" customHeight="1">
      <c r="A21" s="26">
        <v>16</v>
      </c>
      <c r="B21" s="26" t="s">
        <v>414</v>
      </c>
      <c r="C21" s="14"/>
      <c r="D21" s="52">
        <v>0</v>
      </c>
      <c r="E21" s="53">
        <f t="shared" ref="E21:G21" si="4">SUM(E17:E20)</f>
        <v>0</v>
      </c>
      <c r="F21" s="53">
        <f t="shared" si="4"/>
        <v>0</v>
      </c>
      <c r="G21" s="53">
        <f t="shared" si="4"/>
        <v>0</v>
      </c>
      <c r="H21" s="42">
        <f t="shared" si="2"/>
        <v>0</v>
      </c>
    </row>
    <row r="22" spans="1:9" ht="12.75" customHeight="1">
      <c r="A22" s="29">
        <v>17</v>
      </c>
      <c r="B22" s="29" t="s">
        <v>415</v>
      </c>
      <c r="C22" s="25"/>
      <c r="D22" s="52">
        <v>0</v>
      </c>
      <c r="E22" s="52">
        <v>0</v>
      </c>
      <c r="F22" s="52">
        <v>0</v>
      </c>
      <c r="G22" s="52">
        <v>0</v>
      </c>
      <c r="H22" s="90">
        <f t="shared" si="2"/>
        <v>0</v>
      </c>
    </row>
    <row r="23" spans="1:9" ht="12.75" customHeight="1">
      <c r="A23" s="29">
        <v>18</v>
      </c>
      <c r="B23" s="43" t="s">
        <v>416</v>
      </c>
      <c r="C23" s="25"/>
      <c r="D23" s="52">
        <v>339137</v>
      </c>
      <c r="E23" s="52">
        <v>23850</v>
      </c>
      <c r="F23" s="52">
        <v>0</v>
      </c>
      <c r="G23" s="53"/>
      <c r="H23" s="90">
        <f t="shared" si="2"/>
        <v>362987</v>
      </c>
    </row>
    <row r="24" spans="1:9" ht="12.75" customHeight="1">
      <c r="A24" s="44">
        <v>19</v>
      </c>
      <c r="B24" s="45" t="s">
        <v>467</v>
      </c>
      <c r="C24" s="27"/>
      <c r="D24" s="42">
        <f>D11+D16+D21+D23+D6</f>
        <v>780850674</v>
      </c>
      <c r="E24" s="42">
        <f t="shared" ref="E24:G24" si="5">E11+E16+E21+E23+E6</f>
        <v>4900044</v>
      </c>
      <c r="F24" s="42">
        <f t="shared" si="5"/>
        <v>234174</v>
      </c>
      <c r="G24" s="42">
        <f t="shared" si="5"/>
        <v>4805076</v>
      </c>
      <c r="H24" s="42">
        <f t="shared" si="2"/>
        <v>790321620</v>
      </c>
    </row>
    <row r="25" spans="1:9" ht="12.75" customHeight="1">
      <c r="A25" s="29">
        <v>20</v>
      </c>
      <c r="B25" s="29" t="s">
        <v>417</v>
      </c>
      <c r="C25" s="25"/>
      <c r="D25" s="52">
        <v>0</v>
      </c>
      <c r="E25" s="52">
        <v>0</v>
      </c>
      <c r="F25" s="52">
        <v>0</v>
      </c>
      <c r="G25" s="52">
        <v>0</v>
      </c>
      <c r="H25" s="90">
        <f t="shared" si="2"/>
        <v>0</v>
      </c>
    </row>
    <row r="26" spans="1:9" ht="12.75" customHeight="1">
      <c r="A26" s="29">
        <v>21</v>
      </c>
      <c r="B26" s="29" t="s">
        <v>418</v>
      </c>
      <c r="C26" s="25"/>
      <c r="D26" s="52">
        <v>0</v>
      </c>
      <c r="E26" s="52">
        <v>0</v>
      </c>
      <c r="F26" s="52">
        <v>0</v>
      </c>
      <c r="G26" s="52">
        <v>0</v>
      </c>
      <c r="H26" s="90">
        <f t="shared" si="2"/>
        <v>0</v>
      </c>
    </row>
    <row r="27" spans="1:9" ht="12.75" customHeight="1">
      <c r="A27" s="29">
        <v>22</v>
      </c>
      <c r="B27" s="29" t="s">
        <v>419</v>
      </c>
      <c r="C27" s="25"/>
      <c r="D27" s="52">
        <v>0</v>
      </c>
      <c r="E27" s="52">
        <v>0</v>
      </c>
      <c r="F27" s="52">
        <v>0</v>
      </c>
      <c r="G27" s="52">
        <v>0</v>
      </c>
      <c r="H27" s="90">
        <f t="shared" si="2"/>
        <v>0</v>
      </c>
    </row>
    <row r="28" spans="1:9" ht="12.75" customHeight="1">
      <c r="A28" s="29">
        <v>23</v>
      </c>
      <c r="B28" s="29" t="s">
        <v>420</v>
      </c>
      <c r="C28" s="25"/>
      <c r="D28" s="52">
        <v>0</v>
      </c>
      <c r="E28" s="52">
        <v>0</v>
      </c>
      <c r="F28" s="52">
        <v>0</v>
      </c>
      <c r="G28" s="52">
        <v>0</v>
      </c>
      <c r="H28" s="90">
        <f t="shared" si="2"/>
        <v>0</v>
      </c>
    </row>
    <row r="29" spans="1:9" ht="12.75" customHeight="1">
      <c r="A29" s="29">
        <v>24</v>
      </c>
      <c r="B29" s="29" t="s">
        <v>421</v>
      </c>
      <c r="C29" s="25"/>
      <c r="D29" s="52"/>
      <c r="E29" s="52">
        <v>0</v>
      </c>
      <c r="F29" s="52">
        <v>0</v>
      </c>
      <c r="G29" s="52">
        <v>0</v>
      </c>
      <c r="H29" s="90">
        <f t="shared" si="2"/>
        <v>0</v>
      </c>
      <c r="I29" s="95"/>
    </row>
    <row r="30" spans="1:9" ht="12.75" customHeight="1">
      <c r="A30" s="29">
        <v>25</v>
      </c>
      <c r="B30" s="29" t="s">
        <v>422</v>
      </c>
      <c r="C30" s="25"/>
      <c r="D30" s="52">
        <v>0</v>
      </c>
      <c r="E30" s="52">
        <v>0</v>
      </c>
      <c r="F30" s="52">
        <v>0</v>
      </c>
      <c r="G30" s="52">
        <v>0</v>
      </c>
      <c r="H30" s="90">
        <f t="shared" si="2"/>
        <v>0</v>
      </c>
      <c r="I30" s="94"/>
    </row>
    <row r="31" spans="1:9" ht="12.75" customHeight="1">
      <c r="A31" s="29">
        <v>26</v>
      </c>
      <c r="B31" s="29" t="s">
        <v>423</v>
      </c>
      <c r="C31" s="25"/>
      <c r="D31" s="52">
        <v>0</v>
      </c>
      <c r="E31" s="52">
        <v>0</v>
      </c>
      <c r="F31" s="52">
        <v>0</v>
      </c>
      <c r="G31" s="52">
        <v>0</v>
      </c>
      <c r="H31" s="90">
        <f t="shared" si="2"/>
        <v>0</v>
      </c>
    </row>
    <row r="32" spans="1:9" ht="12.75" customHeight="1">
      <c r="A32" s="46">
        <v>27</v>
      </c>
      <c r="B32" s="46" t="s">
        <v>424</v>
      </c>
      <c r="C32" s="27"/>
      <c r="D32" s="42">
        <f>SUM(D24:D31)</f>
        <v>780850674</v>
      </c>
      <c r="E32" s="42">
        <f t="shared" ref="E32:G32" si="6">SUM(E24:E31)</f>
        <v>4900044</v>
      </c>
      <c r="F32" s="42">
        <f t="shared" si="6"/>
        <v>234174</v>
      </c>
      <c r="G32" s="42">
        <f t="shared" si="6"/>
        <v>4805076</v>
      </c>
      <c r="H32" s="42">
        <f t="shared" si="2"/>
        <v>790321620</v>
      </c>
    </row>
    <row r="33" spans="1:8" ht="12.75" customHeight="1">
      <c r="A33" s="29">
        <v>28</v>
      </c>
      <c r="B33" s="29" t="s">
        <v>425</v>
      </c>
      <c r="C33" s="25"/>
      <c r="D33" s="52">
        <v>86550947</v>
      </c>
      <c r="E33" s="52">
        <v>32049980</v>
      </c>
      <c r="F33" s="52">
        <v>0</v>
      </c>
      <c r="G33" s="52">
        <v>-4805076</v>
      </c>
      <c r="H33" s="90">
        <f t="shared" si="2"/>
        <v>113795851</v>
      </c>
    </row>
    <row r="34" spans="1:8" ht="12.75" customHeight="1">
      <c r="A34" s="46">
        <v>29</v>
      </c>
      <c r="B34" s="46" t="s">
        <v>426</v>
      </c>
      <c r="C34" s="27"/>
      <c r="D34" s="42">
        <f>SUM(D32:D33)</f>
        <v>867401621</v>
      </c>
      <c r="E34" s="42">
        <f t="shared" ref="E34:G34" si="7">SUM(E32:E33)</f>
        <v>36950024</v>
      </c>
      <c r="F34" s="42">
        <f t="shared" si="7"/>
        <v>234174</v>
      </c>
      <c r="G34" s="42">
        <f t="shared" si="7"/>
        <v>0</v>
      </c>
      <c r="H34" s="42">
        <f t="shared" si="2"/>
        <v>904117471</v>
      </c>
    </row>
    <row r="35" spans="1:8" ht="12.75" customHeight="1">
      <c r="A35" s="350" t="s">
        <v>459</v>
      </c>
      <c r="B35" s="351"/>
      <c r="C35" s="351"/>
      <c r="D35" s="351"/>
      <c r="E35" s="351"/>
      <c r="F35" s="351"/>
      <c r="G35" s="351"/>
      <c r="H35" s="352"/>
    </row>
    <row r="36" spans="1:8" ht="66.75" customHeight="1">
      <c r="A36" s="32" t="s">
        <v>460</v>
      </c>
      <c r="B36" s="33"/>
      <c r="C36" s="19" t="s">
        <v>427</v>
      </c>
      <c r="D36" s="70" t="s">
        <v>461</v>
      </c>
      <c r="E36" s="70" t="s">
        <v>462</v>
      </c>
      <c r="F36" s="70" t="s">
        <v>463</v>
      </c>
      <c r="G36" s="70" t="s">
        <v>464</v>
      </c>
      <c r="H36" s="70" t="s">
        <v>465</v>
      </c>
    </row>
    <row r="37" spans="1:8" ht="12.75" customHeight="1">
      <c r="A37" s="29">
        <v>1</v>
      </c>
      <c r="B37" s="29" t="s">
        <v>428</v>
      </c>
      <c r="C37" s="25"/>
      <c r="D37" s="52">
        <v>179734595</v>
      </c>
      <c r="E37" s="52">
        <v>25559989</v>
      </c>
      <c r="F37" s="52">
        <v>23513</v>
      </c>
      <c r="G37" s="52">
        <v>-979137</v>
      </c>
      <c r="H37" s="90">
        <f t="shared" ref="H37:H53" si="8">D37+E37-F37+G37</f>
        <v>204291934</v>
      </c>
    </row>
    <row r="38" spans="1:8" ht="12.75" customHeight="1">
      <c r="A38" s="29">
        <v>2</v>
      </c>
      <c r="B38" s="29" t="s">
        <v>429</v>
      </c>
      <c r="C38" s="25"/>
      <c r="D38" s="52">
        <v>0</v>
      </c>
      <c r="E38" s="52">
        <v>0</v>
      </c>
      <c r="F38" s="52">
        <v>0</v>
      </c>
      <c r="G38" s="52">
        <v>0</v>
      </c>
      <c r="H38" s="90">
        <f t="shared" si="8"/>
        <v>0</v>
      </c>
    </row>
    <row r="39" spans="1:8" ht="12.75" customHeight="1">
      <c r="A39" s="29">
        <v>3</v>
      </c>
      <c r="B39" s="29" t="s">
        <v>430</v>
      </c>
      <c r="C39" s="25"/>
      <c r="D39" s="52">
        <v>0</v>
      </c>
      <c r="E39" s="52">
        <v>0</v>
      </c>
      <c r="F39" s="52">
        <v>0</v>
      </c>
      <c r="G39" s="52">
        <v>0</v>
      </c>
      <c r="H39" s="90">
        <f t="shared" si="8"/>
        <v>0</v>
      </c>
    </row>
    <row r="40" spans="1:8" ht="12.75" customHeight="1">
      <c r="A40" s="29">
        <v>4</v>
      </c>
      <c r="B40" s="29" t="s">
        <v>431</v>
      </c>
      <c r="C40" s="25"/>
      <c r="D40" s="52">
        <v>18011285</v>
      </c>
      <c r="E40" s="52">
        <v>845465</v>
      </c>
      <c r="F40" s="52">
        <v>0</v>
      </c>
      <c r="G40" s="52">
        <v>0</v>
      </c>
      <c r="H40" s="90">
        <f t="shared" si="8"/>
        <v>18856750</v>
      </c>
    </row>
    <row r="41" spans="1:8" ht="12.75" customHeight="1">
      <c r="A41" s="29">
        <v>5</v>
      </c>
      <c r="B41" s="29" t="s">
        <v>432</v>
      </c>
      <c r="C41" s="28"/>
      <c r="D41" s="52">
        <v>22706710</v>
      </c>
      <c r="E41" s="52">
        <v>1753118</v>
      </c>
      <c r="F41" s="52">
        <v>0</v>
      </c>
      <c r="G41" s="52">
        <v>979137</v>
      </c>
      <c r="H41" s="90">
        <f t="shared" si="8"/>
        <v>25438965</v>
      </c>
    </row>
    <row r="42" spans="1:8" ht="12.75" customHeight="1">
      <c r="A42" s="29">
        <v>6</v>
      </c>
      <c r="B42" s="29" t="s">
        <v>433</v>
      </c>
      <c r="C42" s="76"/>
      <c r="D42" s="52">
        <v>0</v>
      </c>
      <c r="E42" s="52">
        <v>0</v>
      </c>
      <c r="F42" s="52">
        <v>0</v>
      </c>
      <c r="G42" s="52">
        <v>0</v>
      </c>
      <c r="H42" s="90">
        <f t="shared" si="8"/>
        <v>0</v>
      </c>
    </row>
    <row r="43" spans="1:8" ht="12.75" customHeight="1">
      <c r="A43" s="29">
        <v>7</v>
      </c>
      <c r="B43" s="47" t="s">
        <v>434</v>
      </c>
      <c r="C43" s="76"/>
      <c r="D43" s="52">
        <v>0</v>
      </c>
      <c r="E43" s="52">
        <v>0</v>
      </c>
      <c r="F43" s="52">
        <v>0</v>
      </c>
      <c r="G43" s="52">
        <v>0</v>
      </c>
      <c r="H43" s="90">
        <f t="shared" si="8"/>
        <v>0</v>
      </c>
    </row>
    <row r="44" spans="1:8" ht="12.75" customHeight="1">
      <c r="A44" s="29">
        <v>8</v>
      </c>
      <c r="B44" s="47" t="s">
        <v>435</v>
      </c>
      <c r="C44" s="91"/>
      <c r="D44" s="52">
        <v>0</v>
      </c>
      <c r="E44" s="52">
        <v>0</v>
      </c>
      <c r="F44" s="52">
        <v>0</v>
      </c>
      <c r="G44" s="52">
        <v>0</v>
      </c>
      <c r="H44" s="90">
        <f t="shared" si="8"/>
        <v>0</v>
      </c>
    </row>
    <row r="45" spans="1:8" ht="12.75" customHeight="1">
      <c r="A45" s="48">
        <v>9</v>
      </c>
      <c r="B45" s="49" t="s">
        <v>436</v>
      </c>
      <c r="C45" s="92"/>
      <c r="D45" s="53">
        <f>SUM(D37:D44)</f>
        <v>220452590</v>
      </c>
      <c r="E45" s="53"/>
      <c r="F45" s="53"/>
      <c r="G45" s="53">
        <f>SUM(G37:G44)</f>
        <v>0</v>
      </c>
      <c r="H45" s="53">
        <f>SUM(H37:H44)</f>
        <v>248587649</v>
      </c>
    </row>
    <row r="46" spans="1:8" ht="12.75" customHeight="1">
      <c r="A46" s="29">
        <v>10</v>
      </c>
      <c r="B46" s="29" t="s">
        <v>437</v>
      </c>
      <c r="C46" s="77"/>
      <c r="D46" s="93">
        <v>0</v>
      </c>
      <c r="E46" s="52">
        <v>0</v>
      </c>
      <c r="F46" s="52">
        <v>0</v>
      </c>
      <c r="G46" s="52">
        <v>0</v>
      </c>
      <c r="H46" s="90">
        <f t="shared" si="8"/>
        <v>0</v>
      </c>
    </row>
    <row r="47" spans="1:8" ht="12.75" customHeight="1">
      <c r="A47" s="29">
        <v>11</v>
      </c>
      <c r="B47" s="29" t="s">
        <v>438</v>
      </c>
      <c r="C47" s="28"/>
      <c r="D47" s="52">
        <v>0</v>
      </c>
      <c r="E47" s="52">
        <v>0</v>
      </c>
      <c r="F47" s="52">
        <v>0</v>
      </c>
      <c r="G47" s="52">
        <v>0</v>
      </c>
      <c r="H47" s="90">
        <f t="shared" si="8"/>
        <v>0</v>
      </c>
    </row>
    <row r="48" spans="1:8" ht="12.75" customHeight="1">
      <c r="A48" s="29">
        <v>12</v>
      </c>
      <c r="B48" s="29" t="s">
        <v>439</v>
      </c>
      <c r="C48" s="28"/>
      <c r="D48" s="52">
        <v>0</v>
      </c>
      <c r="E48" s="52">
        <v>0</v>
      </c>
      <c r="F48" s="52">
        <v>0</v>
      </c>
      <c r="G48" s="52">
        <v>0</v>
      </c>
      <c r="H48" s="90">
        <f t="shared" si="8"/>
        <v>0</v>
      </c>
    </row>
    <row r="49" spans="1:8" ht="12.75" customHeight="1">
      <c r="A49" s="29">
        <v>13</v>
      </c>
      <c r="B49" s="29" t="s">
        <v>440</v>
      </c>
      <c r="C49" s="28"/>
      <c r="D49" s="52">
        <v>0</v>
      </c>
      <c r="E49" s="52">
        <v>0</v>
      </c>
      <c r="F49" s="52">
        <v>0</v>
      </c>
      <c r="G49" s="52">
        <v>0</v>
      </c>
      <c r="H49" s="90">
        <f t="shared" si="8"/>
        <v>0</v>
      </c>
    </row>
    <row r="50" spans="1:8" ht="12.75" customHeight="1">
      <c r="A50" s="29">
        <v>14</v>
      </c>
      <c r="B50" s="29" t="s">
        <v>441</v>
      </c>
      <c r="C50" s="28"/>
      <c r="D50" s="52">
        <v>0</v>
      </c>
      <c r="E50" s="52">
        <v>0</v>
      </c>
      <c r="F50" s="52">
        <v>0</v>
      </c>
      <c r="G50" s="52">
        <v>0</v>
      </c>
      <c r="H50" s="90">
        <f t="shared" si="8"/>
        <v>0</v>
      </c>
    </row>
    <row r="51" spans="1:8" ht="12.75" customHeight="1">
      <c r="A51" s="29">
        <v>15</v>
      </c>
      <c r="B51" s="29" t="s">
        <v>442</v>
      </c>
      <c r="C51" s="28"/>
      <c r="D51" s="52">
        <v>0</v>
      </c>
      <c r="E51" s="52">
        <v>0</v>
      </c>
      <c r="F51" s="52">
        <v>0</v>
      </c>
      <c r="G51" s="52">
        <v>0</v>
      </c>
      <c r="H51" s="90">
        <f t="shared" si="8"/>
        <v>0</v>
      </c>
    </row>
    <row r="52" spans="1:8" ht="12.75" customHeight="1">
      <c r="A52" s="29">
        <v>16</v>
      </c>
      <c r="B52" s="29" t="s">
        <v>443</v>
      </c>
      <c r="C52" s="28"/>
      <c r="D52" s="52">
        <v>0</v>
      </c>
      <c r="E52" s="52">
        <v>0</v>
      </c>
      <c r="F52" s="52">
        <v>0</v>
      </c>
      <c r="G52" s="52">
        <v>0</v>
      </c>
      <c r="H52" s="90">
        <f t="shared" si="8"/>
        <v>0</v>
      </c>
    </row>
    <row r="53" spans="1:8" ht="12.75" customHeight="1">
      <c r="A53" s="29">
        <v>17</v>
      </c>
      <c r="B53" s="29" t="s">
        <v>444</v>
      </c>
      <c r="C53" s="25"/>
      <c r="D53" s="52">
        <v>0</v>
      </c>
      <c r="E53" s="52">
        <v>0</v>
      </c>
      <c r="F53" s="52">
        <v>0</v>
      </c>
      <c r="G53" s="52">
        <v>0</v>
      </c>
      <c r="H53" s="90">
        <f t="shared" si="8"/>
        <v>0</v>
      </c>
    </row>
    <row r="54" spans="1:8" ht="12.75" customHeight="1">
      <c r="A54" s="48">
        <v>18</v>
      </c>
      <c r="B54" s="50" t="s">
        <v>468</v>
      </c>
      <c r="C54" s="51"/>
      <c r="D54" s="53">
        <f>SUM(D45:D53)</f>
        <v>220452590</v>
      </c>
      <c r="E54" s="42">
        <f>SUM(E37:E53)</f>
        <v>28158572</v>
      </c>
      <c r="F54" s="42">
        <f>SUM(F37:F53)</f>
        <v>23513</v>
      </c>
      <c r="G54" s="52">
        <f>SUM(G45:G53)</f>
        <v>0</v>
      </c>
      <c r="H54" s="53">
        <f>SUM(H45:H53)</f>
        <v>248587649</v>
      </c>
    </row>
    <row r="55" spans="1:8" ht="12.75" customHeight="1">
      <c r="A55" s="37" t="s">
        <v>445</v>
      </c>
      <c r="B55" s="38"/>
      <c r="C55" s="38"/>
      <c r="D55" s="38"/>
      <c r="E55" s="38"/>
      <c r="F55" s="38"/>
      <c r="G55" s="38"/>
      <c r="H55" s="39"/>
    </row>
    <row r="56" spans="1:8">
      <c r="A56" s="11"/>
      <c r="B56" s="11"/>
      <c r="C56" s="11"/>
      <c r="D56" s="11"/>
      <c r="E56" s="11"/>
      <c r="F56" s="11"/>
      <c r="G56" s="11"/>
      <c r="H56" s="11"/>
    </row>
  </sheetData>
  <mergeCells count="6">
    <mergeCell ref="A35:H35"/>
    <mergeCell ref="A4:H4"/>
    <mergeCell ref="A1:B2"/>
    <mergeCell ref="C1:H1"/>
    <mergeCell ref="C2:H2"/>
    <mergeCell ref="A3:H3"/>
  </mergeCells>
  <pageMargins left="0.7" right="0.7" top="0.75" bottom="0.75" header="0.3" footer="0.3"/>
  <pageSetup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zoomScaleNormal="100" workbookViewId="0"/>
  </sheetViews>
  <sheetFormatPr defaultRowHeight="15"/>
  <cols>
    <col min="1" max="1" width="37.5546875" customWidth="1"/>
    <col min="2" max="2" width="4" customWidth="1"/>
    <col min="3" max="3" width="12.21875" customWidth="1"/>
    <col min="4" max="4" width="4.88671875" customWidth="1"/>
    <col min="5" max="5" width="22.5546875" bestFit="1" customWidth="1"/>
    <col min="6" max="6" width="12.44140625" customWidth="1"/>
    <col min="7" max="7" width="12.33203125" bestFit="1" customWidth="1"/>
  </cols>
  <sheetData>
    <row r="1" spans="1:13" ht="21">
      <c r="A1" s="72" t="s">
        <v>496</v>
      </c>
      <c r="B1" s="85"/>
      <c r="C1" s="85"/>
      <c r="D1" s="102"/>
      <c r="E1" s="102"/>
      <c r="F1" s="102"/>
      <c r="G1" s="102"/>
      <c r="H1" s="102"/>
      <c r="I1" s="71"/>
      <c r="K1" s="315"/>
      <c r="L1" s="315"/>
      <c r="M1" s="315"/>
    </row>
    <row r="2" spans="1:13" ht="21">
      <c r="A2" s="124" t="s">
        <v>568</v>
      </c>
      <c r="B2" s="85"/>
      <c r="C2" s="85"/>
      <c r="D2" s="102"/>
      <c r="E2" s="102"/>
      <c r="F2" s="102"/>
      <c r="G2" s="102"/>
      <c r="H2" s="102"/>
      <c r="I2" s="71"/>
    </row>
    <row r="3" spans="1:13" ht="21">
      <c r="A3" s="85"/>
      <c r="B3" s="85"/>
      <c r="C3" s="85"/>
      <c r="D3" s="102"/>
      <c r="E3" s="102"/>
      <c r="F3" s="102"/>
      <c r="G3" s="102"/>
      <c r="H3" s="102"/>
      <c r="I3" s="71"/>
    </row>
    <row r="4" spans="1:13" ht="21">
      <c r="A4" s="85" t="s">
        <v>446</v>
      </c>
      <c r="B4" s="85"/>
      <c r="C4" s="85"/>
      <c r="D4" s="102"/>
      <c r="E4" s="102"/>
      <c r="F4" s="102"/>
      <c r="G4" s="102"/>
      <c r="H4" s="102"/>
      <c r="I4" s="71"/>
    </row>
    <row r="5" spans="1:13" ht="21">
      <c r="A5" s="85"/>
      <c r="B5" s="85"/>
      <c r="C5" s="308">
        <v>2017</v>
      </c>
      <c r="D5" s="102"/>
      <c r="E5" s="102"/>
      <c r="F5" s="308">
        <v>2016</v>
      </c>
      <c r="G5" s="102"/>
      <c r="H5" s="102"/>
      <c r="I5" s="71"/>
    </row>
    <row r="6" spans="1:13" ht="15.75">
      <c r="A6" s="307" t="s">
        <v>599</v>
      </c>
      <c r="B6" s="102"/>
      <c r="C6" s="73" t="s">
        <v>4</v>
      </c>
      <c r="D6" s="102"/>
      <c r="E6" s="102"/>
      <c r="F6" s="73" t="s">
        <v>4</v>
      </c>
      <c r="G6" s="102"/>
      <c r="H6" s="102"/>
      <c r="I6" s="71"/>
    </row>
    <row r="7" spans="1:13" ht="15.75">
      <c r="A7" s="73"/>
      <c r="B7" s="102"/>
      <c r="C7" s="73"/>
      <c r="D7" s="102"/>
      <c r="E7" s="102"/>
      <c r="F7" s="73"/>
      <c r="G7" s="102"/>
      <c r="H7" s="102"/>
      <c r="I7" s="71"/>
    </row>
    <row r="8" spans="1:13" ht="15.75">
      <c r="A8" s="111" t="s">
        <v>517</v>
      </c>
      <c r="B8" s="102"/>
      <c r="C8" s="113">
        <f>C61</f>
        <v>2337791.5245000003</v>
      </c>
      <c r="D8" s="102"/>
      <c r="E8" s="104"/>
      <c r="F8" s="309">
        <v>2337791.5245000003</v>
      </c>
      <c r="G8" s="104"/>
      <c r="H8" s="104"/>
      <c r="I8" s="71"/>
    </row>
    <row r="9" spans="1:13" ht="15.75">
      <c r="A9" s="111" t="s">
        <v>501</v>
      </c>
      <c r="B9" s="102"/>
      <c r="C9" s="113">
        <f>G61</f>
        <v>2869265.8539999998</v>
      </c>
      <c r="D9" s="102"/>
      <c r="F9" s="309">
        <v>2869265.8539999998</v>
      </c>
      <c r="G9" s="104"/>
      <c r="H9" s="104"/>
      <c r="I9" s="71"/>
    </row>
    <row r="10" spans="1:13" ht="15.75">
      <c r="A10" s="111"/>
      <c r="B10" s="102"/>
      <c r="C10" s="113"/>
      <c r="D10" s="102"/>
      <c r="F10" s="309"/>
      <c r="G10" s="104"/>
      <c r="H10" s="104"/>
      <c r="I10" s="71"/>
    </row>
    <row r="11" spans="1:13" ht="15.75">
      <c r="A11" s="111" t="s">
        <v>563</v>
      </c>
      <c r="B11" s="161"/>
      <c r="C11" s="162">
        <v>1398386</v>
      </c>
      <c r="D11" s="102"/>
      <c r="F11" s="310">
        <v>1398386</v>
      </c>
      <c r="G11" s="104"/>
      <c r="H11" s="104"/>
      <c r="I11" s="71"/>
    </row>
    <row r="12" spans="1:13" ht="15.75">
      <c r="A12" s="111"/>
      <c r="B12" s="102"/>
      <c r="C12" s="103"/>
      <c r="D12" s="102"/>
      <c r="E12" s="104"/>
      <c r="F12" s="311"/>
      <c r="G12" s="104"/>
      <c r="H12" s="104"/>
      <c r="I12" s="71"/>
    </row>
    <row r="13" spans="1:13" ht="15.75">
      <c r="A13" s="111"/>
      <c r="B13" s="102"/>
      <c r="C13" s="103"/>
      <c r="D13" s="102"/>
      <c r="E13" s="104"/>
      <c r="F13" s="311"/>
      <c r="G13" s="104"/>
      <c r="H13" s="104"/>
      <c r="I13" s="71"/>
    </row>
    <row r="14" spans="1:13" ht="15.75">
      <c r="A14" s="111"/>
      <c r="B14" s="102"/>
      <c r="C14" s="103"/>
      <c r="D14" s="102"/>
      <c r="E14" s="104"/>
      <c r="F14" s="311"/>
      <c r="G14" s="104"/>
      <c r="H14" s="104"/>
      <c r="I14" s="71"/>
    </row>
    <row r="15" spans="1:13" ht="15.75">
      <c r="A15" s="122"/>
      <c r="B15" s="102"/>
      <c r="C15" s="103"/>
      <c r="D15" s="102"/>
      <c r="E15" s="118"/>
      <c r="F15" s="311"/>
      <c r="G15" s="104"/>
      <c r="H15" s="104"/>
      <c r="I15" s="71"/>
    </row>
    <row r="16" spans="1:13" ht="18">
      <c r="A16" s="105"/>
      <c r="B16" s="104"/>
      <c r="C16" s="119"/>
      <c r="D16" s="102"/>
      <c r="E16" s="104"/>
      <c r="F16" s="312"/>
      <c r="G16" s="104"/>
      <c r="H16" s="104"/>
      <c r="I16" s="71"/>
    </row>
    <row r="17" spans="1:9" ht="15.75">
      <c r="A17" s="120" t="s">
        <v>494</v>
      </c>
      <c r="B17" s="104"/>
      <c r="C17" s="106">
        <f>SUM(C8:C16)</f>
        <v>6605443.3784999996</v>
      </c>
      <c r="D17" s="102"/>
      <c r="E17" s="102" t="s">
        <v>6</v>
      </c>
      <c r="F17" s="108">
        <v>6605443.3784999996</v>
      </c>
      <c r="G17" s="102"/>
      <c r="H17" s="102"/>
      <c r="I17" s="71"/>
    </row>
    <row r="18" spans="1:9" ht="15.75">
      <c r="A18" s="105"/>
      <c r="B18" s="104"/>
      <c r="C18" s="106"/>
      <c r="D18" s="102"/>
      <c r="E18" s="102"/>
      <c r="F18" s="108"/>
      <c r="G18" s="102"/>
      <c r="H18" s="102"/>
      <c r="I18" s="71"/>
    </row>
    <row r="19" spans="1:9" ht="15.75">
      <c r="A19" s="105"/>
      <c r="B19" s="104"/>
      <c r="C19" s="106"/>
      <c r="D19" s="102"/>
      <c r="E19" s="102"/>
      <c r="F19" s="108"/>
      <c r="G19" s="102"/>
      <c r="H19" s="102"/>
      <c r="I19" s="71"/>
    </row>
    <row r="20" spans="1:9" ht="15.75">
      <c r="A20" s="123" t="s">
        <v>506</v>
      </c>
      <c r="B20" s="104"/>
      <c r="C20" s="106">
        <f>'3 -12h.A&amp;B Util Plt &amp; Accum Dep'!H16</f>
        <v>63201343</v>
      </c>
      <c r="D20" s="102"/>
      <c r="E20" s="160" t="s">
        <v>562</v>
      </c>
      <c r="F20" s="108">
        <v>54996852</v>
      </c>
      <c r="G20" s="102"/>
      <c r="H20" s="102"/>
      <c r="I20" s="71"/>
    </row>
    <row r="21" spans="1:9" ht="18">
      <c r="A21" s="105"/>
      <c r="B21" s="104"/>
      <c r="C21" s="107">
        <v>0</v>
      </c>
      <c r="D21" s="102"/>
      <c r="E21" s="112"/>
      <c r="F21" s="313">
        <v>0</v>
      </c>
      <c r="G21" s="102"/>
      <c r="H21" s="102"/>
      <c r="I21" s="71"/>
    </row>
    <row r="22" spans="1:9" ht="15.75">
      <c r="A22" s="121" t="s">
        <v>494</v>
      </c>
      <c r="B22" s="102"/>
      <c r="C22" s="108">
        <f>C17</f>
        <v>6605443.3784999996</v>
      </c>
      <c r="D22" s="102"/>
      <c r="E22" s="102"/>
      <c r="F22" s="108">
        <v>6605443.3784999996</v>
      </c>
      <c r="G22" s="102"/>
      <c r="H22" s="102"/>
      <c r="I22" s="71"/>
    </row>
    <row r="23" spans="1:9" ht="15.75">
      <c r="A23" s="102" t="s">
        <v>466</v>
      </c>
      <c r="B23" s="102"/>
      <c r="C23" s="109">
        <f>C20-C22</f>
        <v>56595899.6215</v>
      </c>
      <c r="D23" s="102"/>
      <c r="E23" s="104" t="s">
        <v>447</v>
      </c>
      <c r="F23" s="109">
        <f>F20-F22</f>
        <v>48391408.6215</v>
      </c>
      <c r="G23" s="104"/>
      <c r="H23" s="104"/>
      <c r="I23" s="71"/>
    </row>
    <row r="24" spans="1:9" ht="15.75">
      <c r="A24" s="102"/>
      <c r="B24" s="102"/>
      <c r="C24" s="102"/>
      <c r="D24" s="102"/>
      <c r="E24" s="104"/>
      <c r="F24" s="104"/>
      <c r="G24" s="104"/>
      <c r="H24" s="104"/>
      <c r="I24" s="71"/>
    </row>
    <row r="25" spans="1:9" ht="15.75">
      <c r="A25" s="102"/>
      <c r="B25" s="102"/>
      <c r="C25" s="102"/>
      <c r="D25" s="102"/>
      <c r="E25" s="104"/>
      <c r="F25" s="104"/>
      <c r="G25" s="104"/>
      <c r="H25" s="104"/>
      <c r="I25" s="71"/>
    </row>
    <row r="26" spans="1:9" ht="15.75">
      <c r="A26" s="84"/>
      <c r="B26" s="84"/>
      <c r="C26" s="84"/>
      <c r="D26" s="84"/>
      <c r="E26" s="84"/>
      <c r="F26" s="84"/>
      <c r="G26" s="84"/>
      <c r="H26" s="84"/>
      <c r="I26" s="71"/>
    </row>
    <row r="27" spans="1:9" ht="15.75">
      <c r="A27" s="102" t="s">
        <v>448</v>
      </c>
      <c r="B27" s="102"/>
      <c r="C27" s="102"/>
      <c r="D27" s="102"/>
      <c r="E27" s="84"/>
      <c r="F27" s="84"/>
      <c r="G27" s="84"/>
      <c r="H27" s="84"/>
      <c r="I27" s="71"/>
    </row>
    <row r="28" spans="1:9" ht="15.75">
      <c r="A28" s="110" t="s">
        <v>449</v>
      </c>
      <c r="B28" s="102"/>
      <c r="C28" s="102"/>
      <c r="D28" s="102"/>
      <c r="E28" s="84"/>
      <c r="F28" s="84"/>
      <c r="G28" s="84"/>
      <c r="H28" s="84"/>
      <c r="I28" s="71"/>
    </row>
    <row r="29" spans="1:9" ht="15.75">
      <c r="A29" s="110"/>
      <c r="B29" s="102"/>
      <c r="C29" s="102"/>
      <c r="D29" s="102"/>
      <c r="E29" s="84"/>
      <c r="F29" s="84"/>
      <c r="G29" s="84"/>
      <c r="H29" s="84"/>
      <c r="I29" s="71"/>
    </row>
    <row r="30" spans="1:9" ht="15.75">
      <c r="A30" s="110" t="s">
        <v>450</v>
      </c>
      <c r="B30" s="102"/>
      <c r="C30" s="102"/>
      <c r="D30" s="102"/>
      <c r="E30" s="84"/>
      <c r="F30" s="84"/>
      <c r="G30" s="84"/>
      <c r="H30" s="84"/>
      <c r="I30" s="71"/>
    </row>
    <row r="31" spans="1:9" ht="15.75">
      <c r="A31" s="110" t="s">
        <v>451</v>
      </c>
      <c r="B31" s="102"/>
      <c r="C31" s="102"/>
      <c r="D31" s="102"/>
      <c r="E31" s="84"/>
      <c r="F31" s="84"/>
      <c r="G31" s="84"/>
      <c r="H31" s="84"/>
      <c r="I31" s="71"/>
    </row>
    <row r="32" spans="1:9" ht="15.75">
      <c r="A32" s="110" t="s">
        <v>452</v>
      </c>
      <c r="B32" s="102"/>
      <c r="C32" s="102"/>
      <c r="D32" s="102"/>
      <c r="E32" s="84"/>
      <c r="F32" s="84"/>
      <c r="G32" s="84"/>
      <c r="H32" s="84"/>
      <c r="I32" s="71"/>
    </row>
    <row r="33" spans="1:9" ht="15.75">
      <c r="A33" s="110"/>
      <c r="B33" s="102"/>
      <c r="C33" s="102"/>
      <c r="D33" s="102"/>
      <c r="E33" s="84"/>
      <c r="F33" s="84"/>
      <c r="G33" s="84"/>
      <c r="H33" s="84"/>
      <c r="I33" s="71"/>
    </row>
    <row r="34" spans="1:9" ht="15.75">
      <c r="A34" s="110" t="s">
        <v>453</v>
      </c>
      <c r="B34" s="102"/>
      <c r="C34" s="102"/>
      <c r="D34" s="102"/>
      <c r="E34" s="84"/>
      <c r="F34" s="84"/>
      <c r="G34" s="84"/>
      <c r="H34" s="84"/>
      <c r="I34" s="71"/>
    </row>
    <row r="35" spans="1:9" ht="15.75">
      <c r="A35" s="110" t="s">
        <v>454</v>
      </c>
      <c r="B35" s="102"/>
      <c r="C35" s="102"/>
      <c r="D35" s="102"/>
      <c r="E35" s="84"/>
      <c r="F35" s="84"/>
      <c r="G35" s="84"/>
      <c r="H35" s="84"/>
      <c r="I35" s="71"/>
    </row>
    <row r="36" spans="1:9" ht="15.75">
      <c r="A36" s="110" t="s">
        <v>455</v>
      </c>
      <c r="B36" s="102"/>
      <c r="C36" s="102"/>
      <c r="D36" s="102"/>
      <c r="E36" s="84"/>
      <c r="F36" s="84"/>
      <c r="G36" s="84"/>
      <c r="H36" s="84"/>
      <c r="I36" s="71"/>
    </row>
    <row r="37" spans="1:9" ht="15.75">
      <c r="A37" s="74"/>
      <c r="B37" s="102"/>
      <c r="C37" s="102"/>
      <c r="D37" s="102"/>
      <c r="E37" s="84"/>
      <c r="F37" s="84"/>
      <c r="G37" s="84"/>
      <c r="H37" s="84"/>
      <c r="I37" s="71"/>
    </row>
    <row r="38" spans="1:9" ht="15.75">
      <c r="A38" s="75" t="s">
        <v>456</v>
      </c>
      <c r="B38" s="102"/>
      <c r="C38" s="72"/>
      <c r="D38" s="72"/>
      <c r="E38" s="84"/>
      <c r="F38" s="84"/>
      <c r="G38" s="84"/>
      <c r="H38" s="84"/>
      <c r="I38" s="71"/>
    </row>
    <row r="39" spans="1:9" ht="15.75">
      <c r="A39" s="75" t="s">
        <v>495</v>
      </c>
      <c r="B39" s="102"/>
      <c r="C39" s="102"/>
      <c r="D39" s="102"/>
      <c r="E39" s="84"/>
      <c r="F39" s="84"/>
      <c r="G39" s="84"/>
      <c r="H39" s="84"/>
      <c r="I39" s="71"/>
    </row>
    <row r="40" spans="1:9" ht="15.75">
      <c r="A40" s="84"/>
      <c r="B40" s="84"/>
      <c r="C40" s="84"/>
      <c r="D40" s="84"/>
      <c r="E40" s="84"/>
      <c r="F40" s="84"/>
      <c r="G40" s="84"/>
      <c r="H40" s="84"/>
      <c r="I40" s="71"/>
    </row>
    <row r="41" spans="1:9">
      <c r="A41" s="125" t="s">
        <v>518</v>
      </c>
      <c r="B41" s="125" t="s">
        <v>517</v>
      </c>
      <c r="C41" s="125"/>
      <c r="D41" s="125"/>
      <c r="E41" s="125" t="s">
        <v>518</v>
      </c>
      <c r="F41" s="125" t="s">
        <v>501</v>
      </c>
      <c r="G41" s="125"/>
    </row>
    <row r="42" spans="1:9">
      <c r="A42" s="125" t="s">
        <v>519</v>
      </c>
      <c r="B42" s="125"/>
      <c r="C42" s="125">
        <v>130276.95</v>
      </c>
      <c r="D42" s="125"/>
      <c r="E42" s="125" t="s">
        <v>520</v>
      </c>
      <c r="F42" s="125"/>
      <c r="G42" s="125">
        <v>360555.28</v>
      </c>
    </row>
    <row r="43" spans="1:9">
      <c r="A43" s="125" t="s">
        <v>521</v>
      </c>
      <c r="B43" s="125"/>
      <c r="C43" s="125">
        <v>91319.75</v>
      </c>
      <c r="D43" s="125"/>
      <c r="E43" s="125" t="s">
        <v>522</v>
      </c>
      <c r="F43" s="125"/>
      <c r="G43" s="125">
        <v>133872.80000000002</v>
      </c>
    </row>
    <row r="44" spans="1:9">
      <c r="A44" s="125" t="s">
        <v>523</v>
      </c>
      <c r="B44" s="125"/>
      <c r="C44" s="125">
        <v>11851.55</v>
      </c>
      <c r="D44" s="125"/>
      <c r="E44" s="125" t="s">
        <v>524</v>
      </c>
      <c r="F44" s="125"/>
      <c r="G44" s="125">
        <v>15312</v>
      </c>
    </row>
    <row r="45" spans="1:9">
      <c r="A45" s="125" t="s">
        <v>525</v>
      </c>
      <c r="B45" s="125"/>
      <c r="C45" s="125">
        <v>189480.3</v>
      </c>
      <c r="D45" s="125"/>
      <c r="E45" s="125" t="s">
        <v>526</v>
      </c>
      <c r="F45" s="125"/>
      <c r="G45" s="125">
        <v>505212.62400000007</v>
      </c>
    </row>
    <row r="46" spans="1:9">
      <c r="A46" s="125" t="s">
        <v>527</v>
      </c>
      <c r="B46" s="125"/>
      <c r="C46" s="125">
        <v>2834.75</v>
      </c>
      <c r="D46" s="125"/>
      <c r="E46" s="125" t="s">
        <v>528</v>
      </c>
      <c r="F46" s="125"/>
      <c r="G46" s="125">
        <v>204547.05600000001</v>
      </c>
    </row>
    <row r="47" spans="1:9">
      <c r="A47" s="125" t="s">
        <v>529</v>
      </c>
      <c r="B47" s="125"/>
      <c r="C47" s="125">
        <v>147732.125</v>
      </c>
      <c r="D47" s="125"/>
      <c r="E47" s="125" t="s">
        <v>530</v>
      </c>
      <c r="F47" s="125"/>
      <c r="G47" s="125">
        <v>93238.400000000009</v>
      </c>
    </row>
    <row r="48" spans="1:9">
      <c r="A48" s="125" t="s">
        <v>531</v>
      </c>
      <c r="B48" s="125"/>
      <c r="C48" s="125">
        <v>144121.38450000001</v>
      </c>
      <c r="D48" s="125"/>
      <c r="E48" s="125" t="s">
        <v>532</v>
      </c>
      <c r="F48" s="125"/>
      <c r="G48" s="125">
        <v>276068</v>
      </c>
    </row>
    <row r="49" spans="1:7">
      <c r="A49" s="125" t="s">
        <v>533</v>
      </c>
      <c r="B49" s="125"/>
      <c r="C49" s="125">
        <v>244360.55</v>
      </c>
      <c r="D49" s="125"/>
      <c r="E49" s="125" t="s">
        <v>534</v>
      </c>
      <c r="F49" s="125"/>
      <c r="G49" s="125">
        <v>366255.42400000006</v>
      </c>
    </row>
    <row r="50" spans="1:7">
      <c r="A50" s="125" t="s">
        <v>535</v>
      </c>
      <c r="B50" s="125"/>
      <c r="C50" s="125">
        <v>359871.3</v>
      </c>
      <c r="D50" s="125"/>
      <c r="E50" s="125" t="s">
        <v>536</v>
      </c>
      <c r="F50" s="125"/>
      <c r="G50" s="125">
        <v>34816</v>
      </c>
    </row>
    <row r="51" spans="1:7">
      <c r="A51" s="125" t="s">
        <v>537</v>
      </c>
      <c r="B51" s="125"/>
      <c r="C51" s="125">
        <v>27310.5</v>
      </c>
      <c r="D51" s="125"/>
      <c r="E51" s="125" t="s">
        <v>538</v>
      </c>
      <c r="F51" s="125"/>
      <c r="G51" s="125">
        <v>99754.400000000009</v>
      </c>
    </row>
    <row r="52" spans="1:7">
      <c r="A52" s="125" t="s">
        <v>539</v>
      </c>
      <c r="B52" s="125"/>
      <c r="C52" s="125">
        <v>151651.04999999999</v>
      </c>
      <c r="D52" s="125"/>
      <c r="E52" s="125" t="s">
        <v>540</v>
      </c>
      <c r="F52" s="125"/>
      <c r="G52" s="125">
        <v>128401.07</v>
      </c>
    </row>
    <row r="53" spans="1:7">
      <c r="A53" s="125" t="s">
        <v>541</v>
      </c>
      <c r="B53" s="125"/>
      <c r="C53" s="125">
        <v>195973</v>
      </c>
      <c r="D53" s="125"/>
      <c r="E53" s="125" t="s">
        <v>542</v>
      </c>
      <c r="F53" s="125"/>
      <c r="G53" s="125">
        <v>3651.2000000000003</v>
      </c>
    </row>
    <row r="54" spans="1:7">
      <c r="A54" s="125" t="s">
        <v>543</v>
      </c>
      <c r="B54" s="125"/>
      <c r="C54" s="125">
        <v>4023.0499999999997</v>
      </c>
      <c r="D54" s="125"/>
      <c r="E54" s="125" t="s">
        <v>544</v>
      </c>
      <c r="F54" s="125"/>
      <c r="G54" s="125">
        <v>318994</v>
      </c>
    </row>
    <row r="55" spans="1:7">
      <c r="A55" s="125" t="s">
        <v>545</v>
      </c>
      <c r="B55" s="125"/>
      <c r="C55" s="125">
        <v>218538</v>
      </c>
      <c r="D55" s="125"/>
      <c r="E55" s="125"/>
      <c r="F55" s="125"/>
      <c r="G55" s="125"/>
    </row>
    <row r="56" spans="1:7">
      <c r="A56" s="125" t="s">
        <v>546</v>
      </c>
      <c r="B56" s="125"/>
      <c r="C56" s="125">
        <v>1919344.2595000002</v>
      </c>
      <c r="D56" s="125"/>
      <c r="E56" s="125" t="s">
        <v>546</v>
      </c>
      <c r="F56" s="125"/>
      <c r="G56" s="125">
        <v>2540678.2540000002</v>
      </c>
    </row>
    <row r="57" spans="1:7">
      <c r="A57" s="125"/>
      <c r="B57" s="125"/>
      <c r="C57" s="125"/>
      <c r="D57" s="125"/>
      <c r="E57" s="125"/>
      <c r="F57" s="125"/>
      <c r="G57" s="125"/>
    </row>
    <row r="58" spans="1:7">
      <c r="A58" s="125" t="s">
        <v>547</v>
      </c>
      <c r="B58" s="125"/>
      <c r="C58" s="125">
        <v>11317.665000000001</v>
      </c>
      <c r="D58" s="125"/>
      <c r="E58" s="125" t="s">
        <v>548</v>
      </c>
      <c r="F58" s="125"/>
      <c r="G58" s="125">
        <v>164293.80000000002</v>
      </c>
    </row>
    <row r="59" spans="1:7">
      <c r="A59" s="125" t="s">
        <v>549</v>
      </c>
      <c r="B59" s="125"/>
      <c r="C59" s="125">
        <v>407129.59999999998</v>
      </c>
      <c r="D59" s="125"/>
      <c r="E59" s="125" t="s">
        <v>550</v>
      </c>
      <c r="F59" s="125"/>
      <c r="G59" s="125">
        <v>164293.80000000002</v>
      </c>
    </row>
    <row r="60" spans="1:7">
      <c r="A60" s="125"/>
      <c r="B60" s="125"/>
      <c r="C60" s="125"/>
      <c r="D60" s="125"/>
      <c r="E60" s="125"/>
      <c r="F60" s="125"/>
      <c r="G60" s="125"/>
    </row>
    <row r="61" spans="1:7">
      <c r="A61" s="125" t="s">
        <v>551</v>
      </c>
      <c r="B61" s="125"/>
      <c r="C61" s="125">
        <f>SUM(C56:C60)</f>
        <v>2337791.5245000003</v>
      </c>
      <c r="D61" s="125"/>
      <c r="E61" s="125" t="s">
        <v>6</v>
      </c>
      <c r="F61" s="125"/>
      <c r="G61" s="125">
        <f>SUM(G56:G60)</f>
        <v>2869265.8539999998</v>
      </c>
    </row>
  </sheetData>
  <pageMargins left="0.7" right="0.7" top="0.75" bottom="0.75" header="0.3" footer="0.3"/>
  <pageSetup scale="5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C43"/>
  <sheetViews>
    <sheetView zoomScale="95" zoomScaleNormal="95" workbookViewId="0"/>
  </sheetViews>
  <sheetFormatPr defaultRowHeight="15"/>
  <cols>
    <col min="1" max="1" width="8.88671875" style="275"/>
    <col min="2" max="3" width="7.6640625" style="275" bestFit="1" customWidth="1"/>
    <col min="4" max="4" width="7.44140625" style="275" bestFit="1" customWidth="1"/>
    <col min="5" max="5" width="7.6640625" style="275" bestFit="1" customWidth="1"/>
    <col min="6" max="6" width="7.6640625" style="275" customWidth="1"/>
    <col min="7" max="7" width="7.6640625" style="275" bestFit="1" customWidth="1"/>
    <col min="8" max="8" width="7.6640625" style="275" customWidth="1"/>
    <col min="9" max="9" width="8" style="275" bestFit="1" customWidth="1"/>
    <col min="10" max="10" width="7.6640625" style="275" bestFit="1" customWidth="1"/>
    <col min="11" max="14" width="8.88671875" style="275"/>
    <col min="15" max="15" width="7.6640625" style="275" bestFit="1" customWidth="1"/>
    <col min="16" max="16" width="7.6640625" style="275" customWidth="1"/>
    <col min="17" max="17" width="7.6640625" style="275" bestFit="1" customWidth="1"/>
    <col min="18" max="18" width="8.88671875" style="275"/>
    <col min="19" max="19" width="8" style="275" bestFit="1" customWidth="1"/>
    <col min="20" max="20" width="7.6640625" style="275" bestFit="1" customWidth="1"/>
    <col min="21" max="21" width="7.44140625" style="275" bestFit="1" customWidth="1"/>
    <col min="22" max="23" width="8.88671875" style="275"/>
    <col min="24" max="24" width="7.6640625" style="275" bestFit="1" customWidth="1"/>
    <col min="25" max="25" width="8.88671875" style="275"/>
    <col min="26" max="26" width="7.6640625" style="275" bestFit="1" customWidth="1"/>
    <col min="27" max="16384" width="8.88671875" style="275"/>
  </cols>
  <sheetData>
    <row r="2" spans="1:29" ht="26.25">
      <c r="A2" s="306" t="s">
        <v>597</v>
      </c>
    </row>
    <row r="4" spans="1:29">
      <c r="A4" s="274" t="s">
        <v>570</v>
      </c>
    </row>
    <row r="6" spans="1:29">
      <c r="A6" s="276"/>
      <c r="B6" s="277" t="s">
        <v>571</v>
      </c>
      <c r="C6" s="277"/>
      <c r="D6" s="277"/>
      <c r="E6" s="277"/>
      <c r="F6" s="277"/>
      <c r="G6" s="277"/>
      <c r="H6" s="277"/>
      <c r="I6" s="277"/>
      <c r="J6" s="277"/>
    </row>
    <row r="7" spans="1:29">
      <c r="B7" s="278"/>
      <c r="C7" s="278"/>
      <c r="D7" s="278"/>
      <c r="E7" s="278"/>
      <c r="F7" s="278" t="s">
        <v>572</v>
      </c>
      <c r="G7" s="279" t="s">
        <v>573</v>
      </c>
      <c r="H7" s="279"/>
      <c r="I7" s="280"/>
      <c r="J7" s="278"/>
      <c r="N7" s="281" t="s">
        <v>574</v>
      </c>
      <c r="O7" s="281"/>
      <c r="P7" s="281"/>
    </row>
    <row r="8" spans="1:29">
      <c r="B8" s="278"/>
      <c r="C8" s="278"/>
      <c r="D8" s="278"/>
      <c r="E8" s="278"/>
      <c r="F8" s="278" t="s">
        <v>575</v>
      </c>
      <c r="G8" s="282" t="s">
        <v>576</v>
      </c>
      <c r="H8" s="282"/>
      <c r="I8" s="283"/>
      <c r="J8" s="278"/>
    </row>
    <row r="9" spans="1:29">
      <c r="B9" s="278" t="s">
        <v>577</v>
      </c>
      <c r="C9" s="278" t="s">
        <v>577</v>
      </c>
      <c r="D9" s="278" t="s">
        <v>578</v>
      </c>
      <c r="E9" s="278" t="s">
        <v>579</v>
      </c>
      <c r="F9" s="278" t="s">
        <v>579</v>
      </c>
      <c r="G9" s="278" t="s">
        <v>577</v>
      </c>
      <c r="H9" s="284" t="s">
        <v>578</v>
      </c>
      <c r="I9" s="284" t="s">
        <v>579</v>
      </c>
      <c r="J9" s="278" t="s">
        <v>580</v>
      </c>
      <c r="L9" s="278" t="s">
        <v>6</v>
      </c>
      <c r="M9" s="278" t="s">
        <v>6</v>
      </c>
      <c r="N9" s="278" t="s">
        <v>6</v>
      </c>
      <c r="O9" s="278" t="s">
        <v>6</v>
      </c>
      <c r="P9" s="278"/>
      <c r="Q9" s="278" t="s">
        <v>580</v>
      </c>
    </row>
    <row r="10" spans="1:29">
      <c r="B10" s="285" t="s">
        <v>581</v>
      </c>
      <c r="C10" s="285" t="s">
        <v>582</v>
      </c>
      <c r="D10" s="286" t="s">
        <v>583</v>
      </c>
      <c r="E10" s="286" t="s">
        <v>584</v>
      </c>
      <c r="F10" s="286" t="s">
        <v>584</v>
      </c>
      <c r="G10" s="285" t="s">
        <v>582</v>
      </c>
      <c r="H10" s="286" t="s">
        <v>583</v>
      </c>
      <c r="I10" s="286" t="s">
        <v>584</v>
      </c>
      <c r="J10" s="286" t="s">
        <v>6</v>
      </c>
      <c r="L10" s="286" t="s">
        <v>577</v>
      </c>
      <c r="M10" s="285" t="s">
        <v>578</v>
      </c>
      <c r="N10" s="286" t="s">
        <v>585</v>
      </c>
      <c r="O10" s="286" t="s">
        <v>584</v>
      </c>
      <c r="P10" s="286"/>
      <c r="Q10" s="286" t="s">
        <v>6</v>
      </c>
    </row>
    <row r="11" spans="1:29">
      <c r="B11" s="287" t="s">
        <v>586</v>
      </c>
      <c r="C11" s="287" t="s">
        <v>586</v>
      </c>
      <c r="D11" s="287" t="s">
        <v>586</v>
      </c>
      <c r="E11" s="287" t="s">
        <v>586</v>
      </c>
      <c r="F11" s="287" t="s">
        <v>586</v>
      </c>
      <c r="G11" s="287" t="s">
        <v>586</v>
      </c>
      <c r="H11" s="287" t="s">
        <v>586</v>
      </c>
      <c r="I11" s="287" t="s">
        <v>586</v>
      </c>
      <c r="J11" s="287" t="s">
        <v>586</v>
      </c>
      <c r="L11" s="287" t="s">
        <v>586</v>
      </c>
      <c r="M11" s="287" t="s">
        <v>586</v>
      </c>
      <c r="N11" s="287" t="s">
        <v>586</v>
      </c>
      <c r="O11" s="287" t="s">
        <v>586</v>
      </c>
      <c r="P11" s="287"/>
      <c r="Q11" s="287" t="s">
        <v>586</v>
      </c>
    </row>
    <row r="12" spans="1:29">
      <c r="A12" s="288">
        <v>42736</v>
      </c>
      <c r="B12" s="289">
        <v>8916.3935590055244</v>
      </c>
      <c r="C12" s="289">
        <v>607.28</v>
      </c>
      <c r="D12" s="289">
        <v>365.79548537298479</v>
      </c>
      <c r="E12" s="289">
        <v>583195.83828577714</v>
      </c>
      <c r="F12" s="289">
        <v>5417.296778751419</v>
      </c>
      <c r="G12" s="289">
        <v>-60.7</v>
      </c>
      <c r="H12" s="289">
        <v>-1.7</v>
      </c>
      <c r="I12" s="289">
        <v>-3483.31</v>
      </c>
      <c r="J12" s="290">
        <f>SUM(B12:I12)+38895</f>
        <v>633851.89410890709</v>
      </c>
      <c r="K12" s="290"/>
      <c r="L12" s="290">
        <f>B12+C12+G12</f>
        <v>9462.9735590055243</v>
      </c>
      <c r="M12" s="290">
        <f t="shared" ref="M12:M23" si="0">D12+H12</f>
        <v>364.0954853729848</v>
      </c>
      <c r="N12" s="290">
        <f t="shared" ref="N12:N22" si="1">L12+M12</f>
        <v>9827.0690443785097</v>
      </c>
      <c r="O12" s="290">
        <f>E12+I12+F12+38895</f>
        <v>624024.8250645285</v>
      </c>
      <c r="P12" s="290"/>
      <c r="Q12" s="290">
        <f>N12+O12</f>
        <v>633851.89410890697</v>
      </c>
      <c r="U12" s="289"/>
      <c r="V12" s="289"/>
      <c r="W12" s="289"/>
      <c r="X12" s="289"/>
      <c r="Y12" s="289"/>
      <c r="Z12" s="289"/>
      <c r="AA12" s="289"/>
      <c r="AB12" s="289"/>
      <c r="AC12" s="289"/>
    </row>
    <row r="13" spans="1:29">
      <c r="A13" s="291">
        <v>42767</v>
      </c>
      <c r="B13" s="292">
        <v>14574.658962934189</v>
      </c>
      <c r="C13" s="292">
        <v>464.81233281690328</v>
      </c>
      <c r="D13" s="292">
        <v>1044.3232692757961</v>
      </c>
      <c r="E13" s="292">
        <v>972220.01597569557</v>
      </c>
      <c r="F13" s="292">
        <v>0</v>
      </c>
      <c r="G13" s="292">
        <v>-7054</v>
      </c>
      <c r="H13" s="292">
        <v>-866.2</v>
      </c>
      <c r="I13" s="292">
        <v>-72204.680000000008</v>
      </c>
      <c r="J13" s="293">
        <f t="shared" ref="J13:J23" si="2">SUM(B13:I13)</f>
        <v>908178.93054072245</v>
      </c>
      <c r="K13" s="290"/>
      <c r="L13" s="290">
        <f t="shared" ref="L13:L23" si="3">B13+C13+G13</f>
        <v>7985.4712957510928</v>
      </c>
      <c r="M13" s="290">
        <f t="shared" si="0"/>
        <v>178.12326927579602</v>
      </c>
      <c r="N13" s="290">
        <f t="shared" si="1"/>
        <v>8163.5945650268886</v>
      </c>
      <c r="O13" s="290">
        <f t="shared" ref="O13:O21" si="4">E13+I13+F13</f>
        <v>900015.33597569552</v>
      </c>
      <c r="P13" s="290"/>
      <c r="Q13" s="290">
        <f t="shared" ref="Q13:Q22" si="5">N13+O13</f>
        <v>908178.93054072245</v>
      </c>
      <c r="U13" s="289"/>
      <c r="V13" s="289"/>
      <c r="W13" s="289"/>
      <c r="X13" s="289"/>
      <c r="Y13" s="289"/>
      <c r="Z13" s="289"/>
      <c r="AA13" s="289"/>
      <c r="AB13" s="289"/>
      <c r="AC13" s="289"/>
    </row>
    <row r="14" spans="1:29">
      <c r="A14" s="291">
        <v>42795</v>
      </c>
      <c r="B14" s="292">
        <v>8905.1734512455096</v>
      </c>
      <c r="C14" s="292">
        <v>136.96</v>
      </c>
      <c r="D14" s="292">
        <v>143.84870105627937</v>
      </c>
      <c r="E14" s="292">
        <v>443106.45761916775</v>
      </c>
      <c r="F14" s="292">
        <v>0</v>
      </c>
      <c r="G14" s="292">
        <v>636.11999999999966</v>
      </c>
      <c r="H14" s="292">
        <v>46.17000000000003</v>
      </c>
      <c r="I14" s="292">
        <v>-312242.65794610669</v>
      </c>
      <c r="J14" s="293">
        <f t="shared" si="2"/>
        <v>140732.0718253628</v>
      </c>
      <c r="K14" s="290"/>
      <c r="L14" s="290">
        <f t="shared" si="3"/>
        <v>9678.2534512455077</v>
      </c>
      <c r="M14" s="290">
        <f t="shared" si="0"/>
        <v>190.01870105627938</v>
      </c>
      <c r="N14" s="290">
        <f t="shared" si="1"/>
        <v>9868.2721523017863</v>
      </c>
      <c r="O14" s="290">
        <f t="shared" si="4"/>
        <v>130863.79967306106</v>
      </c>
      <c r="P14" s="290"/>
      <c r="Q14" s="290">
        <f t="shared" si="5"/>
        <v>140732.07182536286</v>
      </c>
      <c r="U14" s="289"/>
      <c r="V14" s="289"/>
      <c r="W14" s="289"/>
      <c r="X14" s="289"/>
      <c r="Y14" s="289"/>
      <c r="Z14" s="289"/>
      <c r="AA14" s="289"/>
      <c r="AB14" s="289"/>
      <c r="AC14" s="289"/>
    </row>
    <row r="15" spans="1:29">
      <c r="A15" s="291">
        <v>42826</v>
      </c>
      <c r="B15" s="292">
        <v>9832.2021677911343</v>
      </c>
      <c r="C15" s="292">
        <v>136.76</v>
      </c>
      <c r="D15" s="292">
        <v>245.00499700506828</v>
      </c>
      <c r="E15" s="292">
        <v>436122.25924940821</v>
      </c>
      <c r="F15" s="292">
        <v>10946.718261656379</v>
      </c>
      <c r="G15" s="292">
        <v>0</v>
      </c>
      <c r="H15" s="292">
        <v>0</v>
      </c>
      <c r="I15" s="292">
        <v>-13229.86</v>
      </c>
      <c r="J15" s="293">
        <f t="shared" si="2"/>
        <v>444053.08467586077</v>
      </c>
      <c r="K15" s="290"/>
      <c r="L15" s="290">
        <f t="shared" si="3"/>
        <v>9968.9621677911346</v>
      </c>
      <c r="M15" s="290">
        <f t="shared" si="0"/>
        <v>245.00499700506828</v>
      </c>
      <c r="N15" s="290">
        <f t="shared" si="1"/>
        <v>10213.967164796202</v>
      </c>
      <c r="O15" s="290">
        <f t="shared" si="4"/>
        <v>433839.11751106457</v>
      </c>
      <c r="P15" s="290"/>
      <c r="Q15" s="290">
        <f t="shared" si="5"/>
        <v>444053.08467586077</v>
      </c>
      <c r="U15" s="289"/>
      <c r="V15" s="289"/>
      <c r="W15" s="289"/>
      <c r="X15" s="289"/>
      <c r="Y15" s="289"/>
      <c r="Z15" s="289"/>
      <c r="AA15" s="289"/>
      <c r="AB15" s="289"/>
      <c r="AC15" s="289"/>
    </row>
    <row r="16" spans="1:29">
      <c r="A16" s="291">
        <v>42856</v>
      </c>
      <c r="B16" s="292">
        <v>9658.0500990554738</v>
      </c>
      <c r="C16" s="292">
        <v>235.43</v>
      </c>
      <c r="D16" s="292">
        <v>467.82324559506077</v>
      </c>
      <c r="E16" s="292">
        <v>529333.48538864334</v>
      </c>
      <c r="F16" s="292">
        <v>-7202.5877059293789</v>
      </c>
      <c r="G16" s="292">
        <v>-55.79</v>
      </c>
      <c r="H16" s="292">
        <v>-0.81</v>
      </c>
      <c r="I16" s="292">
        <v>0</v>
      </c>
      <c r="J16" s="293">
        <f t="shared" si="2"/>
        <v>532435.60102736438</v>
      </c>
      <c r="K16" s="290"/>
      <c r="L16" s="290">
        <f t="shared" si="3"/>
        <v>9837.6900990554732</v>
      </c>
      <c r="M16" s="290">
        <f t="shared" si="0"/>
        <v>467.01324559506077</v>
      </c>
      <c r="N16" s="290">
        <f t="shared" si="1"/>
        <v>10304.703344650534</v>
      </c>
      <c r="O16" s="290">
        <f t="shared" si="4"/>
        <v>522130.89768271398</v>
      </c>
      <c r="P16" s="290"/>
      <c r="Q16" s="290">
        <f t="shared" si="5"/>
        <v>532435.60102736449</v>
      </c>
      <c r="U16" s="289"/>
      <c r="V16" s="289"/>
      <c r="W16" s="289"/>
      <c r="X16" s="289"/>
      <c r="Y16" s="289"/>
      <c r="Z16" s="289"/>
      <c r="AA16" s="289"/>
      <c r="AB16" s="289"/>
      <c r="AC16" s="289"/>
    </row>
    <row r="17" spans="1:29">
      <c r="A17" s="291">
        <v>42887</v>
      </c>
      <c r="B17" s="292">
        <v>10939.277152373626</v>
      </c>
      <c r="C17" s="292">
        <v>235.22</v>
      </c>
      <c r="D17" s="292">
        <v>219.31774725288454</v>
      </c>
      <c r="E17" s="292">
        <v>583110.32961474371</v>
      </c>
      <c r="F17" s="292">
        <v>-4570.4473860646858</v>
      </c>
      <c r="G17" s="292">
        <v>-68.84</v>
      </c>
      <c r="H17" s="292">
        <v>-0.08</v>
      </c>
      <c r="I17" s="292">
        <v>-1012.31</v>
      </c>
      <c r="J17" s="293">
        <f t="shared" si="2"/>
        <v>588852.46712830558</v>
      </c>
      <c r="K17" s="290"/>
      <c r="L17" s="290">
        <f t="shared" si="3"/>
        <v>11105.657152373626</v>
      </c>
      <c r="M17" s="290">
        <f t="shared" si="0"/>
        <v>219.23774725288453</v>
      </c>
      <c r="N17" s="290">
        <f t="shared" si="1"/>
        <v>11324.89489962651</v>
      </c>
      <c r="O17" s="290">
        <f t="shared" si="4"/>
        <v>577527.57222867897</v>
      </c>
      <c r="P17" s="290"/>
      <c r="Q17" s="290">
        <f t="shared" si="5"/>
        <v>588852.46712830546</v>
      </c>
      <c r="U17" s="289"/>
      <c r="V17" s="289"/>
      <c r="W17" s="289"/>
      <c r="X17" s="289"/>
      <c r="Y17" s="289"/>
      <c r="Z17" s="289"/>
      <c r="AA17" s="289"/>
      <c r="AB17" s="289"/>
      <c r="AC17" s="289"/>
    </row>
    <row r="18" spans="1:29">
      <c r="A18" s="288">
        <v>42917</v>
      </c>
      <c r="B18" s="289">
        <v>11946.400862633212</v>
      </c>
      <c r="C18" s="289">
        <v>410.02</v>
      </c>
      <c r="D18" s="289">
        <v>219.89466162299476</v>
      </c>
      <c r="E18" s="289">
        <v>722997.34731618722</v>
      </c>
      <c r="F18" s="289">
        <v>0.26767673553073162</v>
      </c>
      <c r="G18" s="289">
        <v>0</v>
      </c>
      <c r="H18" s="289">
        <v>0</v>
      </c>
      <c r="I18" s="289">
        <v>0</v>
      </c>
      <c r="J18" s="290">
        <f t="shared" si="2"/>
        <v>735573.93051717896</v>
      </c>
      <c r="K18" s="290"/>
      <c r="L18" s="290">
        <f t="shared" si="3"/>
        <v>12356.420862633213</v>
      </c>
      <c r="M18" s="290">
        <f t="shared" si="0"/>
        <v>219.89466162299476</v>
      </c>
      <c r="N18" s="290">
        <f t="shared" si="1"/>
        <v>12576.315524256208</v>
      </c>
      <c r="O18" s="290">
        <f t="shared" si="4"/>
        <v>722997.61499292275</v>
      </c>
      <c r="P18" s="290"/>
      <c r="Q18" s="290">
        <f t="shared" si="5"/>
        <v>735573.93051717896</v>
      </c>
      <c r="U18" s="289"/>
      <c r="V18" s="289"/>
      <c r="W18" s="289"/>
      <c r="X18" s="289"/>
      <c r="Y18" s="289"/>
      <c r="Z18" s="289"/>
      <c r="AA18" s="289"/>
      <c r="AB18" s="289"/>
      <c r="AC18" s="289"/>
    </row>
    <row r="19" spans="1:29">
      <c r="A19" s="288">
        <v>42948</v>
      </c>
      <c r="B19" s="289">
        <v>12352.213598826978</v>
      </c>
      <c r="C19" s="289">
        <v>117.15</v>
      </c>
      <c r="D19" s="289">
        <v>1456.1531504148409</v>
      </c>
      <c r="E19" s="289">
        <v>762600.28955606755</v>
      </c>
      <c r="F19" s="289">
        <v>211.79095622015873</v>
      </c>
      <c r="G19" s="289">
        <v>0</v>
      </c>
      <c r="H19" s="289">
        <v>0</v>
      </c>
      <c r="I19" s="289">
        <v>0</v>
      </c>
      <c r="J19" s="290">
        <f t="shared" si="2"/>
        <v>776737.59726152953</v>
      </c>
      <c r="K19" s="290"/>
      <c r="L19" s="290">
        <f t="shared" si="3"/>
        <v>12469.363598826978</v>
      </c>
      <c r="M19" s="290">
        <f t="shared" si="0"/>
        <v>1456.1531504148409</v>
      </c>
      <c r="N19" s="290">
        <f t="shared" si="1"/>
        <v>13925.516749241819</v>
      </c>
      <c r="O19" s="290">
        <f t="shared" si="4"/>
        <v>762812.08051228768</v>
      </c>
      <c r="P19" s="290"/>
      <c r="Q19" s="290">
        <f t="shared" si="5"/>
        <v>776737.59726152953</v>
      </c>
      <c r="U19" s="289"/>
      <c r="V19" s="289"/>
      <c r="W19" s="289"/>
      <c r="X19" s="289"/>
      <c r="Y19" s="289"/>
      <c r="Z19" s="289"/>
      <c r="AA19" s="289"/>
      <c r="AB19" s="289"/>
      <c r="AC19" s="289"/>
    </row>
    <row r="20" spans="1:29">
      <c r="A20" s="288">
        <v>42979</v>
      </c>
      <c r="B20" s="289">
        <v>12355.849738552994</v>
      </c>
      <c r="C20" s="289">
        <v>117.16</v>
      </c>
      <c r="D20" s="289">
        <v>63.021289472808419</v>
      </c>
      <c r="E20" s="289">
        <v>773371.45182244538</v>
      </c>
      <c r="F20" s="289">
        <v>-1616.7636844958322</v>
      </c>
      <c r="G20" s="289">
        <v>0</v>
      </c>
      <c r="H20" s="289">
        <v>0</v>
      </c>
      <c r="I20" s="289">
        <v>-76.400000000000006</v>
      </c>
      <c r="J20" s="290">
        <f t="shared" si="2"/>
        <v>784214.31916597532</v>
      </c>
      <c r="K20" s="290"/>
      <c r="L20" s="290">
        <f t="shared" si="3"/>
        <v>12473.009738552993</v>
      </c>
      <c r="M20" s="290">
        <f t="shared" si="0"/>
        <v>63.021289472808419</v>
      </c>
      <c r="N20" s="290">
        <f t="shared" si="1"/>
        <v>12536.031028025802</v>
      </c>
      <c r="O20" s="290">
        <f t="shared" si="4"/>
        <v>771678.28813794954</v>
      </c>
      <c r="P20" s="290"/>
      <c r="Q20" s="290">
        <f t="shared" si="5"/>
        <v>784214.31916597532</v>
      </c>
      <c r="U20" s="289"/>
      <c r="V20" s="289"/>
      <c r="W20" s="289"/>
      <c r="X20" s="289"/>
      <c r="Y20" s="289"/>
      <c r="Z20" s="289"/>
      <c r="AA20" s="289"/>
      <c r="AB20" s="289"/>
      <c r="AC20" s="289"/>
    </row>
    <row r="21" spans="1:29">
      <c r="A21" s="288">
        <v>43009</v>
      </c>
      <c r="B21" s="289">
        <v>11957.27197288573</v>
      </c>
      <c r="C21" s="289">
        <v>117.16</v>
      </c>
      <c r="D21" s="289">
        <v>253.69714035608905</v>
      </c>
      <c r="E21" s="289">
        <v>628995.70914394746</v>
      </c>
      <c r="F21" s="289">
        <v>81.537073425700569</v>
      </c>
      <c r="G21" s="289">
        <v>0</v>
      </c>
      <c r="H21" s="289">
        <v>0</v>
      </c>
      <c r="I21" s="289">
        <v>-83.04</v>
      </c>
      <c r="J21" s="290">
        <f t="shared" si="2"/>
        <v>641322.33533061494</v>
      </c>
      <c r="K21" s="290"/>
      <c r="L21" s="290">
        <f t="shared" si="3"/>
        <v>12074.43197288573</v>
      </c>
      <c r="M21" s="290">
        <f t="shared" si="0"/>
        <v>253.69714035608905</v>
      </c>
      <c r="N21" s="290">
        <f t="shared" si="1"/>
        <v>12328.129113241819</v>
      </c>
      <c r="O21" s="290">
        <f t="shared" si="4"/>
        <v>628994.20621737314</v>
      </c>
      <c r="P21" s="290"/>
      <c r="Q21" s="290">
        <f t="shared" si="5"/>
        <v>641322.33533061494</v>
      </c>
      <c r="T21" s="289"/>
      <c r="U21" s="289"/>
      <c r="V21" s="289"/>
      <c r="W21" s="289"/>
      <c r="X21" s="289"/>
      <c r="Y21" s="289"/>
      <c r="Z21" s="289"/>
      <c r="AA21" s="289"/>
      <c r="AB21" s="289"/>
      <c r="AC21" s="289"/>
    </row>
    <row r="22" spans="1:29">
      <c r="A22" s="288">
        <v>43040</v>
      </c>
      <c r="B22" s="289">
        <v>12218.125320481096</v>
      </c>
      <c r="C22" s="289">
        <v>248.96</v>
      </c>
      <c r="D22" s="289">
        <v>268.94168576766447</v>
      </c>
      <c r="E22" s="289">
        <v>639007.74016821291</v>
      </c>
      <c r="F22" s="289">
        <v>-30.189571988063133</v>
      </c>
      <c r="G22" s="289">
        <v>0</v>
      </c>
      <c r="H22" s="289">
        <v>0</v>
      </c>
      <c r="I22" s="289">
        <v>0</v>
      </c>
      <c r="J22" s="290">
        <f t="shared" si="2"/>
        <v>651713.57760247355</v>
      </c>
      <c r="K22" s="290"/>
      <c r="L22" s="290">
        <f t="shared" si="3"/>
        <v>12467.085320481096</v>
      </c>
      <c r="M22" s="290">
        <f t="shared" si="0"/>
        <v>268.94168576766447</v>
      </c>
      <c r="N22" s="290">
        <f t="shared" si="1"/>
        <v>12736.02700624876</v>
      </c>
      <c r="O22" s="290">
        <f>E22+I22+F22</f>
        <v>638977.55059622484</v>
      </c>
      <c r="P22" s="290"/>
      <c r="Q22" s="290">
        <f t="shared" si="5"/>
        <v>651713.57760247355</v>
      </c>
      <c r="T22" s="289"/>
      <c r="U22" s="289"/>
      <c r="V22" s="289"/>
      <c r="W22" s="289"/>
      <c r="X22" s="289"/>
      <c r="Y22" s="289"/>
      <c r="Z22" s="289"/>
      <c r="AA22" s="289"/>
      <c r="AB22" s="289"/>
      <c r="AC22" s="289"/>
    </row>
    <row r="23" spans="1:29">
      <c r="A23" s="294">
        <v>43070</v>
      </c>
      <c r="B23" s="295">
        <v>11159.404610940341</v>
      </c>
      <c r="C23" s="295">
        <v>248.96</v>
      </c>
      <c r="D23" s="295">
        <v>492.20303376564209</v>
      </c>
      <c r="E23" s="295">
        <v>572433.88311423489</v>
      </c>
      <c r="F23" s="295">
        <v>32.018942063494954</v>
      </c>
      <c r="G23" s="295">
        <v>0</v>
      </c>
      <c r="H23" s="295">
        <v>0</v>
      </c>
      <c r="I23" s="295">
        <v>0</v>
      </c>
      <c r="J23" s="296">
        <f t="shared" si="2"/>
        <v>584366.46970100433</v>
      </c>
      <c r="K23" s="296"/>
      <c r="L23" s="296">
        <f t="shared" si="3"/>
        <v>11408.36461094034</v>
      </c>
      <c r="M23" s="296">
        <f t="shared" si="0"/>
        <v>492.20303376564209</v>
      </c>
      <c r="N23" s="296">
        <f>L23+M23</f>
        <v>11900.567644705981</v>
      </c>
      <c r="O23" s="296">
        <f t="shared" ref="O23" si="6">E23+I23+F23</f>
        <v>572465.90205629834</v>
      </c>
      <c r="P23" s="296"/>
      <c r="Q23" s="296">
        <f>N23+O23</f>
        <v>584366.46970100433</v>
      </c>
      <c r="T23" s="289"/>
      <c r="U23" s="289"/>
      <c r="V23" s="289"/>
      <c r="W23" s="289"/>
      <c r="X23" s="289"/>
      <c r="Y23" s="289"/>
      <c r="Z23" s="289"/>
      <c r="AA23" s="289"/>
      <c r="AB23" s="289"/>
      <c r="AC23" s="289"/>
    </row>
    <row r="24" spans="1:29">
      <c r="A24" s="297" t="s">
        <v>6</v>
      </c>
      <c r="B24" s="298">
        <f>SUM(B12:B23)</f>
        <v>134815.02149672579</v>
      </c>
      <c r="C24" s="298">
        <f t="shared" ref="C24:J24" si="7">SUM(C12:C23)</f>
        <v>3075.8723328169031</v>
      </c>
      <c r="D24" s="298">
        <f t="shared" si="7"/>
        <v>5240.0244069581131</v>
      </c>
      <c r="E24" s="298">
        <f t="shared" si="7"/>
        <v>7646494.8072545314</v>
      </c>
      <c r="F24" s="298">
        <f>SUM(F12:F23)</f>
        <v>3269.6413403747233</v>
      </c>
      <c r="G24" s="298">
        <f>SUM(G12:G23)</f>
        <v>-6603.21</v>
      </c>
      <c r="H24" s="298">
        <f>SUM(H12:H23)</f>
        <v>-822.62</v>
      </c>
      <c r="I24" s="298">
        <f t="shared" si="7"/>
        <v>-402332.25794610666</v>
      </c>
      <c r="J24" s="298">
        <f t="shared" si="7"/>
        <v>7422032.2788853003</v>
      </c>
      <c r="K24" s="299"/>
      <c r="L24" s="298">
        <f t="shared" ref="L24:Q24" si="8">SUM(L12:L23)</f>
        <v>131287.68382954272</v>
      </c>
      <c r="M24" s="298">
        <f t="shared" si="8"/>
        <v>4417.4044069581132</v>
      </c>
      <c r="N24" s="298">
        <f t="shared" si="8"/>
        <v>135705.0882365008</v>
      </c>
      <c r="O24" s="298">
        <f t="shared" si="8"/>
        <v>7286327.1906487979</v>
      </c>
      <c r="P24" s="298"/>
      <c r="Q24" s="298">
        <f t="shared" si="8"/>
        <v>7422032.2788853003</v>
      </c>
      <c r="T24" s="289"/>
      <c r="U24" s="289"/>
      <c r="V24" s="289"/>
      <c r="W24" s="289"/>
      <c r="X24" s="289"/>
      <c r="Y24" s="289"/>
      <c r="Z24" s="289"/>
      <c r="AA24" s="289"/>
      <c r="AB24" s="289"/>
      <c r="AC24" s="289"/>
    </row>
    <row r="25" spans="1:29">
      <c r="A25" s="288"/>
    </row>
    <row r="26" spans="1:29">
      <c r="B26" s="300" t="s">
        <v>587</v>
      </c>
      <c r="C26" s="283"/>
      <c r="D26" s="283"/>
      <c r="E26" s="283"/>
      <c r="F26" s="283"/>
      <c r="G26" s="283"/>
      <c r="L26" s="277" t="s">
        <v>588</v>
      </c>
      <c r="M26" s="277"/>
      <c r="N26" s="277"/>
      <c r="O26" s="277"/>
      <c r="P26" s="277"/>
      <c r="Q26" s="277"/>
      <c r="S26" s="277" t="s">
        <v>589</v>
      </c>
      <c r="T26" s="277"/>
      <c r="U26" s="277"/>
      <c r="V26" s="277"/>
      <c r="W26" s="277"/>
      <c r="X26" s="277"/>
      <c r="Z26" s="277" t="s">
        <v>6</v>
      </c>
      <c r="AA26" s="277"/>
    </row>
    <row r="27" spans="1:29">
      <c r="B27" s="286" t="s">
        <v>590</v>
      </c>
      <c r="C27" s="286" t="s">
        <v>591</v>
      </c>
      <c r="D27" s="286" t="s">
        <v>592</v>
      </c>
      <c r="E27" s="286" t="s">
        <v>593</v>
      </c>
      <c r="F27" s="286" t="s">
        <v>594</v>
      </c>
      <c r="G27" s="286" t="s">
        <v>6</v>
      </c>
      <c r="H27" s="286" t="s">
        <v>595</v>
      </c>
      <c r="L27" s="286" t="s">
        <v>590</v>
      </c>
      <c r="M27" s="286" t="s">
        <v>591</v>
      </c>
      <c r="N27" s="286" t="s">
        <v>592</v>
      </c>
      <c r="O27" s="286" t="s">
        <v>593</v>
      </c>
      <c r="P27" s="286" t="s">
        <v>594</v>
      </c>
      <c r="Q27" s="286" t="s">
        <v>6</v>
      </c>
      <c r="S27" s="286" t="s">
        <v>590</v>
      </c>
      <c r="T27" s="286" t="s">
        <v>591</v>
      </c>
      <c r="U27" s="286" t="s">
        <v>592</v>
      </c>
      <c r="V27" s="286" t="s">
        <v>593</v>
      </c>
      <c r="W27" s="286" t="s">
        <v>594</v>
      </c>
      <c r="X27" s="286" t="s">
        <v>6</v>
      </c>
      <c r="Z27" s="286" t="s">
        <v>6</v>
      </c>
      <c r="AA27" s="286" t="s">
        <v>595</v>
      </c>
    </row>
    <row r="28" spans="1:29">
      <c r="B28" s="287" t="s">
        <v>586</v>
      </c>
      <c r="C28" s="287" t="s">
        <v>586</v>
      </c>
      <c r="D28" s="287" t="s">
        <v>586</v>
      </c>
      <c r="E28" s="287" t="s">
        <v>586</v>
      </c>
      <c r="F28" s="287" t="s">
        <v>586</v>
      </c>
      <c r="G28" s="287" t="s">
        <v>586</v>
      </c>
      <c r="H28" s="287" t="s">
        <v>586</v>
      </c>
      <c r="L28" s="287" t="s">
        <v>586</v>
      </c>
      <c r="M28" s="287" t="s">
        <v>586</v>
      </c>
      <c r="N28" s="287" t="s">
        <v>586</v>
      </c>
      <c r="O28" s="287" t="s">
        <v>586</v>
      </c>
      <c r="P28" s="287" t="s">
        <v>586</v>
      </c>
      <c r="Q28" s="287" t="s">
        <v>586</v>
      </c>
      <c r="S28" s="287" t="s">
        <v>586</v>
      </c>
      <c r="T28" s="287" t="s">
        <v>586</v>
      </c>
      <c r="U28" s="287" t="s">
        <v>586</v>
      </c>
      <c r="V28" s="287" t="s">
        <v>586</v>
      </c>
      <c r="W28" s="287" t="s">
        <v>586</v>
      </c>
      <c r="X28" s="287" t="s">
        <v>586</v>
      </c>
      <c r="Z28" s="287" t="s">
        <v>586</v>
      </c>
      <c r="AA28" s="287" t="s">
        <v>586</v>
      </c>
    </row>
    <row r="29" spans="1:29">
      <c r="A29" s="288">
        <v>42736</v>
      </c>
      <c r="B29" s="289">
        <v>348365.02</v>
      </c>
      <c r="C29" s="289">
        <v>104566.55</v>
      </c>
      <c r="D29" s="289">
        <v>104921.51</v>
      </c>
      <c r="E29" s="289">
        <v>75998.850000000006</v>
      </c>
      <c r="F29" s="289">
        <v>0</v>
      </c>
      <c r="G29" s="290">
        <f>SUM(B29:F29)</f>
        <v>633851.92999999993</v>
      </c>
      <c r="H29" s="290">
        <f>G29-J12</f>
        <v>3.5891092848032713E-2</v>
      </c>
      <c r="L29" s="290">
        <f>B29/$G29*$N12</f>
        <v>5400.9571355037142</v>
      </c>
      <c r="M29" s="290">
        <f t="shared" ref="M29:P40" si="9">C29/$G29*$N12</f>
        <v>1621.1715354127862</v>
      </c>
      <c r="N29" s="290">
        <f t="shared" si="9"/>
        <v>1626.6747393361259</v>
      </c>
      <c r="O29" s="290">
        <f t="shared" si="9"/>
        <v>1178.2656341258846</v>
      </c>
      <c r="P29" s="290">
        <f t="shared" si="9"/>
        <v>0</v>
      </c>
      <c r="Q29" s="290">
        <f>SUM(L29:P29)</f>
        <v>9827.0690443785115</v>
      </c>
      <c r="R29" s="290"/>
      <c r="S29" s="290">
        <f t="shared" ref="S29:W40" si="10">B29/$G29*$O12</f>
        <v>342964.04313875164</v>
      </c>
      <c r="T29" s="290">
        <f t="shared" si="10"/>
        <v>102945.37254363378</v>
      </c>
      <c r="U29" s="290">
        <f t="shared" si="10"/>
        <v>103294.82931961126</v>
      </c>
      <c r="V29" s="290">
        <f t="shared" si="10"/>
        <v>74820.580062531881</v>
      </c>
      <c r="W29" s="290">
        <f t="shared" si="10"/>
        <v>0</v>
      </c>
      <c r="X29" s="290">
        <f>SUM(S29:W29)</f>
        <v>624024.82506452862</v>
      </c>
      <c r="Y29" s="290"/>
      <c r="Z29" s="290">
        <f t="shared" ref="Z29:Z39" si="11">Q29+X29</f>
        <v>633851.89410890709</v>
      </c>
      <c r="AA29" s="290">
        <f t="shared" ref="AA29:AA40" si="12">Z29-J12</f>
        <v>0</v>
      </c>
    </row>
    <row r="30" spans="1:29">
      <c r="A30" s="291">
        <v>42767</v>
      </c>
      <c r="B30" s="289">
        <v>499135.14</v>
      </c>
      <c r="C30" s="289">
        <v>149822.28</v>
      </c>
      <c r="D30" s="289">
        <v>150330.85999999999</v>
      </c>
      <c r="E30" s="289">
        <v>108890.65</v>
      </c>
      <c r="F30" s="289">
        <v>0</v>
      </c>
      <c r="G30" s="290">
        <f t="shared" ref="G30:G40" si="13">SUM(B30:F30)</f>
        <v>908178.93</v>
      </c>
      <c r="H30" s="290">
        <f t="shared" ref="H30:H40" si="14">G30-J13</f>
        <v>-5.4072239436209202E-4</v>
      </c>
      <c r="L30" s="290">
        <f t="shared" ref="L30:L40" si="15">B30/$G30*$N13</f>
        <v>4486.7115735859843</v>
      </c>
      <c r="M30" s="290">
        <f t="shared" si="9"/>
        <v>1346.7482126324344</v>
      </c>
      <c r="N30" s="290">
        <f t="shared" si="9"/>
        <v>1351.3198237838637</v>
      </c>
      <c r="O30" s="290">
        <f t="shared" si="9"/>
        <v>978.81495502460632</v>
      </c>
      <c r="P30" s="290">
        <f t="shared" si="9"/>
        <v>0</v>
      </c>
      <c r="Q30" s="290">
        <f t="shared" ref="Q30:Q40" si="16">SUM(L30:P30)</f>
        <v>8163.5945650268886</v>
      </c>
      <c r="R30" s="290"/>
      <c r="S30" s="290">
        <f t="shared" si="10"/>
        <v>494648.42872359511</v>
      </c>
      <c r="T30" s="290">
        <f t="shared" si="10"/>
        <v>148475.53187657055</v>
      </c>
      <c r="U30" s="290">
        <f t="shared" si="10"/>
        <v>148979.54026572188</v>
      </c>
      <c r="V30" s="290">
        <f t="shared" si="10"/>
        <v>107911.835109808</v>
      </c>
      <c r="W30" s="290">
        <f t="shared" si="10"/>
        <v>0</v>
      </c>
      <c r="X30" s="290">
        <f t="shared" ref="X30:X40" si="17">SUM(S30:W30)</f>
        <v>900015.33597569552</v>
      </c>
      <c r="Y30" s="290"/>
      <c r="Z30" s="290">
        <f t="shared" si="11"/>
        <v>908178.93054072245</v>
      </c>
      <c r="AA30" s="290">
        <f t="shared" si="12"/>
        <v>0</v>
      </c>
    </row>
    <row r="31" spans="1:29">
      <c r="A31" s="291">
        <v>42795</v>
      </c>
      <c r="B31" s="289">
        <v>77346.350000000006</v>
      </c>
      <c r="C31" s="289">
        <v>23216.57</v>
      </c>
      <c r="D31" s="289">
        <v>23295.38</v>
      </c>
      <c r="E31" s="289">
        <v>16873.78</v>
      </c>
      <c r="F31" s="289">
        <v>0</v>
      </c>
      <c r="G31" s="290">
        <f t="shared" si="13"/>
        <v>140732.08000000002</v>
      </c>
      <c r="H31" s="290">
        <f t="shared" si="14"/>
        <v>8.1746372161433101E-3</v>
      </c>
      <c r="L31" s="290">
        <f t="shared" si="15"/>
        <v>5423.6022930037498</v>
      </c>
      <c r="M31" s="290">
        <f t="shared" si="9"/>
        <v>1627.9687701834937</v>
      </c>
      <c r="N31" s="290">
        <f t="shared" si="9"/>
        <v>1633.4950050570415</v>
      </c>
      <c r="O31" s="290">
        <f t="shared" si="9"/>
        <v>1183.2060840575</v>
      </c>
      <c r="P31" s="290">
        <f t="shared" si="9"/>
        <v>0</v>
      </c>
      <c r="Q31" s="290">
        <f t="shared" si="16"/>
        <v>9868.2721523017844</v>
      </c>
      <c r="R31" s="290"/>
      <c r="S31" s="290">
        <f t="shared" si="10"/>
        <v>71922.743214215734</v>
      </c>
      <c r="T31" s="290">
        <f t="shared" si="10"/>
        <v>21588.599881246682</v>
      </c>
      <c r="U31" s="290">
        <f t="shared" si="10"/>
        <v>21661.883641795339</v>
      </c>
      <c r="V31" s="290">
        <f t="shared" si="10"/>
        <v>15690.572935803293</v>
      </c>
      <c r="W31" s="290">
        <f t="shared" si="10"/>
        <v>0</v>
      </c>
      <c r="X31" s="290">
        <f t="shared" si="17"/>
        <v>130863.79967306106</v>
      </c>
      <c r="Y31" s="290"/>
      <c r="Z31" s="290">
        <f t="shared" si="11"/>
        <v>140732.07182536286</v>
      </c>
      <c r="AA31" s="290">
        <f t="shared" si="12"/>
        <v>0</v>
      </c>
    </row>
    <row r="32" spans="1:29">
      <c r="A32" s="291">
        <v>42826</v>
      </c>
      <c r="B32" s="289">
        <v>244051.57</v>
      </c>
      <c r="C32" s="289">
        <v>73255.44</v>
      </c>
      <c r="D32" s="289">
        <v>73504.11</v>
      </c>
      <c r="E32" s="289">
        <v>53241.96</v>
      </c>
      <c r="F32" s="289">
        <v>0</v>
      </c>
      <c r="G32" s="290">
        <f t="shared" si="13"/>
        <v>444053.08</v>
      </c>
      <c r="H32" s="290">
        <f t="shared" si="14"/>
        <v>-4.6758607495576143E-3</v>
      </c>
      <c r="L32" s="290">
        <f t="shared" si="15"/>
        <v>5613.5962901033399</v>
      </c>
      <c r="M32" s="290">
        <f t="shared" si="9"/>
        <v>1684.9982412073309</v>
      </c>
      <c r="N32" s="290">
        <f t="shared" si="9"/>
        <v>1690.7180691496794</v>
      </c>
      <c r="O32" s="290">
        <f t="shared" si="9"/>
        <v>1224.6545643358511</v>
      </c>
      <c r="P32" s="290">
        <f t="shared" si="9"/>
        <v>0</v>
      </c>
      <c r="Q32" s="290">
        <f t="shared" si="16"/>
        <v>10213.967164796202</v>
      </c>
      <c r="R32" s="290"/>
      <c r="S32" s="290">
        <f t="shared" si="10"/>
        <v>238437.97627974968</v>
      </c>
      <c r="T32" s="290">
        <f t="shared" si="10"/>
        <v>71570.442530169457</v>
      </c>
      <c r="U32" s="290">
        <f t="shared" si="10"/>
        <v>71813.392704845595</v>
      </c>
      <c r="V32" s="290">
        <f t="shared" si="10"/>
        <v>52017.305996299809</v>
      </c>
      <c r="W32" s="290">
        <f t="shared" si="10"/>
        <v>0</v>
      </c>
      <c r="X32" s="290">
        <f t="shared" si="17"/>
        <v>433839.11751106451</v>
      </c>
      <c r="Y32" s="290"/>
      <c r="Z32" s="290">
        <f t="shared" si="11"/>
        <v>444053.08467586071</v>
      </c>
      <c r="AA32" s="290">
        <f t="shared" si="12"/>
        <v>0</v>
      </c>
    </row>
    <row r="33" spans="1:27">
      <c r="A33" s="291">
        <v>42856</v>
      </c>
      <c r="B33" s="289">
        <v>253215.71</v>
      </c>
      <c r="C33" s="289">
        <v>77678.240000000005</v>
      </c>
      <c r="D33" s="289">
        <v>76862.13</v>
      </c>
      <c r="E33" s="289">
        <v>59022.69</v>
      </c>
      <c r="F33" s="289">
        <v>65656.83</v>
      </c>
      <c r="G33" s="290">
        <f t="shared" si="13"/>
        <v>532435.6</v>
      </c>
      <c r="H33" s="290">
        <f t="shared" si="14"/>
        <v>-1.0273644002154469E-3</v>
      </c>
      <c r="L33" s="290">
        <f t="shared" si="15"/>
        <v>4900.7105718608218</v>
      </c>
      <c r="M33" s="290">
        <f t="shared" si="9"/>
        <v>1503.3765952813205</v>
      </c>
      <c r="N33" s="290">
        <f t="shared" si="9"/>
        <v>1487.5816870396425</v>
      </c>
      <c r="O33" s="290">
        <f t="shared" si="9"/>
        <v>1142.3190167097612</v>
      </c>
      <c r="P33" s="290">
        <f t="shared" si="9"/>
        <v>1270.715473758989</v>
      </c>
      <c r="Q33" s="290">
        <f t="shared" si="16"/>
        <v>10304.703344650537</v>
      </c>
      <c r="R33" s="290"/>
      <c r="S33" s="290">
        <f t="shared" si="10"/>
        <v>248314.99991673316</v>
      </c>
      <c r="T33" s="290">
        <f t="shared" si="10"/>
        <v>76174.863554603231</v>
      </c>
      <c r="U33" s="290">
        <f t="shared" si="10"/>
        <v>75374.548461270184</v>
      </c>
      <c r="V33" s="290">
        <f t="shared" si="10"/>
        <v>57880.371097177856</v>
      </c>
      <c r="W33" s="290">
        <f t="shared" si="10"/>
        <v>64386.114652929573</v>
      </c>
      <c r="X33" s="290">
        <f t="shared" si="17"/>
        <v>522130.89768271398</v>
      </c>
      <c r="Y33" s="290"/>
      <c r="Z33" s="290">
        <f t="shared" si="11"/>
        <v>532435.60102736449</v>
      </c>
      <c r="AA33" s="290">
        <f t="shared" si="12"/>
        <v>0</v>
      </c>
    </row>
    <row r="34" spans="1:27">
      <c r="A34" s="291">
        <v>42887</v>
      </c>
      <c r="B34" s="289">
        <v>303482.78999999998</v>
      </c>
      <c r="C34" s="289">
        <v>91843.32</v>
      </c>
      <c r="D34" s="289">
        <v>91672.55</v>
      </c>
      <c r="E34" s="289">
        <v>67523.710000000006</v>
      </c>
      <c r="F34" s="289">
        <v>34330.1</v>
      </c>
      <c r="G34" s="290">
        <f t="shared" si="13"/>
        <v>588852.47</v>
      </c>
      <c r="H34" s="290">
        <f t="shared" si="14"/>
        <v>2.8716943925246596E-3</v>
      </c>
      <c r="L34" s="290">
        <f t="shared" si="15"/>
        <v>5836.6244105173291</v>
      </c>
      <c r="M34" s="290">
        <f t="shared" si="9"/>
        <v>1766.3438623816344</v>
      </c>
      <c r="N34" s="290">
        <f t="shared" si="9"/>
        <v>1763.0595893242262</v>
      </c>
      <c r="O34" s="290">
        <f t="shared" si="9"/>
        <v>1298.6256455421842</v>
      </c>
      <c r="P34" s="290">
        <f t="shared" si="9"/>
        <v>660.24139186113632</v>
      </c>
      <c r="Q34" s="290">
        <f t="shared" si="16"/>
        <v>11324.89489962651</v>
      </c>
      <c r="R34" s="290"/>
      <c r="S34" s="290">
        <f t="shared" si="10"/>
        <v>297646.16410946875</v>
      </c>
      <c r="T34" s="290">
        <f t="shared" si="10"/>
        <v>90076.975689720173</v>
      </c>
      <c r="U34" s="290">
        <f t="shared" si="10"/>
        <v>89909.48996361038</v>
      </c>
      <c r="V34" s="290">
        <f t="shared" si="10"/>
        <v>66225.084025160628</v>
      </c>
      <c r="W34" s="290">
        <f t="shared" si="10"/>
        <v>33669.858440719065</v>
      </c>
      <c r="X34" s="290">
        <f t="shared" si="17"/>
        <v>577527.57222867897</v>
      </c>
      <c r="Y34" s="290"/>
      <c r="Z34" s="290">
        <f t="shared" si="11"/>
        <v>588852.46712830546</v>
      </c>
      <c r="AA34" s="290">
        <f t="shared" si="12"/>
        <v>0</v>
      </c>
    </row>
    <row r="35" spans="1:27">
      <c r="A35" s="288">
        <v>42917</v>
      </c>
      <c r="B35" s="289">
        <v>364910.87</v>
      </c>
      <c r="C35" s="289">
        <v>103083.33</v>
      </c>
      <c r="D35" s="289">
        <v>118397.98</v>
      </c>
      <c r="E35" s="289">
        <v>97566.53</v>
      </c>
      <c r="F35" s="289">
        <v>51615.22</v>
      </c>
      <c r="G35" s="290">
        <f t="shared" si="13"/>
        <v>735573.93</v>
      </c>
      <c r="H35" s="290">
        <f t="shared" si="14"/>
        <v>-5.171789089217782E-4</v>
      </c>
      <c r="L35" s="290">
        <f t="shared" si="15"/>
        <v>6238.9843524645285</v>
      </c>
      <c r="M35" s="290">
        <f t="shared" si="9"/>
        <v>1762.4448481623401</v>
      </c>
      <c r="N35" s="290">
        <f t="shared" si="9"/>
        <v>2024.2837506687817</v>
      </c>
      <c r="O35" s="290">
        <f t="shared" si="9"/>
        <v>1668.1225582407592</v>
      </c>
      <c r="P35" s="290">
        <f t="shared" si="9"/>
        <v>882.48001471979774</v>
      </c>
      <c r="Q35" s="290">
        <f t="shared" si="16"/>
        <v>12576.315524256208</v>
      </c>
      <c r="R35" s="290"/>
      <c r="S35" s="290">
        <f t="shared" si="10"/>
        <v>358671.88590410276</v>
      </c>
      <c r="T35" s="290">
        <f t="shared" si="10"/>
        <v>101320.88522431512</v>
      </c>
      <c r="U35" s="290">
        <f t="shared" si="10"/>
        <v>116373.69633257634</v>
      </c>
      <c r="V35" s="290">
        <f t="shared" si="10"/>
        <v>95898.407510357865</v>
      </c>
      <c r="W35" s="290">
        <f t="shared" si="10"/>
        <v>50732.740021570644</v>
      </c>
      <c r="X35" s="290">
        <f t="shared" si="17"/>
        <v>722997.61499292264</v>
      </c>
      <c r="Y35" s="290"/>
      <c r="Z35" s="290">
        <f t="shared" si="11"/>
        <v>735573.93051717884</v>
      </c>
      <c r="AA35" s="290">
        <f t="shared" si="12"/>
        <v>0</v>
      </c>
    </row>
    <row r="36" spans="1:27">
      <c r="A36" s="288">
        <v>42948</v>
      </c>
      <c r="B36" s="289">
        <v>385331.76</v>
      </c>
      <c r="C36" s="289">
        <v>108852.01</v>
      </c>
      <c r="D36" s="289">
        <v>125023.67999999999</v>
      </c>
      <c r="E36" s="289">
        <v>103026.48</v>
      </c>
      <c r="F36" s="289">
        <v>54503.68</v>
      </c>
      <c r="G36" s="290">
        <f t="shared" si="13"/>
        <v>776737.61</v>
      </c>
      <c r="H36" s="290">
        <f t="shared" si="14"/>
        <v>1.2738470453768969E-2</v>
      </c>
      <c r="L36" s="290">
        <f t="shared" si="15"/>
        <v>6908.3095871910064</v>
      </c>
      <c r="M36" s="290">
        <f t="shared" si="9"/>
        <v>1951.5219411657404</v>
      </c>
      <c r="N36" s="290">
        <f t="shared" si="9"/>
        <v>2241.4510736667548</v>
      </c>
      <c r="O36" s="290">
        <f t="shared" si="9"/>
        <v>1847.0806027474675</v>
      </c>
      <c r="P36" s="290">
        <f t="shared" si="9"/>
        <v>977.1535444708494</v>
      </c>
      <c r="Q36" s="290">
        <f t="shared" si="16"/>
        <v>13925.516749241819</v>
      </c>
      <c r="R36" s="290"/>
      <c r="S36" s="290">
        <f t="shared" si="10"/>
        <v>378423.44409338117</v>
      </c>
      <c r="T36" s="290">
        <f t="shared" si="10"/>
        <v>106900.48627366498</v>
      </c>
      <c r="U36" s="290">
        <f t="shared" si="10"/>
        <v>122782.22687594911</v>
      </c>
      <c r="V36" s="290">
        <f t="shared" si="10"/>
        <v>101179.39770762176</v>
      </c>
      <c r="W36" s="290">
        <f t="shared" si="10"/>
        <v>53526.525561670642</v>
      </c>
      <c r="X36" s="290">
        <f t="shared" si="17"/>
        <v>762812.08051228768</v>
      </c>
      <c r="Y36" s="290"/>
      <c r="Z36" s="290">
        <f t="shared" si="11"/>
        <v>776737.59726152953</v>
      </c>
      <c r="AA36" s="290">
        <f t="shared" si="12"/>
        <v>0</v>
      </c>
    </row>
    <row r="37" spans="1:27">
      <c r="A37" s="288">
        <v>42979</v>
      </c>
      <c r="B37" s="289">
        <v>389040.88</v>
      </c>
      <c r="C37" s="289">
        <v>109899.79</v>
      </c>
      <c r="D37" s="289">
        <v>126227.14</v>
      </c>
      <c r="E37" s="289">
        <v>104018.19</v>
      </c>
      <c r="F37" s="289">
        <v>55028.32</v>
      </c>
      <c r="G37" s="290">
        <f t="shared" si="13"/>
        <v>784214.32</v>
      </c>
      <c r="H37" s="290">
        <f t="shared" si="14"/>
        <v>8.3402462769299746E-4</v>
      </c>
      <c r="L37" s="290">
        <f t="shared" si="15"/>
        <v>6218.9996005817175</v>
      </c>
      <c r="M37" s="290">
        <f t="shared" si="9"/>
        <v>1756.7993114605708</v>
      </c>
      <c r="N37" s="290">
        <f t="shared" si="9"/>
        <v>2017.7996030714626</v>
      </c>
      <c r="O37" s="290">
        <f t="shared" si="9"/>
        <v>1662.7791970428227</v>
      </c>
      <c r="P37" s="290">
        <f t="shared" si="9"/>
        <v>879.65331586922935</v>
      </c>
      <c r="Q37" s="290">
        <f t="shared" si="16"/>
        <v>12536.031028025802</v>
      </c>
      <c r="R37" s="290"/>
      <c r="S37" s="290">
        <f t="shared" si="10"/>
        <v>382821.87998566701</v>
      </c>
      <c r="T37" s="290">
        <f t="shared" si="10"/>
        <v>108142.99057165922</v>
      </c>
      <c r="U37" s="290">
        <f t="shared" si="10"/>
        <v>124209.34026268394</v>
      </c>
      <c r="V37" s="290">
        <f t="shared" si="10"/>
        <v>102355.41069233214</v>
      </c>
      <c r="W37" s="290">
        <f t="shared" si="10"/>
        <v>54148.666625607264</v>
      </c>
      <c r="X37" s="290">
        <f t="shared" si="17"/>
        <v>771678.28813794954</v>
      </c>
      <c r="Y37" s="290"/>
      <c r="Z37" s="290">
        <f t="shared" si="11"/>
        <v>784214.31916597532</v>
      </c>
      <c r="AA37" s="290">
        <f t="shared" si="12"/>
        <v>0</v>
      </c>
    </row>
    <row r="38" spans="1:27">
      <c r="A38" s="288">
        <v>43009</v>
      </c>
      <c r="B38" s="289">
        <v>318153.59999999998</v>
      </c>
      <c r="C38" s="289">
        <v>89874.91</v>
      </c>
      <c r="D38" s="289">
        <v>103227.24</v>
      </c>
      <c r="E38" s="289">
        <v>85065</v>
      </c>
      <c r="F38" s="289">
        <v>45001.59</v>
      </c>
      <c r="G38" s="290">
        <f t="shared" si="13"/>
        <v>641322.34</v>
      </c>
      <c r="H38" s="290">
        <f t="shared" si="14"/>
        <v>4.6693850308656693E-3</v>
      </c>
      <c r="L38" s="290">
        <f t="shared" si="15"/>
        <v>6115.861578504645</v>
      </c>
      <c r="M38" s="290">
        <f t="shared" si="9"/>
        <v>1727.6639614970973</v>
      </c>
      <c r="N38" s="290">
        <f t="shared" si="9"/>
        <v>1984.3355881281175</v>
      </c>
      <c r="O38" s="290">
        <f t="shared" si="9"/>
        <v>1635.2031382813132</v>
      </c>
      <c r="P38" s="290">
        <f t="shared" si="9"/>
        <v>865.06484683064662</v>
      </c>
      <c r="Q38" s="290">
        <f t="shared" si="16"/>
        <v>12328.129113241819</v>
      </c>
      <c r="R38" s="290"/>
      <c r="S38" s="290">
        <f t="shared" si="10"/>
        <v>312037.73610506015</v>
      </c>
      <c r="T38" s="290">
        <f t="shared" si="10"/>
        <v>88147.245384135313</v>
      </c>
      <c r="U38" s="290">
        <f t="shared" si="10"/>
        <v>101242.9036602877</v>
      </c>
      <c r="V38" s="290">
        <f t="shared" si="10"/>
        <v>83429.79624237142</v>
      </c>
      <c r="W38" s="290">
        <f t="shared" si="10"/>
        <v>44136.524825518594</v>
      </c>
      <c r="X38" s="290">
        <f t="shared" si="17"/>
        <v>628994.20621737326</v>
      </c>
      <c r="Y38" s="290"/>
      <c r="Z38" s="290">
        <f t="shared" si="11"/>
        <v>641322.33533061505</v>
      </c>
      <c r="AA38" s="290">
        <f t="shared" si="12"/>
        <v>0</v>
      </c>
    </row>
    <row r="39" spans="1:27">
      <c r="A39" s="288">
        <v>43040</v>
      </c>
      <c r="B39" s="289">
        <v>323308.59000000003</v>
      </c>
      <c r="C39" s="289">
        <v>91331.14</v>
      </c>
      <c r="D39" s="289">
        <v>104899.82</v>
      </c>
      <c r="E39" s="289">
        <v>86443.29</v>
      </c>
      <c r="F39" s="289">
        <v>45730.74</v>
      </c>
      <c r="G39" s="290">
        <f t="shared" si="13"/>
        <v>651713.58000000007</v>
      </c>
      <c r="H39" s="290">
        <f t="shared" si="14"/>
        <v>2.3975265212357044E-3</v>
      </c>
      <c r="L39" s="290">
        <f t="shared" si="15"/>
        <v>6318.2156394411904</v>
      </c>
      <c r="M39" s="290">
        <f t="shared" si="9"/>
        <v>1784.8268031356447</v>
      </c>
      <c r="N39" s="290">
        <f t="shared" si="9"/>
        <v>2049.9909491998519</v>
      </c>
      <c r="O39" s="290">
        <f t="shared" si="9"/>
        <v>1689.3066367421609</v>
      </c>
      <c r="P39" s="290">
        <f t="shared" si="9"/>
        <v>893.68697772991061</v>
      </c>
      <c r="Q39" s="290">
        <f t="shared" si="16"/>
        <v>12736.02700624876</v>
      </c>
      <c r="R39" s="290"/>
      <c r="S39" s="290">
        <f t="shared" si="10"/>
        <v>316990.37317116989</v>
      </c>
      <c r="T39" s="290">
        <f t="shared" si="10"/>
        <v>89546.312860875012</v>
      </c>
      <c r="U39" s="290">
        <f t="shared" si="10"/>
        <v>102849.82866489429</v>
      </c>
      <c r="V39" s="290">
        <f t="shared" si="10"/>
        <v>84753.98304524993</v>
      </c>
      <c r="W39" s="290">
        <f t="shared" si="10"/>
        <v>44837.052854035661</v>
      </c>
      <c r="X39" s="290">
        <f t="shared" si="17"/>
        <v>638977.55059622473</v>
      </c>
      <c r="Y39" s="290"/>
      <c r="Z39" s="290">
        <f t="shared" si="11"/>
        <v>651713.57760247344</v>
      </c>
      <c r="AA39" s="290">
        <f t="shared" si="12"/>
        <v>0</v>
      </c>
    </row>
    <row r="40" spans="1:27">
      <c r="A40" s="294">
        <v>43070</v>
      </c>
      <c r="B40" s="295">
        <v>289898.36</v>
      </c>
      <c r="C40" s="295">
        <v>81893.119999999995</v>
      </c>
      <c r="D40" s="295">
        <v>94059.63</v>
      </c>
      <c r="E40" s="295">
        <v>77510.37</v>
      </c>
      <c r="F40" s="295">
        <v>41005</v>
      </c>
      <c r="G40" s="296">
        <f t="shared" si="13"/>
        <v>584366.48</v>
      </c>
      <c r="H40" s="296">
        <f t="shared" si="14"/>
        <v>1.0298995650373399E-2</v>
      </c>
      <c r="I40" s="301"/>
      <c r="J40" s="301"/>
      <c r="K40" s="301"/>
      <c r="L40" s="296">
        <f t="shared" si="15"/>
        <v>5903.7524590207959</v>
      </c>
      <c r="M40" s="296">
        <f t="shared" si="9"/>
        <v>1667.7455801298258</v>
      </c>
      <c r="N40" s="296">
        <f t="shared" si="9"/>
        <v>1915.5153961791516</v>
      </c>
      <c r="O40" s="296">
        <f t="shared" si="9"/>
        <v>1578.4912942836645</v>
      </c>
      <c r="P40" s="296">
        <f t="shared" si="9"/>
        <v>835.06291509254402</v>
      </c>
      <c r="Q40" s="296">
        <f t="shared" si="16"/>
        <v>11900.56764470598</v>
      </c>
      <c r="R40" s="296"/>
      <c r="S40" s="296">
        <f t="shared" si="10"/>
        <v>283994.60243175057</v>
      </c>
      <c r="T40" s="296">
        <f t="shared" si="10"/>
        <v>80225.372976568891</v>
      </c>
      <c r="U40" s="296">
        <f t="shared" si="10"/>
        <v>92144.112946094494</v>
      </c>
      <c r="V40" s="296">
        <f t="shared" si="10"/>
        <v>75931.877339657542</v>
      </c>
      <c r="W40" s="296">
        <f t="shared" si="10"/>
        <v>40169.936362226857</v>
      </c>
      <c r="X40" s="296">
        <f t="shared" si="17"/>
        <v>572465.90205629834</v>
      </c>
      <c r="Y40" s="296"/>
      <c r="Z40" s="296">
        <f>Q40+X40</f>
        <v>584366.46970100433</v>
      </c>
      <c r="AA40" s="296">
        <f t="shared" si="12"/>
        <v>0</v>
      </c>
    </row>
    <row r="41" spans="1:27">
      <c r="A41" s="297" t="s">
        <v>6</v>
      </c>
      <c r="B41" s="298">
        <f>SUM(B29:B40)</f>
        <v>3796240.6399999997</v>
      </c>
      <c r="C41" s="298">
        <f t="shared" ref="C41:F41" si="18">SUM(C29:C40)</f>
        <v>1105316.7000000002</v>
      </c>
      <c r="D41" s="298">
        <f t="shared" si="18"/>
        <v>1192422.0299999998</v>
      </c>
      <c r="E41" s="298">
        <f t="shared" si="18"/>
        <v>935181.50000000012</v>
      </c>
      <c r="F41" s="298">
        <f t="shared" si="18"/>
        <v>392871.48</v>
      </c>
      <c r="G41" s="298">
        <f>SUM(G29:G40)</f>
        <v>7422032.3499999996</v>
      </c>
      <c r="H41" s="298">
        <f>SUM(H29:H40)</f>
        <v>7.111470028758049E-2</v>
      </c>
      <c r="J41" s="299"/>
      <c r="K41" s="299"/>
      <c r="L41" s="302">
        <f t="shared" ref="L41:Q41" si="19">SUM(L29:L40)</f>
        <v>69366.325491778814</v>
      </c>
      <c r="M41" s="302">
        <f t="shared" si="19"/>
        <v>20201.609662650222</v>
      </c>
      <c r="N41" s="302">
        <f t="shared" si="19"/>
        <v>21786.225274604698</v>
      </c>
      <c r="O41" s="302">
        <f t="shared" si="19"/>
        <v>17086.869327133976</v>
      </c>
      <c r="P41" s="302">
        <f t="shared" si="19"/>
        <v>7264.058480333103</v>
      </c>
      <c r="Q41" s="298">
        <f t="shared" si="19"/>
        <v>135705.0882365008</v>
      </c>
      <c r="R41" s="299"/>
      <c r="S41" s="298">
        <f t="shared" ref="S41:X41" si="20">SUM(S29:S40)</f>
        <v>3726874.2770736455</v>
      </c>
      <c r="T41" s="298">
        <f t="shared" si="20"/>
        <v>1085115.0793671624</v>
      </c>
      <c r="U41" s="298">
        <f t="shared" si="20"/>
        <v>1170635.7930993405</v>
      </c>
      <c r="V41" s="298">
        <f t="shared" si="20"/>
        <v>918094.62176437222</v>
      </c>
      <c r="W41" s="298">
        <f t="shared" si="20"/>
        <v>385607.41934427829</v>
      </c>
      <c r="X41" s="298">
        <f t="shared" si="20"/>
        <v>7286327.1906487979</v>
      </c>
      <c r="Y41" s="299"/>
      <c r="Z41" s="298">
        <f t="shared" ref="Z41:AA41" si="21">SUM(Z29:Z40)</f>
        <v>7422032.2788852993</v>
      </c>
      <c r="AA41" s="298">
        <f t="shared" si="21"/>
        <v>0</v>
      </c>
    </row>
    <row r="43" spans="1:27">
      <c r="B43" s="303"/>
      <c r="L43" s="304" t="s">
        <v>596</v>
      </c>
      <c r="M43" s="305"/>
      <c r="N43" s="305"/>
      <c r="O43" s="305"/>
      <c r="P43" s="305"/>
      <c r="Q43" s="305"/>
    </row>
  </sheetData>
  <printOptions horizontalCentered="1"/>
  <pageMargins left="0.2" right="0.2" top="0.75" bottom="0.75" header="0.3" footer="0.3"/>
  <pageSetup scale="5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ttachment O Material" ma:contentTypeID="0x0101005BA905F16C0C2D48BF07586946E81D1C1100D2AB7E340F48FF48B2EC11BD89C18B0C" ma:contentTypeVersion="7" ma:contentTypeDescription="" ma:contentTypeScope="" ma:versionID="7b28bc82ee72f29d532090a5d8e760a7">
  <xsd:schema xmlns:xsd="http://www.w3.org/2001/XMLSchema" xmlns:p="http://schemas.microsoft.com/office/2006/metadata/properties" xmlns:ns1="http://schemas.microsoft.com/sharepoint/v3" xmlns:ns2="dcd6a659-3023-4248-96c5-d463e9234dde" xmlns:ns3="a646eb38-62f8-42b4-b7d8-4e325c7d82c9" xmlns:ns4="2d309f40-9147-42c9-945b-bf0de5e50880" targetNamespace="http://schemas.microsoft.com/office/2006/metadata/properties" ma:root="true" ma:fieldsID="90d21d3eab0e3c480aa7be7876ebc03e" ns1:_="" ns2:_="" ns3:_="" ns4:_="">
    <xsd:import namespace="http://schemas.microsoft.com/sharepoint/v3"/>
    <xsd:import namespace="dcd6a659-3023-4248-96c5-d463e9234dde"/>
    <xsd:import namespace="a646eb38-62f8-42b4-b7d8-4e325c7d82c9"/>
    <xsd:import namespace="2d309f40-9147-42c9-945b-bf0de5e50880"/>
    <xsd:element name="properties">
      <xsd:complexType>
        <xsd:sequence>
          <xsd:element name="documentManagement">
            <xsd:complexType>
              <xsd:all>
                <xsd:element ref="ns2:TransOwner"/>
                <xsd:element ref="ns2:PostedDate"/>
                <xsd:element ref="ns2:RateYear" minOccurs="0"/>
                <xsd:element ref="ns3:PermalinkURL" minOccurs="0"/>
                <xsd:element ref="ns3:DownloadURL" minOccurs="0"/>
                <xsd:element ref="ns3:PermalinkID" minOccurs="0"/>
                <xsd:element ref="ns4:ReferenceLocations" minOccurs="0"/>
                <xsd:element ref="ns4:EcmsContentID" minOccurs="0"/>
                <xsd:element ref="ns4:EcmsDocType" minOccurs="0"/>
                <xsd:element ref="ns4:EcmsDocSubType" minOccurs="0"/>
                <xsd:element ref="ns4:EcmsAuthor" minOccurs="0"/>
                <xsd:element ref="ns4:EcmsCreateDate" minOccurs="0"/>
                <xsd:element ref="ns4:EcmsOwner" minOccurs="0"/>
                <xsd:element ref="ns4:EcmsReleaseDate" minOccurs="0"/>
                <xsd:element ref="ns2:CSClassNames_7" minOccurs="0"/>
                <xsd:element ref="ns2:CSClassID_7" minOccurs="0"/>
                <xsd:element ref="ns2:CSClassNames_5" minOccurs="0"/>
                <xsd:element ref="ns2:CSClassID_5" minOccurs="0"/>
                <xsd:element ref="ns2:CSClassNames_6" minOccurs="0"/>
                <xsd:element ref="ns2:CSClassID_6" minOccurs="0"/>
                <xsd:element ref="ns2:CSClassNames_10" minOccurs="0"/>
                <xsd:element ref="ns2:CSClassID_10" minOccurs="0"/>
                <xsd:element ref="ns2:CSClassNames_12" minOccurs="0"/>
                <xsd:element ref="ns2:CSClassID_12" minOccurs="0"/>
                <xsd:element ref="ns2:CSClassNames_9" minOccurs="0"/>
                <xsd:element ref="ns2:CSClassID_9" minOccurs="0"/>
                <xsd:element ref="ns2:CSClassNames_1" minOccurs="0"/>
                <xsd:element ref="ns2:CSClassID_1" minOccurs="0"/>
                <xsd:element ref="ns2:CSClassNames_3" minOccurs="0"/>
                <xsd:element ref="ns2:CSClassID_3" minOccurs="0"/>
                <xsd:element ref="ns2:CSClassNames_4" minOccurs="0"/>
                <xsd:element ref="ns2:CSClassID_4" minOccurs="0"/>
                <xsd:element ref="ns2:CSClassNames_2" minOccurs="0"/>
                <xsd:element ref="ns2:CSClassID_2" minOccurs="0"/>
                <xsd:element ref="ns2:CSClassNames_11" minOccurs="0"/>
                <xsd:element ref="ns2:CSClassID_11" minOccurs="0"/>
                <xsd:element ref="ns2:CSClassNames_8" minOccurs="0"/>
                <xsd:element ref="ns2:CSClassID_8" minOccurs="0"/>
                <xsd:element ref="ns1:CSClassificationMetaXML" minOccurs="0"/>
                <xsd:element ref="ns2:MISO_x0020_Description" minOccurs="0"/>
                <xsd:element ref="ns2:MISO_x0020_Description_x0020_Enhanced"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CSClassificationMetaXML" ma:index="40" nillable="true" ma:displayName="Classification Date" ma:internalName="CSClassificationMetaXML" ma:readOnly="false">
      <xsd:simpleType>
        <xsd:restriction base="dms:Unknown"/>
      </xsd:simpleType>
    </xsd:element>
  </xsd:schema>
  <xsd:schema xmlns:xsd="http://www.w3.org/2001/XMLSchema" xmlns:dms="http://schemas.microsoft.com/office/2006/documentManagement/types" targetNamespace="dcd6a659-3023-4248-96c5-d463e9234dde" elementFormDefault="qualified">
    <xsd:import namespace="http://schemas.microsoft.com/office/2006/documentManagement/types"/>
    <xsd:element name="TransOwner" ma:index="2" ma:displayName="Transmission_Owner" ma:format="Dropdown" ma:internalName="TransOwner" ma:readOnly="false">
      <xsd:simpleType>
        <xsd:restriction base="dms:Choice">
          <xsd:enumeration value="Allete, Inc. dba Minnesota Power (MP) (and its subsidiary Superior Water, L&amp;P)"/>
          <xsd:enumeration value="ALP Utilities"/>
          <xsd:enumeration value="Ameren Illinois Company (AIC)"/>
          <xsd:enumeration value="Ameren Missouri (AMMO)"/>
          <xsd:enumeration value="Ameren Transmission Company of Illinois (ATXI)"/>
          <xsd:enumeration value="American Transmission Company LLC (ATC)"/>
          <xsd:enumeration value="Arkansas Electric Cooperative Corporation (AECC)"/>
          <xsd:enumeration value="Atlantic Municipal Utilities (AMU)"/>
          <xsd:enumeration value="Benson Municipal Utilities (BMU)"/>
          <xsd:enumeration value="Big Rivers Electric Corporation (BREC)"/>
          <xsd:enumeration value="Blue Earth Board of Public Works (Blue Earth)"/>
          <xsd:enumeration value="Cedar Falls Utilities (CFU)"/>
          <xsd:enumeration value="Central Iowa Power Cooperative (CIPCO)"/>
          <xsd:enumeration value="Central Minnesota Municipal Power Agency (CMMPA)"/>
          <xsd:enumeration value="City of Alexandria, Louisiana"/>
          <xsd:enumeration value="City of Ames (AMES)"/>
          <xsd:enumeration value="City of Columbia, MO (CWLD)"/>
          <xsd:enumeration value="City of Eldridge (Eldridge)"/>
          <xsd:enumeration value="City of Mountain Lake (Mountain Lake)"/>
          <xsd:enumeration value="City of Rochester, A Minnesota Municipal Corp."/>
          <xsd:enumeration value="City of Pella Electric Department (Pella)"/>
          <xsd:enumeration value="City of Windom (Windom)"/>
          <xsd:enumeration value="City Water, Light &amp; Power  - Springfield, IL (CWLP)"/>
          <xsd:enumeration value="Cleco Power LLC (CLEC)"/>
          <xsd:enumeration value="Consumers Energy Company (CONS)"/>
          <xsd:enumeration value="Dairyland Power Cooperative (DPC)"/>
          <xsd:enumeration value="Delano Water, Light and Power Commission (Delano)"/>
          <xsd:enumeration value="Detroit Lakes Public Utilities (DLPU)"/>
          <xsd:enumeration value="Duke Energy Business Services, LLC for Duke Energy Indiana, Inc. (DEI)"/>
          <xsd:enumeration value="Elk River Municipal Utilities (Elk River)"/>
          <xsd:enumeration value="Entergy Arkansas, Inc. (EATO)"/>
          <xsd:enumeration value="Entergy Gulf States Louisiana, LLC (EGSL)"/>
          <xsd:enumeration value="Entergy Louisiana, LLC (ELTO)"/>
          <xsd:enumeration value="Entergy Mississippi, Inc. (EMTO)"/>
          <xsd:enumeration value="Entergy New Orleans, Inc. (ENO)"/>
          <xsd:enumeration value="Entergy Texas, Inc. (ETTO)"/>
          <xsd:enumeration value="ETEC – Deep East Texas Electric Cooperative, Inc."/>
          <xsd:enumeration value="ETEC – Jasper – Newton Electric Cooperative"/>
          <xsd:enumeration value="ETEC – Sam Houston Electric Cooperative"/>
          <xsd:enumeration value="ETEC – Tex-La Electric Cooperative of Texas, Inc."/>
          <xsd:enumeration value="Glencoe Light &amp; Power Commission (Glencoe)"/>
          <xsd:enumeration value="Grand Haven Board of Light &amp; Power (Grand Haven)"/>
          <xsd:enumeration value="Great River Energy (GRE)"/>
          <xsd:enumeration value="Harvest Wind Farm LLC"/>
          <xsd:enumeration value="Hoosier Energy Rural Electric Cooperative, Inc. (HE)"/>
          <xsd:enumeration value="Hutchinson Utilities Commission (HUC)"/>
          <xsd:enumeration value="Indiana Municipal Power Agency (IMPA)"/>
          <xsd:enumeration value="Indianapolis Power &amp; Light Company (IPL)"/>
          <xsd:enumeration value="Indianola Municipal Utilities (IMU)"/>
          <xsd:enumeration value="International Transmission Company d/b/a ITCTransmission (ITC)"/>
          <xsd:enumeration value="Iowa Public Power Agency (IPPA)"/>
          <xsd:enumeration value="ITC Midwest LLC (ITCM)"/>
          <xsd:enumeration value="Lafayette City-Parish Consolidated Government (LAFA)"/>
          <xsd:enumeration value="Marshall Municipal Utilities (Marshall)"/>
          <xsd:enumeration value="Michigan Electric Transmission Company, LLC (METC)"/>
          <xsd:enumeration value="Michigan Public Power Agency (MPPA)"/>
          <xsd:enumeration value="MidAmerican Energy Company (MEC)"/>
          <xsd:enumeration value="Minnesota Municipal Power Agency (MMPA)"/>
          <xsd:enumeration value="Missouri Rivers Energy Services (MRES)"/>
          <xsd:enumeration value="Montana-Dakota Utilities Co. (MDU)"/>
          <xsd:enumeration value="Montezuma Municipal  Light &amp; Power (Montezuma)"/>
          <xsd:enumeration value="Municipal Electric Utility of Cedar Falls, Iowa"/>
          <xsd:enumeration value="Municipal Energy Agency of Nebraska (MEAN)"/>
          <xsd:enumeration value="Muscatine Power and Water (MPW)"/>
          <xsd:enumeration value="Northern Indiana Public Service Company (NIPS)"/>
          <xsd:enumeration value="Northwestern Wisconsin Electric Company (NWEC)"/>
          <xsd:enumeration value="NSP Companies (NSP)"/>
          <xsd:enumeration value="Otter Tail Power Company (OTP)"/>
          <xsd:enumeration value="Prairie Power, Inc. (PPI)"/>
          <xsd:enumeration value="South Mississippi Electric Power Association (SME)"/>
          <xsd:enumeration value="Southern Illinois Power Cooperative (SIPC)"/>
          <xsd:enumeration value="Southern Minnesota Municipal Power Agency (SMMPA)"/>
          <xsd:enumeration value="Tipton Municipal Utilities (Tipton)"/>
          <xsd:enumeration value="Traverse City Light &amp; Power (Traverse City)"/>
          <xsd:enumeration value="Vectren Energy (SIGE)"/>
          <xsd:enumeration value="Wabash Valley Power Association (WVPA)"/>
          <xsd:enumeration value="Waverly Light and Power (WLP)"/>
          <xsd:enumeration value="Willmar Municipal Utilities (WMU)"/>
          <xsd:enumeration value="Wolverine Power Supply Cooperative Inc.  (WOLV)"/>
          <xsd:enumeration value="Worthington Public Utilities (WPU)"/>
          <xsd:enumeration value="WPPI Energy (WPPI)"/>
          <xsd:enumeration value="Zeeland Board of Public Works (Zeeland)"/>
        </xsd:restriction>
      </xsd:simpleType>
    </xsd:element>
    <xsd:element name="PostedDate" ma:index="3" ma:displayName="Posted Date" ma:default="[today]" ma:format="DateTime" ma:internalName="PostedDate">
      <xsd:simpleType>
        <xsd:restriction base="dms:DateTime"/>
      </xsd:simpleType>
    </xsd:element>
    <xsd:element name="RateYear" ma:index="4" nillable="true" ma:displayName="Rate Year" ma:format="Dropdown" ma:internalName="RateYear" ma:readOnly="false">
      <xsd:simpleType>
        <xsd:restriction base="dms:Choice">
          <xsd:enumeration value="2018"/>
          <xsd:enumeration value="2017"/>
          <xsd:enumeration value="2016"/>
          <xsd:enumeration value="2015"/>
          <xsd:enumeration value="2014"/>
        </xsd:restriction>
      </xsd:simpleType>
    </xsd:element>
    <xsd:element name="CSClassNames_7" ma:index="16" nillable="true" ma:displayName="RTOs" ma:internalName="CSClassNames_7" ma:readOnly="false">
      <xsd:simpleType>
        <xsd:restriction base="dms:Unknown"/>
      </xsd:simpleType>
    </xsd:element>
    <xsd:element name="CSClassID_7" ma:index="17" nillable="true" ma:displayName="CSClassID_7" ma:internalName="CSClassID_7" ma:readOnly="false">
      <xsd:simpleType>
        <xsd:restriction base="dms:Unknown"/>
      </xsd:simpleType>
    </xsd:element>
    <xsd:element name="CSClassNames_5" ma:index="18" nillable="true" ma:displayName="Operations" ma:internalName="CSClassNames_5" ma:readOnly="false">
      <xsd:simpleType>
        <xsd:restriction base="dms:Unknown"/>
      </xsd:simpleType>
    </xsd:element>
    <xsd:element name="CSClassID_5" ma:index="19" nillable="true" ma:displayName="CSClassID_5" ma:internalName="CSClassID_5" ma:readOnly="false">
      <xsd:simpleType>
        <xsd:restriction base="dms:Unknown"/>
      </xsd:simpleType>
    </xsd:element>
    <xsd:element name="CSClassNames_6" ma:index="20" nillable="true" ma:displayName="Organization" ma:internalName="CSClassNames_6" ma:readOnly="false">
      <xsd:simpleType>
        <xsd:restriction base="dms:Unknown"/>
      </xsd:simpleType>
    </xsd:element>
    <xsd:element name="CSClassID_6" ma:index="21" nillable="true" ma:displayName="CSClassID_6" ma:internalName="CSClassID_6" ma:readOnly="false">
      <xsd:simpleType>
        <xsd:restriction base="dms:Unknown"/>
      </xsd:simpleType>
    </xsd:element>
    <xsd:element name="CSClassNames_10" ma:index="22" nillable="true" ma:displayName="Content Type" ma:internalName="CSClassNames_10" ma:readOnly="false">
      <xsd:simpleType>
        <xsd:restriction base="dms:Unknown"/>
      </xsd:simpleType>
    </xsd:element>
    <xsd:element name="CSClassID_10" ma:index="23" nillable="true" ma:displayName="CSClassID_10" ma:internalName="CSClassID_10" ma:readOnly="false">
      <xsd:simpleType>
        <xsd:restriction base="dms:Unknown"/>
      </xsd:simpleType>
    </xsd:element>
    <xsd:element name="CSClassNames_12" ma:index="24" nillable="true" ma:displayName="Committee" ma:internalName="CSClassNames_12" ma:readOnly="false">
      <xsd:simpleType>
        <xsd:restriction base="dms:Unknown"/>
      </xsd:simpleType>
    </xsd:element>
    <xsd:element name="CSClassID_12" ma:index="25" nillable="true" ma:displayName="CSClassID_12" ma:internalName="CSClassID_12" ma:readOnly="false">
      <xsd:simpleType>
        <xsd:restriction base="dms:Unknown"/>
      </xsd:simpleType>
    </xsd:element>
    <xsd:element name="CSClassNames_9" ma:index="26" nillable="true" ma:displayName="Energy and Financial Trading" ma:internalName="CSClassNames_9" ma:readOnly="false">
      <xsd:simpleType>
        <xsd:restriction base="dms:Unknown"/>
      </xsd:simpleType>
    </xsd:element>
    <xsd:element name="CSClassID_9" ma:index="27" nillable="true" ma:displayName="CSClassID_9" ma:internalName="CSClassID_9" ma:readOnly="false">
      <xsd:simpleType>
        <xsd:restriction base="dms:Unknown"/>
      </xsd:simpleType>
    </xsd:element>
    <xsd:element name="CSClassNames_1" ma:index="28" nillable="true" ma:displayName="IPSV v2" ma:internalName="CSClassNames_1" ma:readOnly="false">
      <xsd:simpleType>
        <xsd:restriction base="dms:Unknown"/>
      </xsd:simpleType>
    </xsd:element>
    <xsd:element name="CSClassID_1" ma:index="29" nillable="true" ma:displayName="CSClassID_1" ma:internalName="CSClassID_1" ma:readOnly="false">
      <xsd:simpleType>
        <xsd:restriction base="dms:Unknown"/>
      </xsd:simpleType>
    </xsd:element>
    <xsd:element name="CSClassNames_3" ma:index="30" nillable="true" ma:displayName="MidwestISO" ma:internalName="CSClassNames_3" ma:readOnly="false">
      <xsd:simpleType>
        <xsd:restriction base="dms:Unknown"/>
      </xsd:simpleType>
    </xsd:element>
    <xsd:element name="CSClassID_3" ma:index="31" nillable="true" ma:displayName="CSClassID_3" ma:internalName="CSClassID_3" ma:readOnly="false">
      <xsd:simpleType>
        <xsd:restriction base="dms:Unknown"/>
      </xsd:simpleType>
    </xsd:element>
    <xsd:element name="CSClassNames_4" ma:index="32" nillable="true" ma:displayName="Geographic Region" ma:internalName="CSClassNames_4" ma:readOnly="false">
      <xsd:simpleType>
        <xsd:restriction base="dms:Unknown"/>
      </xsd:simpleType>
    </xsd:element>
    <xsd:element name="CSClassID_4" ma:index="33" nillable="true" ma:displayName="CSClassID_4" ma:internalName="CSClassID_4" ma:readOnly="false">
      <xsd:simpleType>
        <xsd:restriction base="dms:Unknown"/>
      </xsd:simpleType>
    </xsd:element>
    <xsd:element name="CSClassNames_2" ma:index="34" nillable="true" ma:displayName="MISO-Web" ma:internalName="CSClassNames_2" ma:readOnly="false">
      <xsd:simpleType>
        <xsd:restriction base="dms:Unknown"/>
      </xsd:simpleType>
    </xsd:element>
    <xsd:element name="CSClassID_2" ma:index="35" nillable="true" ma:displayName="CSClassID_2" ma:internalName="CSClassID_2" ma:readOnly="false">
      <xsd:simpleType>
        <xsd:restriction base="dms:Unknown"/>
      </xsd:simpleType>
    </xsd:element>
    <xsd:element name="CSClassNames_11" ma:index="36" nillable="true" ma:displayName="File Type" ma:internalName="CSClassNames_11" ma:readOnly="false">
      <xsd:simpleType>
        <xsd:restriction base="dms:Unknown"/>
      </xsd:simpleType>
    </xsd:element>
    <xsd:element name="CSClassID_11" ma:index="37" nillable="true" ma:displayName="CSClassID_11" ma:internalName="CSClassID_11" ma:readOnly="false">
      <xsd:simpleType>
        <xsd:restriction base="dms:Unknown"/>
      </xsd:simpleType>
    </xsd:element>
    <xsd:element name="CSClassNames_8" ma:index="38" nillable="true" ma:displayName="Data Type" ma:internalName="CSClassNames_8" ma:readOnly="false">
      <xsd:simpleType>
        <xsd:restriction base="dms:Unknown"/>
      </xsd:simpleType>
    </xsd:element>
    <xsd:element name="CSClassID_8" ma:index="39" nillable="true" ma:displayName="CSClassID_8" ma:internalName="CSClassID_8" ma:readOnly="false">
      <xsd:simpleType>
        <xsd:restriction base="dms:Unknown"/>
      </xsd:simpleType>
    </xsd:element>
    <xsd:element name="MISO_x0020_Description" ma:index="41" nillable="true" ma:displayName="MISO Description" ma:hidden="true" ma:internalName="MISO_x0020_Description" ma:readOnly="false">
      <xsd:simpleType>
        <xsd:restriction base="dms:Note"/>
      </xsd:simpleType>
    </xsd:element>
    <xsd:element name="MISO_x0020_Description_x0020_Enhanced" ma:index="42" nillable="true" ma:displayName="MISO Description Enhanced" ma:hidden="true" ma:internalName="MISO_x0020_Description_x0020_Enhanced" ma:readOnly="false">
      <xsd:simpleType>
        <xsd:restriction base="dms:Unknown"/>
      </xsd:simpleType>
    </xsd:element>
  </xsd:schema>
  <xsd:schema xmlns:xsd="http://www.w3.org/2001/XMLSchema" xmlns:dms="http://schemas.microsoft.com/office/2006/documentManagement/types" targetNamespace="a646eb38-62f8-42b4-b7d8-4e325c7d82c9" elementFormDefault="qualified">
    <xsd:import namespace="http://schemas.microsoft.com/office/2006/documentManagement/types"/>
    <xsd:element name="PermalinkURL" ma:index="5" nillable="true" ma:displayName="PermalinkURL" ma:description="PermalinkURL" ma:internalName="PermalinkURL">
      <xsd:simpleType>
        <xsd:restriction base="dms:Note"/>
      </xsd:simpleType>
    </xsd:element>
    <xsd:element name="DownloadURL" ma:index="6" nillable="true" ma:displayName="DownloadURL" ma:description="DownloadURL" ma:internalName="DownloadURL" ma:readOnly="false">
      <xsd:simpleType>
        <xsd:restriction base="dms:Note"/>
      </xsd:simpleType>
    </xsd:element>
    <xsd:element name="PermalinkID" ma:index="7" nillable="true" ma:displayName="PermalinkID" ma:description="PermalinkID" ma:internalName="PermalinkID">
      <xsd:simpleType>
        <xsd:restriction base="dms:Text">
          <xsd:maxLength value="255"/>
        </xsd:restriction>
      </xsd:simpleType>
    </xsd:element>
  </xsd:schema>
  <xsd:schema xmlns:xsd="http://www.w3.org/2001/XMLSchema" xmlns:dms="http://schemas.microsoft.com/office/2006/documentManagement/types" targetNamespace="2d309f40-9147-42c9-945b-bf0de5e50880" elementFormDefault="qualified">
    <xsd:import namespace="http://schemas.microsoft.com/office/2006/documentManagement/types"/>
    <xsd:element name="ReferenceLocations" ma:index="8" nillable="true" ma:displayName="ReferenceLocations" ma:description="ReferenceLocations" ma:internalName="ReferenceLocations" ma:readOnly="false">
      <xsd:simpleType>
        <xsd:restriction base="dms:Note"/>
      </xsd:simpleType>
    </xsd:element>
    <xsd:element name="EcmsContentID" ma:index="9" nillable="true" ma:displayName="EcmsContentID" ma:description="EcmsContentID" ma:internalName="EcmsContentID">
      <xsd:simpleType>
        <xsd:restriction base="dms:Text">
          <xsd:maxLength value="255"/>
        </xsd:restriction>
      </xsd:simpleType>
    </xsd:element>
    <xsd:element name="EcmsDocType" ma:index="10" nillable="true" ma:displayName="EcmsDocType" ma:description="EcmsDocType" ma:internalName="EcmsDocType">
      <xsd:simpleType>
        <xsd:restriction base="dms:Text">
          <xsd:maxLength value="255"/>
        </xsd:restriction>
      </xsd:simpleType>
    </xsd:element>
    <xsd:element name="EcmsDocSubType" ma:index="11" nillable="true" ma:displayName="EcmsDocSubType" ma:description="EcmsDocSubType" ma:internalName="EcmsDocSubType">
      <xsd:simpleType>
        <xsd:restriction base="dms:Text">
          <xsd:maxLength value="255"/>
        </xsd:restriction>
      </xsd:simpleType>
    </xsd:element>
    <xsd:element name="EcmsAuthor" ma:index="12" nillable="true" ma:displayName="EcmsAuthor" ma:description="EcmsAuthor" ma:internalName="EcmsAuthor">
      <xsd:simpleType>
        <xsd:restriction base="dms:Text">
          <xsd:maxLength value="255"/>
        </xsd:restriction>
      </xsd:simpleType>
    </xsd:element>
    <xsd:element name="EcmsCreateDate" ma:index="13" nillable="true" ma:displayName="EcmsCreateDate" ma:description="EcmsCreateDate" ma:format="DateTime" ma:internalName="EcmsCreateDate">
      <xsd:simpleType>
        <xsd:restriction base="dms:DateTime"/>
      </xsd:simpleType>
    </xsd:element>
    <xsd:element name="EcmsOwner" ma:index="14" nillable="true" ma:displayName="EcmsOwner" ma:description="EcmsOwner" ma:internalName="EcmsOwner">
      <xsd:simpleType>
        <xsd:restriction base="dms:Text">
          <xsd:maxLength value="255"/>
        </xsd:restriction>
      </xsd:simpleType>
    </xsd:element>
    <xsd:element name="EcmsReleaseDate" ma:index="15" nillable="true" ma:displayName="EcmsReleaseDate" ma:description="EcmsReleaseDate" ma:format="DateTime" ma:internalName="EcmsReleas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6"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spe:Receivers xmlns:spe="http://schemas.microsoft.com/sharepoint/events">
  <Receiver>
    <Name>ItemUpdatedEventHandlerForConceptSearch</Name>
    <Type>10002</Type>
    <SequenceNumber>10001</SequenceNumber>
    <Assembly>conceptSearching.Sharepoint.ContentTypes, Version=1.0.0.0, Culture=neutral, PublicKeyToken=858f8f13980e4745</Assembly>
    <Class>conceptSearching.Sharepoint.ContentTypes.CSHandleEvent</Class>
    <Data/>
    <Filter/>
  </Receiver>
  <Receiver>
    <Name>ItemCheckedInEventHandlerForConceptSearch</Name>
    <Type>10004</Type>
    <SequenceNumber>10002</SequenceNumber>
    <Assembly>conceptSearching.Sharepoint.ContentTypes, Version=1.0.0.0, Culture=neutral, PublicKeyToken=858f8f13980e4745</Assembly>
    <Class>conceptSearching.Sharepoint.ContentTypes.CSHandleEvent</Class>
    <Data/>
    <Filter/>
  </Receiver>
  <Receiver>
    <Name>ItemUncheckedOutEventHandlerForConceptSearch</Name>
    <Type>10006</Type>
    <SequenceNumber>10003</SequenceNumber>
    <Assembly>conceptSearching.Sharepoint.ContentTypes, Version=1.0.0.0, Culture=neutral, PublicKeyToken=858f8f13980e4745</Assembly>
    <Class>conceptSearching.Sharepoint.ContentTypes.CSHandleEvent</Class>
    <Data/>
    <Filter/>
  </Receiver>
  <Receiver>
    <Name>ItemAddedEventHandlerForConceptSearch</Name>
    <Type>10001</Type>
    <SequenceNumber>10004</SequenceNumber>
    <Assembly>conceptSearching.Sharepoint.ContentTypes, Version=1.0.0.0, Culture=neutral, PublicKeyToken=858f8f13980e4745</Assembly>
    <Class>conceptSearching.Sharepoint.ContentTypes.CSHandleEvent</Class>
    <Data/>
    <Filter/>
  </Receiver>
  <Receiver>
    <Name>ItemFileMovedEventHandlerForConceptSearch</Name>
    <Type>10009</Type>
    <SequenceNumber>10005</SequenceNumber>
    <Assembly>conceptSearching.Sharepoint.ContentTypes, Version=1.0.0.0, Culture=neutral, PublicKeyToken=858f8f13980e4745</Assembly>
    <Class>conceptSearching.Sharepoint.ContentTypes.CSHandleEvent</Class>
    <Data/>
    <Filter/>
  </Receiver>
  <Receiver>
    <Name>ItemDeletedEventHandlerForConceptSearch</Name>
    <Type>10003</Type>
    <SequenceNumber>10006</SequenceNumber>
    <Assembly>conceptSearching.Sharepoint.ContentTypes, Version=1.0.0.0, Culture=neutral, PublicKeyToken=858f8f13980e4745</Assembly>
    <Class>conceptSearching.Sharepoint.ContentTypes.CSHandleEvent</Class>
    <Data/>
    <Filter/>
  </Receiver>
  <Receiver>
    <Name/>
    <Type>10002</Type>
    <SequenceNumber>10000</SequenceNumber>
    <Assembly>MISO.IR.ECM.SP, Version=1.0.0.0, Culture=neutral, PublicKeyToken=668dda8e920c6ea9</Assembly>
    <Class>MISO.IR.ECM.SP.ManagedFileEventHandler</Class>
    <Data/>
    <Filter/>
  </Receiver>
  <Receiver>
    <Name/>
    <Type>10001</Type>
    <SequenceNumber>10000</SequenceNumber>
    <Assembly>MISO.IR.ECM.SP, Version=1.0.0.0, Culture=neutral, PublicKeyToken=668dda8e920c6ea9</Assembly>
    <Class>MISO.IR.ECM.SP.ManagedFileEventHandler</Class>
    <Data/>
    <Filter/>
  </Receiver>
  <Receiver>
    <Name/>
    <Type>3</Type>
    <SequenceNumber>10000</SequenceNumber>
    <Assembly>MISO.IR.ECM.SP, Version=1.0.0.0, Culture=neutral, PublicKeyToken=668dda8e920c6ea9</Assembly>
    <Class>MISO.IR.ECM.SP.ManagedFileEventHandler</Class>
    <Data/>
    <Filter/>
  </Receiver>
  <Receiver>
    <Name/>
    <Type>10002</Type>
    <SequenceNumber>10000</SequenceNumber>
    <Assembly>MISO.IR.SubscriptionAlerts, Version=1.0.0.0, Culture=neutral, PublicKeyToken=d833d45c4ac1e7b1</Assembly>
    <Class>MISO.IR.SubscriptionAlerts.ItemUpdatedSubscriptionHandler</Class>
    <Data/>
    <Filter/>
  </Receiver>
  <Receiver>
    <Name/>
    <Type>10003</Type>
    <SequenceNumber>10000</SequenceNumber>
    <Assembly>MISO.IR.SubscriptionAlerts, Version=1.0.0.0, Culture=neutral, PublicKeyToken=d833d45c4ac1e7b1</Assembly>
    <Class>MISO.IR.SubscriptionAlerts.ItemUpdatedSubscriptionHandler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EcmsOwner xmlns="2d309f40-9147-42c9-945b-bf0de5e50880" xsi:nil="true"/>
    <ReferenceLocations xmlns="2d309f40-9147-42c9-945b-bf0de5e50880" xsi:nil="true"/>
    <CSClassNames_4 xmlns="dcd6a659-3023-4248-96c5-d463e9234dde" xsi:nil="true"/>
    <EcmsDocSubType xmlns="2d309f40-9147-42c9-945b-bf0de5e50880" xsi:nil="true"/>
    <CSClassID_12 xmlns="dcd6a659-3023-4248-96c5-d463e9234dde" xsi:nil="true"/>
    <EcmsDocType xmlns="2d309f40-9147-42c9-945b-bf0de5e50880" xsi:nil="true"/>
    <DownloadURL xmlns="a646eb38-62f8-42b4-b7d8-4e325c7d82c9">/_layouts/MISO/ECM/Download.aspx?ID=225416</DownloadURL>
    <CSClassNames_5 xmlns="dcd6a659-3023-4248-96c5-d463e9234dde" xsi:nil="true"/>
    <PermalinkID xmlns="a646eb38-62f8-42b4-b7d8-4e325c7d82c9">225416</PermalinkID>
    <CSClassID_1 xmlns="dcd6a659-3023-4248-96c5-d463e9234dde" xsi:nil="true"/>
    <PermalinkURL xmlns="a646eb38-62f8-42b4-b7d8-4e325c7d82c9">/_layouts/MISO/ECM/Redirect.aspx?ID=225416</PermalinkURL>
    <CSClassNames_6 xmlns="dcd6a659-3023-4248-96c5-d463e9234dde">;#FERC;#</CSClassNames_6>
    <CSClassNames_1 xmlns="dcd6a659-3023-4248-96c5-d463e9234dde" xsi:nil="true"/>
    <CSClassID_3 xmlns="dcd6a659-3023-4248-96c5-d463e9234dde">;#544;#494;#490;#549;#550;#</CSClassID_3>
    <CSClassID_2 xmlns="dcd6a659-3023-4248-96c5-d463e9234dde">;#313;#311;#</CSClassID_2>
    <EcmsAuthor xmlns="2d309f40-9147-42c9-945b-bf0de5e50880" xsi:nil="true"/>
    <CSClassID_5 xmlns="dcd6a659-3023-4248-96c5-d463e9234dde" xsi:nil="true"/>
    <CSClassID_10 xmlns="dcd6a659-3023-4248-96c5-d463e9234dde">;#661;#660;#654;#653;#652;#</CSClassID_10>
    <CSClassID_4 xmlns="dcd6a659-3023-4248-96c5-d463e9234dde" xsi:nil="true"/>
    <CSClassNames_7 xmlns="dcd6a659-3023-4248-96c5-d463e9234dde" xsi:nil="true"/>
    <CSClassID_7 xmlns="dcd6a659-3023-4248-96c5-d463e9234dde" xsi:nil="true"/>
    <CSClassNames_2 xmlns="dcd6a659-3023-4248-96c5-d463e9234dde">;#Pages;#Test;#</CSClassNames_2>
    <CSClassNames_8 xmlns="dcd6a659-3023-4248-96c5-d463e9234dde">;#Reports;#Regulatory;#</CSClassNames_8>
    <CSClassID_6 xmlns="dcd6a659-3023-4248-96c5-d463e9234dde">;#434;#</CSClassID_6>
    <MISO_x0020_Description xmlns="dcd6a659-3023-4248-96c5-d463e9234dde" xsi:nil="true"/>
    <EcmsCreateDate xmlns="2d309f40-9147-42c9-945b-bf0de5e50880" xsi:nil="true"/>
    <EcmsReleaseDate xmlns="2d309f40-9147-42c9-945b-bf0de5e50880" xsi:nil="true"/>
    <CSClassNames_12 xmlns="dcd6a659-3023-4248-96c5-d463e9234dde" xsi:nil="true"/>
    <CSClassID_9 xmlns="dcd6a659-3023-4248-96c5-d463e9234dde" xsi:nil="true"/>
    <CSClassID_11 xmlns="dcd6a659-3023-4248-96c5-d463e9234dde">;#666;#</CSClassID_11>
    <MISO_x0020_Description_x0020_Enhanced xmlns="dcd6a659-3023-4248-96c5-d463e9234dde" xsi:nil="true"/>
    <CSClassID_8 xmlns="dcd6a659-3023-4248-96c5-d463e9234dde">;#448;#445;#</CSClassID_8>
    <CSClassificationMetaXML xmlns="http://schemas.microsoft.com/sharepoint/v3">9f22dbcb-ed56-45c3-a793-0546fe9e9432;2016-06-25 18:31:43;AUTOCLASSIFIED;7:2016-06-25 18:31:43|False||AUTOCLASSIFIED|2016-06-25 18:31:43;5:2016-06-25 18:31:43|False||AUTOCLASSIFIED|2016-06-25 18:31:43;6:2016-06-25 18:31:43|False||AUTOCLASSIFIED|2016-06-25 18:31:43;10:2016-06-25 18:31:43|False||AUTOCLASSIFIED|2016-06-25 18:31:43;12:2016-06-25 18:31:43|False||AUTOCLASSIFIED|2016-06-25 18:31:43;9:2016-06-25 18:31:43|False||AUTOCLASSIFIED|2016-06-25 18:31:43;1:2016-06-25 18:31:43|False||AUTOCLASSIFIED|2016-06-25 18:31:43;3:2016-06-25 18:31:43|False||AUTOCLASSIFIED|2016-06-25 18:31:43;4:2016-06-25 18:31:43|False||AUTOCLASSIFIED|2016-06-25 18:31:43;2:2016-06-25 18:31:43|False||AUTOCLASSIFIED|2016-06-25 18:31:43;11:2016-06-25 18:31:43|False||AUTOCLASSIFIED|2016-06-25 18:31:43;8:2016-06-25 18:31:43|False||AUTOCLASSIFIED|2016-06-25 18:31:43;</CSClassificationMetaXML>
    <EcmsContentID xmlns="2d309f40-9147-42c9-945b-bf0de5e50880" xsi:nil="true"/>
    <CSClassNames_10 xmlns="dcd6a659-3023-4248-96c5-d463e9234dde">;#Rates &amp; Pricing;#Orders;#Reports;#Filings;#Agreements;#</CSClassNames_10>
    <CSClassNames_9 xmlns="dcd6a659-3023-4248-96c5-d463e9234dde" xsi:nil="true"/>
    <CSClassNames_3 xmlns="dcd6a659-3023-4248-96c5-d463e9234dde">;#Credit;#Forms;#Tariff;#Tariff;#Prices;#</CSClassNames_3>
    <CSClassNames_11 xmlns="dcd6a659-3023-4248-96c5-d463e9234dde">;#Excel Document (xls);#</CSClassNames_11>
    <TransOwner xmlns="dcd6a659-3023-4248-96c5-d463e9234dde">ETEC – Tex-La Electric Cooperative of Texas, Inc.</TransOwner>
    <PostedDate xmlns="dcd6a659-3023-4248-96c5-d463e9234dde">2016-05-24T20:00:00+00:00</PostedDate>
    <RateYear xmlns="dcd6a659-3023-4248-96c5-d463e9234dde">2016</RateYear>
  </documentManagement>
</p:properties>
</file>

<file path=customXml/itemProps1.xml><?xml version="1.0" encoding="utf-8"?>
<ds:datastoreItem xmlns:ds="http://schemas.openxmlformats.org/officeDocument/2006/customXml" ds:itemID="{F166200C-1556-4CB9-8405-83C7B4BA4B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cd6a659-3023-4248-96c5-d463e9234dde"/>
    <ds:schemaRef ds:uri="a646eb38-62f8-42b4-b7d8-4e325c7d82c9"/>
    <ds:schemaRef ds:uri="2d309f40-9147-42c9-945b-bf0de5e5088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D215422-52CE-4EC5-98A6-44907921E3CA}">
  <ds:schemaRefs>
    <ds:schemaRef ds:uri="http://schemas.microsoft.com/sharepoint/events"/>
  </ds:schemaRefs>
</ds:datastoreItem>
</file>

<file path=customXml/itemProps3.xml><?xml version="1.0" encoding="utf-8"?>
<ds:datastoreItem xmlns:ds="http://schemas.openxmlformats.org/officeDocument/2006/customXml" ds:itemID="{1BE9A53C-4789-4F37-AB8D-9F473FDE04DD}">
  <ds:schemaRefs>
    <ds:schemaRef ds:uri="http://schemas.microsoft.com/sharepoint/v3/contenttype/forms"/>
  </ds:schemaRefs>
</ds:datastoreItem>
</file>

<file path=customXml/itemProps4.xml><?xml version="1.0" encoding="utf-8"?>
<ds:datastoreItem xmlns:ds="http://schemas.openxmlformats.org/officeDocument/2006/customXml" ds:itemID="{D05C2A3E-CE26-4324-A064-69B4354DC69C}">
  <ds:schemaRefs>
    <ds:schemaRef ds:uri="http://schemas.microsoft.com/office/2006/documentManagement/types"/>
    <ds:schemaRef ds:uri="2d309f40-9147-42c9-945b-bf0de5e50880"/>
    <ds:schemaRef ds:uri="http://purl.org/dc/elements/1.1/"/>
    <ds:schemaRef ds:uri="http://schemas.microsoft.com/office/2006/metadata/properties"/>
    <ds:schemaRef ds:uri="http://schemas.openxmlformats.org/package/2006/metadata/core-properties"/>
    <ds:schemaRef ds:uri="http://schemas.microsoft.com/sharepoint/v3"/>
    <ds:schemaRef ds:uri="http://purl.org/dc/terms/"/>
    <ds:schemaRef ds:uri="a646eb38-62f8-42b4-b7d8-4e325c7d82c9"/>
    <ds:schemaRef ds:uri="dcd6a659-3023-4248-96c5-d463e9234dd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Protocol Notes</vt:lpstr>
      <vt:lpstr>ETEC Attachment O</vt:lpstr>
      <vt:lpstr>1 - 12a.A Statement of Oper</vt:lpstr>
      <vt:lpstr>2 - 12a.B Balance Sheet</vt:lpstr>
      <vt:lpstr>3 -12h.A&amp;B Util Plt &amp; Accum Dep</vt:lpstr>
      <vt:lpstr>4 - WPTrans Plt Excl from ISO</vt:lpstr>
      <vt:lpstr>5 - WP - Other Elec Rev</vt:lpstr>
      <vt:lpstr>Sheet1</vt:lpstr>
      <vt:lpstr>'1 - 12a.A Statement of Oper'!Print_Area</vt:lpstr>
      <vt:lpstr>'2 - 12a.B Balance Sheet'!Print_Area</vt:lpstr>
      <vt:lpstr>'3 -12h.A&amp;B Util Plt &amp; Accum Dep'!Print_Area</vt:lpstr>
      <vt:lpstr>'ETEC Attachment O'!Print_Area</vt:lpstr>
      <vt:lpstr>'Protocol Notes'!Print_Area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June 1, 2016 ETEC-Tex-La Attachment O for Posting</dc:title>
  <dc:creator>Rob Smith</dc:creator>
  <cp:lastModifiedBy>Daniel Burapavong</cp:lastModifiedBy>
  <cp:lastPrinted>2018-03-28T14:43:43Z</cp:lastPrinted>
  <dcterms:created xsi:type="dcterms:W3CDTF">2008-03-20T17:17:48Z</dcterms:created>
  <dcterms:modified xsi:type="dcterms:W3CDTF">2018-04-27T14:48:07Z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0x0101005BA905F16C0C2D48BF07586946E81D1C1100D2AB7E340F48FF48B2EC11BD89C18B0C</vt:lpwstr>
  </property>
  <property fmtid="{D5CDD505-2E9C-101B-9397-08002B2CF9AE}" pid="3" name="FTR Date">
    <vt:filetime>2016-05-24T19:03:27Z</vt:filetime>
  </property>
  <property fmtid="{D5CDD505-2E9C-101B-9397-08002B2CF9AE}" pid="4" name="Exclude">
    <vt:lpwstr>No</vt:lpwstr>
  </property>
</Properties>
</file>