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0" windowWidth="15480" windowHeight="9435" tabRatio="809" activeTab="0"/>
  </bookViews>
  <sheets>
    <sheet name="Table of Contents" sheetId="1" r:id="rId1"/>
    <sheet name="Inputs" sheetId="2" r:id="rId2"/>
    <sheet name="Appendix A" sheetId="3" r:id="rId3"/>
    <sheet name="1 - ADIT" sheetId="4" r:id="rId4"/>
    <sheet name="2 - Other Taxes" sheetId="5" r:id="rId5"/>
    <sheet name="3 - Revenue Credits" sheetId="6" r:id="rId6"/>
    <sheet name="4 - Non-Escrowed Funds" sheetId="7" r:id="rId7"/>
    <sheet name="5 - Cost Support" sheetId="8" r:id="rId8"/>
    <sheet name="6 - WACC" sheetId="9" r:id="rId9"/>
    <sheet name="7 - Com Stock" sheetId="10" r:id="rId10"/>
    <sheet name="8 - Pref Stock" sheetId="11" r:id="rId11"/>
    <sheet name="9 - LTD" sheetId="12" r:id="rId12"/>
    <sheet name="10 - Depr Rates" sheetId="13" r:id="rId13"/>
    <sheet name="10A - Intang Detail" sheetId="14" r:id="rId14"/>
    <sheet name="11 - Reconciliation" sheetId="15" r:id="rId15"/>
    <sheet name="12 - Regional Projects" sheetId="16" r:id="rId16"/>
  </sheets>
  <externalReferences>
    <externalReference r:id="rId19"/>
    <externalReference r:id="rId20"/>
  </externalReferences>
  <definedNames>
    <definedName name="_p.choice">#REF!</definedName>
    <definedName name="AA.print">#REF!</definedName>
    <definedName name="AB.print">#REF!</definedName>
    <definedName name="AO.print">#REF!</definedName>
    <definedName name="AOAnalysisPrint">#REF!</definedName>
    <definedName name="AV.FM.1..adjusted..print">#REF!</definedName>
    <definedName name="AV.FM.1.print">#REF!</definedName>
    <definedName name="BA.print">#REF!</definedName>
    <definedName name="BB.print">#REF!</definedName>
    <definedName name="BG.print">#REF!</definedName>
    <definedName name="BK..FM1.Adjusted..print">#REF!</definedName>
    <definedName name="BK..FM1.ROR..print">#REF!</definedName>
    <definedName name="Levelized..FM1.ROR..print">#REF!</definedName>
    <definedName name="Print.selection.print">#REF!</definedName>
    <definedName name="_xlnm.Print_Area" localSheetId="5">'3 - Revenue Credits'!$A$1:$E$38</definedName>
    <definedName name="_xlnm.Print_Area" localSheetId="7">'5 - Cost Support'!$A$2:$Q$98</definedName>
    <definedName name="_xlnm.Print_Area" localSheetId="2">'Appendix A'!$A$1:$H$345</definedName>
    <definedName name="_xlnm.Print_Area" localSheetId="1">'Inputs'!$A$1:$G$238</definedName>
    <definedName name="solver_adj" localSheetId="2" hidden="1">'Appendix A'!#REF!</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'Appendix A'!#REF!</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981598</definedName>
  </definedNames>
  <calcPr fullCalcOnLoad="1"/>
</workbook>
</file>

<file path=xl/sharedStrings.xml><?xml version="1.0" encoding="utf-8"?>
<sst xmlns="http://schemas.openxmlformats.org/spreadsheetml/2006/main" count="2883" uniqueCount="1474">
  <si>
    <t>NTPCC w/o Incentives:</t>
  </si>
  <si>
    <t>BPF Funding Percentage:</t>
  </si>
  <si>
    <t>Column D</t>
  </si>
  <si>
    <t>Column E</t>
  </si>
  <si>
    <t>Column F</t>
  </si>
  <si>
    <t>Column G</t>
  </si>
  <si>
    <t>Column H</t>
  </si>
  <si>
    <t>Column I</t>
  </si>
  <si>
    <t xml:space="preserve">Year-End Net Plant                </t>
  </si>
  <si>
    <t>Col I = Col G + Col H</t>
  </si>
  <si>
    <t>40.</t>
  </si>
  <si>
    <t>41.</t>
  </si>
  <si>
    <t>Col G = Col F x Ln 8, Col B x Ln 11, Col B</t>
  </si>
  <si>
    <t>Col H = Col F x Ln 10, Col B x Ln 11, Col B</t>
  </si>
  <si>
    <t>As of Year End:</t>
  </si>
  <si>
    <t>p207.104.g  [From Inputs, Pg. 1, Ln. 32]</t>
  </si>
  <si>
    <t>p200.21.c  [From Inputs, Pg. 1, Ln. 30]</t>
  </si>
  <si>
    <t>ITC Adjustment x 1 / (1-T)</t>
  </si>
  <si>
    <t>(T/1-T) * Investment Return * (1-(WCLTD/ROR)) =</t>
  </si>
  <si>
    <t>p207.58.g  [From Inputs, Pg. 1, Ln. 33]</t>
  </si>
  <si>
    <t>p207.99.g  [From Inputs, Pg. 1, Ln. 46]</t>
  </si>
  <si>
    <t>p205.5.g  [From Inputs, Pg. 1, Ln. 31]</t>
  </si>
  <si>
    <t>p219.25.c  [From Inputs, Pg. 1, Ln. 47]</t>
  </si>
  <si>
    <t>p219.28.c [From Inputs, Pg. 1, Ln. 48]</t>
  </si>
  <si>
    <t>[From ATT 1, Pg. 3, Ln. 26]</t>
  </si>
  <si>
    <t>[From ATT-5, Ln. 37]</t>
  </si>
  <si>
    <t>p227.16.c  [From Inputs, Pg. 1, Ln. 35]</t>
  </si>
  <si>
    <t>p227.8.c  [From Inputs, Pg. 1, Ln. 34]</t>
  </si>
  <si>
    <t>[From ATT-4, Line 3, Col. C]</t>
  </si>
  <si>
    <t>[From ATT-5, Ln. 49]</t>
  </si>
  <si>
    <t>[From ATT-5, Ln. 50]</t>
  </si>
  <si>
    <t>[From ATT-5, Ln. 51]</t>
  </si>
  <si>
    <t>[From ATT-5, Ln. 52]</t>
  </si>
  <si>
    <t>323.197b [From Inputs, Pg. 1, Ln. 55]</t>
  </si>
  <si>
    <t>[From ATT-5, Ln. 55]</t>
  </si>
  <si>
    <t>[From ATT-5, Ln. 56]</t>
  </si>
  <si>
    <t>p323.189.b  [From Inputs, Pg. 1, Ln. 53]</t>
  </si>
  <si>
    <t>p323.191.b [From Inputs, Pg. 1, Ln. 54]</t>
  </si>
  <si>
    <t>[From ATT-5, Ln. 63]</t>
  </si>
  <si>
    <t>[From ATT-5, Ln. 64]</t>
  </si>
  <si>
    <t>p336.7.b&amp;c&amp;d  [From Inputs, Pg. 1, Lns. 60, 61, &amp; 62]</t>
  </si>
  <si>
    <t>Data Entered Directly From FERC Form No. 1 ("FF1"):</t>
  </si>
  <si>
    <t>FF1</t>
  </si>
  <si>
    <t>Data Entered Directly From FF1 (continued):</t>
  </si>
  <si>
    <t>From FF1 - Out of period Property taxes (included in Appendix A) and Corporate Franchise Taxes (excluded from Appendix A).</t>
  </si>
  <si>
    <t>Depreciation Rates from FF1 will remain fixed absent a Section 205 or 206 filing.</t>
  </si>
  <si>
    <t>Note (6): Return on Equity shall be set at 10.00% and cannot be</t>
  </si>
  <si>
    <t>Power Act.</t>
  </si>
  <si>
    <t xml:space="preserve">changed absent a filing under Section 205/206 of the Federal </t>
  </si>
  <si>
    <t xml:space="preserve">ROE will be fixed at 10.00% and will not change absent a Federal Power Act Section 205 or 206 filing at FERC.  </t>
  </si>
  <si>
    <t>PBOP expense is fixed at 2011 levels until changed as a result of a Federal Power Act Section 205 or 206 filing at FERC.</t>
  </si>
  <si>
    <t>Adjustments to FF1 data - Verify with Director of Finance and Controller</t>
  </si>
  <si>
    <t>FF1 Page # or Instruction</t>
  </si>
  <si>
    <t>Includes Regulatory Commission Expenses directly related to transmission service, RTO filings, or transmission siting; as itemized on ATT-5, Ln. 63.</t>
  </si>
  <si>
    <t>M</t>
  </si>
  <si>
    <t>(Note M)</t>
  </si>
  <si>
    <t xml:space="preserve">   FF1 year).</t>
  </si>
  <si>
    <t xml:space="preserve">Conform - [FF1, pg. 277, ln. 19, col. k] </t>
  </si>
  <si>
    <t>Conform - [FF1, pg. 273, ln.17 col. k] +              [FF1, pg. 275, ln. 9, col. k]</t>
  </si>
  <si>
    <t>Conform - [FF1, pg. 234, ln. 18, col. c]</t>
  </si>
  <si>
    <t>Real and Personal Property (State, Municipal or Local) -Current FF1 Year</t>
  </si>
  <si>
    <t>[FF1, Pg. 263, Lns. 23i &amp; 37i; Pg. 263.1, Lns. 12i, 18i, 24i &amp; 31i][From Inputs, Pg. 2, Lns. 73-78]</t>
  </si>
  <si>
    <t>Social Security (FICA/OAB) [FF1, Pg. 263, Ln.5i] [From Inputs, Pg. 2, Ln. 79]</t>
  </si>
  <si>
    <t>Federal Unemployment Comp. [FF1, Pg. 263, Ln. 7i] [From Inputs, Pg.2, Ln. 80 ]</t>
  </si>
  <si>
    <t xml:space="preserve">  [FF1, Pg. 263, Col. i, Lns. 16, 21, &amp; 35; Pg. 263.1, Col. i, Lns. 6, 14, 20, 26, &amp; 33]</t>
  </si>
  <si>
    <t xml:space="preserve">Total Other Taxes [FF1, pg. 115.14.g] [From Inputs, Pg. 1, Ln. 23] </t>
  </si>
  <si>
    <t>The Total shown on Line 29 (Included and Excluded taxes) should reconcile with the Total shown on Line 30 (which is derived from the FF1).</t>
  </si>
  <si>
    <t>Rent from Electric Property [FF1, Pg. 300, Ln. 19, Col. b] [From Inputs, Pg. 2, Ln. 72]</t>
  </si>
  <si>
    <t>Other Revenues Associated with Loads Outside of Empire's Zone [From Inputs, Pg. 3, Ln. 19]</t>
  </si>
  <si>
    <r>
      <t>Note 2</t>
    </r>
    <r>
      <rPr>
        <sz val="10"/>
        <rFont val="Arial"/>
        <family val="2"/>
      </rPr>
      <t>:    If the costs associated with Directly Assigned Transmission Facility Charges are included in this TFR, the associated revenues will be included in this TFR.  If the costs associated with the Directly Assigned Transmission Facility Charges are not included in this TFR, the associated revenues will not be included in this TFR.</t>
    </r>
  </si>
  <si>
    <r>
      <t xml:space="preserve"> Note 3</t>
    </r>
    <r>
      <rPr>
        <sz val="10"/>
        <rFont val="Arial"/>
        <family val="2"/>
      </rPr>
      <t>:     Schedule 1A charges are assessed by SPP directly to the transmission customers and are retained by SPP.  Schedule 12 revenues associated with Transmission Service are collected by SPP and remitted to FERC by SPP.  Any Schedule 1a or Schedule 12 revenues collected by Empire on behalf of Zonal customers are not retained by Empire, but are simply passed through to SPP.</t>
    </r>
  </si>
  <si>
    <t>Conformation [FF1, Pg. 112, Ln. 28, Col. c] [From Inputs, Pg. 1, Ln. 22]</t>
  </si>
  <si>
    <t>Appendix A Line #s, Descriptions, Notes, FF1 Page #s and Instructions</t>
  </si>
  <si>
    <t>FF1 Amount</t>
  </si>
  <si>
    <t>FF1, Pg. 112, Ln. 16, Col. d. [From Inputs, Pg. 1, Ln. 9]</t>
  </si>
  <si>
    <t>FF1, Pg. 112, Ln. 16, Col. c. [From Inputs, Pg. 1, Ln. 8]</t>
  </si>
  <si>
    <t>FF1, Pg. 112, Ln. 15, Col. d. [From Inputs, Pg. 1, Ln. 7]</t>
  </si>
  <si>
    <t>FF1, Pg. 112, Ln. 15, Col. c. [From Inputs, Pg. 1, Ln. 6]</t>
  </si>
  <si>
    <t>FF1, Pg. 112, Ln. 3, Col d. [From Inputs, Pg. 1, Ln. 3]</t>
  </si>
  <si>
    <t>FF1, Pg. 112, Ln. 3, Col c. [From Inputs, Pg. 1, Ln. 2]</t>
  </si>
  <si>
    <t>The Acct 207 dollars included in FF1, Pg. 112, Ln. 6, Col. d that are associated with Premium on Preferred Stock; as derived from the Company's Books and Records.</t>
  </si>
  <si>
    <t>The Acct 207 dollars included in FF1, Pg. 112, Ln. 6, Col. c that are associated with Premium on Preferred Stock; as derived from the Company's Books and Records.</t>
  </si>
  <si>
    <t>The Acct 213 dollars included in FF1, Pg. 112, Ln. 9, Col. d that are associated with Discount on Preferred Stock; as derived from the Company's Books and Records.</t>
  </si>
  <si>
    <t>The Acct 213 dollars included in FF1, Pg. 112, Ln. 9, Col. c that are associated with Discount on Preferred Stock; as derived from the Company's Books and Records.</t>
  </si>
  <si>
    <t>The Acct 210 dollars included in FF1, Pg. 253, Col. b that are associated with the Gains/(Losses) on Reacquired Preferred Stock; as derived from the Company's Books and Records.</t>
  </si>
  <si>
    <t>The Acct 208-211 dollars included in FF1, Pg. 112, Ln. 7, Col. d that are associated with the Other Paid-In Capital on Preferred Stock; as derived from the Company's Books and Records.</t>
  </si>
  <si>
    <t>The Acct 208-211 dollars included in FF1, Pg. 112, Ln. 7, Col. c that are associated with the Other Paid-In Capital on Preferred Stock; as derived from the Company's Books and Records.</t>
  </si>
  <si>
    <t>FF1, Pg. 112, Line 20, Col d. [From Inputs, Pg. 1, Ln. 15]</t>
  </si>
  <si>
    <t>p336.10.b&amp;c&amp;d  [From Inputs, Pg. 1, Lns. 63, 64, &amp; 65]</t>
  </si>
  <si>
    <t>[From ATT-2, Pg. 1, Ln. 14]</t>
  </si>
  <si>
    <t>[From ATT-7, Pg. 1, Ln. 3, Col. A]</t>
  </si>
  <si>
    <t>[From ATT-7, Pg. 1, Ln. 3, Col. F]</t>
  </si>
  <si>
    <t>[From ATT-8, Pg. 1, Ln. 3, Col. F]</t>
  </si>
  <si>
    <t>[From ATT-7, Pg. 1, Ln. 3, Col. G]</t>
  </si>
  <si>
    <t xml:space="preserve">[From ATT-6, Pg. 1, Ln. 1, Col A] </t>
  </si>
  <si>
    <t xml:space="preserve">[From ATT-6, Pg. 1, Ln. 2, Col A] </t>
  </si>
  <si>
    <t>[From ATT-6, Pg. 1, Ln. 3, Col A]</t>
  </si>
  <si>
    <t>[From ATT-5, Ln. 103]</t>
  </si>
  <si>
    <t>[From ATT-5, Ln. 117]</t>
  </si>
  <si>
    <t>[From ATT-3, Ln. 10]</t>
  </si>
  <si>
    <t>[From ATT-5, Ln. 126]</t>
  </si>
  <si>
    <t xml:space="preserve"> Year-End Gross Plant Investment </t>
  </si>
  <si>
    <t>Current Deferred Income Tax - Other Comp. Income</t>
  </si>
  <si>
    <t>Comprehensive income</t>
  </si>
  <si>
    <t xml:space="preserve">Total </t>
  </si>
  <si>
    <t>Allocator [EX-col. B, DIR-col. C, GP-col. D, SW-col. E]</t>
  </si>
  <si>
    <t>* Source:  General Ledger</t>
  </si>
  <si>
    <t xml:space="preserve">Recognizes Mo Reg Plan Amortization. </t>
  </si>
  <si>
    <t>FF1, Pg. 118, Ln. 29, Col. c. (Enter as a positive number).</t>
  </si>
  <si>
    <r>
      <t xml:space="preserve">Amort  Period  (Years) </t>
    </r>
    <r>
      <rPr>
        <b/>
        <vertAlign val="superscript"/>
        <sz val="12"/>
        <rFont val="Times New Roman"/>
        <family val="1"/>
      </rPr>
      <t>1</t>
    </r>
  </si>
  <si>
    <r>
      <t xml:space="preserve">Amortization </t>
    </r>
    <r>
      <rPr>
        <b/>
        <vertAlign val="superscript"/>
        <sz val="12"/>
        <rFont val="Times New Roman"/>
        <family val="1"/>
      </rPr>
      <t>2</t>
    </r>
  </si>
  <si>
    <r>
      <t>1</t>
    </r>
    <r>
      <rPr>
        <sz val="12"/>
        <rFont val="Times New Roman"/>
        <family val="1"/>
      </rPr>
      <t xml:space="preserve"> Amortization periods for each Intangible item will not change absent a filing under Section 205 or 206 of the Federal Power Act.</t>
    </r>
  </si>
  <si>
    <r>
      <t xml:space="preserve">Interest on Long-Term Debt </t>
    </r>
    <r>
      <rPr>
        <vertAlign val="superscript"/>
        <sz val="10"/>
        <rFont val="Arial"/>
        <family val="2"/>
      </rPr>
      <t>1</t>
    </r>
  </si>
  <si>
    <r>
      <t xml:space="preserve">Beg. of Year 1st Mortgage Bond Balance </t>
    </r>
    <r>
      <rPr>
        <vertAlign val="superscript"/>
        <sz val="10"/>
        <rFont val="Arial"/>
        <family val="2"/>
      </rPr>
      <t>2</t>
    </r>
  </si>
  <si>
    <r>
      <t xml:space="preserve">End of Year 1st Mortgage Bond Balance </t>
    </r>
    <r>
      <rPr>
        <vertAlign val="superscript"/>
        <sz val="10"/>
        <rFont val="Arial"/>
        <family val="2"/>
      </rPr>
      <t>3</t>
    </r>
  </si>
  <si>
    <r>
      <t xml:space="preserve">Beg of Year Unapprop. Undistrib. Subsidiary Earnings </t>
    </r>
    <r>
      <rPr>
        <vertAlign val="superscript"/>
        <sz val="10"/>
        <rFont val="Arial"/>
        <family val="2"/>
      </rPr>
      <t>4</t>
    </r>
  </si>
  <si>
    <r>
      <t xml:space="preserve">End of Year Unapprop. Undistrib. Subsidiary Earnings </t>
    </r>
    <r>
      <rPr>
        <vertAlign val="superscript"/>
        <sz val="10"/>
        <rFont val="Arial"/>
        <family val="2"/>
      </rPr>
      <t>5</t>
    </r>
  </si>
  <si>
    <r>
      <t xml:space="preserve">Total Electric Accumulated Depreciation </t>
    </r>
    <r>
      <rPr>
        <vertAlign val="superscript"/>
        <sz val="10"/>
        <rFont val="Arial"/>
        <family val="2"/>
      </rPr>
      <t>6</t>
    </r>
  </si>
  <si>
    <t xml:space="preserve">    Actual Current Year  PBOP expense - Electric portion only</t>
  </si>
  <si>
    <t>Page 1 of 3</t>
  </si>
  <si>
    <t>Accum Def FIT - Accel Amort.</t>
  </si>
  <si>
    <t>Accum Def FIT - LD KS Jurisdiction</t>
  </si>
  <si>
    <t>Plant accelerated depreciation and amortization - electric - to normalize Kansas</t>
  </si>
  <si>
    <t>Accum Def FIT - LD NonUT DR</t>
  </si>
  <si>
    <t>Non-Utility</t>
  </si>
  <si>
    <t>Accum Def FIT - LD Nonutility</t>
  </si>
  <si>
    <t>Should be reclassified to non-reg</t>
  </si>
  <si>
    <t>Accum Def FIT - LD Oklahoma Jurisdiction</t>
  </si>
  <si>
    <t>Plant accelerated depreciation and amortization - normalized Oklahoma</t>
  </si>
  <si>
    <t>Accum Def FIT - LD FERC Jurisdiction</t>
  </si>
  <si>
    <t>Plant accelerated depreciation and amortization - normalized FERC</t>
  </si>
  <si>
    <t>Accum Def FIT - LD Water</t>
  </si>
  <si>
    <t>Plant accelerated depreciation and amortization - water</t>
  </si>
  <si>
    <t>Page 2 of 3</t>
  </si>
  <si>
    <t>Accum Def FIT - 5 Yr. Maintenance</t>
  </si>
  <si>
    <t>Col. I = Col. G + Col. H</t>
  </si>
  <si>
    <t xml:space="preserve">Represents the average of Empire's 12 Monthly Coincident Peaks of Empire Zonal Transmission load (includes all firm wholesale NITS &amp; Pt-Pt loads during the </t>
  </si>
  <si>
    <t>Transmission Accum. Depreciation</t>
  </si>
  <si>
    <t>General Accum. Depreciation</t>
  </si>
  <si>
    <t>For informational purposes only.  Empire currently is not a member of EPRI.</t>
  </si>
  <si>
    <t>5-year book amortization vs current year tax deduction for Asbury plant</t>
  </si>
  <si>
    <t>Def Tax Liability - Iatan 1 Deferred Charges</t>
  </si>
  <si>
    <t>Book Deferral of Operating Costs - Iatan 1 Plant Expenses</t>
  </si>
  <si>
    <t>Deferred FIT - Hedge Transaction Loss</t>
  </si>
  <si>
    <t>Interest hedge loss amortized for books vs current expensing for tax</t>
  </si>
  <si>
    <t>Deferred Tax Liability - Fuel Costs</t>
  </si>
  <si>
    <t>Deferred tax related to fuel expense - fuel adjustment</t>
  </si>
  <si>
    <t>Def Tax - ITC Tax Basis Reduction - Iatan 2</t>
  </si>
  <si>
    <r>
      <t>Adjusted Deferred Tax Liability related to loss in Depreciable Basis due to ITC</t>
    </r>
    <r>
      <rPr>
        <vertAlign val="superscript"/>
        <sz val="11"/>
        <rFont val="Times New Roman"/>
        <family val="1"/>
      </rPr>
      <t>1</t>
    </r>
    <r>
      <rPr>
        <sz val="11"/>
        <rFont val="Times New Roman"/>
        <family val="1"/>
      </rPr>
      <t>.</t>
    </r>
  </si>
  <si>
    <t>Schedule 1 Rate ($/MW/Month)</t>
  </si>
  <si>
    <t>Schedule 1 Annual Rate ($/MW/Year)</t>
  </si>
  <si>
    <t>Schedule 1 Rate ($/MW/Week)</t>
  </si>
  <si>
    <t>Schedule 1 Rate ($/MW/Day)</t>
  </si>
  <si>
    <t>Schedule 1 Rate ($/MW/Hour)</t>
  </si>
  <si>
    <t>Schedule 1 Rate Calculations</t>
  </si>
  <si>
    <t>Schedule 7 Annual Firm Point-to-Point Rate ($/MW/Yr) = Annual Network Service Rate ($/MW/Yr)</t>
  </si>
  <si>
    <t>Schedule 7 Rate ($/MW/Month)</t>
  </si>
  <si>
    <t>Schedule 7 Rate ($/MW/Week)</t>
  </si>
  <si>
    <t>Schedule 7 Rate ($/MW/Day, On-Peak)</t>
  </si>
  <si>
    <t>Schedule 7 Rate ($/MW/Day, Off-Peak)</t>
  </si>
  <si>
    <t>Schedule 8 Non-Firm Annual Point-To-Point Rate ($/MW/Yr)=Annual Network Service Rate ($/MW/Yr)</t>
  </si>
  <si>
    <t>Schedule 8 Rate ($/MW/Month)</t>
  </si>
  <si>
    <t>Schedule 8 Rate ($/MW/Week)</t>
  </si>
  <si>
    <t>Schedule 8 Rate ($/MW/Day, On-Peak)</t>
  </si>
  <si>
    <t>Schedule 8 Rate ($/MW/Day, Off-Peak)</t>
  </si>
  <si>
    <t>Schedule 8 Rate ($/MW/Hour, On-Peak)</t>
  </si>
  <si>
    <t>Schedule 8 Rate ($/MW/Hour, Off-Peak)</t>
  </si>
  <si>
    <t>266.8f</t>
  </si>
  <si>
    <t>Accum Def FIT - Licensed Software</t>
  </si>
  <si>
    <t>3 year amortization of software license costs</t>
  </si>
  <si>
    <t>124a</t>
  </si>
  <si>
    <t>124b</t>
  </si>
  <si>
    <t>TOTAL Rev Rqmt Collected by SPP under SPP OATT for Regional Upgrades</t>
  </si>
  <si>
    <t xml:space="preserve">Rev. Rqmt. (w/o incentives) from SPP Regional Upgrades </t>
  </si>
  <si>
    <t xml:space="preserve">Incentive Rev. Rqmt from SPP Regional Upgrades </t>
  </si>
  <si>
    <t>SPP REGIONAL UPGRADE SUMMARY LISTS (Continued):</t>
  </si>
  <si>
    <t>ENTERGY TRANSMISSION LINE</t>
  </si>
  <si>
    <t>AP3936C</t>
  </si>
  <si>
    <t>PLUM INTERCONNECTION FACILITIES</t>
  </si>
  <si>
    <t>AP4090C</t>
  </si>
  <si>
    <t>TAX SOFTWARE</t>
  </si>
  <si>
    <t>MG11403C</t>
  </si>
  <si>
    <t>MAXIMO T&amp;D SOFTWARE</t>
  </si>
  <si>
    <t>RELAY SOFTWARE</t>
  </si>
  <si>
    <t>MG13243</t>
  </si>
  <si>
    <t>COMP SOFTWARE - CHECWORKS</t>
  </si>
  <si>
    <t>MI9234C</t>
  </si>
  <si>
    <t>COMP SOFTWARE - PASTA / IATAN</t>
  </si>
  <si>
    <t>MI93093C</t>
  </si>
  <si>
    <t>MERCURING MONITORING SOFTWARE</t>
  </si>
  <si>
    <t>MP10954C</t>
  </si>
  <si>
    <t>KAMO SUB AND LAND</t>
  </si>
  <si>
    <t>MT12318C</t>
  </si>
  <si>
    <t>MG14851C</t>
  </si>
  <si>
    <t>PCL-MG15176C</t>
  </si>
  <si>
    <t>MG15176C</t>
  </si>
  <si>
    <t>COMP SFTWR-EQUIP</t>
  </si>
  <si>
    <t>MI93004C</t>
  </si>
  <si>
    <t>Retirements</t>
  </si>
  <si>
    <t>MO2849C</t>
  </si>
  <si>
    <t>MO5361C</t>
  </si>
  <si>
    <t>MO5816C</t>
  </si>
  <si>
    <t>MP6358C</t>
  </si>
  <si>
    <t>MS5912C</t>
  </si>
  <si>
    <t>MT10571C</t>
  </si>
  <si>
    <t>MT10983C</t>
  </si>
  <si>
    <t>MT4418C</t>
  </si>
  <si>
    <t>MT8584C</t>
  </si>
  <si>
    <t>Current Year</t>
  </si>
  <si>
    <t>SPP SOFTWARE</t>
  </si>
  <si>
    <t>LICENSED PROGRAM</t>
  </si>
  <si>
    <t>SOFTWARE - 2000 EMS UPGRADE</t>
  </si>
  <si>
    <t>GIS AM/FM SYSTEM</t>
  </si>
  <si>
    <t>SOFTWARE - FUTRAK</t>
  </si>
  <si>
    <t>SOFTWARE - FINANCIAL FORECASTING</t>
  </si>
  <si>
    <t>SOFTWARE - SOX</t>
  </si>
  <si>
    <t>COMP SFTWR-CMMS</t>
  </si>
  <si>
    <t>SOFTWARE - CUSTOMER INFO SYSTEM</t>
  </si>
  <si>
    <t>SOFTWARE - NEW ACCOUNTING</t>
  </si>
  <si>
    <t>Verify amount annually with Director of Transmission Policy, Director of Supply Management, Manager of Fuel-Revenue Accounting, and/or Controller.</t>
  </si>
  <si>
    <t>Accum Def Fit - Loss on Reacquired Debt</t>
  </si>
  <si>
    <t>Costs deduction immediately for tax - amortized for books</t>
  </si>
  <si>
    <t>Deferred Income Tax - FAS 158</t>
  </si>
  <si>
    <t>Recognized deferred tax related to future pension &amp; OPEB liability</t>
  </si>
  <si>
    <t>Deferred Income Tax - FAS 109</t>
  </si>
  <si>
    <t>Recognized deferred tax for flow through - Missouri jurisdiction</t>
  </si>
  <si>
    <t>Deferred Tax Liability - Equity AFUDC</t>
  </si>
  <si>
    <t>COL F</t>
  </si>
  <si>
    <t>Deferred tax related to regulatory asset for the equity component of AFUDC</t>
  </si>
  <si>
    <t>Deferred FIT - Ice Storm Expense</t>
  </si>
  <si>
    <t>Ice storm costs deducted currently but deferred for books - retail jurisdictions</t>
  </si>
  <si>
    <t>Accum Def FIT - Other Comprehensive Income</t>
  </si>
  <si>
    <t>Deferred tax related to comprehensive income</t>
  </si>
  <si>
    <t>Current Def FIT - Other Comprehensive Income</t>
  </si>
  <si>
    <t>From ATT 8, Ln. 1, Col. A.</t>
  </si>
  <si>
    <t>From ATT 8, Ln. 2, Col. A.</t>
  </si>
  <si>
    <t>From ATT 8, Ln. 1; Col. B + Col. C.</t>
  </si>
  <si>
    <t>From ATT 8, Ln. 2; Col. B + Col. C.</t>
  </si>
  <si>
    <t>From ATT 8, Ln. 1, Col. D.</t>
  </si>
  <si>
    <t>From ATT 8, Ln. 2, Col. D.</t>
  </si>
  <si>
    <t>From ATT 8, Ln. 1, Col. E.</t>
  </si>
  <si>
    <t>From ATT 8, Ln. 2, Col. E.</t>
  </si>
  <si>
    <t>Note (3): From ATT 7, Pg. 1, Ln. 4.</t>
  </si>
  <si>
    <t>BASE PLAN and"PARTIAL" BASE PLAN FUNDED (RELIABILITY) UPGRADES</t>
  </si>
  <si>
    <r>
      <t xml:space="preserve">Avg of B of Yr and E of Yr Pref Stock </t>
    </r>
    <r>
      <rPr>
        <sz val="10"/>
        <rFont val="Arial"/>
        <family val="2"/>
      </rPr>
      <t>[To ATT 6, Pg. 1, Col. A, Ln. 2]:</t>
    </r>
  </si>
  <si>
    <t>Kansas Real &amp; Personal Property Taxes</t>
  </si>
  <si>
    <t>263.23i</t>
  </si>
  <si>
    <t>ATT 2 - Other Taxes</t>
  </si>
  <si>
    <t xml:space="preserve">    Fixed PBOP expense (Based on 2011 Data - Electric portion only)</t>
  </si>
  <si>
    <t>Current year actual PBOP expense - Electric portion only</t>
  </si>
  <si>
    <r>
      <t xml:space="preserve">2 </t>
    </r>
    <r>
      <rPr>
        <sz val="11"/>
        <rFont val="Arial"/>
        <family val="2"/>
      </rPr>
      <t>These FERC depreciation rates are found in the 2012 FF1, Pages 337 and 337.1, and will be used for the Annual Update of the Rate Year beginning July 1, 2013, and each subsequent Annual Update, unless and until changed via a filing under Section 205 or 206 of the Federal Power Act.</t>
    </r>
  </si>
  <si>
    <r>
      <t>1</t>
    </r>
    <r>
      <rPr>
        <sz val="11"/>
        <rFont val="Arial"/>
        <family val="2"/>
      </rPr>
      <t xml:space="preserve"> These FERC depreciation rates are found in the 2011 FF1, Pages 337 and 337.1, and will be used for the Annual Update of the Rate Year beginning July 1, 2012 only.  These depreciation rates will not change absent a filing under Section 205 or 206 of the Federal Power Act.</t>
    </r>
  </si>
  <si>
    <t>Fixed PBOP Expense (Based on 2011 Data) - Electric Portion Only</t>
  </si>
  <si>
    <t>(Notes A &amp; B)</t>
  </si>
  <si>
    <t xml:space="preserve">Depreciation rates are displayed in ATT 10 and will not change absent a Federal Power Act Section 205 or 206 filing.   Amortization periods are displayed in ATT 10A and will not change absent a Federal Power Act Section 205 or 206 filing. </t>
  </si>
  <si>
    <t>Total Electric Accumulated Depreciation has been adjusted to reflect Missouri Regulatory Plan Amortization, as shown on ATT 11, Line 6.</t>
  </si>
  <si>
    <r>
      <t>2</t>
    </r>
    <r>
      <rPr>
        <sz val="12"/>
        <rFont val="Times New Roman"/>
        <family val="1"/>
      </rPr>
      <t xml:space="preserve">  Amortization amounts shall cease once the amount is fully amortized.</t>
    </r>
  </si>
  <si>
    <t>Annual Update</t>
  </si>
  <si>
    <r>
      <t>6</t>
    </r>
    <r>
      <rPr>
        <sz val="10"/>
        <rFont val="Arial"/>
        <family val="0"/>
      </rPr>
      <t xml:space="preserve"> The accumulated depreciation is adjusted to reflect the Missouri Regulatory Plan [as described in footnote to FF1, Pg. 219, Ln. 20, Col. c].  The Total Electric Accumulated Depreciation on Line 6, above, will be reduced by the amounts displayed in the tables below, for each respective Annual Update.  After the 2071 Annual Update, the adjustment amount will be "zero".  The adjustment amounts in the tables below will not change absent a Federal Power Act Section 205 or 206 filing.</t>
    </r>
  </si>
  <si>
    <t>263.37i</t>
  </si>
  <si>
    <t>Missouri Real &amp; Personal Property Taxes</t>
  </si>
  <si>
    <t>Arkansas Real &amp; Personal Property Taxes</t>
  </si>
  <si>
    <t>263.1.12i</t>
  </si>
  <si>
    <t>263.1.18i</t>
  </si>
  <si>
    <t>263.1.24i</t>
  </si>
  <si>
    <t>263.1.31i</t>
  </si>
  <si>
    <t>From Tax Department</t>
  </si>
  <si>
    <t>Federal OAB</t>
  </si>
  <si>
    <t>263.5i</t>
  </si>
  <si>
    <t>Total Plant Related  [GP Allocator from Appendix A, Ln. 12]</t>
  </si>
  <si>
    <t>Appendix A - Ln.69</t>
  </si>
  <si>
    <t>Appendix A - Ln. 69</t>
  </si>
  <si>
    <t xml:space="preserve">Kansas State Income Tax Rate </t>
  </si>
  <si>
    <t>Federal Unemployment</t>
  </si>
  <si>
    <t>263.7i</t>
  </si>
  <si>
    <t>112.3d</t>
  </si>
  <si>
    <t>112.19d</t>
  </si>
  <si>
    <t>336.1e</t>
  </si>
  <si>
    <t>Federal Income Tax Rate</t>
  </si>
  <si>
    <t>Missouri State Income Tax Rate</t>
  </si>
  <si>
    <t>Percent of Federal Tax Eligible for Deduction by Missouri</t>
  </si>
  <si>
    <t>Adjustment</t>
  </si>
  <si>
    <t>Arkansas Unemployment</t>
  </si>
  <si>
    <t>263.14i</t>
  </si>
  <si>
    <t>Kansas Unemployment</t>
  </si>
  <si>
    <t>263.25i</t>
  </si>
  <si>
    <t>Missouri Unemployment</t>
  </si>
  <si>
    <t>Oklahoma Unemployment</t>
  </si>
  <si>
    <t>263.1.4i</t>
  </si>
  <si>
    <t>Arkansas Corp Franchise</t>
  </si>
  <si>
    <t>263.16i</t>
  </si>
  <si>
    <t>Kansas Corp Franchise</t>
  </si>
  <si>
    <t>263.21i</t>
  </si>
  <si>
    <t>Missouri Corp Franchise</t>
  </si>
  <si>
    <t>263.35i</t>
  </si>
  <si>
    <t>Oklahoma Corp Franchise</t>
  </si>
  <si>
    <t>263.1.6i</t>
  </si>
  <si>
    <t>Arkansas Franchise</t>
  </si>
  <si>
    <t>263.1.14i</t>
  </si>
  <si>
    <t>Kansas Franchise</t>
  </si>
  <si>
    <t>263.1.20i</t>
  </si>
  <si>
    <t>Missouri Franchise</t>
  </si>
  <si>
    <t>263.1.26i</t>
  </si>
  <si>
    <t>Oklahoma Franchise</t>
  </si>
  <si>
    <t>263.1.33i</t>
  </si>
  <si>
    <t>Gross Revenue Credits (sum Lines 3 thru 9)   [To Appendix A, Line 122]</t>
  </si>
  <si>
    <t>FERC</t>
  </si>
  <si>
    <t xml:space="preserve">Account </t>
  </si>
  <si>
    <t>Number</t>
  </si>
  <si>
    <t>Depreciation</t>
  </si>
  <si>
    <t>14.</t>
  </si>
  <si>
    <t>15.</t>
  </si>
  <si>
    <t>Note(1): From ATT 9, Pg. 1, Ln. 3.</t>
  </si>
  <si>
    <t>Page 3 of 3</t>
  </si>
  <si>
    <t>Note (9):</t>
  </si>
  <si>
    <t xml:space="preserve">FERC Reserve Acct </t>
  </si>
  <si>
    <t>[From ATT-12, Page 2, Ln. 41, ATRR w/o Incentives]</t>
  </si>
  <si>
    <t>[From ATT-12, Page 2, Ln. 41, Incentive ATRR]</t>
  </si>
  <si>
    <t>Note (8):</t>
  </si>
  <si>
    <t>Note (7):</t>
  </si>
  <si>
    <t>Note (6):</t>
  </si>
  <si>
    <t>Note (5):</t>
  </si>
  <si>
    <t>Note (4):</t>
  </si>
  <si>
    <t>Note (3):</t>
  </si>
  <si>
    <t xml:space="preserve">Note (2): </t>
  </si>
  <si>
    <t xml:space="preserve">Note (1):  </t>
  </si>
  <si>
    <r>
      <t xml:space="preserve">Preferred Dividends </t>
    </r>
    <r>
      <rPr>
        <sz val="10"/>
        <rFont val="Arial"/>
        <family val="2"/>
      </rPr>
      <t>[Note 11]:</t>
    </r>
  </si>
  <si>
    <t>[Note (10)]</t>
  </si>
  <si>
    <t>[Note (8)]</t>
  </si>
  <si>
    <t>[Note (9)]</t>
  </si>
  <si>
    <t>[Note (7)]</t>
  </si>
  <si>
    <t>Col E</t>
  </si>
  <si>
    <t>Date</t>
  </si>
  <si>
    <t>Col F = Cols A+B-C+D+E</t>
  </si>
  <si>
    <t>Data Source</t>
  </si>
  <si>
    <t>Accts 208 - 211</t>
  </si>
  <si>
    <t>Acct 210</t>
  </si>
  <si>
    <t>Acct 213</t>
  </si>
  <si>
    <t>Acct 207</t>
  </si>
  <si>
    <t>Acct 204</t>
  </si>
  <si>
    <t>Total Outstanding</t>
  </si>
  <si>
    <t>Other Paid-In Capital - Preferred</t>
  </si>
  <si>
    <t>Gain/(Loss) On Reaq'd Pref Stock</t>
  </si>
  <si>
    <t>Discount on Preferred Stock</t>
  </si>
  <si>
    <t>Premium on Preferred Stock</t>
  </si>
  <si>
    <t xml:space="preserve">Preferred Stock </t>
  </si>
  <si>
    <t>Page 2 of 2</t>
  </si>
  <si>
    <t>9.</t>
  </si>
  <si>
    <t xml:space="preserve">Total Long Term Debt Balance (Net Proceeds)  [From Pg. 1,  Ln. 13, above] </t>
  </si>
  <si>
    <t>8.</t>
  </si>
  <si>
    <t>TOTAL LTD Interest Amount</t>
  </si>
  <si>
    <t>7.</t>
  </si>
  <si>
    <t>6.</t>
  </si>
  <si>
    <t>Page 1 of 2</t>
  </si>
  <si>
    <r>
      <t>NET PROCEEDS</t>
    </r>
    <r>
      <rPr>
        <sz val="10"/>
        <rFont val="Arial"/>
        <family val="2"/>
      </rPr>
      <t xml:space="preserve"> (Avg of Beg of Yr and End of Yr LTD):</t>
    </r>
  </si>
  <si>
    <t>Labor Related:</t>
  </si>
  <si>
    <t>Plant Related:</t>
  </si>
  <si>
    <t>OTHER TAXES:</t>
  </si>
  <si>
    <r>
      <t xml:space="preserve">Total </t>
    </r>
    <r>
      <rPr>
        <sz val="10"/>
        <rFont val="Arial"/>
        <family val="2"/>
      </rPr>
      <t>(Ln. 1 + Ln. 2) [Appendix A, Pg. 1, Ln. 46]</t>
    </r>
  </si>
  <si>
    <t>13.</t>
  </si>
  <si>
    <t xml:space="preserve">Less: Unamortized balance Discounts [From Line 9, above] </t>
  </si>
  <si>
    <t>12.</t>
  </si>
  <si>
    <t xml:space="preserve">Plus: Unamortized balance Premiums [From Line 6, above] </t>
  </si>
  <si>
    <t>11.</t>
  </si>
  <si>
    <t>Gross Proceeds [From Line 3, above]</t>
  </si>
  <si>
    <t>10.</t>
  </si>
  <si>
    <t>Avg of Beg &amp; End of Yr Discounts</t>
  </si>
  <si>
    <t>Avg of Beg &amp; End of Yr Premiums</t>
  </si>
  <si>
    <t xml:space="preserve">Date </t>
  </si>
  <si>
    <t xml:space="preserve">NET PROCEEDS </t>
  </si>
  <si>
    <t>Note (2):</t>
  </si>
  <si>
    <t>Note (1):</t>
  </si>
  <si>
    <t>Col E= Cols A+B+C+D</t>
  </si>
  <si>
    <t>Acct 224</t>
  </si>
  <si>
    <t>Acct 222</t>
  </si>
  <si>
    <t>Acct 221</t>
  </si>
  <si>
    <t>Acct 223</t>
  </si>
  <si>
    <t>Total Long Term Debt Outstanding</t>
  </si>
  <si>
    <t>Other Long Term Debt</t>
  </si>
  <si>
    <t>Reacquired Bonds</t>
  </si>
  <si>
    <t>Bonds</t>
  </si>
  <si>
    <t>Annual Total Net Revenue Requirement</t>
  </si>
  <si>
    <t>Advances from Associated Company LTD</t>
  </si>
  <si>
    <t>207.99g</t>
  </si>
  <si>
    <t>263.32i</t>
  </si>
  <si>
    <t>GROSS PROCEEDS - LTD OUTSTANDING</t>
  </si>
  <si>
    <r>
      <t>2</t>
    </r>
    <r>
      <rPr>
        <sz val="10"/>
        <rFont val="Arial"/>
        <family val="0"/>
      </rPr>
      <t xml:space="preserve"> Serves as the reserve for future costs of worker's compensation claims and long-term disability claims.</t>
    </r>
  </si>
  <si>
    <r>
      <t>1</t>
    </r>
    <r>
      <rPr>
        <sz val="10"/>
        <rFont val="Arial"/>
        <family val="0"/>
      </rPr>
      <t xml:space="preserve"> Serves as the reserve for injuries and damages to the public for which we have open litigation.</t>
    </r>
  </si>
  <si>
    <t>(NP Allocator)</t>
  </si>
  <si>
    <r>
      <t xml:space="preserve">Accum Prov Inj/Damgs - Workman's Comp </t>
    </r>
    <r>
      <rPr>
        <vertAlign val="superscript"/>
        <sz val="10"/>
        <rFont val="Arial"/>
        <family val="2"/>
      </rPr>
      <t>2</t>
    </r>
  </si>
  <si>
    <r>
      <t xml:space="preserve">Accum Prov for Inj/Damgs - Public Liability </t>
    </r>
    <r>
      <rPr>
        <vertAlign val="superscript"/>
        <sz val="10"/>
        <rFont val="Arial"/>
        <family val="2"/>
      </rPr>
      <t>1</t>
    </r>
  </si>
  <si>
    <t>Description of Reserve:</t>
  </si>
  <si>
    <t>COL. C</t>
  </si>
  <si>
    <t>COL. B</t>
  </si>
  <si>
    <t>Attachment 1 - ACCUMULATED DEFERRED INCOME TAXES ACCOUNT 190</t>
  </si>
  <si>
    <t>Attachment 1 - ACCUMULATED DEFERRED INCOME TAXES ACCOUNTS 281 &amp; 282</t>
  </si>
  <si>
    <t>(Col. C = Col. A x Col. B)</t>
  </si>
  <si>
    <t xml:space="preserve">Description &amp; SPP Documentation </t>
  </si>
  <si>
    <t>Attachment 1 - ACCUMULATED DEFERRED INCOME TAXES ACCOUNT 283</t>
  </si>
  <si>
    <t>Allocator  NP</t>
  </si>
  <si>
    <t>Attachment 4, NON-ESCROWED FUNDS</t>
  </si>
  <si>
    <t>Attachment 6, WEIGHTED AVERAGE COST OF CAPITAL</t>
  </si>
  <si>
    <t>Sub 145 - Joplin West 7th - Sub 64 - Joplin 10th St. 69KV Ckt 1</t>
  </si>
  <si>
    <t>Pg. 5</t>
  </si>
  <si>
    <t>ATT 11 - Reconciliation, Ln. 3, Col. C</t>
  </si>
  <si>
    <t>ATT 5 - Cost Support, Ln. 26</t>
  </si>
  <si>
    <t>ATT 5 - Cost Support, Ln. 63</t>
  </si>
  <si>
    <t>Need to verify during each annual update with Director of Supply Management if there are any such TSR revenues (including TSR revenue from SPP customers not in EDE zone) for load that is NOT included in Empire's divisor.</t>
  </si>
  <si>
    <t xml:space="preserve">overheads shall be treated, as described in footnote B above. </t>
  </si>
  <si>
    <t xml:space="preserve">years' calculations will not result in a refund or additional charge for prior years.  Empire reserves the option, but not the obligation, to "lock in" </t>
  </si>
  <si>
    <t>Ozarks 161/69KV Transformer Ckt 1</t>
  </si>
  <si>
    <t>Pg. 6</t>
  </si>
  <si>
    <t>Ozarks - Riverside 161KV</t>
  </si>
  <si>
    <t>Pg. 7</t>
  </si>
  <si>
    <t>Pg. 8</t>
  </si>
  <si>
    <t>Sub 330 - Ozark NW  - Sub434 - Ozark SE 69 KV Ckt 1</t>
  </si>
  <si>
    <t>Sub 330 - Ozark Northwest  - Sub434 - Ozark Southeast 69 KV Ckt 1</t>
  </si>
  <si>
    <t xml:space="preserve">Ozark South - Sub434 - Ozark Southeast 69KV Ckt 1 </t>
  </si>
  <si>
    <t>Pg. 9</t>
  </si>
  <si>
    <t>Sub 110 - Oronogo Jct. 161/69KV Transformer Ckt 1</t>
  </si>
  <si>
    <t>Pg. 10</t>
  </si>
  <si>
    <t>Pg. 11</t>
  </si>
  <si>
    <r>
      <t>95% BPF / 5% TSR</t>
    </r>
    <r>
      <rPr>
        <sz val="10"/>
        <rFont val="Arial"/>
        <family val="2"/>
      </rPr>
      <t xml:space="preserve"> Sub 110 - Oronogo Jct. Sub 452 - Riverton 161 KV Ckt 1</t>
    </r>
  </si>
  <si>
    <t>Attachment 6</t>
  </si>
  <si>
    <t>Attachment 8</t>
  </si>
  <si>
    <t>Attachment 7</t>
  </si>
  <si>
    <t>Attachment 9</t>
  </si>
  <si>
    <t>COL. A</t>
  </si>
  <si>
    <t>Working Capital Adjustment</t>
  </si>
  <si>
    <t>Relates to AMT incurred that creates a credit for future years.</t>
  </si>
  <si>
    <t xml:space="preserve">     Less Expenses Associated with Schedule 1 Rate</t>
  </si>
  <si>
    <t xml:space="preserve">    (561) Load Dispatching</t>
  </si>
  <si>
    <t xml:space="preserve">    (561.1) Load Dispatch-Reliability</t>
  </si>
  <si>
    <t xml:space="preserve">    (561.2) Load Dispatch-Monitor and Operate Transmission System</t>
  </si>
  <si>
    <t xml:space="preserve">    (561.3) Load Dispatch-Transmission Service and Scheduling</t>
  </si>
  <si>
    <t xml:space="preserve">    (561.4) Scheduling, System Control and Dispatch Services</t>
  </si>
  <si>
    <t>Account 561 Expenses Associated with Schedule 1 Rate</t>
  </si>
  <si>
    <t>Non-Escrowed Funds</t>
  </si>
  <si>
    <t>Gross Revenue Requirement</t>
  </si>
  <si>
    <t>p</t>
  </si>
  <si>
    <t>Notes</t>
  </si>
  <si>
    <t>Allocator</t>
  </si>
  <si>
    <t>Fixed</t>
  </si>
  <si>
    <t>T</t>
  </si>
  <si>
    <t xml:space="preserve">     Less Account 565</t>
  </si>
  <si>
    <t xml:space="preserve">    Less Regulatory Commission Exp Account 928</t>
  </si>
  <si>
    <t>Zonal Transmission Network 12 CP Average</t>
  </si>
  <si>
    <t>Col B = Col A/Col A Total</t>
  </si>
  <si>
    <t>Col D = Col B x Col C</t>
  </si>
  <si>
    <t xml:space="preserve">    Less General Advertising Exp Account 930.1</t>
  </si>
  <si>
    <t>Regulatory Commission Exp Account 928</t>
  </si>
  <si>
    <t>Network Service Rate ($/MW/Year)</t>
  </si>
  <si>
    <t>Debt %</t>
  </si>
  <si>
    <t>Common %</t>
  </si>
  <si>
    <t>Debt Cost</t>
  </si>
  <si>
    <t>Common Cost</t>
  </si>
  <si>
    <t>Weighted Cost of Debt</t>
  </si>
  <si>
    <t>Weighted Cost of Common</t>
  </si>
  <si>
    <t>Preferred %</t>
  </si>
  <si>
    <t>Preferred Cost</t>
  </si>
  <si>
    <t>Rate of Return on Rate Base ( ROR )</t>
  </si>
  <si>
    <t>Undistributed Stores Expense</t>
  </si>
  <si>
    <t>Other Electric Revenues (Note 1)</t>
  </si>
  <si>
    <r>
      <t xml:space="preserve">Average Cost Rate </t>
    </r>
    <r>
      <rPr>
        <sz val="10"/>
        <rFont val="Arial"/>
        <family val="2"/>
      </rPr>
      <t>[Ln 4 / Ln 3] [To ATT 6, Pg. 1, Col. C, Ln. 2]:</t>
    </r>
  </si>
  <si>
    <t>[To ATT-6, Page 1, Line 3, Col A]</t>
  </si>
  <si>
    <t>(561) Load Dispatching</t>
  </si>
  <si>
    <t>321.84b</t>
  </si>
  <si>
    <t>321.85b</t>
  </si>
  <si>
    <t>(561.1) Load Dispatch Reliability</t>
  </si>
  <si>
    <t>(561.4) Scheduling, System Control and Dispatch Services</t>
  </si>
  <si>
    <t>321.87b</t>
  </si>
  <si>
    <t>ATT 9, Pg. 2, Ln. 4</t>
  </si>
  <si>
    <t>ATT 9, Pg. 2, Ln. 5</t>
  </si>
  <si>
    <t>Less Account 565</t>
  </si>
  <si>
    <t xml:space="preserve">Less Ancillary Services Associated with Schedule 1: </t>
  </si>
  <si>
    <t>Ln</t>
  </si>
  <si>
    <t>This Line Not Used</t>
  </si>
  <si>
    <t>This Line Not used</t>
  </si>
  <si>
    <r>
      <t xml:space="preserve">Currently </t>
    </r>
    <r>
      <rPr>
        <b/>
        <u val="single"/>
        <sz val="10"/>
        <color indexed="10"/>
        <rFont val="Arial"/>
        <family val="2"/>
      </rPr>
      <t>Excluded from Appendix A</t>
    </r>
  </si>
  <si>
    <r>
      <t xml:space="preserve">Currently </t>
    </r>
    <r>
      <rPr>
        <b/>
        <u val="single"/>
        <sz val="10"/>
        <color indexed="10"/>
        <rFont val="Arial"/>
        <family val="2"/>
      </rPr>
      <t>Included on Appendix A</t>
    </r>
  </si>
  <si>
    <t>Sub 110 - Oronogo Jct. Sub 452 - Riverton 161 KV Ckt 1</t>
  </si>
  <si>
    <t>(The ATRR for UID# 10730 is reduced to reflect 5% TSR Revenues)</t>
  </si>
  <si>
    <t>[Line 123 - Line 124]</t>
  </si>
  <si>
    <t xml:space="preserve">   Includes Firm EDE Native Retail Load plus Firm SPP NITS loads delivered to service points located within EDE's transmission system.</t>
  </si>
  <si>
    <r>
      <t xml:space="preserve">    Plus:  </t>
    </r>
    <r>
      <rPr>
        <b/>
        <sz val="12"/>
        <rFont val="Arial"/>
        <family val="2"/>
      </rPr>
      <t>Fixed</t>
    </r>
    <r>
      <rPr>
        <sz val="12"/>
        <rFont val="Arial"/>
        <family val="2"/>
      </rPr>
      <t xml:space="preserve"> PBOP expense</t>
    </r>
  </si>
  <si>
    <t>Total Net Transmission Plant [From Appendix A, Line 13]</t>
  </si>
  <si>
    <t>38.</t>
  </si>
  <si>
    <t>39.</t>
  </si>
  <si>
    <t>In lieu of using a blended state tax rate, Empire will use the Missouri state income tax rate (and 50% Federal Deduction); which yields the lowest rate for the four states.  The vast majority of Empire's transmission system is located in Missouri.</t>
  </si>
  <si>
    <t>Unappropriated Undistributed Subsidiary Earnings</t>
  </si>
  <si>
    <t>Acct 216.1</t>
  </si>
  <si>
    <t>[Note (13)]</t>
  </si>
  <si>
    <t>112.15d</t>
  </si>
  <si>
    <t>112.12d</t>
  </si>
  <si>
    <t>112.18d</t>
  </si>
  <si>
    <t>219.29.c</t>
  </si>
  <si>
    <t>Appendix A, Ln. 7</t>
  </si>
  <si>
    <t>[Note (14)]</t>
  </si>
  <si>
    <t>[Note (13)]:</t>
  </si>
  <si>
    <t>[Note (14)]:</t>
  </si>
  <si>
    <t xml:space="preserve">Transmission Gross Plant (excluding Land Held for Future Use)           </t>
  </si>
  <si>
    <t>Company Records from Mgr of Property Acctg</t>
  </si>
  <si>
    <t>Annual Total Zonal Revenue Requirement (Attachment H)</t>
  </si>
  <si>
    <t xml:space="preserve">Transmission Net Plant (excluding Land Held for Future Use)                 </t>
  </si>
  <si>
    <t>Note (2): From ATT 8, Pg. 1, Ln. 3.</t>
  </si>
  <si>
    <t>Note(4): From ATT 9, Page 2, Ln. 9.</t>
  </si>
  <si>
    <t>ERROR IDENTIFICATION</t>
  </si>
  <si>
    <t>Formula Reference</t>
  </si>
  <si>
    <t>Incorrect Amount</t>
  </si>
  <si>
    <t>Correct Amount</t>
  </si>
  <si>
    <r>
      <t xml:space="preserve">Contract Year </t>
    </r>
    <r>
      <rPr>
        <b/>
        <vertAlign val="superscript"/>
        <sz val="10"/>
        <rFont val="Arial"/>
        <family val="2"/>
      </rPr>
      <t>1</t>
    </r>
  </si>
  <si>
    <t>Impact on ATRR (Cred)/Chg</t>
  </si>
  <si>
    <t>Total Adjustment to ATRR</t>
  </si>
  <si>
    <t>Difference (Cred)/ Chg</t>
  </si>
  <si>
    <r>
      <t xml:space="preserve">Calculated Interest </t>
    </r>
    <r>
      <rPr>
        <b/>
        <vertAlign val="superscript"/>
        <sz val="10"/>
        <rFont val="Arial"/>
        <family val="2"/>
      </rPr>
      <t>2</t>
    </r>
  </si>
  <si>
    <t>Notes:</t>
  </si>
  <si>
    <r>
      <t>1</t>
    </r>
    <r>
      <rPr>
        <sz val="10"/>
        <rFont val="Arial"/>
        <family val="0"/>
      </rPr>
      <t xml:space="preserve"> Contract Year in which the error occurred and affected the ATRR and rates paid by customers.</t>
    </r>
  </si>
  <si>
    <r>
      <t>2</t>
    </r>
    <r>
      <rPr>
        <sz val="10"/>
        <rFont val="Arial"/>
        <family val="0"/>
      </rPr>
      <t xml:space="preserve"> Each ATRR adjustment shall include interest based on Section 35.19a of the Commission Regulations.</t>
    </r>
  </si>
  <si>
    <t>Note (5): From ATT 8, Pg. 1, Ln. 5.</t>
  </si>
  <si>
    <t>Col H</t>
  </si>
  <si>
    <t>(H=A-B-C-D-E-F-G)</t>
  </si>
  <si>
    <t xml:space="preserve">ADIT </t>
  </si>
  <si>
    <t xml:space="preserve">  To Appendix A, Line 36</t>
  </si>
  <si>
    <t>Column A</t>
  </si>
  <si>
    <t>Column B</t>
  </si>
  <si>
    <t>Column C</t>
  </si>
  <si>
    <t>Pg. 263 &amp; 263.1</t>
  </si>
  <si>
    <r>
      <t xml:space="preserve">Total Included  (Column C, Lines 7 + 13) </t>
    </r>
    <r>
      <rPr>
        <sz val="10"/>
        <rFont val="Arial"/>
        <family val="2"/>
      </rPr>
      <t>[To Appendix A, Line 74]</t>
    </r>
  </si>
  <si>
    <t>Total, Included and Excluded (Column A, Lines 7 + 13 + 28)</t>
  </si>
  <si>
    <t xml:space="preserve">    Less Accumulated Other Comprehensive Income Account 219</t>
  </si>
  <si>
    <t>Total Net Property, Plant &amp; Equipment</t>
  </si>
  <si>
    <t>Total Adjustment to Rate Base</t>
  </si>
  <si>
    <t>Total ADIT (Pg. 1, Ln. 25 + Pg. 2, Ln. 15 + Pg. 3, Ln 25)</t>
  </si>
  <si>
    <t>Long Term Interest &amp; Hedging Costs</t>
  </si>
  <si>
    <t>Total Proprietary Capital*</t>
  </si>
  <si>
    <t>Acc Other Comp Income</t>
  </si>
  <si>
    <t>Common Equity Balance</t>
  </si>
  <si>
    <t>Outstanding Balance</t>
  </si>
  <si>
    <t>(% of fed inc tax deductible for state purposes)</t>
  </si>
  <si>
    <t xml:space="preserve">   T=1 - {[(1 - SIT) * (1 - FIT)] / (1 - SIT * FIT * p)} =</t>
  </si>
  <si>
    <t xml:space="preserve">Includes all Regulatory Commission Expenses for all Electric jurisdictions. </t>
  </si>
  <si>
    <t xml:space="preserve">Includes safety-related and load/grid congestion management advertising expense included in Account 909 (Product codes ADAS, ADCS, ADPA).  </t>
  </si>
  <si>
    <t>The currently effective income tax rate where FIT is the Federal income tax rate; SIT is the Missouri income tax rate, and p = the percentage of</t>
  </si>
  <si>
    <t>Includes only charges incurred for system integration and transmission costs paid to others that benefit transmission customers.</t>
  </si>
  <si>
    <t>Page 1 of 4</t>
  </si>
  <si>
    <t xml:space="preserve">Appendix A - Ln. 8  &amp;  ATT 10A, Ln. 42 </t>
  </si>
  <si>
    <t>Appendix A - Ln. 69  &amp;  ATT 10, Ln. 41</t>
  </si>
  <si>
    <t>Appendix A - Ln. 22  &amp;  ATT 10A, Ln. 40</t>
  </si>
  <si>
    <t>This represents "Point-To-Point" demand revenue margins derived from the "grandfathered" BPU &amp; Kaw Valley agreements (the BPU contract terminated effective 5/31/12, and data input associated with this contract will no longer be included after the 2013 Annual Update).  The non-RQ "Demand Revenues" found in FF1, Pg. 311, Col. h (and page 311 extensions) for these two customers should be reduced by the sum of the Demand Charges (costs) found in FF1, Pg. 327, col. j (and page 327 extensions) for these two customers.</t>
  </si>
  <si>
    <t>The purpose of this worksheet is to individually document the value(s) of the non-escrowed reserve funds that will be credited against working capital.  All inputs are derived from the Company's Books and Records, as described.</t>
  </si>
  <si>
    <t>Data to be supplied by Director of Supply Management, based on SPP information.</t>
  </si>
  <si>
    <t>Kansas Real &amp; Personal Property Taxes - Local</t>
  </si>
  <si>
    <t>Missouri Real &amp; Personal Property Taxes - Local</t>
  </si>
  <si>
    <t>Oklahoma Real &amp; Personal Property Taxes - Local</t>
  </si>
  <si>
    <t>10a</t>
  </si>
  <si>
    <t>Pref Stock &amp; Accts 204, 207,208, 210, 211, 213 - Verify with Director of Finance and Controller</t>
  </si>
  <si>
    <t>The Worksheets listed below require Input of Data directly into the Worksheets themselves:</t>
  </si>
  <si>
    <t>ITC Adjustment:</t>
  </si>
  <si>
    <t>Transmission / Non-transmission Cost Support:</t>
  </si>
  <si>
    <t>Adjustments to A &amp; G Expense:</t>
  </si>
  <si>
    <t>Regulatory Expense Related to Transmission Cost Support:</t>
  </si>
  <si>
    <t>State Income Tax Rates:</t>
  </si>
  <si>
    <t>Missouri</t>
  </si>
  <si>
    <t>Kansas</t>
  </si>
  <si>
    <t>Oklahoma</t>
  </si>
  <si>
    <t>Arkansas</t>
  </si>
  <si>
    <t>Education and Out Reach Cost Support:</t>
  </si>
  <si>
    <t>Accelerated Amortization of Polution Control Facilities</t>
  </si>
  <si>
    <t>266.8.f  [From Inputs, Pg.1, Ln. 50]</t>
  </si>
  <si>
    <t>ATT 5 - Cost Support</t>
  </si>
  <si>
    <t>Revenues from Direct Assigned Transmission Facilities</t>
  </si>
  <si>
    <t>General Description of the Direct Assigned Transmission Facilities</t>
  </si>
  <si>
    <t>Revenues from Directly Assigned Transmission Facilities (ATT 3, Note 2)</t>
  </si>
  <si>
    <t>Excluded Plant Cost Support:</t>
  </si>
  <si>
    <t>Prepayments:</t>
  </si>
  <si>
    <t>Adjustments to Transmission O&amp;M:</t>
  </si>
  <si>
    <t>321.112.b [From Inputs, Pg. 1, Ln. 52]</t>
  </si>
  <si>
    <t>321.96.b [From Inputs, Pg. 1, Ln. 51]</t>
  </si>
  <si>
    <t>Interest on Debt to Assoc. Companies</t>
  </si>
  <si>
    <t>117.67c</t>
  </si>
  <si>
    <t>ATT-9 - LTD, Pg. 2, Ln. 5a</t>
  </si>
  <si>
    <t>321.84.b [From Inputs, Pg. 1, Ln. 40]</t>
  </si>
  <si>
    <t>321.85.b [From Inputs, Pg. 1, Ln. 41]</t>
  </si>
  <si>
    <t>321.86.b [From Inputs, Pg. 1, Ln. 42]</t>
  </si>
  <si>
    <t>321.87.b [From Inputs, Pg. 1, Ln. 43]</t>
  </si>
  <si>
    <t>321.88.b [From Inputs, Pg. 1, Ln. 44]</t>
  </si>
  <si>
    <t>Total Load Dispatching, Scheduling, and Control (Sum Accts 561 through 561.4, above)</t>
  </si>
  <si>
    <t>EDE Zonal Load:</t>
  </si>
  <si>
    <t>ATT 12 - Regional Projects</t>
  </si>
  <si>
    <t>[From ATT-5, Ln. 26]</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</si>
  <si>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</si>
  <si>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</si>
  <si>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Unamortized balance Premiums (Beg of Yr) [Form 1, Pg. 112, Ln. 22, Col. d] [From Inputs, Pg. 1, Ln. 19]</t>
  </si>
  <si>
    <t>Unamortized balance Premiums (End of Yr) [Form 1, Pg. 112, Ln. 22, Col. c] [From Inputs, Pg. 1, Ln. 18]</t>
  </si>
  <si>
    <t>Unamortized balance Discounts (Beg of Yr) [Form 1, Pg. 112, Ln. 23, Col. d] [From Inputs, Pg. 1, Ln. 21]</t>
  </si>
  <si>
    <t>Unamortized balance Discounts (End of Yr) [Form 1, Pg. 112, Ln. 23, Col. c] [From Inputs, Pg. 1, Ln. 20]</t>
  </si>
  <si>
    <r>
      <t>Rates (%)</t>
    </r>
    <r>
      <rPr>
        <vertAlign val="superscript"/>
        <sz val="12"/>
        <rFont val="Arial"/>
        <family val="2"/>
      </rPr>
      <t>1</t>
    </r>
  </si>
  <si>
    <r>
      <t>Rates (%)</t>
    </r>
    <r>
      <rPr>
        <vertAlign val="superscript"/>
        <sz val="12"/>
        <rFont val="Arial"/>
        <family val="2"/>
      </rPr>
      <t>2</t>
    </r>
  </si>
  <si>
    <t>Account 111</t>
  </si>
  <si>
    <t>Beginning Bal.</t>
  </si>
  <si>
    <t>Ending Balance</t>
  </si>
  <si>
    <t xml:space="preserve">Column (a) Conformation [FF1, Pg. 205, Ln. 5, Col. g] [From Inputs, Pg. 1, Ln. 31] </t>
  </si>
  <si>
    <t xml:space="preserve">Column (c) Conformation [FF1, Pg. 336, Ln. 1, Col. f] [From Inputs, Pg.1, Ln. 58] </t>
  </si>
  <si>
    <t xml:space="preserve">Column (f) Conformation [FF1, Pg. 200, Ln. 21, Col. c] [From Inputs, Pg. 1, Ln. 30] </t>
  </si>
  <si>
    <r>
      <t>1</t>
    </r>
    <r>
      <rPr>
        <sz val="10"/>
        <rFont val="Arial"/>
        <family val="0"/>
      </rPr>
      <t xml:space="preserve"> The bond interest paid [FF1, Pg. 117, Ln. 62, Col. c] does not include the interest paid on the EDG bond.  This adjustment adds the EDG bond interest into LTD interest costs to reflect the consolidated capital structure used by Empire.  See FF1, Pg. 256, EDG Bond Footnote.</t>
    </r>
  </si>
  <si>
    <r>
      <t xml:space="preserve">2 </t>
    </r>
    <r>
      <rPr>
        <sz val="10"/>
        <rFont val="Arial"/>
        <family val="0"/>
      </rPr>
      <t>The beginning of year 1st mortgage bond balance [FF1, Pg. 112, Ln. 18, Col. d] does not include the EDG bond principal.  This adjustment adds the EDG bond principal to the bond balance to reflect the consolidated capital structure used by Empire.  See FF1, Pg. 256, EDG Bond Footnote.</t>
    </r>
  </si>
  <si>
    <r>
      <t>3</t>
    </r>
    <r>
      <rPr>
        <sz val="10"/>
        <rFont val="Arial"/>
        <family val="0"/>
      </rPr>
      <t xml:space="preserve"> The end of year 1st mortgage balance [FF1, Pg. 112, Ln. 18, Col. c] does not include the EDG bond principal; which is added in to reflect the consolidated capital structure used by Empire.  See FF1, Pg. 256, EDG Bond Footnote.</t>
    </r>
  </si>
  <si>
    <r>
      <t>GROSS PROCEEDS</t>
    </r>
    <r>
      <rPr>
        <sz val="10"/>
        <rFont val="Arial"/>
        <family val="2"/>
      </rPr>
      <t xml:space="preserve"> (Avg of Beg of Yr and End of Yr LTD Gross Outstanding Balances in Col E) [To ATT 6, Pg.1, Ln. 1, Col. A]:</t>
    </r>
  </si>
  <si>
    <t>October, 2008</t>
  </si>
  <si>
    <t>Percentage Point increase in NTPCC for each 1.00% of "Incentive ROE" [(0.0100/Line 4) x Line 5 x 100]</t>
  </si>
  <si>
    <t>Page 2 of 4</t>
  </si>
  <si>
    <t>Page 3 of 4</t>
  </si>
  <si>
    <t>Page 4 of 4</t>
  </si>
  <si>
    <t>Premium (Discount)</t>
  </si>
  <si>
    <t>Ozark Beach Lost Generation</t>
  </si>
  <si>
    <t>Deferred ITC Cr - Advanced Coal Credit</t>
  </si>
  <si>
    <t>Relates to Dmgs rec'd for future generation impairments.</t>
  </si>
  <si>
    <t>Iatan II Def Tax Recognition of ITC not currently available.</t>
  </si>
  <si>
    <t>Accumulated Def Tax - Repair Allowance</t>
  </si>
  <si>
    <t>Tax Expensing of Distr Trans &amp; Gen Book Additions.</t>
  </si>
  <si>
    <t xml:space="preserve">Gains/(Losses) on Reacq'd Preferred Stock </t>
  </si>
  <si>
    <t>Other Paid-In Capital (Preferred Stock)</t>
  </si>
  <si>
    <t>Acct 207, 213-Pfd</t>
  </si>
  <si>
    <t>Acct 219</t>
  </si>
  <si>
    <t>Col F</t>
  </si>
  <si>
    <t>Col G</t>
  </si>
  <si>
    <t>[Note (11)]</t>
  </si>
  <si>
    <t>[Note(4)]</t>
  </si>
  <si>
    <t>[Note (12)]</t>
  </si>
  <si>
    <r>
      <t>Common Equity Balance</t>
    </r>
    <r>
      <rPr>
        <sz val="10"/>
        <rFont val="Arial"/>
        <family val="0"/>
      </rPr>
      <t xml:space="preserve">  [Average of Beg of Yr &amp; End of Yr CE Balance]:</t>
    </r>
  </si>
  <si>
    <t xml:space="preserve">* Includes both Common and Preferred Stock accounts. </t>
  </si>
  <si>
    <t>[Note (1)]:</t>
  </si>
  <si>
    <t>Incentive ROE (See Note 1, below):</t>
  </si>
  <si>
    <t>Note 1: The Incentive ROE percentage shall remain at zero, except as authorized by FERC through a separate Section 205 filing for specific SPP projects.</t>
  </si>
  <si>
    <t>December, 2009</t>
  </si>
  <si>
    <t>12/2009</t>
  </si>
  <si>
    <t>March, 2010</t>
  </si>
  <si>
    <t>3/2010</t>
  </si>
  <si>
    <t>April, 2010</t>
  </si>
  <si>
    <t>4/2010</t>
  </si>
  <si>
    <t>August, 2008</t>
  </si>
  <si>
    <t>8/2008</t>
  </si>
  <si>
    <t>June, 2011</t>
  </si>
  <si>
    <t>6/2011</t>
  </si>
  <si>
    <t>December,2011</t>
  </si>
  <si>
    <t>12/2011</t>
  </si>
  <si>
    <t>Attachment 11</t>
  </si>
  <si>
    <t>Attachment 12</t>
  </si>
  <si>
    <t>[Note (8)]:</t>
  </si>
  <si>
    <t>Job #</t>
  </si>
  <si>
    <t>[Note (2)]:</t>
  </si>
  <si>
    <t>[Note (9)]:</t>
  </si>
  <si>
    <t>[Note (3)]:</t>
  </si>
  <si>
    <t>[Note (10)]:</t>
  </si>
  <si>
    <t>[Note (4)]:</t>
  </si>
  <si>
    <t>[Note (11)]:</t>
  </si>
  <si>
    <t>[Note (5)]:</t>
  </si>
  <si>
    <t>[Note (12)]:</t>
  </si>
  <si>
    <t>[Note (6)]:</t>
  </si>
  <si>
    <t>[Note (7)]:</t>
  </si>
  <si>
    <t>Attachment 10, DEPRECIATION RATES</t>
  </si>
  <si>
    <t>Attachment 10</t>
  </si>
  <si>
    <t>Attachment 8, PREFERRED STOCK</t>
  </si>
  <si>
    <t>Attachment 7, COMMON STOCK</t>
  </si>
  <si>
    <t>GP Allocator</t>
  </si>
  <si>
    <t>T/D Pole Allocation Factor</t>
  </si>
  <si>
    <t>Gross Distribution Pole/Structure Investment (Acct 364)</t>
  </si>
  <si>
    <t>Gross Transmission Pole/Structure Investment (Accts 354 + 355)</t>
  </si>
  <si>
    <t>206.51.b</t>
  </si>
  <si>
    <t>206.52.b</t>
  </si>
  <si>
    <t>206.64.b</t>
  </si>
  <si>
    <t>Transmission Towers and Fixtures</t>
  </si>
  <si>
    <t>Transmission Poles And Fixtures</t>
  </si>
  <si>
    <t>Distribution Poles, Towers, and Fixtures</t>
  </si>
  <si>
    <t>Total Pole/Tower Gross Plant</t>
  </si>
  <si>
    <t>COLUMN A</t>
  </si>
  <si>
    <t>COLUMN B</t>
  </si>
  <si>
    <t>COLUMN C</t>
  </si>
  <si>
    <t>COLUMN D</t>
  </si>
  <si>
    <t>COLUMN E</t>
  </si>
  <si>
    <t>Rent from Electric Transmission Property [Line 1 x Line 2]</t>
  </si>
  <si>
    <t>Revenue Credits &amp; Adjustments</t>
  </si>
  <si>
    <t>122a</t>
  </si>
  <si>
    <t>122b</t>
  </si>
  <si>
    <t>Total Revenue Credits and Adjustments</t>
  </si>
  <si>
    <t>124c</t>
  </si>
  <si>
    <t>Refunds and Surcharges (Adjustments to Gross ATRR)</t>
  </si>
  <si>
    <t>Refunds and Surcharges (Adjustments to SPP Regional Projects' ATRR)</t>
  </si>
  <si>
    <t>(Line 122 + Line 122a)</t>
  </si>
  <si>
    <t>[Line 124 + Line 124a + Line 124b]</t>
  </si>
  <si>
    <t>Rent from Electric Property</t>
  </si>
  <si>
    <t>300.19.b</t>
  </si>
  <si>
    <t>Line</t>
  </si>
  <si>
    <t>Sheet</t>
  </si>
  <si>
    <t>Total Wages Less A&amp;G Wages Expense</t>
  </si>
  <si>
    <t>Wage &amp; Salary Allocator</t>
  </si>
  <si>
    <t>Total Undistributed Stores Expense Allocated to Transmission</t>
  </si>
  <si>
    <t xml:space="preserve">  1/8</t>
  </si>
  <si>
    <t>Operations &amp; Maintenance Expense</t>
  </si>
  <si>
    <t>Revenue Requirement</t>
  </si>
  <si>
    <t xml:space="preserve">Taxes Other than Income Taxes                                                   </t>
  </si>
  <si>
    <t>Taxes Other than Income Taxes</t>
  </si>
  <si>
    <t>Total Taxes Other than Income Taxes</t>
  </si>
  <si>
    <t>Return \ Capitalization Calculations</t>
  </si>
  <si>
    <t>Difference  (Line 29 - Line 30)</t>
  </si>
  <si>
    <t>Description</t>
  </si>
  <si>
    <t>Account/Description/Classification</t>
  </si>
  <si>
    <t>End of Year</t>
  </si>
  <si>
    <t>Stores Expense Undistributed (Account 163)</t>
  </si>
  <si>
    <t>227.8.c</t>
  </si>
  <si>
    <t>227.16.c</t>
  </si>
  <si>
    <t>EPRI Annual Membership Dues</t>
  </si>
  <si>
    <t>H</t>
  </si>
  <si>
    <t>Source</t>
  </si>
  <si>
    <t>I</t>
  </si>
  <si>
    <t xml:space="preserve">Line </t>
  </si>
  <si>
    <t xml:space="preserve">Template Sheet </t>
  </si>
  <si>
    <t>No</t>
  </si>
  <si>
    <t>of the Link</t>
  </si>
  <si>
    <t>111.57c</t>
  </si>
  <si>
    <t>112.3c</t>
  </si>
  <si>
    <t>112.12c</t>
  </si>
  <si>
    <t>112.15c</t>
  </si>
  <si>
    <t>112.16c</t>
  </si>
  <si>
    <t>112.18c</t>
  </si>
  <si>
    <t>112.19c</t>
  </si>
  <si>
    <t>112.20c</t>
  </si>
  <si>
    <t>112.21c</t>
  </si>
  <si>
    <t>117.62c</t>
  </si>
  <si>
    <t>117.63c</t>
  </si>
  <si>
    <t>117.64c</t>
  </si>
  <si>
    <t>117.65c</t>
  </si>
  <si>
    <t>117.66c</t>
  </si>
  <si>
    <t>118.29c</t>
  </si>
  <si>
    <t>200.21c</t>
  </si>
  <si>
    <t>Total Intangible Plant</t>
  </si>
  <si>
    <t>205.5g</t>
  </si>
  <si>
    <t>Total Electric Plant in Service</t>
  </si>
  <si>
    <t>207.104g</t>
  </si>
  <si>
    <t>Trn - Total Transmission Plant</t>
  </si>
  <si>
    <t>207.58g</t>
  </si>
  <si>
    <t>Gen - Total General Plant</t>
  </si>
  <si>
    <t>219.25c</t>
  </si>
  <si>
    <t>321.96b</t>
  </si>
  <si>
    <t xml:space="preserve">Prepayments (165) </t>
  </si>
  <si>
    <t>Preferred Stock Issued (204) - Beg of Year</t>
  </si>
  <si>
    <t>111.57.c [From Inputs, Pg. 1, Ln. 1]</t>
  </si>
  <si>
    <t>Preferred Stock Issued (204) - End of Year</t>
  </si>
  <si>
    <t>Accum Other Comp Income (219) - End of Year</t>
  </si>
  <si>
    <t>Accum Other Comp Income (219) - Beginning of Year</t>
  </si>
  <si>
    <t>Total Proprietary Capital - End of Year</t>
  </si>
  <si>
    <t>Total Proprietary Capital - Beginning of Year</t>
  </si>
  <si>
    <t>Bonds (221) - End of Year</t>
  </si>
  <si>
    <t>Bonds (221) - Beginning of Year</t>
  </si>
  <si>
    <t>(Less) Reacquired Bonds (222) - End of Year</t>
  </si>
  <si>
    <t>(Less) Reacquired Bonds (222) - Beginning of Year</t>
  </si>
  <si>
    <t>Advances from Assoc Companies (223) - End of Year</t>
  </si>
  <si>
    <t>Advances from Assoc Companies (223) - Beginning of Year</t>
  </si>
  <si>
    <t>Other Long Term Debt (224) - End of Year</t>
  </si>
  <si>
    <t>Other Long Term Debt (224) - Beginning of Year</t>
  </si>
  <si>
    <t xml:space="preserve">Elec - Taxes Other than Income Taxes (408.1) </t>
  </si>
  <si>
    <t xml:space="preserve">Interest on LTD (427) </t>
  </si>
  <si>
    <t xml:space="preserve">Amort of Debt Disc &amp; Expenses (428) </t>
  </si>
  <si>
    <t xml:space="preserve">Amort of Loss on Reacquired Debt (428.1) </t>
  </si>
  <si>
    <t xml:space="preserve">(less) Amort of Premium on Debt-Credit (429) </t>
  </si>
  <si>
    <t xml:space="preserve">(less) Amort of Gain on Reacquired Debt-Credit (429.1) </t>
  </si>
  <si>
    <t xml:space="preserve">Total Dividends Declared Pref Stock (437) </t>
  </si>
  <si>
    <t xml:space="preserve">Electric - Amort of Oth Utility Plant </t>
  </si>
  <si>
    <t xml:space="preserve">Total Accum Depr Utility Plant </t>
  </si>
  <si>
    <t xml:space="preserve">Trn Oper Transmission of Elec by Others </t>
  </si>
  <si>
    <t xml:space="preserve">A&amp;G Oper Regulatory Commission Expenses </t>
  </si>
  <si>
    <t xml:space="preserve">A&amp;G Oper General Advertising Expenses </t>
  </si>
  <si>
    <t xml:space="preserve">Total Admin &amp; General Expenses </t>
  </si>
  <si>
    <t xml:space="preserve">Depreciation Exp (403) - Intangible Plant </t>
  </si>
  <si>
    <t>FF1, Pg. 112, Line 20, Col c. [From Inputs, Pg. 1, Ln. 14]</t>
  </si>
  <si>
    <t>FF1, Pg. 112, Ln 19, Col. d. [From Inputs, Pg. 1, Ln. 13]</t>
  </si>
  <si>
    <t>FF1, Pg. 112, Ln 19, Col. c. [From Inputs, Pg. 1, Ln. 12]</t>
  </si>
  <si>
    <t>FF1, Pg. 112, Ln 21, Col. d. [From Inputs, Pg. 1, Ln. 17]</t>
  </si>
  <si>
    <t>FF1, Pg. 112, Ln 21, Col. c. [From Inputs, Pg. 1, Ln. 16]</t>
  </si>
  <si>
    <t xml:space="preserve">LTD COSTS AND EXPENSES (Actual) </t>
  </si>
  <si>
    <t>Amortization of Loss on Reacquired Debt (Acct 428.1)  [FF1, Pg. 117, Ln. 64, Col. c] [From Inputs, Pg. 1, Ln. 26]</t>
  </si>
  <si>
    <t>Less: Amort Premium on Debt Credit (Acct 429) [FF1, Pg. 117, Ln. 65, Col. c] [From Inputs, Pg.1, Ln. 27]</t>
  </si>
  <si>
    <t>Less: Amort Gain on Debt Credit (Acct 429.1) [FF1, Pg. 117, Ln. 66, Col. c] [From Inputs, Pg. 1, Ln. 28]</t>
  </si>
  <si>
    <t>Plus: Interest on Debt to Associated Companies (Acct 430) [FF1, Pg. 117, Ln. 67, Col. c] [From Inputs, Pg. 1, Ln. 45]</t>
  </si>
  <si>
    <t>RECONCILIATION ITEMS TO FF1:</t>
  </si>
  <si>
    <t>Description &amp; FF1 Reference</t>
  </si>
  <si>
    <t>[FF1, Pg. 117, Ln. 62, Col. c] [From Inputs, Pg. 1, Ln. 24]</t>
  </si>
  <si>
    <t>[FF1, Pg. 112, Ln. 18, Col. d] [From Inputs, Pg. 1, Ln. 11]</t>
  </si>
  <si>
    <t>[FF1, Pg. 112, Ln. 18, Col. c] [From Inputs, Pg. 1, Ln. 10]</t>
  </si>
  <si>
    <t>[FF1, Pg. 112, Ln. 12, Col. d] [From Inputs, Pg. 1, Ln. 5]</t>
  </si>
  <si>
    <t>[FF1, Pg. 112, Ln. 12, Col. c] [From Inputs, Pg. 1, Ln. 4]</t>
  </si>
  <si>
    <t>[FF1, Pg. 219, Ln. 29, Col. c] [From Inputs, Pg. 1, Ln. 49]</t>
  </si>
  <si>
    <t>(Notes B &amp; L)</t>
  </si>
  <si>
    <t>Source of Data</t>
  </si>
  <si>
    <t>FF1, Pgs. 352 &amp; 353 &amp; Co. Records</t>
  </si>
  <si>
    <t>FF1, 214.47.d &amp; Co. Records</t>
  </si>
  <si>
    <t>FF1, 350.41-44.d</t>
  </si>
  <si>
    <t>[From Inputs, Pg. 3, Ln. 15]</t>
  </si>
  <si>
    <t>3a.</t>
  </si>
  <si>
    <t>3b.</t>
  </si>
  <si>
    <t>PLUM POINT SWITCHYARD</t>
  </si>
  <si>
    <t>SOFTWARE - PLUM POINT OPERATION</t>
  </si>
  <si>
    <t>N/A</t>
  </si>
  <si>
    <t>SPP Schedule 7 &amp; 8 Transmission Revenues (Note 1 &amp; Note 4) [From Inputs, Pg. 3, Ln. 18]</t>
  </si>
  <si>
    <t>From Manager of General Accounting (Acct 457.137 &amp; Acct 457.138).  To: ATT-3, Line 4.  Also see ATT 3, Notes 1 &amp; 4</t>
  </si>
  <si>
    <t>Provide Description of Direct Assigned Transmission Facilities (See Line 15, above).</t>
  </si>
  <si>
    <t>Plant Held for Future Use (Account 105) - Total</t>
  </si>
  <si>
    <t>Plant Held for Future Use (Account 105) - Non-Transmission</t>
  </si>
  <si>
    <t>Plant Held for Future Use (Non-Land)  - Transmission Only</t>
  </si>
  <si>
    <t>Land Held for Future Use</t>
  </si>
  <si>
    <t>Plant Held for Future Use</t>
  </si>
  <si>
    <t>Less Non-Transmission Related</t>
  </si>
  <si>
    <t>Less Non-Land Items</t>
  </si>
  <si>
    <t>Plant Held for Future Use (land only-transmission)</t>
  </si>
  <si>
    <t>General Note: Net long-term average debt balance is used as the divisor to determine LTD debt cost rate.  Gross long-term average debt balance is used in the capital structure.</t>
  </si>
  <si>
    <t xml:space="preserve">*  Includes Debt Hedging Cost. </t>
  </si>
  <si>
    <t>Amortization Debt Discount and Expense (Acct 428) [FF1, Pg. 117, Ln. 63, Col. c] [From Inputs, Pg. 1, Ln. 25] *</t>
  </si>
  <si>
    <t xml:space="preserve">Depr Exp Asset Retire (403.1) - Intangible Plant </t>
  </si>
  <si>
    <t xml:space="preserve">Amort Lim Term (404) - Intangible Plant </t>
  </si>
  <si>
    <t xml:space="preserve">Amort of Other Intangible Electric Plant (405) </t>
  </si>
  <si>
    <t xml:space="preserve">Depr Exp Asset Retire (403.1) - Transmission Plant </t>
  </si>
  <si>
    <t>Amort Lim Term (404) - Transmission Plant</t>
  </si>
  <si>
    <t xml:space="preserve">Depr Exp Asset Retire (403.1) - General Plant </t>
  </si>
  <si>
    <t xml:space="preserve">Amort Lim Term (404)- General Plant </t>
  </si>
  <si>
    <t xml:space="preserve">Tot Elec O &amp; M  Transmission Direct Payroll </t>
  </si>
  <si>
    <t xml:space="preserve">Tot Elec O &amp; M  Admin &amp; General Direct Payroll </t>
  </si>
  <si>
    <t xml:space="preserve">Total Elec O &amp; M  Direct Payroll </t>
  </si>
  <si>
    <t>Electric portion only.</t>
  </si>
  <si>
    <t xml:space="preserve">   federal income tax deductible for Missouri state income taxes.  See details on ATT 5, Ln. 99.</t>
  </si>
  <si>
    <t xml:space="preserve">There are no direct assigned transmission facilities on EDE's system as of 12/31/2011.  Annual verification/updates will be documented on ATT 5. </t>
  </si>
  <si>
    <r>
      <t>1</t>
    </r>
    <r>
      <rPr>
        <sz val="11"/>
        <rFont val="Times New Roman"/>
        <family val="1"/>
      </rPr>
      <t xml:space="preserve"> ITC is not an adjustment from Plant in Service.  EDE is an "Option2" company.  Balance, by law, is not allowed to be decreased from rate base.  Annual amortization reduces income tax expense.  </t>
    </r>
  </si>
  <si>
    <t>100% Non-Transmission Related</t>
  </si>
  <si>
    <t>100% Transmission Related</t>
  </si>
  <si>
    <t>321.112b</t>
  </si>
  <si>
    <t>323.189b</t>
  </si>
  <si>
    <t>323.191b</t>
  </si>
  <si>
    <t>Allocator.  If the taxes are 100% recovered at retail, they shall not be included.</t>
  </si>
  <si>
    <t xml:space="preserve">Other taxes, except as provided for in A, B and C above, which are incurred and (1) are not fully recovered at retail or (2) are </t>
  </si>
  <si>
    <t>115.14g</t>
  </si>
  <si>
    <t>Sub 292 - Tipton Ford - Sub 393 - Reinmiller 161 KV Ckt 1.</t>
  </si>
  <si>
    <t>Pg. 3</t>
  </si>
  <si>
    <t>Sub 145 - Joplin West 7th - Sub 341 - Joplin Northwest 69KV Ckt 1</t>
  </si>
  <si>
    <t>Pg. 4</t>
  </si>
  <si>
    <t>Real and Personal Property (State, Municipal or Local) -From Prev Years</t>
  </si>
  <si>
    <t>Gross Revenue Requirement [From Appendix A, Line 115]</t>
  </si>
  <si>
    <t>354.21b</t>
  </si>
  <si>
    <t>354.27b</t>
  </si>
  <si>
    <t>354.28b</t>
  </si>
  <si>
    <t>General</t>
  </si>
  <si>
    <t>Intangible</t>
  </si>
  <si>
    <t>Directly Assigned Advertizing Expenses</t>
  </si>
  <si>
    <t>Safety &amp; Peak Alert Advertizing/Informational Expense</t>
  </si>
  <si>
    <t>Safety/Peak Alert Advertising Expense (Acct 909)</t>
  </si>
  <si>
    <t>Oklahoma State Income Tax Rate</t>
  </si>
  <si>
    <t>Arkansas State Income Tax Rate</t>
  </si>
  <si>
    <t>112.21d</t>
  </si>
  <si>
    <t>Allocated Amount</t>
  </si>
  <si>
    <t>Total Amount</t>
  </si>
  <si>
    <t>T/D Allocator</t>
  </si>
  <si>
    <t>37.</t>
  </si>
  <si>
    <t>Appendix A - Ln. 6</t>
  </si>
  <si>
    <t>Appendix A - Ln. 20</t>
  </si>
  <si>
    <t>Appendix A - Ln. 41</t>
  </si>
  <si>
    <t>Appendix A - Ln. 38</t>
  </si>
  <si>
    <t>ATT 1 - ADIT, Pg. 1, Ln. 23</t>
  </si>
  <si>
    <t>ATT 1 - ADIT, Pg. 2, Ln. 13</t>
  </si>
  <si>
    <t>ATT 1 - ADIT, Pg. 3, Ln. 23</t>
  </si>
  <si>
    <t>Appendix A - Ln. 21</t>
  </si>
  <si>
    <t xml:space="preserve">ATT 5 - Cost Support, Ln. 103 </t>
  </si>
  <si>
    <t>ATT 5 - Cost Support, Ln. 49</t>
  </si>
  <si>
    <t>Appendix A - Ln. 58 &amp; ATT - 5, Ln. 63</t>
  </si>
  <si>
    <t>Appendix A - Ln. 54</t>
  </si>
  <si>
    <t>Appendix A - Ln. 67</t>
  </si>
  <si>
    <t>Appendix A - Ln. 68</t>
  </si>
  <si>
    <t>Appendix A - Ln. 1</t>
  </si>
  <si>
    <t>Appendix A - Ln. 3</t>
  </si>
  <si>
    <t>Appendix A - Ln. 2</t>
  </si>
  <si>
    <t>p336.1.b&amp;c&amp;d&amp;e  [From Inputs, Lns. 56, 57, 58, &amp; 59]</t>
  </si>
  <si>
    <t>[From ATT-9, Pg. 2, Ln. 6]</t>
  </si>
  <si>
    <t>[From ATT-8, Pg. 1, Ln. 4]</t>
  </si>
  <si>
    <t xml:space="preserve">[From ATT-6, Pg. 1, Ln. 1, Col C] </t>
  </si>
  <si>
    <t xml:space="preserve">[From ATT-6, Pg. 1, Ln. 2, Col C] </t>
  </si>
  <si>
    <t xml:space="preserve">Tax Gross-Up </t>
  </si>
  <si>
    <t>(Line 103 * (1 / (1-Line 101))</t>
  </si>
  <si>
    <r>
      <t xml:space="preserve">Embedded Cost of Long Term Debt [Line 6/Line 7] </t>
    </r>
    <r>
      <rPr>
        <sz val="10"/>
        <rFont val="Arial"/>
        <family val="2"/>
      </rPr>
      <t>[To ATT 6, Pg. 1, Ln. 1, Col. C]</t>
    </r>
  </si>
  <si>
    <t xml:space="preserve"> Page Location</t>
  </si>
  <si>
    <t>Appendix A - Ln. 16</t>
  </si>
  <si>
    <t xml:space="preserve">Appendix A - Ln. 15 </t>
  </si>
  <si>
    <t>Appendix A - Ln. 98</t>
  </si>
  <si>
    <t>ATT 5 - Cost Support, Ln. 99 &amp; Appendix A - Ln. 99</t>
  </si>
  <si>
    <t>Appendix A - Ln. 100</t>
  </si>
  <si>
    <t>ATT 5 - Cost Support, Ln. 64</t>
  </si>
  <si>
    <t>ATT 5 - Cost Support, Ln. 99</t>
  </si>
  <si>
    <t>ATT 5 - Cost Support, Ln. 56</t>
  </si>
  <si>
    <t>ATT 5 - Cost Support, Ln 55</t>
  </si>
  <si>
    <t>Subtotal, Excluded [Ln. 21 + Ln. 22]</t>
  </si>
  <si>
    <t>Unamortized Premium on Long Term Debt - End of Year</t>
  </si>
  <si>
    <t>112.22c</t>
  </si>
  <si>
    <t>Unamortized Premium on Long Term Debt - Beginning of Year</t>
  </si>
  <si>
    <t>112.22d</t>
  </si>
  <si>
    <t>112.23c</t>
  </si>
  <si>
    <t>112.23d</t>
  </si>
  <si>
    <t>SPP NTC Approval Letter Date:</t>
  </si>
  <si>
    <t>112.28c</t>
  </si>
  <si>
    <t>Accumulated Provision for Injuries and Damages  (228.2)</t>
  </si>
  <si>
    <t>TOTAL (Acct 190)</t>
  </si>
  <si>
    <t>234.18c</t>
  </si>
  <si>
    <t>TOTAL (Acct 281)</t>
  </si>
  <si>
    <t>273.17k</t>
  </si>
  <si>
    <t>275.9k</t>
  </si>
  <si>
    <t>TOTAL (Acct 282)</t>
  </si>
  <si>
    <t>TOTAL (Acct 283)</t>
  </si>
  <si>
    <t>277.19k</t>
  </si>
  <si>
    <t>Other taxes that are assessed based on labor will be allocated based on the Wages and Salary Allocator.</t>
  </si>
  <si>
    <t>Weighted Cost of Preferred</t>
  </si>
  <si>
    <t>Accumulated Deferred Income Taxes</t>
  </si>
  <si>
    <t xml:space="preserve">Plant </t>
  </si>
  <si>
    <t>(561.2) Load Dispatch - Monitor and Operate Transm System</t>
  </si>
  <si>
    <t>(561.3) Load Dispatch - Transm Dispatch and Scheduling</t>
  </si>
  <si>
    <t>(Less) Unamortized Disc. on Long-Term Debt (Debit) - End of Yr</t>
  </si>
  <si>
    <t>(Less) Unamortized Disc. on Long-Term Debt (Debit) - Beg of Yr</t>
  </si>
  <si>
    <t>Unappropriated Undistrib Subsid Earnings (216.1) - End of Yr</t>
  </si>
  <si>
    <t>Unappropriated Undistrib Subsid Earnings (216.1) - Beg of Yr</t>
  </si>
  <si>
    <t xml:space="preserve">Mo Reg </t>
  </si>
  <si>
    <t>Plan Amt</t>
  </si>
  <si>
    <t>Enter Specific SPP Regional Project/Upgrade Information from Property Accounting Records of the Company.</t>
  </si>
  <si>
    <t>Non-Escrowed Funds - Verify with Controller.</t>
  </si>
  <si>
    <t>Accumulated Def Inc Taxes - Verify with Controller and Tax Department.</t>
  </si>
  <si>
    <t>No DA Transmission Lines as of 12/31/11.  Need to verify annually with Director of Transmission Policy and/or Director of Supply Management.                                             To: ATT 5 - Cost Support, Ln. 117</t>
  </si>
  <si>
    <t>p354.21.b  [From Inputs, Pg. 2, Ln. 66]</t>
  </si>
  <si>
    <t>p354.28.b  [From Inputs, Pg. 2, Ln. 68]</t>
  </si>
  <si>
    <t>p354.27.b  [From Inputs, Pg. 2, Ln. 67]</t>
  </si>
  <si>
    <t>p206.51.b + p206.52.b  [From Inputs, Pg. 2, Lns. 69 &amp; 70]</t>
  </si>
  <si>
    <t>p206.64.b  [From Inputs, Pg. 2, Ln. 71]</t>
  </si>
  <si>
    <t>State Unemployment Comp. [From Inputs, Pg. 2, Lines 81, 82, 83, &amp; 84]</t>
  </si>
  <si>
    <t>Corporate Franchise-Retail [Current Year] [From Inputs, Pg. 2, Lns. 85-92]</t>
  </si>
  <si>
    <t>Structures and Improvements</t>
  </si>
  <si>
    <t>Office Furnishings - Computers</t>
  </si>
  <si>
    <t>Office Furnishings - Except Computers</t>
  </si>
  <si>
    <t>Transportation Equipment</t>
  </si>
  <si>
    <t>Stores Equipment</t>
  </si>
  <si>
    <t>Tools, Shop, and Garage Equipment</t>
  </si>
  <si>
    <t>Laboratory Equipment</t>
  </si>
  <si>
    <t>Power Operated Equipment</t>
  </si>
  <si>
    <t>Communication Equipment</t>
  </si>
  <si>
    <t>Miscellaneous Equipment</t>
  </si>
  <si>
    <t>Attachment 10A, INTANGIBLE PLANT DETAIL</t>
  </si>
  <si>
    <t>ATTACHMENT 10A - INTANGIBLE PLANT DETAIL</t>
  </si>
  <si>
    <t>Enter Description, Amortization Amounts, and Plant Balances for Intangible Plant.</t>
  </si>
  <si>
    <t>ATT 10A - Intangible Plant Detail</t>
  </si>
  <si>
    <t>(a)</t>
  </si>
  <si>
    <t>(b)</t>
  </si>
  <si>
    <t>(c)</t>
  </si>
  <si>
    <t>SFTWR-SYST OPS</t>
  </si>
  <si>
    <t>MI93000C</t>
  </si>
  <si>
    <t>SOFTWARE-MAXIMO</t>
  </si>
  <si>
    <t>MS12344C</t>
  </si>
  <si>
    <t>KP0042C</t>
  </si>
  <si>
    <t>MO1911C</t>
  </si>
  <si>
    <t>M9831C</t>
  </si>
  <si>
    <t>MG10210C</t>
  </si>
  <si>
    <t>MG12423C</t>
  </si>
  <si>
    <t>MG2598C</t>
  </si>
  <si>
    <t>MG5475C</t>
  </si>
  <si>
    <t>MG7505C</t>
  </si>
  <si>
    <t>MG9382C</t>
  </si>
  <si>
    <t>MG9675C</t>
  </si>
  <si>
    <t>MI3136C</t>
  </si>
  <si>
    <t>ORGANIZATIONAL COST-CORPORATION</t>
  </si>
  <si>
    <t>FERC OPER LICENSE</t>
  </si>
  <si>
    <t>Attachment 10A</t>
  </si>
  <si>
    <t>General Plant Accumulated Depreciation</t>
  </si>
  <si>
    <t>391C</t>
  </si>
  <si>
    <t>Transmission Depreciation Rates</t>
  </si>
  <si>
    <t>General Plant Depreciation Rates</t>
  </si>
  <si>
    <t>Accumulated Intangible Amortization (Other Utility Plant)</t>
  </si>
  <si>
    <t>(d)</t>
  </si>
  <si>
    <t>(e)</t>
  </si>
  <si>
    <t>42.</t>
  </si>
  <si>
    <t>Plant Balance</t>
  </si>
  <si>
    <t>Accumulated Amortization</t>
  </si>
  <si>
    <t>(f = b + c + d + e )</t>
  </si>
  <si>
    <t>NETWORK UPGRADE SPA</t>
  </si>
  <si>
    <t>SOFTWARE - PLANNING &amp; PROTECTION</t>
  </si>
  <si>
    <t>KAMO ALBATROSS SUB #262</t>
  </si>
  <si>
    <t>SOFTWARE - CENTURION</t>
  </si>
  <si>
    <t>DCS UPGRADE</t>
  </si>
  <si>
    <t>SOFTWARE - STATE LINE COMB CYCLE</t>
  </si>
  <si>
    <t>CITY UTILITIES SUB #170</t>
  </si>
  <si>
    <t>Transmission Structures and Improvements</t>
  </si>
  <si>
    <t>Transmission Station Equipment</t>
  </si>
  <si>
    <t>Transmission Poles and Fixtures</t>
  </si>
  <si>
    <t>Transmission Overhead Conductors and Devices</t>
  </si>
  <si>
    <r>
      <t>3</t>
    </r>
    <r>
      <rPr>
        <sz val="10"/>
        <rFont val="Arial"/>
        <family val="2"/>
      </rPr>
      <t xml:space="preserve"> Account 925 is the FERC expense account which includes the cost of insurance, the cost of claims not covered by </t>
    </r>
  </si>
  <si>
    <t>Provision for Injuries and Damages.</t>
  </si>
  <si>
    <t xml:space="preserve">insurance, the re-imbursement from insurance companies, and amounts credited to account 228.2 as an Accumulation </t>
  </si>
  <si>
    <r>
      <t>FERC Expense Acct</t>
    </r>
    <r>
      <rPr>
        <vertAlign val="superscript"/>
        <sz val="10"/>
        <rFont val="Arial"/>
        <family val="2"/>
      </rPr>
      <t xml:space="preserve"> 3</t>
    </r>
  </si>
  <si>
    <t xml:space="preserve">ATT 9 - LTD, Pg. 1, Ln. 2, Col. C </t>
  </si>
  <si>
    <t>ATT 9 - LTD, Pg. 1, Ln. 1, Col. C</t>
  </si>
  <si>
    <t>ATT 9 - LTD, Pg. 1, Ln. 2, Col. A</t>
  </si>
  <si>
    <t>May, 2008</t>
  </si>
  <si>
    <t>5/2008</t>
  </si>
  <si>
    <t>October, 2007</t>
  </si>
  <si>
    <t>10/2007</t>
  </si>
  <si>
    <t>[From ATT-11, Pg. 2, Ln. 6]</t>
  </si>
  <si>
    <t>[From ATT-11, Pg. 2, Ln. 12]</t>
  </si>
  <si>
    <t>ADJUSTMENTS TO GROSS ATRR DUE TO ERROR CORRECTIONS RESULTING IN REFUNDS OR SURCHARGES:</t>
  </si>
  <si>
    <t>ADJUSTMENTS TO SPP REGIONAL PROJECTS' ATRR DUE TO ERROR CORRECTIONS RESULTING IN REFUNDS OR SURCHARGES:</t>
  </si>
  <si>
    <t>Total Adjustment to Gross ATRR (Sum of Lines 1 through 5)   [To Appendix, Line 122a]:</t>
  </si>
  <si>
    <t>Total Adjustment to SPP Regional Projects' ATRR (Sum of Lines 7 through 11)   [To Appendix, Line 124b]:</t>
  </si>
  <si>
    <t xml:space="preserve">Attachment 11, RECONCILIATION ITEMS, REFUNDS, &amp; SURCHARGES </t>
  </si>
  <si>
    <t xml:space="preserve">ATTACHMENT 11 - RECONCILIATION ITEMS, REFUNDS, &amp; SURCHARGES </t>
  </si>
  <si>
    <t>ATT 9 - LTD, Pg. 1, Ln. 2, Col. D</t>
  </si>
  <si>
    <t>ATT 9 - LTD, Pg. 1, Ln. 1, Col. D</t>
  </si>
  <si>
    <t>ATT 9 - LTD, Pg. 1, Ln. 5</t>
  </si>
  <si>
    <t>ATT 9 - LTD, Pg. 1, Ln. 4</t>
  </si>
  <si>
    <t>ATT 9 - LTD, Pg. 1, Ln. 8</t>
  </si>
  <si>
    <t>ATT 9 - LTD, Pg. 1, Ln. 1, Col. A</t>
  </si>
  <si>
    <t>ATT 9 - LTD, Pg. 1, Ln. 7</t>
  </si>
  <si>
    <t>ATT-2, Other Taxes, Ln. 30</t>
  </si>
  <si>
    <t>ATT 9 - LTD, Pg. 2, Ln. 2</t>
  </si>
  <si>
    <t>ATT 9 - LTD, Pg. 2, Ln. 3</t>
  </si>
  <si>
    <t>ATT 2 - Other Taxes, Ln. 1</t>
  </si>
  <si>
    <t>ATT 2 - Other Taxes, Ln. 8</t>
  </si>
  <si>
    <t>ATT 2 - Other Taxes, Ln. 9</t>
  </si>
  <si>
    <t>ATT 2 - Other Taxes, Ln. 10</t>
  </si>
  <si>
    <t>ATT 2 - Other Taxes, Ln. 21</t>
  </si>
  <si>
    <t>ATT 11 - Reconciliation, Ln. 1, Col. C</t>
  </si>
  <si>
    <t>ATT 4 - Non-Escowed Funds, Ln. 4</t>
  </si>
  <si>
    <t>ATT 3 - Revenue Credits, Ln. 1</t>
  </si>
  <si>
    <t>Related</t>
  </si>
  <si>
    <t>Labor</t>
  </si>
  <si>
    <t xml:space="preserve">     Plus Charges billed to Transmission Owner and booked to Account 565</t>
  </si>
  <si>
    <t>APPPENDIX A, ATTACHMENT H-1</t>
  </si>
  <si>
    <t>Attachment 4</t>
  </si>
  <si>
    <t>10/2008</t>
  </si>
  <si>
    <t>112.16d</t>
  </si>
  <si>
    <t xml:space="preserve">Tax Gross-Up Factor [From Appendix A, Ln. 102] </t>
  </si>
  <si>
    <t>Col (i)</t>
  </si>
  <si>
    <t>Allocated</t>
  </si>
  <si>
    <t>Amount</t>
  </si>
  <si>
    <t>Details</t>
  </si>
  <si>
    <t>Subtotal General and Intangible Accum. Depreciation Allocated to Transmission</t>
  </si>
  <si>
    <t>Total General and Intangible Plant</t>
  </si>
  <si>
    <t>Total General and Intangible Functionalized to Transmission</t>
  </si>
  <si>
    <t>Allocated Administrative &amp; General Expenses</t>
  </si>
  <si>
    <t>Administrative &amp; General Expenses</t>
  </si>
  <si>
    <t>Administrative &amp; General Expenses Allocated to Transmission</t>
  </si>
  <si>
    <t>Network Zonal Service Rate</t>
  </si>
  <si>
    <t>Transmission Related</t>
  </si>
  <si>
    <t>General Depreciation &amp; Intangible Amortization Allocated to Transmission</t>
  </si>
  <si>
    <t>Transmission Depreciation Expense Including Amortization of Limited Term Plant</t>
  </si>
  <si>
    <t>General Depreciation Expense Including Amortization of Limited Term Plant</t>
  </si>
  <si>
    <t>F</t>
  </si>
  <si>
    <t>Operation &amp; Maintenance Expense</t>
  </si>
  <si>
    <t>From General Ledger,  Manager of General Accounting</t>
  </si>
  <si>
    <t>ITC Adjust. Allocated to Trans. - Grossed Up</t>
  </si>
  <si>
    <t xml:space="preserve">Includes Transmission portion only.  </t>
  </si>
  <si>
    <t>323.197b</t>
  </si>
  <si>
    <t>Functionalized to TX</t>
  </si>
  <si>
    <t xml:space="preserve">Composite Income Taxes                                                                                                       </t>
  </si>
  <si>
    <t>Balance</t>
  </si>
  <si>
    <t xml:space="preserve">    Less:  Actual PBOP expense</t>
  </si>
  <si>
    <t>Non-transmission Related</t>
  </si>
  <si>
    <t>Account 454 - Rent from Electric Property</t>
  </si>
  <si>
    <t>Shaded cells are input cells</t>
  </si>
  <si>
    <t>Attachment 1</t>
  </si>
  <si>
    <t>Attachment 5</t>
  </si>
  <si>
    <t>Attachment 3</t>
  </si>
  <si>
    <t>TFR Reference</t>
  </si>
  <si>
    <t>ATT-9, Pg. 2, Ln. 1</t>
  </si>
  <si>
    <t>ATT-9, Pg. 1, Ln. 1,       Col. B</t>
  </si>
  <si>
    <t>ATT-9, Pg. 1, Ln. 2,       Col. B</t>
  </si>
  <si>
    <t>ATT-7, Pg. 1, Ln. 1,    Col. G</t>
  </si>
  <si>
    <t>ATT-7, Pg. 1, Ln. 2,    Col. G</t>
  </si>
  <si>
    <t>Subtotal - Accounts 909 and 928 - Transmission Related</t>
  </si>
  <si>
    <t>T/D Revenue Allocation Factor (For Pole Attachment Revenue)</t>
  </si>
  <si>
    <t xml:space="preserve">T/D Revenue Allocation Factor [From Appendix A, Ln. 19] </t>
  </si>
  <si>
    <t>Charges billed to Transmission Owner for system integration and transmission costs paid to others that benefit transmission customers and are recorded in Account 565.</t>
  </si>
  <si>
    <t>Appendix A - Ln. 59</t>
  </si>
  <si>
    <t>Gross Plant</t>
  </si>
  <si>
    <t>Year</t>
  </si>
  <si>
    <t>16.</t>
  </si>
  <si>
    <t>17.</t>
  </si>
  <si>
    <t>18.</t>
  </si>
  <si>
    <t>19.</t>
  </si>
  <si>
    <t>20.</t>
  </si>
  <si>
    <t>21.</t>
  </si>
  <si>
    <t>22.</t>
  </si>
  <si>
    <t>23.</t>
  </si>
  <si>
    <t>24.</t>
  </si>
  <si>
    <t>25.</t>
  </si>
  <si>
    <t>26.</t>
  </si>
  <si>
    <t>27.</t>
  </si>
  <si>
    <t>28.</t>
  </si>
  <si>
    <t>29.</t>
  </si>
  <si>
    <t>30.</t>
  </si>
  <si>
    <t>31.</t>
  </si>
  <si>
    <t>32.</t>
  </si>
  <si>
    <t>33.</t>
  </si>
  <si>
    <t>Inputs From</t>
  </si>
  <si>
    <t>34.</t>
  </si>
  <si>
    <t>35.</t>
  </si>
  <si>
    <t>36.</t>
  </si>
  <si>
    <t>112.20d</t>
  </si>
  <si>
    <t>ATT 8 - Pref Stock</t>
  </si>
  <si>
    <t>ATT 1 - ADIT</t>
  </si>
  <si>
    <t>Description/Source</t>
  </si>
  <si>
    <t>ATT 11 - Reconciliation</t>
  </si>
  <si>
    <t>ATT 10 - Depreciation Rates</t>
  </si>
  <si>
    <t>Data Input from Company Records and/or Verification Required (Manual Input)</t>
  </si>
  <si>
    <t>Total Plant In Rate Base</t>
  </si>
  <si>
    <t>Formula Rate Template Inputs</t>
  </si>
  <si>
    <t>Attachment 2</t>
  </si>
  <si>
    <t>321.86b</t>
  </si>
  <si>
    <t>321.88b</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</si>
  <si>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</si>
  <si>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</si>
  <si>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</si>
  <si>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</si>
  <si>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</si>
  <si>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</si>
  <si>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</si>
  <si>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</si>
  <si>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</si>
  <si>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</si>
  <si>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</si>
  <si>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J</t>
  </si>
  <si>
    <t>Upgrade In-Service Date:</t>
  </si>
  <si>
    <t>In-Service</t>
  </si>
  <si>
    <t>Long Term Interest</t>
  </si>
  <si>
    <t>Long Term Debt</t>
  </si>
  <si>
    <t>Depreciation Expense</t>
  </si>
  <si>
    <t>Accumulated Depreciation (Total Electric Plant)</t>
  </si>
  <si>
    <t>Transmission Wages Expense</t>
  </si>
  <si>
    <t>Total Wages Expense</t>
  </si>
  <si>
    <t xml:space="preserve"> </t>
  </si>
  <si>
    <t>E</t>
  </si>
  <si>
    <t>A</t>
  </si>
  <si>
    <t>D</t>
  </si>
  <si>
    <t>G</t>
  </si>
  <si>
    <t>Preferred Stock</t>
  </si>
  <si>
    <t>K</t>
  </si>
  <si>
    <t>Total Cash Working Capital Allocated to Transmission</t>
  </si>
  <si>
    <t>Transmission Materials &amp; Supplies</t>
  </si>
  <si>
    <t>Directly Assigned A&amp;G</t>
  </si>
  <si>
    <t>Adjustment to Remove Revenue Requirements Associated with 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</si>
  <si>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</si>
  <si>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</si>
  <si>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</si>
  <si>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</si>
  <si>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</si>
  <si>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</si>
  <si>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</si>
  <si>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</si>
  <si>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</si>
  <si>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</si>
  <si>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Company Records- From Controller (Acct 926.328)</t>
  </si>
  <si>
    <t>Electric Portion of 2011 Actuarial Study and Report.</t>
  </si>
  <si>
    <t>Total Accumulated Depreciation</t>
  </si>
  <si>
    <t>Wages &amp; Salary Allocation Factor</t>
  </si>
  <si>
    <t>Adjustment To Rate Base</t>
  </si>
  <si>
    <t>Plant In Service</t>
  </si>
  <si>
    <t>Intangible Amortization</t>
  </si>
  <si>
    <t xml:space="preserve">Appendix A - Ln. 28 </t>
  </si>
  <si>
    <t xml:space="preserve">Appendix A - Ln. 29    </t>
  </si>
  <si>
    <t>ATT 11 - Reconciliation, Ln. 7, Col. C</t>
  </si>
  <si>
    <t>(Note B)</t>
  </si>
  <si>
    <t>[From Inputs, Pg. 3, Ln. 2; see also ATT-5, Ln. 99]</t>
  </si>
  <si>
    <r>
      <t xml:space="preserve"> Note 1</t>
    </r>
    <r>
      <rPr>
        <sz val="10"/>
        <rFont val="Arial"/>
        <family val="2"/>
      </rPr>
      <t xml:space="preserve">:     All Schedule 7 &amp; 8 revenues derived as a Transmission Owner from SPP for loads not included in the system peak and for which the cost of the service is recovered under this formula will be included in this revenue credit.  These revenues are booked in Accounts 457.137 (Firm Point-to-Point) and 457.138 (Non-Firm Point-to-Point).  All current NITS customers in the Empire zone are included in the Load Divisor.  </t>
    </r>
  </si>
  <si>
    <t>Direct Assigned Facilities Revenues (Note 2) [From Inputs, Pg. 3, Ln. 15]</t>
  </si>
  <si>
    <r>
      <t>Note 4</t>
    </r>
    <r>
      <rPr>
        <sz val="10"/>
        <rFont val="Arial"/>
        <family val="0"/>
      </rPr>
      <t>:  The portion of Point-to-Point revenues collected by SPP and assigned to Empire are included on ATT 3, Ln. 4.  Any demand revenue margins collected directly by Empire for "grandfathered" bundled contracts will be included on ATT 3, Ln. 8.  See note on "Inputs" worksheet, Pg. 3, Ln. 20 regarding remaining pre-OATT contracts.</t>
    </r>
  </si>
  <si>
    <t>[From Inputs, Pg. 3, Ln. 16]</t>
  </si>
  <si>
    <t xml:space="preserve"> 5a.</t>
  </si>
  <si>
    <t>ATT 4 - Non-Escrowed Funds</t>
  </si>
  <si>
    <t xml:space="preserve">    Less Account 216.1</t>
  </si>
  <si>
    <t xml:space="preserve">    Less Preferred Stock</t>
  </si>
  <si>
    <t>Capitalization</t>
  </si>
  <si>
    <t>ITC Adjustment</t>
  </si>
  <si>
    <t>Amortized Investment Tax Credit - Transmission Related</t>
  </si>
  <si>
    <t>SIT=State Income Tax Rate or Composite</t>
  </si>
  <si>
    <t>FIT=Federal Income Tax Rate</t>
  </si>
  <si>
    <t>Investment Return = Rate Base * Rate of Return</t>
  </si>
  <si>
    <t>Income Tax Rates</t>
  </si>
  <si>
    <t>Preferred Dividends</t>
  </si>
  <si>
    <t>Rate ($/MW-Year)</t>
  </si>
  <si>
    <t>Depreciation &amp; Amortization Expense</t>
  </si>
  <si>
    <t>Total Transmission Depreciation &amp; Amortization</t>
  </si>
  <si>
    <t>L</t>
  </si>
  <si>
    <t>Transmission O&amp;M</t>
  </si>
  <si>
    <t>Wages &amp; Salary Allocator</t>
  </si>
  <si>
    <t>Total Transmission O&amp;M</t>
  </si>
  <si>
    <t>Total A&amp;G</t>
  </si>
  <si>
    <t>Transmission Plant In Service</t>
  </si>
  <si>
    <t>Plant Calculations</t>
  </si>
  <si>
    <t>Net Plant</t>
  </si>
  <si>
    <t>Net Plant Allocator</t>
  </si>
  <si>
    <t>Rate Base</t>
  </si>
  <si>
    <t xml:space="preserve">Income Tax Component = </t>
  </si>
  <si>
    <t>Plant Allocation Factors</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</si>
  <si>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</si>
  <si>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</si>
  <si>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</si>
  <si>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</si>
  <si>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</si>
  <si>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</si>
  <si>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</si>
  <si>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</si>
  <si>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</si>
  <si>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</si>
  <si>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</si>
  <si>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</si>
  <si>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Attachment 5 - Cost Support</t>
  </si>
  <si>
    <t>Total Transmission</t>
  </si>
  <si>
    <t>Schedule 7 Rate ($/MWHour, On-Peak)</t>
  </si>
  <si>
    <t>Schedule 7 Rate ($/MWHour, Off-Peak)</t>
  </si>
  <si>
    <t>[From Inputs, Pg. 3, Ln. 1]</t>
  </si>
  <si>
    <t>[From Inputs, Pg. 3, Ln. 3; see also ATT-5, Ln. 99]</t>
  </si>
  <si>
    <t>[From Inputs, Pg. 3, Lns. 2, 4, 5 &amp; 6]</t>
  </si>
  <si>
    <t>[From Input Sheet, Pg. 3, Ln. 7]</t>
  </si>
  <si>
    <t>[From Inputs, Pg. 3, Lns. 9, 10, &amp; 12]</t>
  </si>
  <si>
    <t xml:space="preserve">323.189.b [From Inputs, Pg. 1, Ln. 53] &amp; 350.41.d thru 350.44.d [From Inputs, Pg. 3, Ln. 11] </t>
  </si>
  <si>
    <t>[From Inputs, Pg. 3, Ln. 13]</t>
  </si>
  <si>
    <t>[From Inputs, Pg. 3, Ln. 14]</t>
  </si>
  <si>
    <t>[From Inputs, Pg. 3, Ln. 17]</t>
  </si>
  <si>
    <t>Non-Firm Point-to-Point Service revenues for which the load is not included in the divisor received by Transmission Owner (Note 4)  [From Inputs, Pg. 3, Ln. 20]</t>
  </si>
  <si>
    <t>Safety/Peak Alert Advtzg - Acct 909, Product codes ADAS, ADCS, ADPA (Adult Safety, Child Safety, Peak Alert)</t>
  </si>
  <si>
    <t>219.28c</t>
  </si>
  <si>
    <t>336.1d</t>
  </si>
  <si>
    <t>336.1c</t>
  </si>
  <si>
    <t>336.1b</t>
  </si>
  <si>
    <t>336.7d</t>
  </si>
  <si>
    <t>336.7c</t>
  </si>
  <si>
    <t>336.7b</t>
  </si>
  <si>
    <t>336.10d</t>
  </si>
  <si>
    <t>336.10c</t>
  </si>
  <si>
    <t>336.10b</t>
  </si>
  <si>
    <t>Page 1 of 1</t>
  </si>
  <si>
    <t>Inputs</t>
  </si>
  <si>
    <t>Appendix A</t>
  </si>
  <si>
    <t xml:space="preserve">directly or indirectly related to transmission service, will be allocated based on the Gross Plant Allocator; provided, however, that </t>
  </si>
  <si>
    <t>Total Labor Related [Wages &amp; Sal. Alloc. from Appendix A, Ln.5]</t>
  </si>
  <si>
    <t xml:space="preserve">Net revenues associated with Transmission Service Requests, Sponsored Upgrades, and Generation Interconnections for which the load is not included in the divisor. </t>
  </si>
  <si>
    <t xml:space="preserve">[Sum Line 54 (Page 1) , Line 10 (Page 2), Line 20 (Page 2), &amp; Line 40 (Page 2)] </t>
  </si>
  <si>
    <t xml:space="preserve">* The Equity Ratio will be capped at 55.00 %.  If the actual Equity Ratio (Ln. 3 Col A/Ln.4, ColA) exceeds 55.00%, the formula in Ln. 3, Col B will set the Common Stock Ratio to 55% and the formula in Ln. 1, Col B will set the Long Term Debt ratio to 45.00% less the percentage shown on Ln. 2, Col B. </t>
  </si>
  <si>
    <t>Weighted Average Cost of Capital ("R")</t>
  </si>
  <si>
    <t>5.</t>
  </si>
  <si>
    <t>Totals</t>
  </si>
  <si>
    <t>4.</t>
  </si>
  <si>
    <t>[Note (6)]</t>
  </si>
  <si>
    <t>[Note (3)]</t>
  </si>
  <si>
    <t>3.</t>
  </si>
  <si>
    <t>[Note (5)]</t>
  </si>
  <si>
    <t>[Note (2)]</t>
  </si>
  <si>
    <t>2.</t>
  </si>
  <si>
    <t>[Note (4)]</t>
  </si>
  <si>
    <t>[Note (1)]</t>
  </si>
  <si>
    <t>1.</t>
  </si>
  <si>
    <t>Col D</t>
  </si>
  <si>
    <t>Col C</t>
  </si>
  <si>
    <t>Col B</t>
  </si>
  <si>
    <t>Col A</t>
  </si>
  <si>
    <t>(%)</t>
  </si>
  <si>
    <t>Weighted Cost of Capital</t>
  </si>
  <si>
    <t>Cost of Capital</t>
  </si>
  <si>
    <t xml:space="preserve">Weighted Cost Ratios* </t>
  </si>
  <si>
    <t>Total Company Average Capitalization ($)</t>
  </si>
  <si>
    <t>Type of Capital</t>
  </si>
  <si>
    <t>Note (11):</t>
  </si>
  <si>
    <t>Note (10):</t>
  </si>
  <si>
    <t>(A)</t>
  </si>
  <si>
    <t>(B)</t>
  </si>
  <si>
    <t>(C)</t>
  </si>
  <si>
    <t>(D)</t>
  </si>
  <si>
    <t>(E)</t>
  </si>
  <si>
    <t>(F)</t>
  </si>
  <si>
    <t>(G)</t>
  </si>
  <si>
    <t>Added</t>
  </si>
  <si>
    <t>YE Balance</t>
  </si>
  <si>
    <t>Attachment 12, SPP Regional Projects</t>
  </si>
  <si>
    <t>to Ratebase</t>
  </si>
  <si>
    <t>Account *</t>
  </si>
  <si>
    <t>Identification</t>
  </si>
  <si>
    <t>TABLE OF CONTENTS</t>
  </si>
  <si>
    <t>Spreadsheet Title</t>
  </si>
  <si>
    <t>Page Number</t>
  </si>
  <si>
    <t>ATTACHMENT 3 - REVENUE CREDITS</t>
  </si>
  <si>
    <t>ATTACHMENT 4 - NON-ESCROWED FUNDS</t>
  </si>
  <si>
    <t>ATTACHMENT 5 - COST SUPPORT</t>
  </si>
  <si>
    <t>ATTACHMENT 1 - ACCUMULATED DEFERRED INCOME TAXES</t>
  </si>
  <si>
    <t>ATTACHMENT 6 - WEIGHTED AVERAGE COST OF CAPITAL</t>
  </si>
  <si>
    <t>ATTACHMENT 7 - COMMON STOCK</t>
  </si>
  <si>
    <t>ATTACHMENT 8 - PREFERRED STOCK</t>
  </si>
  <si>
    <t>ATTACHMENT 9 - LONG-TERM DEBT</t>
  </si>
  <si>
    <t>ATTACHMENT 10 - DEPRECIATION RATES</t>
  </si>
  <si>
    <t>ATTACHMENT 2 - TAXES OTHER THAN INCOME</t>
  </si>
  <si>
    <t>FORMULA RATE TEMPLATE INPUTS</t>
  </si>
  <si>
    <t>ATTACHMENT 12 - SPP REGIONAL PROJECTS</t>
  </si>
  <si>
    <t>APPENDIX A, ATTACHMENT H-1</t>
  </si>
  <si>
    <t xml:space="preserve">Attachment 2 - Taxes Other Than Income </t>
  </si>
  <si>
    <t xml:space="preserve">Attachment 3 - Revenue Credits </t>
  </si>
  <si>
    <t>Attachment 9, LONG-TERM DEBT</t>
  </si>
  <si>
    <t xml:space="preserve">ATT 5 - Cost Support, Ln. 50 </t>
  </si>
  <si>
    <t>ATT 5 - Cost Support, Ln. 37</t>
  </si>
  <si>
    <t>ATT 8 - Pref Stock, Ln. 2, Col. A</t>
  </si>
  <si>
    <t>ATT 8 - Pref Stock, Ln. 1, Col. A</t>
  </si>
  <si>
    <t>ATT 11 - Reconciliation, Ln. 6, Col. C</t>
  </si>
  <si>
    <t>ATT 11 - Reconciliation, Ln. 5, Col. C</t>
  </si>
  <si>
    <t xml:space="preserve">ATT 7 - Com Stock, Ln. 2, Col. F </t>
  </si>
  <si>
    <t>ATT 7 - Com Stock, Ln. 1, Col. F</t>
  </si>
  <si>
    <t>ATT 7 - Com Stock, Ln. 2, Col. A</t>
  </si>
  <si>
    <t>ATT 7 - Com Stock, Ln. 1, Col. A</t>
  </si>
  <si>
    <t>ATT 11- Reconciliation, Ln. 4, Col. C</t>
  </si>
  <si>
    <t>Incentive ATRR</t>
  </si>
  <si>
    <t xml:space="preserve">ATRR w/o Incentive ROE </t>
  </si>
  <si>
    <t xml:space="preserve">Incentive ATRR               </t>
  </si>
  <si>
    <t>ATRR to be collected by SPP</t>
  </si>
  <si>
    <r>
      <t>TOTAL</t>
    </r>
    <r>
      <rPr>
        <sz val="11"/>
        <rFont val="Arial"/>
        <family val="2"/>
      </rPr>
      <t xml:space="preserve"> (Gross Plant, ATRR w/o Incentives, Incentive ATRR) for SPP Regional Upgrades</t>
    </r>
  </si>
  <si>
    <t>ATT 11 - Reconciliation, Ln. 2, Col. C</t>
  </si>
  <si>
    <t>Deferred FIT - Accrued Rate Relief - Arkansas</t>
  </si>
  <si>
    <t>Adjusts deferred tax back to 1970's ADR - Non-Generation</t>
  </si>
  <si>
    <t>Deferred FIT - Hedge Transaction Gains</t>
  </si>
  <si>
    <t>Interest hedge gains amortized per books vs current recognition for tax</t>
  </si>
  <si>
    <t>Deferred Federal Tax Asset - Miscellaneous</t>
  </si>
  <si>
    <t>Relates to injuries and damages, bad debts, rate case expense and other</t>
  </si>
  <si>
    <t>FAS 123 Deferred Tax Asset</t>
  </si>
  <si>
    <t>Relates to compensation</t>
  </si>
  <si>
    <t>Deferred Income Tax - Disallowed Plant</t>
  </si>
  <si>
    <t>Relates to book deduction of disallowed plant - tax depreciable.  (State Line CC partially disallowed in 2001 by Mo PSC; Energy Center partially disallowed in 2006 by Mo PSC.).</t>
  </si>
  <si>
    <t>Def Tax - Net Operating Loss</t>
  </si>
  <si>
    <t>Deferred FIT - Officers &amp; Directors Deferred Comp.</t>
  </si>
  <si>
    <t>Deferred compensation, tax deductible when paid</t>
  </si>
  <si>
    <t>Deferred FIT - Contribution - Aid Construction</t>
  </si>
  <si>
    <t>Distribution plant related - adds to current tax - tax depreciable</t>
  </si>
  <si>
    <t>Deferred FIT - Deferred Tax Asset - FAS 109</t>
  </si>
  <si>
    <t>Excess deferred tax and ITC amortization revenue effect</t>
  </si>
  <si>
    <t>Deferred FIT - PBOP Costs - Missouri</t>
  </si>
  <si>
    <t>PBOP costs - tax deductible when paid</t>
  </si>
  <si>
    <t>Deferred FIT - Post Retirement Benefits - Pension</t>
  </si>
  <si>
    <t>Relates to pensions - tax funding vs book accrual</t>
  </si>
  <si>
    <t>Accum. Deferred FIT - Interest Capitalized</t>
  </si>
  <si>
    <t>Relates to tax capitalized interest over booked AFUDC debt</t>
  </si>
  <si>
    <t>Deferred Tax - FAS 158</t>
  </si>
  <si>
    <t>Recognition of deferred tax related to future pension PBOP costs</t>
  </si>
  <si>
    <t>Upgrade Description</t>
  </si>
  <si>
    <t>Accum. Def. Inc. Tax - Alternative Min. Tax</t>
  </si>
  <si>
    <t>Ozarks -Riverside 161KV</t>
  </si>
  <si>
    <t xml:space="preserve">ROE Incentive Adder to NTPCC [Line 6 X Line 9, Col. B]: </t>
  </si>
  <si>
    <t>Col F = Col D minus Col E</t>
  </si>
  <si>
    <t>In-Service Date</t>
  </si>
  <si>
    <t>ATRR w/o Incentives</t>
  </si>
  <si>
    <t xml:space="preserve">SPP UID # </t>
  </si>
  <si>
    <t>ECONOMIC UPGRADES</t>
  </si>
  <si>
    <t xml:space="preserve">Economic Upgrade Totals </t>
  </si>
  <si>
    <t>BALANCED PORTFOLIO UPGRADES</t>
  </si>
  <si>
    <t xml:space="preserve">Balanced Portfolio Upgrade Totals </t>
  </si>
  <si>
    <t>INTEGRATED TRANSMISSION PLANNING UPGRADES</t>
  </si>
  <si>
    <t>Integrated Transmission Planning Upgrade Totals</t>
  </si>
  <si>
    <t>Weighted Cost Ratio of Common Stock [From ATT 6, Ln. 3, Col. B]</t>
  </si>
  <si>
    <t>Reliability and "Partial" Base Plan Funded Upgrade Totals</t>
  </si>
  <si>
    <t>SPP REGIONAL UPGRADE DETAILS:</t>
  </si>
  <si>
    <t>SPP REGIONAL UPGRADE SUMMARY LISTS:</t>
  </si>
  <si>
    <t>The calculated revenue requirements displayed below for prior years may change as this Attachment 12 of this Transmission Formula Rate is</t>
  </si>
  <si>
    <t xml:space="preserve">LTD Interest Expense [FF1, Pg. 117, Ln. 62, Col. c]; as adj. on ATT 11, Pg. 1, Ln. 1. </t>
  </si>
  <si>
    <t xml:space="preserve">FF1, Pg. 112, Ln 18, Col. d; as adjusted on ATT 11, Pg. 1, Ln. 2. </t>
  </si>
  <si>
    <t>FF1, Pg. 112, Ln 18, Col. c; as adjusted on ATT 11, Pg. 1, Ln. 3.</t>
  </si>
  <si>
    <t>FF1, Pg. 112, Ln. 12, Col. d; as adjusted on ATT 11, Pg. 1, Ln. 4, Col. E</t>
  </si>
  <si>
    <t>FF1, Pg. 112, Ln. 12, Col. c; as adjusted on ATT 11, Pg. 1, Ln. 5, Col. E</t>
  </si>
  <si>
    <t>p219.29.c [As adjusted on ATT-11, Ln. 6, Col. E]</t>
  </si>
  <si>
    <t xml:space="preserve">updated in subsequent years.  The values displayed for the current year are valid only during the current year.  Any changes to the prior  </t>
  </si>
  <si>
    <t>such prior years revenue requirements during each successive Annual Update (to retain data for informational purposes).</t>
  </si>
  <si>
    <t>Net Transmission Plant Carrying Charge (NTPCC) w/o incentives [Line 1 / Line 2]</t>
  </si>
  <si>
    <t>Upgrade Description:</t>
  </si>
  <si>
    <t>Upgrade Status:</t>
  </si>
  <si>
    <t>SPP UID # :</t>
  </si>
  <si>
    <t>"Detail" Page, From Below</t>
  </si>
  <si>
    <t>Year-End Accumulated  Depreciation</t>
  </si>
  <si>
    <t>2011 Fixed PBOP Expense (Will not change absent Section 205 or 206 Filing)</t>
  </si>
  <si>
    <t>Pg.13</t>
  </si>
  <si>
    <t>Sub 170 (Nichols St) to Sub 80 (Sedalia) 69KV</t>
  </si>
  <si>
    <t>Install 12 Mvar Cap Bank at Quapaw Sub 377  69KV</t>
  </si>
  <si>
    <t>5/2012</t>
  </si>
  <si>
    <t>12/2012</t>
  </si>
  <si>
    <t>May 2012</t>
  </si>
  <si>
    <t>December, 2012</t>
  </si>
  <si>
    <t>MG7184C</t>
  </si>
  <si>
    <t>STOCKTON DAM 161 KV CIRCUIT</t>
  </si>
  <si>
    <t>SOFTWARE PCI DAY AHEAD MARKET</t>
  </si>
  <si>
    <t>38a.</t>
  </si>
  <si>
    <t>38b.</t>
  </si>
  <si>
    <t>38d.</t>
  </si>
  <si>
    <t>38c.</t>
  </si>
  <si>
    <t>SOFTWARE INTERGRAPH OMS</t>
  </si>
  <si>
    <t>SOFTWARE INTERGRAPH GIS</t>
  </si>
  <si>
    <t>SOFTWARE MAXIMO PROJ OVERHAUL</t>
  </si>
  <si>
    <t>SOFTWARE PEOPLESOFT PROJ OVERHAUL</t>
  </si>
  <si>
    <t>SOFTWARE POWER PLANT PROJ OVERHAUL</t>
  </si>
  <si>
    <t>SOFTWARE SHAREPOINT PROJ OVERHAUL</t>
  </si>
  <si>
    <t>SOFTWARE PUR/IN DAY AHEAD MARKET SYSTEM</t>
  </si>
  <si>
    <t>SOFTWARE EMS</t>
  </si>
  <si>
    <t>MG15702C</t>
  </si>
  <si>
    <t>MG15183C</t>
  </si>
  <si>
    <t>MO14923C</t>
  </si>
  <si>
    <t>MO14859C</t>
  </si>
  <si>
    <t>MO14931C</t>
  </si>
  <si>
    <t>MO14933C</t>
  </si>
  <si>
    <t>MG17107C</t>
  </si>
  <si>
    <t>MG16312C</t>
  </si>
  <si>
    <t>190.410 to 190.450</t>
  </si>
  <si>
    <t>38e.</t>
  </si>
  <si>
    <t>Current Deferred Tax Asset - ITC</t>
  </si>
  <si>
    <t>S-T Deferred Tax - ITC</t>
  </si>
  <si>
    <t>Def Tax Asset - Reg Plan Amort (See Note 1)</t>
  </si>
  <si>
    <t xml:space="preserve">Plant accelerated depreciation and amortization - electric.  </t>
  </si>
  <si>
    <t xml:space="preserve">Accum Def FIT - LD Electric </t>
  </si>
  <si>
    <t>Note 1:  Deferred taxes related to the MO Regulatory Plan Amortization were included in Account 282.100 in 2011.  At the end of 2012, the deferred taxes related to the MO Regulatory Plan Amortization were reclassified to Account 190.114 and identified as "100% Non-Transmission". Going forward, the deferred taxes related to the MO Regulatory Plan Amortization will be included in the Account 190 deferred tax asset schedule as "100% Non-Transmission".</t>
  </si>
  <si>
    <t>21a</t>
  </si>
  <si>
    <t>Long-term Def Tax Liability (Note 2)</t>
  </si>
  <si>
    <t>Note 2:  Reclassified to S-T Liability (See 190.999 and 190.989)</t>
  </si>
  <si>
    <t>Long-Term Def Tax Asset (See Note 2)</t>
  </si>
  <si>
    <t>Note 2:  Offset by account 283.989</t>
  </si>
  <si>
    <t>38f.</t>
  </si>
  <si>
    <t>38g.</t>
  </si>
  <si>
    <t>SOFTWARE TEAMMATE AUDIT MGMT</t>
  </si>
  <si>
    <t>SOFTWARE EDI (ELECTRONIC DATA INTERCHANGE)</t>
  </si>
  <si>
    <t>1000292</t>
  </si>
  <si>
    <t>1000341</t>
  </si>
  <si>
    <t>Reclassified to S-T DTA</t>
  </si>
  <si>
    <t>Reclassified to S-T DTL</t>
  </si>
  <si>
    <t>Pg.12</t>
  </si>
  <si>
    <t>Pg. 1 of 13</t>
  </si>
  <si>
    <t>Pg. 2 of 13</t>
  </si>
  <si>
    <t>Pg. 3 of 13</t>
  </si>
  <si>
    <t>Pg. 4 of 13</t>
  </si>
  <si>
    <t>Pg. 5 of 13</t>
  </si>
  <si>
    <t>Pg. 6 of 13</t>
  </si>
  <si>
    <t>Pg. 7 of 13</t>
  </si>
  <si>
    <t>Pg. 8 of 13</t>
  </si>
  <si>
    <t>Pg. 9 of 13</t>
  </si>
  <si>
    <t>Pg. 10 of 13</t>
  </si>
  <si>
    <t>Pg. 11 of 13</t>
  </si>
  <si>
    <t>Pg. 12 of 13</t>
  </si>
  <si>
    <t>Pg. 13 of 13</t>
  </si>
  <si>
    <t>(For Rate Year Beginning July 1, 2015, Based on 2014 Data)</t>
  </si>
  <si>
    <t>2014 FF1</t>
  </si>
  <si>
    <t xml:space="preserve">Total Transmission Expenses </t>
  </si>
  <si>
    <r>
      <t xml:space="preserve">Depreciation Exp (403) - Transmission Plant </t>
    </r>
    <r>
      <rPr>
        <sz val="12"/>
        <color indexed="10"/>
        <rFont val="Arial"/>
        <family val="2"/>
      </rPr>
      <t>(See Note 1, below)</t>
    </r>
  </si>
  <si>
    <r>
      <t xml:space="preserve">Depreciation Exp (403) - General Plant </t>
    </r>
    <r>
      <rPr>
        <sz val="12"/>
        <color indexed="10"/>
        <rFont val="Arial"/>
        <family val="2"/>
      </rPr>
      <t>(See Note 2, below)</t>
    </r>
  </si>
  <si>
    <t xml:space="preserve">Note 2:  The FF1 reference for Line 63 is found at the top of the Footnote Page 450.1 (immediately following Page 337.1) and reflects general plant depreciation expense based on FERC approved depreciation rates; rather than the blended rates. </t>
  </si>
  <si>
    <t xml:space="preserve">Note 1:  The FF1 reference for Line 60 is found at the top of the Footnote Page 450.1 (immediately following Page 337.1) and reflects transmission plant depreciation expense based on FERC approved depreciation rates; rather than the blended rates. </t>
  </si>
  <si>
    <t xml:space="preserve">Corporate Franchise-Retail -From Prev Years [FF1, Pg. 263, Lns. 15 &amp; 34, cols. i; and Pg 263.1, Ln 5, col. i].   </t>
  </si>
  <si>
    <t>Missouri Unemployment - From Prev Years [No Out-of-Period Labor-related Taxes paid in 2014]</t>
  </si>
  <si>
    <t>(Missouri - FF1, Page 263.1, Ln. 23, col. i)</t>
  </si>
  <si>
    <r>
      <t>4</t>
    </r>
    <r>
      <rPr>
        <sz val="10"/>
        <rFont val="Arial"/>
        <family val="0"/>
      </rPr>
      <t xml:space="preserve"> The unappropriated undistributed subsidiary earnings [FF1, Pg. 112, Ln. 12, Col. d] includes interest paid [</t>
    </r>
    <r>
      <rPr>
        <u val="single"/>
        <sz val="10"/>
        <rFont val="Arial"/>
        <family val="2"/>
      </rPr>
      <t>$3,751,000</t>
    </r>
    <r>
      <rPr>
        <sz val="10"/>
        <rFont val="Arial"/>
        <family val="0"/>
      </rPr>
      <t>] on the bonds held by an LDC gas subsidiary of Empire (EDG) for previous FF1 year (</t>
    </r>
    <r>
      <rPr>
        <u val="single"/>
        <sz val="10"/>
        <rFont val="Arial"/>
        <family val="2"/>
      </rPr>
      <t>2013</t>
    </r>
    <r>
      <rPr>
        <sz val="10"/>
        <rFont val="Arial"/>
        <family val="0"/>
      </rPr>
      <t xml:space="preserve">).  This adjustment reflects the exclusion of the EDG interest payments from the "end of year" unappropriated undistributed subsidiary earnings.  This adjustment is necessary because these items were reclassed to interest expense. </t>
    </r>
  </si>
  <si>
    <r>
      <t>5</t>
    </r>
    <r>
      <rPr>
        <sz val="10"/>
        <rFont val="Arial"/>
        <family val="0"/>
      </rPr>
      <t xml:space="preserve"> This adjustment is described as follows:  The unappropriated undistributed subsidiary earnings [FF1, Pg. 112, Ln. 12, Col. c] includes the interest paid [</t>
    </r>
    <r>
      <rPr>
        <u val="single"/>
        <sz val="10"/>
        <rFont val="Arial"/>
        <family val="2"/>
      </rPr>
      <t>$3,751,000</t>
    </r>
    <r>
      <rPr>
        <sz val="10"/>
        <rFont val="Arial"/>
        <family val="0"/>
      </rPr>
      <t xml:space="preserve">] on the bonds held by an LDC gas subsidiary of Empire (EDG) for the </t>
    </r>
    <r>
      <rPr>
        <u val="single"/>
        <sz val="10"/>
        <rFont val="Arial"/>
        <family val="2"/>
      </rPr>
      <t>2014</t>
    </r>
    <r>
      <rPr>
        <sz val="10"/>
        <rFont val="Arial"/>
        <family val="2"/>
      </rPr>
      <t xml:space="preserve"> FF1 year</t>
    </r>
    <r>
      <rPr>
        <sz val="10"/>
        <rFont val="Arial"/>
        <family val="0"/>
      </rPr>
      <t>.  This adjustment reflects the exclusion of this interest payment from the "end of year" unappropriated undistributed subsidiary earnings.  This adjustment is necessary because this item was reclassed to interest expense.</t>
    </r>
  </si>
  <si>
    <r>
      <t xml:space="preserve">Transmission Related Regulatory Expenses </t>
    </r>
    <r>
      <rPr>
        <sz val="12"/>
        <color indexed="10"/>
        <rFont val="Arial"/>
        <family val="2"/>
      </rPr>
      <t>(See Note 1, below)</t>
    </r>
  </si>
  <si>
    <t>SOFTWARE - IATAN CYBER SECURITY</t>
  </si>
  <si>
    <t>38h</t>
  </si>
  <si>
    <t>38i</t>
  </si>
  <si>
    <t>SOFTWARE MONARCH REMOTE USER SERVER</t>
  </si>
  <si>
    <t>SOFTWARE TALEO LEARNING MANAGEMENT SYSTEM</t>
  </si>
  <si>
    <t>38j</t>
  </si>
  <si>
    <t>SOFTWARE SLCC DCS CTRL SYSTEM</t>
  </si>
  <si>
    <t>MS13869C</t>
  </si>
  <si>
    <r>
      <rPr>
        <sz val="10"/>
        <color indexed="10"/>
        <rFont val="Arial"/>
        <family val="2"/>
      </rPr>
      <t>Note 1</t>
    </r>
    <r>
      <rPr>
        <sz val="10"/>
        <rFont val="Arial"/>
        <family val="2"/>
      </rPr>
      <t>:  The FF1 reference for Line 11 is found on Page 350. Line 40, column d.</t>
    </r>
  </si>
  <si>
    <t>NOL Due to Bonus Depreciation</t>
  </si>
  <si>
    <r>
      <t xml:space="preserve">Actual PBOP Expense - Electric Portion Only  </t>
    </r>
    <r>
      <rPr>
        <sz val="12"/>
        <color indexed="10"/>
        <rFont val="Arial"/>
        <family val="2"/>
      </rPr>
      <t>(Note 2, below)</t>
    </r>
  </si>
  <si>
    <r>
      <t xml:space="preserve">Zonal Transmission Network 12 CP Average (Trans. 12 CP Avg) </t>
    </r>
    <r>
      <rPr>
        <sz val="12"/>
        <color indexed="10"/>
        <rFont val="Arial"/>
        <family val="2"/>
      </rPr>
      <t>(See Note 3)</t>
    </r>
  </si>
  <si>
    <r>
      <t xml:space="preserve">Other Electric Revenues  - Transmission for Others (Schedules 7 &amp; 8)                              </t>
    </r>
    <r>
      <rPr>
        <sz val="12"/>
        <color indexed="10"/>
        <rFont val="Arial"/>
        <family val="2"/>
      </rPr>
      <t>(See note 4)</t>
    </r>
  </si>
  <si>
    <r>
      <t xml:space="preserve">Pre-OATT grandfathered Non-Firm Point to Point Service bundled demand revenues for which the load is not included in the divisor received by Transmission Owner and for which the revenues are divided between production and transmission functions.  Revenues are collected directly by Empire under mid-1980's agreements.  </t>
    </r>
    <r>
      <rPr>
        <sz val="12"/>
        <color indexed="10"/>
        <rFont val="Arial"/>
        <family val="2"/>
      </rPr>
      <t>(See Note 5, below)</t>
    </r>
  </si>
  <si>
    <r>
      <rPr>
        <sz val="10"/>
        <color indexed="10"/>
        <rFont val="Arial"/>
        <family val="2"/>
      </rPr>
      <t>Note 3</t>
    </r>
    <r>
      <rPr>
        <sz val="10"/>
        <rFont val="Arial"/>
        <family val="2"/>
      </rPr>
      <t xml:space="preserve">: This 12 CP Average conforms with the 12 CP average determined by taking the value displayed on FF1, Page 400, Line 17 column b and dividing by 12 months. </t>
    </r>
  </si>
  <si>
    <r>
      <rPr>
        <sz val="10"/>
        <color indexed="10"/>
        <rFont val="Arial"/>
        <family val="2"/>
      </rPr>
      <t>Note 4</t>
    </r>
    <r>
      <rPr>
        <sz val="10"/>
        <rFont val="Arial"/>
        <family val="2"/>
      </rPr>
      <t>: Schedule 7 revenues are recorded in Account 457.137 and total $997,811 for 2014; Schedule 8 Revenues are recorded in Account 457.138 and total $111,587 for 2014.</t>
    </r>
  </si>
  <si>
    <r>
      <rPr>
        <sz val="10"/>
        <color indexed="10"/>
        <rFont val="Arial"/>
        <family val="2"/>
      </rPr>
      <t>Note 5</t>
    </r>
    <r>
      <rPr>
        <sz val="10"/>
        <rFont val="Arial"/>
        <family val="2"/>
      </rPr>
      <t>: The Kaw Valley "Grandfathered Contract" was terminated in March, 2014 as part of the SPP Integrated Market start. (See Footnote to FF1, Page 310.1, Line 11, Column a)</t>
    </r>
  </si>
  <si>
    <r>
      <rPr>
        <sz val="10"/>
        <color indexed="10"/>
        <rFont val="Arial"/>
        <family val="2"/>
      </rPr>
      <t>Note 2:</t>
    </r>
    <r>
      <rPr>
        <sz val="10"/>
        <rFont val="Arial"/>
        <family val="2"/>
      </rPr>
      <t xml:space="preserve">  Represents the Electric portion of the FAS 106 expenses derived from the confidential Actuarial Valuation Report, page 2, for Fiscal Year 2014, prepared by Towers Watson.</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</si>
</sst>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quot;$&quot;#,##0"/>
    <numFmt numFmtId="177" formatCode="_(* #,##0.0_);_(* \(#,##0.0\);_(* &quot;-&quot;??_);_(@_)"/>
    <numFmt numFmtId="178" formatCode="0_)"/>
    <numFmt numFmtId="179" formatCode="#,##0.00000_);\(#,##0.00000\)"/>
    <numFmt numFmtId="180" formatCode="_(&quot;$&quot;* #,##0.0000_);_(&quot;$&quot;* \(#,##0.0000\);_(&quot;$&quot;* &quot;-&quot;??_);_(@_)"/>
    <numFmt numFmtId="181" formatCode="_(* #,##0.0_);_(* \(#,##0.0\);_(* &quot;-&quot;?_);_(@_)"/>
    <numFmt numFmtId="182" formatCode="#,##0.0_);\(#,##0.0\)"/>
    <numFmt numFmtId="183" formatCode="#,##0.000_);\(#,##0.000\)"/>
    <numFmt numFmtId="184" formatCode="#,##0.0000_);\(#,##0.0000\)"/>
    <numFmt numFmtId="185" formatCode="0.00000000"/>
    <numFmt numFmtId="186" formatCode="0.0000000"/>
    <numFmt numFmtId="187" formatCode="0.000000"/>
    <numFmt numFmtId="188" formatCode="0.000000000000000%"/>
    <numFmt numFmtId="189" formatCode="0.0"/>
    <numFmt numFmtId="190" formatCode="0_);\(0\)"/>
    <numFmt numFmtId="191" formatCode="_(&quot;$&quot;* #,##0.0_);_(&quot;$&quot;* \(#,##0.0\);_(&quot;$&quot;* &quot;-&quot;??_);_(@_)"/>
    <numFmt numFmtId="192" formatCode="#,##0.0"/>
    <numFmt numFmtId="193" formatCode="#,##0.000"/>
    <numFmt numFmtId="194" formatCode="#,##0.0000"/>
    <numFmt numFmtId="195" formatCode="#,##0.00000"/>
    <numFmt numFmtId="196" formatCode="_(* #,##0.000_);_(* \(#,##0.000\);_(* &quot;-&quot;??_);_(@_)"/>
    <numFmt numFmtId="197" formatCode="0.0000000%"/>
    <numFmt numFmtId="198" formatCode="0.00000000%"/>
    <numFmt numFmtId="199" formatCode="_(* #,##0.00000_);_(* \(#,##0.00000\);_(* &quot;-&quot;??_);_(@_)"/>
    <numFmt numFmtId="200" formatCode="_(* #,##0.000000_);_(* \(#,##0.000000\);_(* &quot;-&quot;??_);_(@_)"/>
    <numFmt numFmtId="201" formatCode="_(&quot;$&quot;* #,##0.000_);_(&quot;$&quot;* \(#,##0.000\);_(&quot;$&quot;* &quot;-&quot;??_);_(@_)"/>
    <numFmt numFmtId="202" formatCode="_(* #,##0.000_);_(* \(#,##0.000\);_(* &quot;-&quot;???_);_(@_)"/>
    <numFmt numFmtId="203" formatCode="0.000"/>
    <numFmt numFmtId="204" formatCode="_(* #,##0.000000_);_(* \(#,##0.000000\);_(* &quot;-&quot;??????_);_(@_)"/>
    <numFmt numFmtId="205" formatCode="_(* #,##0.0000_);_(* \(#,##0.0000\);_(* &quot;-&quot;????_);_(@_)"/>
    <numFmt numFmtId="206" formatCode="#,##0.000000"/>
    <numFmt numFmtId="207" formatCode="dd\-mmm\-yy"/>
    <numFmt numFmtId="208" formatCode="mm/dd/yyyy"/>
    <numFmt numFmtId="209" formatCode="0.00_);\(0.00\)"/>
    <numFmt numFmtId="210" formatCode="[$-409]dddd\,\ mmmm\ dd\,\ yyyy"/>
    <numFmt numFmtId="211" formatCode="[$-409]h:mm:ss\ AM/PM"/>
  </numFmts>
  <fonts count="112">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8"/>
      <name val="Arial"/>
      <family val="2"/>
    </font>
    <font>
      <b/>
      <i/>
      <sz val="12"/>
      <color indexed="14"/>
      <name val="Arial"/>
      <family val="2"/>
    </font>
    <font>
      <sz val="10"/>
      <name val="Arial Narrow"/>
      <family val="2"/>
    </font>
    <font>
      <b/>
      <sz val="10"/>
      <color indexed="14"/>
      <name val="Arial"/>
      <family val="2"/>
    </font>
    <font>
      <b/>
      <sz val="14"/>
      <color indexed="10"/>
      <name val="Arial"/>
      <family val="2"/>
    </font>
    <font>
      <b/>
      <sz val="16"/>
      <color indexed="10"/>
      <name val="Arial"/>
      <family val="2"/>
    </font>
    <font>
      <b/>
      <sz val="9"/>
      <color indexed="10"/>
      <name val="Helv"/>
      <family val="0"/>
    </font>
    <font>
      <sz val="9"/>
      <name val="Arial"/>
      <family val="2"/>
    </font>
    <font>
      <b/>
      <u val="single"/>
      <sz val="10"/>
      <name val="Arial"/>
      <family val="2"/>
    </font>
    <font>
      <sz val="10"/>
      <color indexed="14"/>
      <name val="Arial"/>
      <family val="2"/>
    </font>
    <font>
      <b/>
      <u val="single"/>
      <sz val="12"/>
      <name val="Arial"/>
      <family val="2"/>
    </font>
    <font>
      <b/>
      <sz val="16"/>
      <name val="Arial"/>
      <family val="2"/>
    </font>
    <font>
      <sz val="12"/>
      <color indexed="53"/>
      <name val="Arial"/>
      <family val="2"/>
    </font>
    <font>
      <sz val="10"/>
      <name val="MS Sans Serif"/>
      <family val="2"/>
    </font>
    <font>
      <b/>
      <sz val="10"/>
      <name val="MS Sans Serif"/>
      <family val="2"/>
    </font>
    <font>
      <sz val="16"/>
      <name val="Arial"/>
      <family val="2"/>
    </font>
    <font>
      <b/>
      <sz val="16"/>
      <color indexed="10"/>
      <name val="Helv"/>
      <family val="0"/>
    </font>
    <font>
      <sz val="16"/>
      <name val="Helv"/>
      <family val="0"/>
    </font>
    <font>
      <b/>
      <sz val="16"/>
      <name val="Arial Narrow"/>
      <family val="2"/>
    </font>
    <font>
      <sz val="16"/>
      <name val="Arial Narrow"/>
      <family val="2"/>
    </font>
    <font>
      <b/>
      <i/>
      <sz val="10"/>
      <color indexed="12"/>
      <name val="Arial"/>
      <family val="2"/>
    </font>
    <font>
      <b/>
      <i/>
      <u val="single"/>
      <sz val="10"/>
      <color indexed="12"/>
      <name val="Arial"/>
      <family val="2"/>
    </font>
    <font>
      <u val="single"/>
      <sz val="10"/>
      <name val="Arial"/>
      <family val="2"/>
    </font>
    <font>
      <sz val="8"/>
      <name val="Arial"/>
      <family val="2"/>
    </font>
    <font>
      <sz val="14"/>
      <color indexed="10"/>
      <name val="Arial"/>
      <family val="2"/>
    </font>
    <font>
      <b/>
      <sz val="12"/>
      <color indexed="12"/>
      <name val="Arial"/>
      <family val="2"/>
    </font>
    <font>
      <b/>
      <sz val="14"/>
      <color indexed="12"/>
      <name val="Arial"/>
      <family val="2"/>
    </font>
    <font>
      <sz val="15"/>
      <name val="Times New Roman"/>
      <family val="1"/>
    </font>
    <font>
      <b/>
      <sz val="16"/>
      <name val="Times New Roman"/>
      <family val="1"/>
    </font>
    <font>
      <sz val="16"/>
      <name val="Times New Roman"/>
      <family val="1"/>
    </font>
    <font>
      <vertAlign val="superscript"/>
      <sz val="10"/>
      <name val="Arial"/>
      <family val="2"/>
    </font>
    <font>
      <b/>
      <sz val="14"/>
      <name val="Times New Roman"/>
      <family val="1"/>
    </font>
    <font>
      <sz val="14"/>
      <name val="Times New Roman"/>
      <family val="1"/>
    </font>
    <font>
      <sz val="11"/>
      <name val="Arial"/>
      <family val="2"/>
    </font>
    <font>
      <sz val="11"/>
      <name val="Times New Roman"/>
      <family val="1"/>
    </font>
    <font>
      <b/>
      <i/>
      <sz val="11"/>
      <name val="Times New Roman"/>
      <family val="1"/>
    </font>
    <font>
      <b/>
      <sz val="11"/>
      <name val="Times New Roman"/>
      <family val="1"/>
    </font>
    <font>
      <u val="single"/>
      <sz val="11"/>
      <name val="Times New Roman"/>
      <family val="1"/>
    </font>
    <font>
      <sz val="10"/>
      <name val="Times New Roman"/>
      <family val="1"/>
    </font>
    <font>
      <vertAlign val="superscript"/>
      <sz val="11"/>
      <name val="Times New Roman"/>
      <family val="1"/>
    </font>
    <font>
      <sz val="12"/>
      <color indexed="8"/>
      <name val="Arial"/>
      <family val="2"/>
    </font>
    <font>
      <b/>
      <sz val="12"/>
      <name val="Times New Roman"/>
      <family val="1"/>
    </font>
    <font>
      <sz val="13"/>
      <name val="Times New Roman"/>
      <family val="1"/>
    </font>
    <font>
      <sz val="12"/>
      <name val="Times New Roman"/>
      <family val="1"/>
    </font>
    <font>
      <b/>
      <sz val="12"/>
      <color indexed="8"/>
      <name val="Times New Roman"/>
      <family val="1"/>
    </font>
    <font>
      <b/>
      <u val="single"/>
      <sz val="12"/>
      <color indexed="8"/>
      <name val="Times New Roman"/>
      <family val="1"/>
    </font>
    <font>
      <sz val="9"/>
      <name val="Times New Roman"/>
      <family val="1"/>
    </font>
    <font>
      <b/>
      <sz val="11"/>
      <name val="Arial"/>
      <family val="2"/>
    </font>
    <font>
      <b/>
      <vertAlign val="superscript"/>
      <sz val="10"/>
      <name val="Arial"/>
      <family val="2"/>
    </font>
    <font>
      <b/>
      <i/>
      <sz val="10"/>
      <name val="Times New Roman"/>
      <family val="1"/>
    </font>
    <font>
      <b/>
      <sz val="10"/>
      <name val="Times New Roman"/>
      <family val="1"/>
    </font>
    <font>
      <b/>
      <i/>
      <u val="single"/>
      <sz val="12"/>
      <color indexed="12"/>
      <name val="Arial"/>
      <family val="2"/>
    </font>
    <font>
      <b/>
      <u val="single"/>
      <sz val="10"/>
      <color indexed="10"/>
      <name val="Arial"/>
      <family val="2"/>
    </font>
    <font>
      <b/>
      <u val="single"/>
      <sz val="10"/>
      <name val="Times New Roman"/>
      <family val="1"/>
    </font>
    <font>
      <u val="single"/>
      <sz val="12"/>
      <name val="Arial"/>
      <family val="2"/>
    </font>
    <font>
      <u val="single"/>
      <sz val="12"/>
      <name val="Times New Roman"/>
      <family val="1"/>
    </font>
    <font>
      <vertAlign val="superscript"/>
      <sz val="12"/>
      <name val="Times New Roman"/>
      <family val="1"/>
    </font>
    <font>
      <sz val="12"/>
      <color indexed="56"/>
      <name val="Arial"/>
      <family val="2"/>
    </font>
    <font>
      <sz val="10"/>
      <color indexed="56"/>
      <name val="Arial"/>
      <family val="2"/>
    </font>
    <font>
      <b/>
      <vertAlign val="superscript"/>
      <sz val="12"/>
      <name val="Times New Roman"/>
      <family val="1"/>
    </font>
    <font>
      <vertAlign val="superscript"/>
      <sz val="12"/>
      <name val="Arial"/>
      <family val="2"/>
    </font>
    <font>
      <vertAlign val="superscript"/>
      <sz val="11"/>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8"/>
        <bgColor indexed="64"/>
      </patternFill>
    </fill>
    <fill>
      <patternFill patternType="solid">
        <fgColor indexed="9"/>
        <bgColor indexed="64"/>
      </patternFill>
    </fill>
    <fill>
      <patternFill patternType="solid">
        <fgColor theme="5"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rgb="FFC5D9F1"/>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ck"/>
      <right style="medium"/>
      <top style="thick"/>
      <bottom>
        <color indexed="63"/>
      </bottom>
    </border>
    <border>
      <left style="medium"/>
      <right style="thick"/>
      <top style="thick"/>
      <bottom>
        <color indexed="63"/>
      </bottom>
    </border>
    <border>
      <left style="thick"/>
      <right style="medium"/>
      <top>
        <color indexed="63"/>
      </top>
      <bottom style="medium"/>
    </border>
    <border>
      <left style="medium"/>
      <right style="thick"/>
      <top>
        <color indexed="63"/>
      </top>
      <bottom style="medium"/>
    </border>
    <border>
      <left style="medium"/>
      <right style="medium"/>
      <top>
        <color indexed="63"/>
      </top>
      <bottom style="medium"/>
    </border>
    <border>
      <left style="medium"/>
      <right style="medium"/>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medium"/>
      <top style="medium"/>
      <bottom style="medium"/>
    </border>
    <border>
      <left style="medium"/>
      <right style="medium"/>
      <top style="medium"/>
      <bottom style="medium"/>
    </border>
    <border>
      <left>
        <color indexed="63"/>
      </left>
      <right>
        <color indexed="63"/>
      </right>
      <top style="medium"/>
      <bottom>
        <color indexed="63"/>
      </bottom>
    </border>
    <border>
      <left style="medium"/>
      <right style="thin"/>
      <top style="thin"/>
      <bottom style="thin"/>
    </border>
    <border>
      <left style="medium"/>
      <right>
        <color indexed="63"/>
      </right>
      <top style="medium"/>
      <bottom>
        <color indexed="63"/>
      </bottom>
    </border>
    <border>
      <left>
        <color indexed="63"/>
      </left>
      <right>
        <color indexed="63"/>
      </right>
      <top style="thin"/>
      <bottom style="medium"/>
    </border>
    <border>
      <left style="thin"/>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style="thin"/>
      <right style="thin"/>
      <top style="thin"/>
      <bottom style="medium"/>
    </border>
    <border>
      <left>
        <color indexed="63"/>
      </left>
      <right style="thin"/>
      <top style="thin"/>
      <bottom style="medium"/>
    </border>
    <border>
      <left style="medium"/>
      <right>
        <color indexed="63"/>
      </right>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style="medium"/>
    </border>
    <border>
      <left>
        <color indexed="63"/>
      </left>
      <right style="thin"/>
      <top style="thin"/>
      <bottom style="thin"/>
    </border>
    <border>
      <left style="medium"/>
      <right style="thin"/>
      <top style="thin"/>
      <bottom style="medium"/>
    </border>
    <border>
      <left style="thin"/>
      <right style="thick"/>
      <top style="thin"/>
      <bottom style="thin"/>
    </border>
    <border>
      <left style="thick"/>
      <right style="thin"/>
      <top style="thin"/>
      <bottom style="thin"/>
    </border>
    <border>
      <left style="thin"/>
      <right style="thick"/>
      <top style="thin"/>
      <bottom>
        <color indexed="63"/>
      </bottom>
    </border>
    <border>
      <left>
        <color indexed="63"/>
      </left>
      <right style="thick"/>
      <top style="thin"/>
      <bottom>
        <color indexed="63"/>
      </bottom>
    </border>
    <border>
      <left style="thin"/>
      <right style="thin"/>
      <top>
        <color indexed="63"/>
      </top>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medium"/>
      <top>
        <color indexed="63"/>
      </top>
      <bottom style="thick"/>
    </border>
    <border>
      <left style="thin"/>
      <right style="thin"/>
      <top style="thick"/>
      <bottom>
        <color indexed="63"/>
      </bottom>
    </border>
    <border>
      <left style="medium"/>
      <right style="medium"/>
      <top>
        <color indexed="63"/>
      </top>
      <bottom style="thick"/>
    </border>
    <border>
      <left style="medium"/>
      <right style="thick"/>
      <top>
        <color indexed="63"/>
      </top>
      <bottom style="thick"/>
    </border>
    <border>
      <left style="thick"/>
      <right style="thin"/>
      <top style="thick"/>
      <bottom>
        <color indexed="63"/>
      </bottom>
    </border>
    <border>
      <left style="thick"/>
      <right>
        <color indexed="63"/>
      </right>
      <top style="thin"/>
      <bottom style="thin"/>
    </border>
    <border>
      <left>
        <color indexed="63"/>
      </left>
      <right style="thick"/>
      <top style="thin"/>
      <bottom style="thin"/>
    </border>
    <border>
      <left style="thick"/>
      <right>
        <color indexed="63"/>
      </right>
      <top>
        <color indexed="63"/>
      </top>
      <bottom style="thin"/>
    </border>
    <border>
      <left style="thick"/>
      <right>
        <color indexed="63"/>
      </right>
      <top style="thin"/>
      <bottom>
        <color indexed="63"/>
      </bottom>
    </border>
    <border>
      <left>
        <color indexed="63"/>
      </left>
      <right style="thick"/>
      <top>
        <color indexed="63"/>
      </top>
      <bottom style="thin"/>
    </border>
    <border>
      <left style="thick"/>
      <right style="thin"/>
      <top>
        <color indexed="63"/>
      </top>
      <bottom>
        <color indexed="63"/>
      </bottom>
    </border>
    <border>
      <left style="thin"/>
      <right style="thick"/>
      <top>
        <color indexed="63"/>
      </top>
      <bottom>
        <color indexed="63"/>
      </bottom>
    </border>
    <border>
      <left style="thick"/>
      <right style="thin"/>
      <top>
        <color indexed="63"/>
      </top>
      <bottom style="thick"/>
    </border>
    <border>
      <left>
        <color indexed="63"/>
      </left>
      <right>
        <color indexed="63"/>
      </right>
      <top>
        <color indexed="63"/>
      </top>
      <bottom style="thick"/>
    </border>
    <border>
      <left style="thin"/>
      <right style="thick"/>
      <top>
        <color indexed="63"/>
      </top>
      <bottom style="thick"/>
    </border>
    <border>
      <left style="thick"/>
      <right>
        <color indexed="63"/>
      </right>
      <top>
        <color indexed="63"/>
      </top>
      <bottom style="thick"/>
    </border>
    <border>
      <left style="thick"/>
      <right style="thin"/>
      <top>
        <color indexed="63"/>
      </top>
      <bottom style="thin"/>
    </border>
    <border>
      <left style="thin"/>
      <right style="thick"/>
      <top>
        <color indexed="63"/>
      </top>
      <bottom style="thin"/>
    </border>
    <border>
      <left style="thick"/>
      <right style="thin"/>
      <top style="medium"/>
      <bottom style="thin"/>
    </border>
    <border>
      <left style="thin"/>
      <right style="thick"/>
      <top style="medium"/>
      <bottom style="thin"/>
    </border>
    <border>
      <left style="thin"/>
      <right style="thin"/>
      <top style="medium"/>
      <bottom style="medium"/>
    </border>
    <border>
      <left style="thin"/>
      <right style="thin"/>
      <top>
        <color indexed="63"/>
      </top>
      <bottom style="thick"/>
    </border>
    <border>
      <left>
        <color indexed="63"/>
      </left>
      <right>
        <color indexed="63"/>
      </right>
      <top style="thin"/>
      <bottom style="thick"/>
    </border>
    <border>
      <left style="thin"/>
      <right>
        <color indexed="63"/>
      </right>
      <top style="thin"/>
      <bottom style="thick"/>
    </border>
    <border>
      <left style="medium"/>
      <right style="medium"/>
      <top>
        <color indexed="63"/>
      </top>
      <bottom style="thin"/>
    </border>
    <border>
      <left>
        <color indexed="63"/>
      </left>
      <right style="thick"/>
      <top style="thin"/>
      <bottom style="thick"/>
    </border>
    <border>
      <left style="thin"/>
      <right style="thick"/>
      <top style="thick"/>
      <bottom>
        <color indexed="63"/>
      </botto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5" borderId="0" applyNumberFormat="0" applyBorder="0" applyAlignment="0" applyProtection="0"/>
    <xf numFmtId="0" fontId="102" fillId="8" borderId="0" applyNumberFormat="0" applyBorder="0" applyAlignment="0" applyProtection="0"/>
    <xf numFmtId="0" fontId="102"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3" fillId="10"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14"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4" fillId="3" borderId="0" applyNumberFormat="0" applyBorder="0" applyAlignment="0" applyProtection="0"/>
    <xf numFmtId="0" fontId="93" fillId="22" borderId="1" applyNumberFormat="0" applyAlignment="0" applyProtection="0"/>
    <xf numFmtId="0" fontId="105"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6" fillId="0" borderId="0" applyNumberFormat="0" applyFill="0" applyBorder="0" applyAlignment="0" applyProtection="0"/>
    <xf numFmtId="0" fontId="2" fillId="0" borderId="0" applyNumberFormat="0" applyFill="0" applyBorder="0" applyAlignment="0" applyProtection="0"/>
    <xf numFmtId="0" fontId="107" fillId="4"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3" fillId="0" borderId="0" applyNumberFormat="0" applyFill="0" applyBorder="0" applyAlignment="0" applyProtection="0"/>
    <xf numFmtId="0" fontId="108" fillId="7" borderId="1" applyNumberFormat="0" applyAlignment="0" applyProtection="0"/>
    <xf numFmtId="0" fontId="88" fillId="0" borderId="6" applyNumberFormat="0" applyFill="0" applyAlignment="0" applyProtection="0"/>
    <xf numFmtId="0" fontId="98"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170" fontId="11" fillId="0" borderId="0" applyProtection="0">
      <alignment/>
    </xf>
    <xf numFmtId="0" fontId="0" fillId="25" borderId="7" applyNumberFormat="0" applyFont="0" applyAlignment="0" applyProtection="0"/>
    <xf numFmtId="0" fontId="109" fillId="22"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ont="0" applyFill="0" applyBorder="0" applyAlignment="0" applyProtection="0"/>
    <xf numFmtId="15" fontId="36" fillId="0" borderId="0" applyFont="0" applyFill="0" applyBorder="0" applyAlignment="0" applyProtection="0"/>
    <xf numFmtId="4" fontId="36" fillId="0" borderId="0" applyFont="0" applyFill="0" applyBorder="0" applyAlignment="0" applyProtection="0"/>
    <xf numFmtId="0" fontId="37" fillId="0" borderId="9">
      <alignment horizontal="center"/>
      <protection/>
    </xf>
    <xf numFmtId="3" fontId="36" fillId="0" borderId="0" applyFont="0" applyFill="0" applyBorder="0" applyAlignment="0" applyProtection="0"/>
    <xf numFmtId="0" fontId="36" fillId="26" borderId="0" applyNumberFormat="0" applyFont="0" applyBorder="0" applyAlignment="0" applyProtection="0"/>
    <xf numFmtId="0" fontId="89" fillId="0" borderId="0" applyNumberFormat="0" applyFill="0" applyBorder="0" applyAlignment="0" applyProtection="0"/>
    <xf numFmtId="0" fontId="110" fillId="0" borderId="10" applyNumberFormat="0" applyFill="0" applyAlignment="0" applyProtection="0"/>
    <xf numFmtId="0" fontId="111" fillId="0" borderId="0" applyNumberFormat="0" applyFill="0" applyBorder="0" applyAlignment="0" applyProtection="0"/>
  </cellStyleXfs>
  <cellXfs count="1740">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3" fontId="6" fillId="0" borderId="0" xfId="0" applyNumberFormat="1" applyFont="1" applyAlignment="1">
      <alignment/>
    </xf>
    <xf numFmtId="169" fontId="6" fillId="0" borderId="0" xfId="0" applyNumberFormat="1" applyFont="1" applyAlignment="1">
      <alignment/>
    </xf>
    <xf numFmtId="3" fontId="6" fillId="0" borderId="0" xfId="0" applyNumberFormat="1" applyFont="1" applyFill="1" applyBorder="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166" fontId="6" fillId="0" borderId="0" xfId="0" applyNumberFormat="1" applyFont="1" applyAlignment="1">
      <alignment/>
    </xf>
    <xf numFmtId="170" fontId="6" fillId="0" borderId="0" xfId="0" applyNumberFormat="1" applyFont="1" applyAlignment="1">
      <alignmen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3" fontId="6" fillId="0" borderId="11"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173" fontId="4" fillId="0" borderId="0" xfId="68" applyNumberFormat="1" applyFont="1" applyAlignment="1">
      <alignment/>
    </xf>
    <xf numFmtId="0" fontId="4" fillId="0" borderId="11" xfId="0" applyNumberFormat="1" applyFont="1" applyFill="1" applyBorder="1" applyAlignment="1">
      <alignment/>
    </xf>
    <xf numFmtId="0" fontId="4" fillId="0" borderId="12" xfId="0" applyNumberFormat="1" applyFont="1" applyFill="1" applyBorder="1" applyAlignment="1">
      <alignment/>
    </xf>
    <xf numFmtId="3" fontId="4" fillId="0" borderId="12" xfId="0" applyNumberFormat="1" applyFont="1" applyBorder="1" applyAlignment="1">
      <alignment/>
    </xf>
    <xf numFmtId="3" fontId="6" fillId="0" borderId="0" xfId="0" applyNumberFormat="1" applyFont="1" applyFill="1" applyBorder="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6" fillId="0" borderId="11" xfId="0" applyNumberFormat="1" applyFont="1" applyFill="1" applyBorder="1" applyAlignment="1">
      <alignment/>
    </xf>
    <xf numFmtId="0" fontId="6" fillId="0" borderId="11" xfId="0"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1" xfId="0" applyFont="1" applyFill="1" applyBorder="1" applyAlignment="1">
      <alignment/>
    </xf>
    <xf numFmtId="0" fontId="6" fillId="0" borderId="11" xfId="0" applyFont="1" applyBorder="1" applyAlignment="1">
      <alignment/>
    </xf>
    <xf numFmtId="0" fontId="6" fillId="0" borderId="11" xfId="0" applyFont="1" applyFill="1" applyBorder="1" applyAlignment="1">
      <alignment/>
    </xf>
    <xf numFmtId="3" fontId="6" fillId="0" borderId="11" xfId="0" applyNumberFormat="1" applyFont="1" applyFill="1" applyBorder="1" applyAlignment="1">
      <alignment/>
    </xf>
    <xf numFmtId="0" fontId="6" fillId="0" borderId="11"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3" fontId="6" fillId="0" borderId="0" xfId="0" applyNumberFormat="1" applyFont="1" applyAlignment="1">
      <alignment horizontal="right"/>
    </xf>
    <xf numFmtId="0" fontId="6" fillId="0" borderId="0" xfId="0" applyFont="1" applyFill="1" applyAlignment="1">
      <alignment horizontal="left"/>
    </xf>
    <xf numFmtId="0" fontId="6" fillId="0" borderId="0" xfId="0" applyFont="1" applyAlignment="1">
      <alignment horizontal="left"/>
    </xf>
    <xf numFmtId="3" fontId="6" fillId="0" borderId="11" xfId="0" applyNumberFormat="1" applyFont="1" applyBorder="1" applyAlignment="1">
      <alignment horizontal="right"/>
    </xf>
    <xf numFmtId="0" fontId="4" fillId="0" borderId="11" xfId="0" applyFont="1" applyBorder="1" applyAlignment="1">
      <alignment/>
    </xf>
    <xf numFmtId="3" fontId="17" fillId="0" borderId="11" xfId="0" applyNumberFormat="1" applyFont="1" applyBorder="1" applyAlignment="1">
      <alignment horizontal="right"/>
    </xf>
    <xf numFmtId="3" fontId="4" fillId="0" borderId="11" xfId="0" applyNumberFormat="1" applyFont="1" applyBorder="1" applyAlignment="1">
      <alignment/>
    </xf>
    <xf numFmtId="0" fontId="4" fillId="0" borderId="11" xfId="0" applyFont="1" applyBorder="1" applyAlignment="1">
      <alignment horizontal="left"/>
    </xf>
    <xf numFmtId="0" fontId="4" fillId="0" borderId="0" xfId="0" applyFont="1" applyAlignment="1">
      <alignment/>
    </xf>
    <xf numFmtId="3" fontId="4" fillId="0" borderId="11" xfId="0" applyNumberFormat="1" applyFont="1" applyBorder="1" applyAlignment="1">
      <alignment horizontal="right"/>
    </xf>
    <xf numFmtId="0" fontId="6" fillId="0" borderId="0" xfId="0"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168" fontId="6" fillId="0" borderId="0" xfId="0" applyNumberFormat="1" applyFont="1" applyBorder="1" applyAlignment="1">
      <alignment horizontal="left"/>
    </xf>
    <xf numFmtId="3" fontId="6" fillId="0" borderId="0" xfId="0" applyNumberFormat="1" applyFont="1" applyAlignment="1">
      <alignment/>
    </xf>
    <xf numFmtId="0" fontId="19" fillId="27" borderId="0" xfId="0" applyFont="1" applyFill="1" applyBorder="1" applyAlignment="1">
      <alignment/>
    </xf>
    <xf numFmtId="0" fontId="19" fillId="27"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6" fillId="0" borderId="13" xfId="0" applyFont="1" applyFill="1" applyBorder="1" applyAlignment="1">
      <alignment horizontal="left"/>
    </xf>
    <xf numFmtId="3" fontId="13" fillId="0" borderId="13"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4" fillId="0" borderId="12" xfId="0" applyFont="1" applyBorder="1" applyAlignment="1">
      <alignment horizontal="right"/>
    </xf>
    <xf numFmtId="0" fontId="4" fillId="0" borderId="0" xfId="0" applyNumberFormat="1" applyFont="1" applyAlignment="1">
      <alignment horizontal="left"/>
    </xf>
    <xf numFmtId="0" fontId="6" fillId="0" borderId="0" xfId="0" applyFont="1" applyFill="1" applyAlignment="1">
      <alignment horizontal="right"/>
    </xf>
    <xf numFmtId="0" fontId="6" fillId="0" borderId="0" xfId="0" applyFont="1" applyFill="1" applyBorder="1" applyAlignment="1">
      <alignment/>
    </xf>
    <xf numFmtId="0" fontId="4" fillId="0" borderId="12" xfId="0" applyFont="1" applyBorder="1" applyAlignment="1">
      <alignment/>
    </xf>
    <xf numFmtId="173" fontId="4" fillId="0" borderId="12" xfId="68"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horizontal="right"/>
    </xf>
    <xf numFmtId="3" fontId="6" fillId="0" borderId="13" xfId="0" applyNumberFormat="1" applyFont="1" applyFill="1" applyBorder="1" applyAlignment="1">
      <alignment/>
    </xf>
    <xf numFmtId="168" fontId="4" fillId="0" borderId="12" xfId="0" applyNumberFormat="1" applyFont="1" applyBorder="1" applyAlignment="1">
      <alignment horizontal="left"/>
    </xf>
    <xf numFmtId="169" fontId="4" fillId="0" borderId="12" xfId="0" applyNumberFormat="1" applyFont="1" applyBorder="1" applyAlignment="1">
      <alignment horizontal="center"/>
    </xf>
    <xf numFmtId="0" fontId="6" fillId="0" borderId="0" xfId="0" applyFont="1" applyFill="1" applyBorder="1" applyAlignment="1">
      <alignment horizontal="center" wrapText="1"/>
    </xf>
    <xf numFmtId="0" fontId="6" fillId="27" borderId="0" xfId="0" applyFont="1" applyFill="1" applyBorder="1" applyAlignment="1">
      <alignment/>
    </xf>
    <xf numFmtId="0" fontId="6" fillId="27" borderId="0" xfId="0" applyFont="1" applyFill="1" applyBorder="1" applyAlignment="1">
      <alignment/>
    </xf>
    <xf numFmtId="0" fontId="6" fillId="0" borderId="12" xfId="0" applyFont="1" applyFill="1" applyBorder="1" applyAlignment="1">
      <alignment/>
    </xf>
    <xf numFmtId="0" fontId="6" fillId="0" borderId="12" xfId="0" applyFont="1" applyBorder="1" applyAlignment="1">
      <alignment/>
    </xf>
    <xf numFmtId="0" fontId="18" fillId="0" borderId="0" xfId="0" applyFont="1" applyFill="1" applyBorder="1" applyAlignment="1">
      <alignment horizontal="center"/>
    </xf>
    <xf numFmtId="0" fontId="19" fillId="0" borderId="0" xfId="0" applyFont="1" applyFill="1" applyBorder="1" applyAlignment="1">
      <alignment/>
    </xf>
    <xf numFmtId="0" fontId="20" fillId="27" borderId="0" xfId="0" applyFont="1" applyFill="1" applyAlignment="1">
      <alignment horizontal="left"/>
    </xf>
    <xf numFmtId="0" fontId="20" fillId="27" borderId="0" xfId="0" applyFont="1" applyFill="1" applyAlignment="1">
      <alignment/>
    </xf>
    <xf numFmtId="0" fontId="6" fillId="27" borderId="0" xfId="0" applyFont="1" applyFill="1" applyAlignment="1">
      <alignment/>
    </xf>
    <xf numFmtId="0" fontId="6" fillId="27" borderId="0" xfId="0" applyFont="1" applyFill="1" applyAlignment="1">
      <alignment/>
    </xf>
    <xf numFmtId="0" fontId="6" fillId="27" borderId="0" xfId="0" applyFont="1" applyFill="1" applyBorder="1" applyAlignment="1">
      <alignment horizontal="center" wrapText="1"/>
    </xf>
    <xf numFmtId="0" fontId="6" fillId="0" borderId="0" xfId="0" applyNumberFormat="1" applyFont="1" applyBorder="1" applyAlignment="1">
      <alignment/>
    </xf>
    <xf numFmtId="0" fontId="4" fillId="0" borderId="0" xfId="0" applyFont="1" applyBorder="1" applyAlignment="1">
      <alignment/>
    </xf>
    <xf numFmtId="0" fontId="14" fillId="0" borderId="0" xfId="0" applyFont="1" applyAlignment="1">
      <alignment/>
    </xf>
    <xf numFmtId="3" fontId="4" fillId="0" borderId="0" xfId="0" applyNumberFormat="1" applyFont="1" applyFill="1" applyBorder="1" applyAlignment="1">
      <alignment/>
    </xf>
    <xf numFmtId="169" fontId="4" fillId="0" borderId="12" xfId="0" applyNumberFormat="1" applyFont="1" applyBorder="1" applyAlignment="1">
      <alignment/>
    </xf>
    <xf numFmtId="168" fontId="4" fillId="0" borderId="0" xfId="0" applyNumberFormat="1" applyFont="1" applyBorder="1" applyAlignment="1">
      <alignment horizontal="left"/>
    </xf>
    <xf numFmtId="0" fontId="4" fillId="0" borderId="11" xfId="0" applyFont="1" applyFill="1" applyBorder="1" applyAlignment="1">
      <alignment/>
    </xf>
    <xf numFmtId="0" fontId="4" fillId="0" borderId="11" xfId="0" applyFont="1" applyBorder="1" applyAlignment="1">
      <alignment/>
    </xf>
    <xf numFmtId="37" fontId="14" fillId="0" borderId="0" xfId="0" applyNumberFormat="1" applyFont="1" applyBorder="1" applyAlignment="1">
      <alignment horizontal="left"/>
    </xf>
    <xf numFmtId="0" fontId="4" fillId="0" borderId="0" xfId="0" applyFont="1" applyFill="1" applyBorder="1" applyAlignment="1">
      <alignment/>
    </xf>
    <xf numFmtId="0" fontId="5" fillId="0" borderId="0" xfId="0" applyFont="1" applyAlignment="1">
      <alignment/>
    </xf>
    <xf numFmtId="0" fontId="21" fillId="0" borderId="14" xfId="0" applyNumberFormat="1" applyFont="1" applyBorder="1" applyAlignment="1">
      <alignment horizontal="center"/>
    </xf>
    <xf numFmtId="0" fontId="12" fillId="0" borderId="14" xfId="0" applyFont="1" applyFill="1" applyBorder="1" applyAlignment="1">
      <alignment/>
    </xf>
    <xf numFmtId="0" fontId="21" fillId="0" borderId="14" xfId="0" applyFont="1" applyBorder="1" applyAlignment="1">
      <alignment/>
    </xf>
    <xf numFmtId="0" fontId="12" fillId="0" borderId="15" xfId="0" applyNumberFormat="1" applyFont="1" applyBorder="1" applyAlignment="1">
      <alignment horizontal="center"/>
    </xf>
    <xf numFmtId="0" fontId="12" fillId="0" borderId="14" xfId="0" applyNumberFormat="1" applyFont="1" applyBorder="1" applyAlignment="1">
      <alignment horizontal="left"/>
    </xf>
    <xf numFmtId="0" fontId="12" fillId="0" borderId="14" xfId="0" applyFont="1" applyFill="1" applyBorder="1" applyAlignment="1">
      <alignment/>
    </xf>
    <xf numFmtId="0" fontId="12" fillId="0" borderId="14" xfId="0" applyFont="1" applyBorder="1" applyAlignment="1">
      <alignmen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3" xfId="0" applyNumberFormat="1" applyFont="1" applyFill="1" applyBorder="1" applyAlignment="1">
      <alignment horizontal="left"/>
    </xf>
    <xf numFmtId="0" fontId="4" fillId="0" borderId="14" xfId="0" applyFont="1" applyBorder="1" applyAlignment="1">
      <alignment/>
    </xf>
    <xf numFmtId="0" fontId="12" fillId="0" borderId="0" xfId="0" applyNumberFormat="1" applyFont="1" applyBorder="1" applyAlignment="1">
      <alignment horizontal="center"/>
    </xf>
    <xf numFmtId="0" fontId="12" fillId="0" borderId="14"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13" xfId="0" applyNumberFormat="1" applyFont="1" applyFill="1" applyBorder="1" applyAlignment="1">
      <alignment/>
    </xf>
    <xf numFmtId="0" fontId="6" fillId="0" borderId="0" xfId="0" applyNumberFormat="1" applyFont="1" applyBorder="1" applyAlignment="1">
      <alignment horizontal="left"/>
    </xf>
    <xf numFmtId="3" fontId="6" fillId="0" borderId="0" xfId="0" applyNumberFormat="1" applyFont="1" applyAlignment="1">
      <alignment horizontal="left"/>
    </xf>
    <xf numFmtId="164" fontId="4" fillId="0" borderId="12" xfId="42" applyNumberFormat="1" applyFont="1" applyFill="1" applyBorder="1" applyAlignment="1">
      <alignment horizontal="right"/>
    </xf>
    <xf numFmtId="0" fontId="6" fillId="0" borderId="13" xfId="0" applyNumberFormat="1" applyFont="1" applyBorder="1" applyAlignment="1">
      <alignment horizontal="left"/>
    </xf>
    <xf numFmtId="0" fontId="6" fillId="0" borderId="13" xfId="0" applyNumberFormat="1" applyFont="1" applyBorder="1" applyAlignment="1">
      <alignment/>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27" borderId="0" xfId="0" applyNumberFormat="1" applyFont="1" applyFill="1" applyBorder="1" applyAlignment="1">
      <alignment horizontal="center"/>
    </xf>
    <xf numFmtId="0" fontId="6" fillId="0" borderId="0" xfId="0" applyFont="1" applyBorder="1" applyAlignment="1">
      <alignment horizontal="center"/>
    </xf>
    <xf numFmtId="3" fontId="6" fillId="0" borderId="11" xfId="0" applyNumberFormat="1" applyFont="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3" fontId="6" fillId="0" borderId="11" xfId="0" applyNumberFormat="1" applyFont="1" applyFill="1" applyBorder="1" applyAlignment="1">
      <alignment horizontal="center"/>
    </xf>
    <xf numFmtId="0" fontId="4" fillId="0" borderId="12" xfId="0" applyFont="1" applyBorder="1" applyAlignment="1">
      <alignment horizontal="center"/>
    </xf>
    <xf numFmtId="0" fontId="6" fillId="0" borderId="13" xfId="0" applyNumberFormat="1" applyFont="1" applyFill="1" applyBorder="1" applyAlignment="1">
      <alignment horizontal="center"/>
    </xf>
    <xf numFmtId="0" fontId="4" fillId="0" borderId="11" xfId="0" applyNumberFormat="1" applyFont="1" applyBorder="1" applyAlignment="1">
      <alignment horizontal="center"/>
    </xf>
    <xf numFmtId="0" fontId="4" fillId="0" borderId="11" xfId="0" applyFont="1" applyBorder="1" applyAlignment="1">
      <alignment horizontal="center"/>
    </xf>
    <xf numFmtId="0" fontId="15" fillId="27" borderId="0" xfId="0" applyNumberFormat="1" applyFont="1" applyFill="1" applyAlignment="1">
      <alignment horizontal="center"/>
    </xf>
    <xf numFmtId="0" fontId="15" fillId="0" borderId="0" xfId="0" applyNumberFormat="1" applyFont="1" applyFill="1" applyAlignment="1">
      <alignment horizontal="center"/>
    </xf>
    <xf numFmtId="0" fontId="6" fillId="0" borderId="0" xfId="0" applyNumberFormat="1" applyFont="1" applyFill="1" applyBorder="1" applyAlignment="1">
      <alignment horizontal="center"/>
    </xf>
    <xf numFmtId="0" fontId="6" fillId="0" borderId="11" xfId="0" applyFont="1" applyFill="1" applyBorder="1" applyAlignment="1">
      <alignment horizontal="center"/>
    </xf>
    <xf numFmtId="0" fontId="6" fillId="0" borderId="13" xfId="0" applyFont="1" applyBorder="1" applyAlignment="1">
      <alignment horizontal="center"/>
    </xf>
    <xf numFmtId="0" fontId="4" fillId="0" borderId="12"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3" fontId="4" fillId="0" borderId="12" xfId="0" applyNumberFormat="1" applyFont="1" applyBorder="1" applyAlignment="1">
      <alignment horizontal="center"/>
    </xf>
    <xf numFmtId="0" fontId="6" fillId="0" borderId="0" xfId="0" applyNumberFormat="1" applyFont="1" applyFill="1" applyBorder="1" applyAlignment="1">
      <alignment horizontal="center"/>
    </xf>
    <xf numFmtId="3" fontId="4" fillId="0" borderId="11" xfId="0" applyNumberFormat="1" applyFont="1" applyBorder="1" applyAlignment="1">
      <alignment horizontal="center"/>
    </xf>
    <xf numFmtId="3" fontId="12" fillId="0" borderId="14" xfId="0" applyNumberFormat="1" applyFont="1" applyBorder="1" applyAlignment="1">
      <alignment horizontal="center"/>
    </xf>
    <xf numFmtId="0" fontId="12" fillId="0" borderId="14" xfId="0" applyFont="1" applyBorder="1" applyAlignment="1">
      <alignment horizontal="center"/>
    </xf>
    <xf numFmtId="0" fontId="16" fillId="0" borderId="0" xfId="0" applyFont="1" applyBorder="1" applyAlignment="1">
      <alignment horizontal="center"/>
    </xf>
    <xf numFmtId="0" fontId="6" fillId="0" borderId="13" xfId="0" applyFont="1" applyFill="1" applyBorder="1" applyAlignment="1">
      <alignment/>
    </xf>
    <xf numFmtId="0" fontId="7" fillId="0" borderId="0" xfId="0" applyFont="1" applyFill="1" applyBorder="1" applyAlignment="1">
      <alignment horizontal="center"/>
    </xf>
    <xf numFmtId="0" fontId="7" fillId="0" borderId="13"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0" fontId="12" fillId="0" borderId="0" xfId="0" applyFont="1" applyFill="1" applyBorder="1" applyAlignment="1">
      <alignment/>
    </xf>
    <xf numFmtId="3" fontId="12" fillId="0" borderId="0" xfId="0" applyNumberFormat="1" applyFont="1" applyBorder="1" applyAlignment="1">
      <alignment horizontal="center"/>
    </xf>
    <xf numFmtId="0" fontId="21" fillId="0" borderId="0" xfId="0" applyFont="1" applyBorder="1" applyAlignment="1">
      <alignment/>
    </xf>
    <xf numFmtId="3" fontId="12" fillId="0" borderId="0" xfId="0" applyNumberFormat="1" applyFont="1" applyBorder="1" applyAlignment="1">
      <alignment/>
    </xf>
    <xf numFmtId="0" fontId="12" fillId="0" borderId="13" xfId="0" applyFont="1" applyFill="1" applyBorder="1" applyAlignment="1">
      <alignment/>
    </xf>
    <xf numFmtId="3" fontId="12" fillId="0" borderId="13" xfId="0" applyNumberFormat="1" applyFont="1" applyBorder="1" applyAlignment="1">
      <alignment horizontal="center"/>
    </xf>
    <xf numFmtId="3" fontId="12" fillId="0" borderId="0" xfId="0" applyNumberFormat="1" applyFont="1" applyFill="1" applyBorder="1" applyAlignment="1">
      <alignment horizontal="center"/>
    </xf>
    <xf numFmtId="10" fontId="6" fillId="0" borderId="0" xfId="68" applyNumberFormat="1" applyFont="1" applyFill="1" applyBorder="1" applyAlignment="1">
      <alignment/>
    </xf>
    <xf numFmtId="3" fontId="6" fillId="0" borderId="13" xfId="0" applyNumberFormat="1" applyFont="1" applyFill="1" applyBorder="1" applyAlignment="1">
      <alignment/>
    </xf>
    <xf numFmtId="0" fontId="4" fillId="0" borderId="0" xfId="0" applyFont="1" applyFill="1" applyAlignment="1">
      <alignment/>
    </xf>
    <xf numFmtId="3" fontId="4" fillId="0" borderId="0" xfId="0" applyNumberFormat="1" applyFont="1" applyFill="1" applyBorder="1" applyAlignment="1">
      <alignment/>
    </xf>
    <xf numFmtId="10" fontId="8" fillId="0" borderId="0" xfId="0" applyNumberFormat="1" applyFont="1" applyFill="1" applyAlignment="1">
      <alignment horizontal="right"/>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0" fillId="0" borderId="0" xfId="0" applyFont="1" applyFill="1" applyAlignment="1">
      <alignment/>
    </xf>
    <xf numFmtId="0" fontId="0" fillId="0" borderId="0" xfId="0" applyAlignment="1">
      <alignment/>
    </xf>
    <xf numFmtId="0" fontId="24" fillId="0" borderId="0" xfId="0" applyFont="1" applyAlignment="1">
      <alignment horizontal="left"/>
    </xf>
    <xf numFmtId="0" fontId="24" fillId="0" borderId="0" xfId="0" applyFont="1" applyAlignment="1">
      <alignment/>
    </xf>
    <xf numFmtId="0" fontId="10" fillId="0" borderId="0" xfId="0" applyFont="1" applyAlignment="1">
      <alignment/>
    </xf>
    <xf numFmtId="0" fontId="6" fillId="0" borderId="0" xfId="0" applyFont="1" applyAlignment="1">
      <alignment horizontal="left"/>
    </xf>
    <xf numFmtId="0" fontId="26" fillId="0" borderId="0" xfId="0" applyFont="1" applyAlignment="1">
      <alignment horizontal="center"/>
    </xf>
    <xf numFmtId="0" fontId="10" fillId="0" borderId="0" xfId="0" applyFont="1" applyFill="1" applyAlignment="1">
      <alignment/>
    </xf>
    <xf numFmtId="3" fontId="6" fillId="0" borderId="0" xfId="0" applyNumberFormat="1" applyFont="1" applyFill="1" applyBorder="1" applyAlignment="1">
      <alignment horizontal="right"/>
    </xf>
    <xf numFmtId="0" fontId="23" fillId="0" borderId="0" xfId="0" applyFont="1" applyFill="1" applyBorder="1" applyAlignment="1">
      <alignment horizontal="lef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0" fillId="0" borderId="0" xfId="0" applyBorder="1" applyAlignment="1">
      <alignmen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4" fillId="0" borderId="0" xfId="0" applyFont="1" applyBorder="1" applyAlignment="1">
      <alignment/>
    </xf>
    <xf numFmtId="3" fontId="4" fillId="0" borderId="11" xfId="0" applyNumberFormat="1" applyFont="1" applyBorder="1" applyAlignment="1">
      <alignment/>
    </xf>
    <xf numFmtId="3" fontId="4" fillId="0" borderId="11" xfId="0" applyNumberFormat="1" applyFont="1" applyFill="1" applyBorder="1" applyAlignment="1">
      <alignment/>
    </xf>
    <xf numFmtId="164" fontId="4" fillId="0" borderId="0" xfId="42" applyNumberFormat="1" applyFont="1" applyFill="1" applyAlignment="1">
      <alignment/>
    </xf>
    <xf numFmtId="3" fontId="12" fillId="0" borderId="14" xfId="0" applyNumberFormat="1" applyFont="1" applyBorder="1" applyAlignment="1">
      <alignment/>
    </xf>
    <xf numFmtId="0" fontId="6" fillId="0" borderId="13" xfId="0" applyFont="1" applyFill="1" applyBorder="1" applyAlignment="1">
      <alignment horizontal="center"/>
    </xf>
    <xf numFmtId="0" fontId="0" fillId="0" borderId="0" xfId="0" applyNumberFormat="1" applyFont="1" applyFill="1" applyBorder="1" applyAlignment="1">
      <alignment horizontal="left"/>
    </xf>
    <xf numFmtId="0" fontId="19" fillId="27" borderId="0" xfId="0" applyFont="1" applyFill="1" applyBorder="1" applyAlignment="1">
      <alignment horizontal="center"/>
    </xf>
    <xf numFmtId="0" fontId="29" fillId="0" borderId="0" xfId="0" applyFont="1" applyFill="1" applyAlignment="1">
      <alignment/>
    </xf>
    <xf numFmtId="0" fontId="16" fillId="0" borderId="0" xfId="0" applyFont="1" applyFill="1" applyBorder="1" applyAlignment="1">
      <alignment horizontal="center"/>
    </xf>
    <xf numFmtId="37" fontId="1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Fill="1" applyBorder="1" applyAlignment="1">
      <alignment/>
    </xf>
    <xf numFmtId="3" fontId="6" fillId="0" borderId="0" xfId="0" applyNumberFormat="1" applyFont="1" applyAlignment="1">
      <alignment horizontal="center"/>
    </xf>
    <xf numFmtId="0" fontId="6" fillId="0" borderId="13" xfId="0" applyFont="1" applyFill="1" applyBorder="1" applyAlignment="1">
      <alignment/>
    </xf>
    <xf numFmtId="0" fontId="6" fillId="0" borderId="0" xfId="0" applyFont="1" applyFill="1" applyAlignment="1">
      <alignment/>
    </xf>
    <xf numFmtId="0" fontId="5" fillId="0" borderId="0" xfId="0" applyFont="1" applyFill="1" applyAlignment="1">
      <alignment/>
    </xf>
    <xf numFmtId="0" fontId="26" fillId="0" borderId="0" xfId="0" applyFont="1" applyAlignment="1">
      <alignment horizontal="right"/>
    </xf>
    <xf numFmtId="0" fontId="1" fillId="0" borderId="0" xfId="0" applyFont="1" applyAlignment="1">
      <alignment/>
    </xf>
    <xf numFmtId="0" fontId="0" fillId="0" borderId="0" xfId="0" applyAlignment="1">
      <alignment horizontal="lef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ill="1" applyBorder="1" applyAlignment="1">
      <alignment wrapText="1"/>
    </xf>
    <xf numFmtId="164" fontId="0" fillId="0" borderId="0" xfId="42" applyNumberFormat="1" applyFont="1" applyFill="1" applyAlignment="1">
      <alignment/>
    </xf>
    <xf numFmtId="164" fontId="0" fillId="0" borderId="0" xfId="42" applyNumberFormat="1" applyFont="1" applyFill="1" applyBorder="1" applyAlignment="1">
      <alignment/>
    </xf>
    <xf numFmtId="0" fontId="6" fillId="0" borderId="0" xfId="0" applyNumberFormat="1" applyFont="1" applyFill="1" applyBorder="1" applyAlignment="1">
      <alignment horizontal="left"/>
    </xf>
    <xf numFmtId="0" fontId="6" fillId="0" borderId="13" xfId="0" applyNumberFormat="1" applyFont="1" applyFill="1" applyBorder="1" applyAlignment="1">
      <alignment horizontal="left"/>
    </xf>
    <xf numFmtId="0" fontId="6" fillId="0" borderId="0" xfId="0" applyFont="1" applyFill="1" applyAlignment="1">
      <alignment horizontal="left"/>
    </xf>
    <xf numFmtId="0" fontId="5" fillId="0" borderId="0" xfId="0" applyFont="1" applyFill="1" applyBorder="1" applyAlignment="1">
      <alignment/>
    </xf>
    <xf numFmtId="0" fontId="32" fillId="0" borderId="0" xfId="0" applyFont="1" applyFill="1" applyAlignment="1">
      <alignment/>
    </xf>
    <xf numFmtId="164" fontId="0" fillId="0" borderId="0" xfId="42" applyNumberFormat="1" applyFont="1" applyFill="1" applyBorder="1" applyAlignment="1">
      <alignment/>
    </xf>
    <xf numFmtId="164" fontId="0" fillId="0" borderId="0" xfId="0" applyNumberFormat="1" applyAlignment="1">
      <alignment/>
    </xf>
    <xf numFmtId="0" fontId="0" fillId="0" borderId="0" xfId="0" applyFill="1" applyAlignment="1">
      <alignment horizontal="left"/>
    </xf>
    <xf numFmtId="0" fontId="1" fillId="0" borderId="0" xfId="0" applyFont="1" applyFill="1" applyAlignment="1">
      <alignment horizontal="center"/>
    </xf>
    <xf numFmtId="0" fontId="0" fillId="0" borderId="0" xfId="0" applyBorder="1" applyAlignment="1">
      <alignment horizontal="left"/>
    </xf>
    <xf numFmtId="0" fontId="0" fillId="0" borderId="11" xfId="0" applyFill="1" applyBorder="1" applyAlignment="1">
      <alignment/>
    </xf>
    <xf numFmtId="0" fontId="0" fillId="0" borderId="0" xfId="0" applyFill="1" applyAlignment="1">
      <alignment/>
    </xf>
    <xf numFmtId="0" fontId="4" fillId="0" borderId="12" xfId="0" applyFont="1" applyFill="1" applyBorder="1" applyAlignment="1">
      <alignment/>
    </xf>
    <xf numFmtId="0" fontId="0" fillId="0" borderId="0" xfId="0" applyBorder="1" applyAlignment="1">
      <alignment horizontal="center"/>
    </xf>
    <xf numFmtId="37" fontId="0" fillId="0" borderId="0" xfId="0" applyNumberFormat="1" applyFont="1" applyFill="1" applyAlignment="1">
      <alignment/>
    </xf>
    <xf numFmtId="164" fontId="0" fillId="0" borderId="0" xfId="42" applyNumberFormat="1" applyFont="1" applyFill="1" applyAlignment="1">
      <alignment/>
    </xf>
    <xf numFmtId="0" fontId="0" fillId="0" borderId="0" xfId="0" applyFont="1" applyFill="1" applyAlignment="1">
      <alignment/>
    </xf>
    <xf numFmtId="164" fontId="6" fillId="0" borderId="0" xfId="42" applyNumberFormat="1" applyFont="1" applyFill="1" applyAlignment="1">
      <alignment/>
    </xf>
    <xf numFmtId="164" fontId="4" fillId="0" borderId="0" xfId="42" applyNumberFormat="1" applyFont="1" applyFill="1" applyAlignment="1">
      <alignment/>
    </xf>
    <xf numFmtId="0" fontId="1" fillId="0" borderId="0" xfId="0" applyFont="1" applyAlignment="1">
      <alignment horizontal="center"/>
    </xf>
    <xf numFmtId="0" fontId="0" fillId="28" borderId="0" xfId="0" applyFill="1" applyAlignment="1">
      <alignment/>
    </xf>
    <xf numFmtId="171" fontId="6" fillId="0" borderId="0" xfId="68" applyNumberFormat="1" applyFont="1" applyAlignment="1">
      <alignment horizontal="right"/>
    </xf>
    <xf numFmtId="3" fontId="4" fillId="0" borderId="0" xfId="0" applyNumberFormat="1" applyFont="1" applyBorder="1" applyAlignment="1">
      <alignment horizontal="right"/>
    </xf>
    <xf numFmtId="173" fontId="6" fillId="0" borderId="13" xfId="0" applyNumberFormat="1" applyFont="1" applyBorder="1" applyAlignment="1">
      <alignment horizontal="right"/>
    </xf>
    <xf numFmtId="3" fontId="6" fillId="0" borderId="0" xfId="0" applyNumberFormat="1" applyFont="1" applyBorder="1" applyAlignment="1">
      <alignment horizontal="right"/>
    </xf>
    <xf numFmtId="3" fontId="4" fillId="0" borderId="12" xfId="0" applyNumberFormat="1" applyFont="1" applyBorder="1" applyAlignment="1">
      <alignment horizontal="right"/>
    </xf>
    <xf numFmtId="0" fontId="0" fillId="0" borderId="0" xfId="0" applyFill="1" applyAlignment="1">
      <alignment horizontal="center"/>
    </xf>
    <xf numFmtId="0" fontId="1" fillId="0" borderId="0" xfId="0" applyFont="1" applyFill="1" applyAlignment="1">
      <alignment/>
    </xf>
    <xf numFmtId="0" fontId="1" fillId="0" borderId="0" xfId="0" applyFont="1" applyFill="1" applyBorder="1" applyAlignment="1">
      <alignment/>
    </xf>
    <xf numFmtId="0" fontId="0" fillId="0" borderId="0" xfId="0" applyFont="1" applyFill="1" applyBorder="1" applyAlignment="1">
      <alignment/>
    </xf>
    <xf numFmtId="0" fontId="9" fillId="0" borderId="0" xfId="0" applyFont="1" applyFill="1" applyAlignment="1">
      <alignment/>
    </xf>
    <xf numFmtId="3" fontId="6" fillId="0" borderId="12" xfId="0" applyNumberFormat="1" applyFont="1" applyFill="1" applyBorder="1" applyAlignment="1">
      <alignment/>
    </xf>
    <xf numFmtId="0" fontId="6" fillId="0" borderId="13" xfId="0" applyFont="1" applyFill="1" applyBorder="1" applyAlignment="1">
      <alignment horizontal="left"/>
    </xf>
    <xf numFmtId="3" fontId="4" fillId="0" borderId="12" xfId="0" applyNumberFormat="1" applyFont="1" applyFill="1" applyBorder="1" applyAlignment="1">
      <alignment/>
    </xf>
    <xf numFmtId="3" fontId="4" fillId="0" borderId="0" xfId="0" applyNumberFormat="1" applyFont="1" applyFill="1" applyAlignment="1">
      <alignment/>
    </xf>
    <xf numFmtId="3" fontId="4" fillId="0" borderId="12" xfId="0" applyNumberFormat="1" applyFont="1" applyFill="1" applyBorder="1" applyAlignment="1">
      <alignment/>
    </xf>
    <xf numFmtId="168" fontId="6" fillId="0" borderId="0" xfId="0" applyNumberFormat="1" applyFont="1" applyFill="1" applyAlignment="1">
      <alignment horizontal="left"/>
    </xf>
    <xf numFmtId="3" fontId="12" fillId="0" borderId="14" xfId="0" applyNumberFormat="1" applyFont="1" applyFill="1" applyBorder="1" applyAlignment="1">
      <alignment/>
    </xf>
    <xf numFmtId="0" fontId="4" fillId="0" borderId="11" xfId="0" applyNumberFormat="1" applyFont="1" applyFill="1" applyBorder="1" applyAlignment="1">
      <alignment horizontal="left"/>
    </xf>
    <xf numFmtId="0" fontId="6" fillId="0" borderId="0" xfId="0" applyNumberFormat="1" applyFont="1" applyFill="1" applyAlignment="1">
      <alignment horizontal="right"/>
    </xf>
    <xf numFmtId="0" fontId="4" fillId="0" borderId="0" xfId="0" applyNumberFormat="1" applyFont="1" applyFill="1" applyAlignment="1">
      <alignment horizontal="left"/>
    </xf>
    <xf numFmtId="0" fontId="33" fillId="0" borderId="0" xfId="0" applyNumberFormat="1" applyFont="1" applyFill="1" applyAlignment="1">
      <alignment horizontal="left"/>
    </xf>
    <xf numFmtId="0" fontId="4" fillId="0" borderId="11" xfId="0" applyFont="1" applyFill="1" applyBorder="1" applyAlignment="1">
      <alignment/>
    </xf>
    <xf numFmtId="0" fontId="4" fillId="0" borderId="0" xfId="0" applyNumberFormat="1" applyFont="1" applyFill="1" applyAlignment="1">
      <alignment horizontal="right"/>
    </xf>
    <xf numFmtId="0" fontId="4" fillId="0" borderId="12" xfId="0" applyNumberFormat="1" applyFont="1" applyBorder="1" applyAlignment="1">
      <alignment horizontal="left"/>
    </xf>
    <xf numFmtId="0" fontId="19" fillId="27" borderId="0" xfId="0" applyFont="1" applyFill="1" applyAlignment="1">
      <alignment horizontal="left"/>
    </xf>
    <xf numFmtId="0" fontId="19" fillId="27" borderId="0" xfId="0" applyFont="1" applyFill="1" applyAlignment="1">
      <alignment/>
    </xf>
    <xf numFmtId="0" fontId="4" fillId="27" borderId="0" xfId="0" applyNumberFormat="1" applyFont="1" applyFill="1" applyAlignment="1">
      <alignment horizontal="left"/>
    </xf>
    <xf numFmtId="0" fontId="6" fillId="27" borderId="0" xfId="0" applyFont="1" applyFill="1" applyAlignment="1">
      <alignment/>
    </xf>
    <xf numFmtId="0" fontId="6" fillId="0" borderId="11" xfId="0" applyFont="1" applyBorder="1" applyAlignment="1">
      <alignment/>
    </xf>
    <xf numFmtId="0" fontId="6" fillId="0" borderId="13" xfId="0" applyNumberFormat="1" applyFont="1" applyBorder="1" applyAlignment="1">
      <alignment horizontal="center"/>
    </xf>
    <xf numFmtId="0" fontId="6" fillId="0" borderId="12" xfId="0" applyFont="1" applyBorder="1" applyAlignment="1">
      <alignment/>
    </xf>
    <xf numFmtId="3" fontId="4" fillId="0" borderId="0" xfId="0" applyNumberFormat="1" applyFont="1" applyFill="1" applyAlignment="1">
      <alignment horizontal="right"/>
    </xf>
    <xf numFmtId="173" fontId="7" fillId="0" borderId="0" xfId="0" applyNumberFormat="1" applyFont="1" applyAlignment="1">
      <alignment horizontal="right"/>
    </xf>
    <xf numFmtId="37" fontId="4" fillId="0" borderId="0" xfId="0" applyNumberFormat="1" applyFont="1" applyBorder="1" applyAlignment="1">
      <alignment horizontal="right"/>
    </xf>
    <xf numFmtId="3" fontId="7" fillId="0" borderId="0" xfId="0" applyNumberFormat="1" applyFont="1" applyFill="1" applyBorder="1" applyAlignment="1">
      <alignment horizontal="right"/>
    </xf>
    <xf numFmtId="4" fontId="7" fillId="0" borderId="0" xfId="0" applyNumberFormat="1" applyFont="1" applyFill="1" applyAlignment="1">
      <alignment horizontal="right"/>
    </xf>
    <xf numFmtId="3" fontId="7" fillId="0" borderId="0" xfId="0" applyNumberFormat="1" applyFont="1" applyFill="1" applyAlignment="1">
      <alignment horizontal="right"/>
    </xf>
    <xf numFmtId="164" fontId="0" fillId="0" borderId="0" xfId="0" applyNumberFormat="1" applyFont="1" applyFill="1" applyAlignment="1">
      <alignment/>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Alignment="1">
      <alignment/>
    </xf>
    <xf numFmtId="0" fontId="31" fillId="0" borderId="0" xfId="0" applyFont="1" applyFill="1" applyAlignment="1">
      <alignment/>
    </xf>
    <xf numFmtId="164" fontId="0" fillId="0" borderId="0" xfId="42" applyNumberFormat="1" applyFont="1" applyFill="1" applyBorder="1" applyAlignment="1">
      <alignment/>
    </xf>
    <xf numFmtId="0" fontId="0" fillId="0" borderId="0" xfId="0" applyFont="1" applyFill="1" applyAlignment="1">
      <alignment horizontal="center" vertical="top"/>
    </xf>
    <xf numFmtId="164" fontId="0" fillId="0" borderId="0" xfId="42" applyNumberFormat="1" applyFont="1" applyAlignment="1">
      <alignment/>
    </xf>
    <xf numFmtId="0" fontId="25" fillId="0" borderId="0" xfId="0" applyFont="1" applyFill="1" applyAlignment="1">
      <alignment vertical="center" wrapText="1"/>
    </xf>
    <xf numFmtId="0" fontId="4" fillId="0" borderId="12" xfId="0" applyFont="1" applyFill="1" applyBorder="1" applyAlignment="1">
      <alignment horizontal="center"/>
    </xf>
    <xf numFmtId="3" fontId="6" fillId="0" borderId="0" xfId="0" applyNumberFormat="1" applyFont="1" applyFill="1" applyBorder="1" applyAlignment="1">
      <alignment horizontal="center"/>
    </xf>
    <xf numFmtId="0" fontId="6" fillId="0" borderId="0" xfId="0" applyNumberFormat="1" applyFont="1" applyFill="1" applyAlignment="1">
      <alignment/>
    </xf>
    <xf numFmtId="0" fontId="12" fillId="0" borderId="14" xfId="0" applyNumberFormat="1" applyFont="1" applyFill="1" applyBorder="1" applyAlignment="1">
      <alignment/>
    </xf>
    <xf numFmtId="0" fontId="12" fillId="0" borderId="0" xfId="0" applyNumberFormat="1" applyFont="1" applyFill="1" applyBorder="1" applyAlignment="1">
      <alignment/>
    </xf>
    <xf numFmtId="0" fontId="4" fillId="0" borderId="11" xfId="0" applyFont="1" applyFill="1" applyBorder="1" applyAlignment="1">
      <alignment/>
    </xf>
    <xf numFmtId="0" fontId="6" fillId="0" borderId="13" xfId="0" applyFont="1" applyFill="1" applyBorder="1" applyAlignment="1">
      <alignment/>
    </xf>
    <xf numFmtId="0" fontId="4" fillId="0" borderId="12" xfId="0" applyFont="1" applyBorder="1" applyAlignment="1">
      <alignment horizontal="left"/>
    </xf>
    <xf numFmtId="0" fontId="1" fillId="0" borderId="0" xfId="0" applyFont="1" applyAlignment="1">
      <alignment/>
    </xf>
    <xf numFmtId="0" fontId="0" fillId="0" borderId="0" xfId="0" applyFill="1" applyAlignment="1">
      <alignment horizontal="left" wrapText="1"/>
    </xf>
    <xf numFmtId="0" fontId="0" fillId="0" borderId="0" xfId="0" applyFill="1" applyAlignment="1">
      <alignment horizontal="left" vertical="center" wrapText="1"/>
    </xf>
    <xf numFmtId="0" fontId="0" fillId="18" borderId="0" xfId="0" applyFill="1" applyAlignment="1">
      <alignment/>
    </xf>
    <xf numFmtId="3" fontId="13" fillId="0" borderId="13" xfId="0" applyNumberFormat="1" applyFont="1" applyFill="1" applyBorder="1" applyAlignment="1">
      <alignment horizontal="right"/>
    </xf>
    <xf numFmtId="10" fontId="6" fillId="0" borderId="0" xfId="0" applyNumberFormat="1" applyFont="1" applyFill="1" applyAlignment="1">
      <alignment/>
    </xf>
    <xf numFmtId="0" fontId="34" fillId="0" borderId="0" xfId="0" applyNumberFormat="1" applyFont="1" applyFill="1" applyBorder="1" applyAlignment="1">
      <alignment horizontal="center"/>
    </xf>
    <xf numFmtId="0" fontId="34" fillId="0" borderId="0" xfId="0" applyNumberFormat="1" applyFont="1" applyFill="1" applyBorder="1" applyAlignment="1">
      <alignment horizontal="left"/>
    </xf>
    <xf numFmtId="0" fontId="38" fillId="0" borderId="0" xfId="0" applyFont="1" applyFill="1" applyBorder="1" applyAlignment="1">
      <alignment/>
    </xf>
    <xf numFmtId="0" fontId="41" fillId="0" borderId="0" xfId="0" applyNumberFormat="1" applyFont="1" applyFill="1" applyBorder="1" applyAlignment="1">
      <alignment horizontal="center"/>
    </xf>
    <xf numFmtId="0" fontId="42" fillId="0" borderId="0" xfId="0" applyNumberFormat="1" applyFont="1" applyFill="1" applyAlignment="1">
      <alignment horizontal="center"/>
    </xf>
    <xf numFmtId="0" fontId="38" fillId="0" borderId="0" xfId="0" applyFont="1" applyFill="1" applyAlignment="1">
      <alignment/>
    </xf>
    <xf numFmtId="0" fontId="38" fillId="0" borderId="0" xfId="0" applyFont="1" applyFill="1" applyAlignment="1">
      <alignment/>
    </xf>
    <xf numFmtId="0" fontId="38" fillId="0" borderId="0" xfId="0" applyFont="1" applyFill="1" applyAlignment="1">
      <alignment horizontal="left"/>
    </xf>
    <xf numFmtId="0" fontId="38" fillId="0" borderId="0" xfId="0" applyFont="1" applyFill="1" applyAlignment="1">
      <alignment horizontal="center"/>
    </xf>
    <xf numFmtId="0" fontId="38" fillId="0" borderId="0" xfId="0" applyFont="1" applyAlignment="1">
      <alignment horizontal="left"/>
    </xf>
    <xf numFmtId="0" fontId="38" fillId="0" borderId="0" xfId="0" applyFont="1" applyAlignment="1">
      <alignment/>
    </xf>
    <xf numFmtId="0" fontId="38" fillId="0" borderId="0" xfId="0" applyFont="1" applyAlignment="1">
      <alignment horizontal="center"/>
    </xf>
    <xf numFmtId="0" fontId="38" fillId="0" borderId="0" xfId="0" applyFont="1" applyAlignment="1">
      <alignment/>
    </xf>
    <xf numFmtId="0" fontId="21" fillId="0" borderId="0" xfId="0" applyFont="1" applyFill="1" applyAlignment="1">
      <alignment/>
    </xf>
    <xf numFmtId="0" fontId="21" fillId="0" borderId="0" xfId="0" applyFont="1" applyFill="1" applyAlignment="1">
      <alignment/>
    </xf>
    <xf numFmtId="0" fontId="21" fillId="0" borderId="0" xfId="0" applyFont="1" applyAlignment="1">
      <alignment/>
    </xf>
    <xf numFmtId="0" fontId="21" fillId="0" borderId="0" xfId="0" applyFont="1" applyFill="1" applyBorder="1" applyAlignment="1">
      <alignment/>
    </xf>
    <xf numFmtId="0" fontId="21" fillId="0" borderId="0" xfId="0" applyFont="1" applyFill="1" applyAlignment="1">
      <alignment horizontal="center"/>
    </xf>
    <xf numFmtId="0" fontId="0" fillId="0" borderId="0" xfId="0" applyFont="1" applyFill="1" applyAlignment="1">
      <alignment horizontal="left"/>
    </xf>
    <xf numFmtId="0" fontId="1" fillId="0" borderId="0" xfId="0" applyFont="1" applyFill="1" applyAlignment="1">
      <alignment/>
    </xf>
    <xf numFmtId="164" fontId="0" fillId="0" borderId="0" xfId="42" applyNumberFormat="1" applyFill="1" applyAlignment="1">
      <alignment/>
    </xf>
    <xf numFmtId="0" fontId="21" fillId="0" borderId="13" xfId="0" applyFont="1" applyBorder="1" applyAlignment="1">
      <alignment/>
    </xf>
    <xf numFmtId="0" fontId="6" fillId="0" borderId="0" xfId="0" applyNumberFormat="1" applyFont="1" applyFill="1" applyBorder="1" applyAlignment="1">
      <alignment horizontal="left"/>
    </xf>
    <xf numFmtId="0" fontId="28" fillId="0" borderId="0" xfId="0" applyFont="1" applyFill="1" applyAlignment="1">
      <alignment/>
    </xf>
    <xf numFmtId="0" fontId="22" fillId="0" borderId="0" xfId="0" applyFont="1" applyFill="1" applyAlignment="1">
      <alignment vertical="center" wrapText="1"/>
    </xf>
    <xf numFmtId="0" fontId="0" fillId="0" borderId="0" xfId="0" applyFont="1" applyAlignment="1">
      <alignment horizontal="right"/>
    </xf>
    <xf numFmtId="0" fontId="4" fillId="0" borderId="0" xfId="0" applyNumberFormat="1" applyFont="1" applyFill="1" applyBorder="1" applyAlignment="1">
      <alignment/>
    </xf>
    <xf numFmtId="0" fontId="6" fillId="0" borderId="16" xfId="0" applyNumberFormat="1" applyFont="1" applyFill="1" applyBorder="1" applyAlignment="1">
      <alignment horizontal="center"/>
    </xf>
    <xf numFmtId="0" fontId="7" fillId="0" borderId="0" xfId="0" applyNumberFormat="1" applyFont="1" applyFill="1" applyBorder="1" applyAlignment="1">
      <alignment horizontal="center"/>
    </xf>
    <xf numFmtId="0" fontId="6" fillId="0" borderId="16" xfId="0" applyFont="1" applyFill="1" applyBorder="1" applyAlignment="1">
      <alignment horizontal="center"/>
    </xf>
    <xf numFmtId="3" fontId="7" fillId="0" borderId="0" xfId="0" applyNumberFormat="1" applyFont="1" applyFill="1" applyBorder="1" applyAlignment="1">
      <alignment horizontal="center"/>
    </xf>
    <xf numFmtId="0" fontId="6" fillId="0" borderId="0" xfId="0" applyNumberFormat="1" applyFont="1" applyFill="1" applyBorder="1" applyAlignment="1">
      <alignment horizontal="right"/>
    </xf>
    <xf numFmtId="0" fontId="6" fillId="0" borderId="17" xfId="0" applyNumberFormat="1" applyFont="1" applyFill="1" applyBorder="1" applyAlignment="1">
      <alignment horizontal="center"/>
    </xf>
    <xf numFmtId="0" fontId="6" fillId="0" borderId="9" xfId="0" applyNumberFormat="1" applyFont="1" applyFill="1" applyBorder="1" applyAlignment="1">
      <alignment horizontal="right"/>
    </xf>
    <xf numFmtId="0" fontId="6" fillId="0" borderId="9" xfId="0" applyNumberFormat="1" applyFont="1" applyFill="1" applyBorder="1" applyAlignment="1">
      <alignment horizontal="left"/>
    </xf>
    <xf numFmtId="0" fontId="6" fillId="0" borderId="9" xfId="0" applyFont="1" applyFill="1" applyBorder="1" applyAlignment="1">
      <alignment/>
    </xf>
    <xf numFmtId="0" fontId="7" fillId="0" borderId="9" xfId="0" applyNumberFormat="1" applyFont="1" applyFill="1" applyBorder="1" applyAlignment="1">
      <alignment horizontal="center"/>
    </xf>
    <xf numFmtId="0" fontId="6" fillId="0" borderId="18" xfId="0" applyNumberFormat="1" applyFont="1" applyFill="1" applyBorder="1" applyAlignment="1">
      <alignment/>
    </xf>
    <xf numFmtId="0" fontId="7" fillId="0" borderId="0" xfId="0" applyFont="1" applyFill="1" applyBorder="1" applyAlignment="1">
      <alignment/>
    </xf>
    <xf numFmtId="0" fontId="6" fillId="0" borderId="19" xfId="0" applyNumberFormat="1" applyFont="1" applyFill="1" applyBorder="1" applyAlignment="1">
      <alignment horizontal="left"/>
    </xf>
    <xf numFmtId="3" fontId="6" fillId="0" borderId="19" xfId="0" applyNumberFormat="1" applyFont="1" applyFill="1" applyBorder="1" applyAlignment="1">
      <alignment horizontal="left"/>
    </xf>
    <xf numFmtId="3" fontId="6" fillId="0" borderId="0" xfId="0" applyNumberFormat="1" applyFont="1" applyFill="1" applyBorder="1" applyAlignment="1">
      <alignment/>
    </xf>
    <xf numFmtId="0" fontId="6" fillId="0" borderId="9" xfId="0" applyNumberFormat="1" applyFont="1" applyBorder="1" applyAlignment="1">
      <alignment horizontal="center"/>
    </xf>
    <xf numFmtId="3" fontId="6" fillId="0" borderId="0" xfId="0" applyNumberFormat="1" applyFont="1" applyFill="1" applyBorder="1" applyAlignment="1">
      <alignment horizontal="center"/>
    </xf>
    <xf numFmtId="0" fontId="6" fillId="0" borderId="9" xfId="0" applyNumberFormat="1" applyFont="1" applyFill="1" applyBorder="1" applyAlignment="1">
      <alignment horizontal="center"/>
    </xf>
    <xf numFmtId="3" fontId="6" fillId="0" borderId="16" xfId="0" applyNumberFormat="1" applyFont="1" applyFill="1" applyBorder="1" applyAlignment="1">
      <alignment horizontal="right"/>
    </xf>
    <xf numFmtId="0" fontId="6" fillId="0" borderId="19" xfId="0" applyNumberFormat="1" applyFont="1" applyFill="1" applyBorder="1" applyAlignment="1">
      <alignment horizontal="center"/>
    </xf>
    <xf numFmtId="0" fontId="6" fillId="0" borderId="0" xfId="0" applyNumberFormat="1" applyFont="1" applyFill="1" applyBorder="1" applyAlignment="1">
      <alignment/>
    </xf>
    <xf numFmtId="0" fontId="6" fillId="0" borderId="9" xfId="0" applyFont="1" applyFill="1" applyBorder="1" applyAlignment="1">
      <alignment/>
    </xf>
    <xf numFmtId="0" fontId="6" fillId="0" borderId="9" xfId="0" applyNumberFormat="1" applyFont="1" applyBorder="1" applyAlignment="1">
      <alignment horizontal="left"/>
    </xf>
    <xf numFmtId="0" fontId="7" fillId="0" borderId="9" xfId="0" applyFont="1" applyFill="1" applyBorder="1" applyAlignment="1">
      <alignment/>
    </xf>
    <xf numFmtId="164" fontId="6" fillId="0" borderId="9" xfId="0" applyNumberFormat="1" applyFont="1" applyFill="1" applyBorder="1" applyAlignment="1">
      <alignment horizontal="center"/>
    </xf>
    <xf numFmtId="168" fontId="6" fillId="0" borderId="9" xfId="68" applyNumberFormat="1" applyFont="1" applyFill="1" applyBorder="1" applyAlignment="1">
      <alignment/>
    </xf>
    <xf numFmtId="0" fontId="6" fillId="0" borderId="18" xfId="0" applyNumberFormat="1" applyFont="1" applyFill="1" applyBorder="1" applyAlignment="1">
      <alignment horizontal="center"/>
    </xf>
    <xf numFmtId="3" fontId="6" fillId="0" borderId="0" xfId="0" applyNumberFormat="1" applyFont="1" applyFill="1" applyAlignment="1">
      <alignment/>
    </xf>
    <xf numFmtId="0" fontId="6" fillId="0" borderId="0" xfId="0" applyFont="1" applyFill="1" applyBorder="1" applyAlignment="1">
      <alignment horizontal="left" wrapText="1"/>
    </xf>
    <xf numFmtId="0" fontId="6" fillId="0" borderId="19" xfId="0" applyFont="1" applyFill="1" applyBorder="1" applyAlignment="1">
      <alignment horizontal="left" wrapText="1"/>
    </xf>
    <xf numFmtId="0" fontId="8" fillId="0" borderId="0" xfId="0" applyFont="1" applyFill="1" applyBorder="1" applyAlignment="1">
      <alignment horizontal="left"/>
    </xf>
    <xf numFmtId="0" fontId="6" fillId="0" borderId="19" xfId="0" applyFont="1" applyFill="1" applyBorder="1" applyAlignment="1">
      <alignment horizontal="center" wrapText="1"/>
    </xf>
    <xf numFmtId="3" fontId="6" fillId="0" borderId="9" xfId="0" applyNumberFormat="1" applyFont="1" applyFill="1" applyBorder="1" applyAlignment="1">
      <alignment horizontal="center"/>
    </xf>
    <xf numFmtId="0" fontId="9" fillId="0" borderId="17" xfId="0" applyFont="1" applyFill="1" applyBorder="1" applyAlignment="1">
      <alignment horizontal="left"/>
    </xf>
    <xf numFmtId="0" fontId="6" fillId="0" borderId="9" xfId="0" applyFont="1" applyFill="1" applyBorder="1" applyAlignment="1">
      <alignment horizontal="center"/>
    </xf>
    <xf numFmtId="0" fontId="6" fillId="0" borderId="9" xfId="0" applyFont="1" applyFill="1" applyBorder="1" applyAlignment="1">
      <alignment horizontal="left"/>
    </xf>
    <xf numFmtId="0" fontId="6" fillId="0" borderId="18" xfId="0" applyFont="1" applyFill="1" applyBorder="1" applyAlignment="1">
      <alignment horizontal="center"/>
    </xf>
    <xf numFmtId="0" fontId="4" fillId="0" borderId="0" xfId="0" applyFont="1" applyFill="1" applyBorder="1" applyAlignment="1">
      <alignment horizontal="center"/>
    </xf>
    <xf numFmtId="0" fontId="4" fillId="0" borderId="16" xfId="0" applyFont="1" applyFill="1" applyBorder="1" applyAlignment="1">
      <alignment/>
    </xf>
    <xf numFmtId="0" fontId="8" fillId="0" borderId="9" xfId="0" applyFont="1" applyFill="1" applyBorder="1" applyAlignment="1">
      <alignment/>
    </xf>
    <xf numFmtId="0" fontId="6" fillId="0" borderId="18" xfId="0" applyFont="1" applyFill="1" applyBorder="1" applyAlignment="1">
      <alignment/>
    </xf>
    <xf numFmtId="0" fontId="0" fillId="0" borderId="0" xfId="0" applyFont="1" applyAlignment="1">
      <alignment horizontal="right"/>
    </xf>
    <xf numFmtId="0" fontId="10" fillId="0" borderId="0" xfId="0" applyFont="1" applyFill="1" applyAlignment="1">
      <alignment horizontal="center"/>
    </xf>
    <xf numFmtId="0" fontId="0" fillId="0" borderId="0" xfId="0" applyFont="1" applyAlignment="1">
      <alignment horizontal="center"/>
    </xf>
    <xf numFmtId="0" fontId="1" fillId="0" borderId="0" xfId="0" applyFont="1" applyFill="1" applyAlignment="1">
      <alignment horizontal="right"/>
    </xf>
    <xf numFmtId="0" fontId="0" fillId="0" borderId="0" xfId="0" applyFont="1" applyFill="1" applyAlignment="1">
      <alignment horizontal="left" wrapText="1"/>
    </xf>
    <xf numFmtId="168" fontId="0" fillId="0" borderId="0" xfId="68" applyNumberFormat="1" applyFont="1" applyFill="1" applyAlignment="1">
      <alignment horizontal="center" wrapText="1"/>
    </xf>
    <xf numFmtId="0" fontId="0" fillId="0" borderId="0" xfId="0" applyFont="1" applyAlignment="1">
      <alignment horizontal="left" wrapText="1"/>
    </xf>
    <xf numFmtId="37" fontId="0" fillId="0" borderId="0" xfId="0" applyNumberFormat="1" applyFont="1" applyAlignment="1">
      <alignment horizontal="right" wrapText="1"/>
    </xf>
    <xf numFmtId="0" fontId="0" fillId="0" borderId="0" xfId="0" applyFont="1" applyAlignment="1">
      <alignment horizontal="right" wrapText="1"/>
    </xf>
    <xf numFmtId="0" fontId="0" fillId="0" borderId="0" xfId="0" applyFont="1" applyAlignment="1">
      <alignment horizontal="left" vertical="center" wrapText="1"/>
    </xf>
    <xf numFmtId="0" fontId="0" fillId="0" borderId="13" xfId="0" applyFont="1" applyBorder="1" applyAlignment="1">
      <alignment/>
    </xf>
    <xf numFmtId="173" fontId="0" fillId="0" borderId="0" xfId="0" applyNumberFormat="1" applyFont="1" applyFill="1" applyAlignment="1">
      <alignment horizontal="center" wrapText="1"/>
    </xf>
    <xf numFmtId="37" fontId="0" fillId="0" borderId="0" xfId="0" applyNumberFormat="1" applyFont="1" applyAlignment="1">
      <alignment horizontal="right"/>
    </xf>
    <xf numFmtId="37" fontId="0" fillId="0" borderId="0" xfId="0" applyNumberFormat="1" applyFont="1" applyFill="1" applyAlignment="1">
      <alignment horizontal="right" wrapText="1"/>
    </xf>
    <xf numFmtId="0" fontId="0" fillId="0" borderId="0" xfId="0" applyFont="1" applyFill="1" applyAlignment="1">
      <alignment horizontal="right"/>
    </xf>
    <xf numFmtId="0" fontId="5" fillId="0" borderId="0" xfId="0" applyFont="1" applyFill="1" applyAlignment="1">
      <alignment/>
    </xf>
    <xf numFmtId="0" fontId="0" fillId="0" borderId="0" xfId="0" applyNumberFormat="1" applyFont="1" applyFill="1" applyBorder="1" applyAlignment="1">
      <alignment horizontal="left"/>
    </xf>
    <xf numFmtId="0" fontId="0" fillId="0" borderId="0" xfId="0" applyFont="1" applyFill="1" applyAlignment="1">
      <alignment horizontal="right"/>
    </xf>
    <xf numFmtId="0" fontId="0" fillId="0" borderId="0" xfId="0" applyFont="1" applyAlignment="1">
      <alignment horizontal="center"/>
    </xf>
    <xf numFmtId="37" fontId="0" fillId="0" borderId="0" xfId="0" applyNumberFormat="1" applyFont="1" applyFill="1" applyAlignment="1">
      <alignment horizontal="right"/>
    </xf>
    <xf numFmtId="37" fontId="1" fillId="0" borderId="0" xfId="0" applyNumberFormat="1" applyFont="1" applyFill="1" applyAlignment="1">
      <alignment/>
    </xf>
    <xf numFmtId="37" fontId="0" fillId="0" borderId="0" xfId="0" applyNumberFormat="1" applyFont="1" applyFill="1" applyAlignment="1">
      <alignment/>
    </xf>
    <xf numFmtId="41" fontId="0" fillId="0" borderId="0" xfId="0" applyNumberFormat="1" applyFont="1" applyFill="1" applyAlignment="1">
      <alignment horizontal="right"/>
    </xf>
    <xf numFmtId="41" fontId="0" fillId="0" borderId="0" xfId="0" applyNumberFormat="1" applyFont="1" applyFill="1" applyBorder="1" applyAlignment="1">
      <alignment horizontal="right"/>
    </xf>
    <xf numFmtId="164" fontId="0" fillId="0" borderId="0" xfId="42" applyNumberFormat="1" applyFont="1" applyFill="1" applyAlignment="1">
      <alignment horizontal="right"/>
    </xf>
    <xf numFmtId="164" fontId="0" fillId="0" borderId="0" xfId="42" applyNumberFormat="1" applyFont="1" applyFill="1" applyAlignment="1">
      <alignment horizontal="right"/>
    </xf>
    <xf numFmtId="37" fontId="0" fillId="0" borderId="0" xfId="0" applyNumberFormat="1" applyFont="1" applyFill="1" applyAlignment="1">
      <alignment horizontal="right" wrapText="1"/>
    </xf>
    <xf numFmtId="0" fontId="4" fillId="0" borderId="0" xfId="0" applyFont="1" applyAlignment="1">
      <alignment/>
    </xf>
    <xf numFmtId="0" fontId="43" fillId="0" borderId="0" xfId="0" applyFont="1" applyBorder="1" applyAlignment="1">
      <alignment horizontal="left"/>
    </xf>
    <xf numFmtId="38" fontId="0" fillId="0" borderId="0" xfId="0" applyNumberFormat="1" applyAlignment="1">
      <alignment/>
    </xf>
    <xf numFmtId="0" fontId="44" fillId="0" borderId="0" xfId="0" applyFont="1" applyBorder="1" applyAlignment="1">
      <alignment horizontal="left"/>
    </xf>
    <xf numFmtId="0" fontId="0" fillId="0" borderId="20" xfId="0" applyBorder="1" applyAlignment="1">
      <alignment/>
    </xf>
    <xf numFmtId="0" fontId="34" fillId="0" borderId="0" xfId="0" applyFont="1" applyAlignment="1">
      <alignment horizontal="center"/>
    </xf>
    <xf numFmtId="38" fontId="0" fillId="0" borderId="0" xfId="0" applyNumberFormat="1" applyFont="1" applyBorder="1" applyAlignment="1">
      <alignment horizontal="left"/>
    </xf>
    <xf numFmtId="0" fontId="6" fillId="0" borderId="0" xfId="0" applyNumberFormat="1" applyFont="1" applyBorder="1" applyAlignment="1">
      <alignment/>
    </xf>
    <xf numFmtId="169" fontId="6" fillId="0" borderId="0" xfId="0" applyNumberFormat="1" applyFont="1" applyBorder="1" applyAlignment="1">
      <alignment horizontal="center"/>
    </xf>
    <xf numFmtId="10" fontId="6" fillId="0" borderId="0" xfId="68" applyNumberFormat="1" applyFont="1" applyBorder="1" applyAlignment="1">
      <alignment/>
    </xf>
    <xf numFmtId="3" fontId="6" fillId="0" borderId="11" xfId="0" applyNumberFormat="1" applyFont="1" applyBorder="1" applyAlignment="1">
      <alignment/>
    </xf>
    <xf numFmtId="0" fontId="5" fillId="0" borderId="0" xfId="0" applyFont="1" applyAlignment="1">
      <alignment/>
    </xf>
    <xf numFmtId="0" fontId="0" fillId="0" borderId="0" xfId="62">
      <alignment/>
      <protection/>
    </xf>
    <xf numFmtId="0" fontId="0" fillId="0" borderId="0" xfId="62" applyAlignment="1">
      <alignment horizontal="center"/>
      <protection/>
    </xf>
    <xf numFmtId="0" fontId="0" fillId="0" borderId="0" xfId="62" applyFill="1" applyBorder="1">
      <alignment/>
      <protection/>
    </xf>
    <xf numFmtId="3" fontId="6" fillId="0" borderId="19" xfId="0" applyNumberFormat="1" applyFont="1" applyFill="1" applyBorder="1" applyAlignment="1">
      <alignment vertical="center" wrapText="1"/>
    </xf>
    <xf numFmtId="0" fontId="9" fillId="0" borderId="0" xfId="0" applyNumberFormat="1" applyFont="1" applyFill="1" applyBorder="1" applyAlignment="1">
      <alignment horizontal="left"/>
    </xf>
    <xf numFmtId="164" fontId="6" fillId="28" borderId="0" xfId="42" applyNumberFormat="1" applyFont="1" applyFill="1" applyBorder="1" applyAlignment="1">
      <alignment/>
    </xf>
    <xf numFmtId="0" fontId="6" fillId="0" borderId="17" xfId="0" applyFont="1" applyFill="1" applyBorder="1" applyAlignment="1">
      <alignment/>
    </xf>
    <xf numFmtId="0" fontId="9" fillId="28" borderId="0" xfId="0" applyFont="1" applyFill="1" applyAlignment="1">
      <alignment/>
    </xf>
    <xf numFmtId="164" fontId="6" fillId="28" borderId="0" xfId="42" applyNumberFormat="1" applyFont="1" applyFill="1" applyAlignment="1">
      <alignment/>
    </xf>
    <xf numFmtId="0" fontId="6" fillId="28" borderId="0" xfId="0" applyFont="1" applyFill="1" applyAlignment="1">
      <alignment/>
    </xf>
    <xf numFmtId="0" fontId="4" fillId="28" borderId="0" xfId="0" applyFont="1" applyFill="1" applyAlignment="1">
      <alignment/>
    </xf>
    <xf numFmtId="164" fontId="4" fillId="28" borderId="0" xfId="42" applyNumberFormat="1" applyFont="1" applyFill="1" applyAlignment="1">
      <alignment/>
    </xf>
    <xf numFmtId="3" fontId="6" fillId="28" borderId="0" xfId="0" applyNumberFormat="1" applyFont="1" applyFill="1" applyAlignment="1">
      <alignment/>
    </xf>
    <xf numFmtId="0" fontId="6" fillId="28" borderId="0" xfId="0" applyFont="1" applyFill="1" applyAlignment="1">
      <alignment/>
    </xf>
    <xf numFmtId="164" fontId="6" fillId="28" borderId="0" xfId="42" applyNumberFormat="1" applyFont="1" applyFill="1" applyAlignment="1">
      <alignment/>
    </xf>
    <xf numFmtId="3" fontId="6" fillId="28" borderId="0" xfId="0" applyNumberFormat="1" applyFont="1" applyFill="1" applyAlignment="1">
      <alignment/>
    </xf>
    <xf numFmtId="0" fontId="4" fillId="28" borderId="0" xfId="0" applyFont="1" applyFill="1" applyAlignment="1">
      <alignment/>
    </xf>
    <xf numFmtId="3" fontId="9" fillId="28" borderId="0" xfId="0" applyNumberFormat="1" applyFont="1" applyFill="1" applyAlignment="1">
      <alignment/>
    </xf>
    <xf numFmtId="0" fontId="48" fillId="28" borderId="0" xfId="0" applyFont="1" applyFill="1" applyAlignment="1">
      <alignment/>
    </xf>
    <xf numFmtId="0" fontId="9" fillId="28" borderId="0" xfId="0" applyFont="1" applyFill="1" applyAlignment="1">
      <alignment/>
    </xf>
    <xf numFmtId="10" fontId="6" fillId="28" borderId="0" xfId="0" applyNumberFormat="1" applyFont="1" applyFill="1" applyAlignment="1">
      <alignment/>
    </xf>
    <xf numFmtId="164" fontId="4" fillId="28" borderId="0" xfId="42" applyNumberFormat="1" applyFont="1" applyFill="1" applyAlignment="1">
      <alignment/>
    </xf>
    <xf numFmtId="164" fontId="0" fillId="28" borderId="0" xfId="42" applyNumberFormat="1" applyFont="1" applyFill="1" applyAlignment="1">
      <alignment/>
    </xf>
    <xf numFmtId="0" fontId="6" fillId="28" borderId="0" xfId="0" applyFont="1" applyFill="1" applyBorder="1" applyAlignment="1">
      <alignment/>
    </xf>
    <xf numFmtId="10" fontId="6" fillId="28" borderId="0" xfId="68" applyNumberFormat="1" applyFont="1" applyFill="1" applyBorder="1" applyAlignment="1">
      <alignment/>
    </xf>
    <xf numFmtId="164" fontId="4" fillId="28" borderId="0" xfId="42" applyNumberFormat="1" applyFont="1" applyFill="1" applyBorder="1" applyAlignment="1">
      <alignment horizontal="right"/>
    </xf>
    <xf numFmtId="10" fontId="6" fillId="28" borderId="0" xfId="0" applyNumberFormat="1" applyFont="1" applyFill="1" applyBorder="1" applyAlignment="1">
      <alignment/>
    </xf>
    <xf numFmtId="3" fontId="12" fillId="28" borderId="0" xfId="0" applyNumberFormat="1" applyFont="1" applyFill="1" applyBorder="1" applyAlignment="1">
      <alignment/>
    </xf>
    <xf numFmtId="0" fontId="35" fillId="28" borderId="0" xfId="0" applyFont="1" applyFill="1" applyBorder="1" applyAlignment="1">
      <alignment horizontal="center"/>
    </xf>
    <xf numFmtId="10" fontId="6" fillId="28" borderId="0" xfId="68" applyNumberFormat="1" applyFont="1" applyFill="1" applyAlignment="1">
      <alignment/>
    </xf>
    <xf numFmtId="0" fontId="6" fillId="28" borderId="0" xfId="0" applyFont="1" applyFill="1" applyBorder="1" applyAlignment="1">
      <alignment horizontal="left"/>
    </xf>
    <xf numFmtId="164" fontId="4" fillId="28" borderId="0" xfId="42" applyNumberFormat="1" applyFont="1" applyFill="1" applyBorder="1" applyAlignment="1">
      <alignment/>
    </xf>
    <xf numFmtId="0" fontId="4" fillId="28" borderId="0" xfId="0" applyFont="1" applyFill="1" applyBorder="1" applyAlignment="1">
      <alignment/>
    </xf>
    <xf numFmtId="0" fontId="35" fillId="28" borderId="0" xfId="0" applyFont="1" applyFill="1" applyBorder="1" applyAlignment="1">
      <alignment/>
    </xf>
    <xf numFmtId="10" fontId="6" fillId="28" borderId="0" xfId="68" applyNumberFormat="1" applyFont="1" applyFill="1" applyBorder="1" applyAlignment="1">
      <alignment/>
    </xf>
    <xf numFmtId="0" fontId="9" fillId="28" borderId="0" xfId="0" applyFont="1" applyFill="1" applyBorder="1" applyAlignment="1">
      <alignment/>
    </xf>
    <xf numFmtId="0" fontId="21" fillId="28" borderId="0" xfId="0" applyFont="1" applyFill="1" applyBorder="1" applyAlignment="1">
      <alignment/>
    </xf>
    <xf numFmtId="0" fontId="47" fillId="28" borderId="0" xfId="0" applyFont="1" applyFill="1" applyBorder="1" applyAlignment="1">
      <alignment/>
    </xf>
    <xf numFmtId="0" fontId="21" fillId="28" borderId="0" xfId="0" applyFont="1" applyFill="1" applyAlignment="1">
      <alignment/>
    </xf>
    <xf numFmtId="0" fontId="49" fillId="28" borderId="0" xfId="0" applyFont="1" applyFill="1" applyAlignment="1">
      <alignment/>
    </xf>
    <xf numFmtId="173" fontId="6" fillId="0" borderId="0" xfId="68" applyNumberFormat="1" applyFont="1" applyAlignment="1">
      <alignment/>
    </xf>
    <xf numFmtId="173" fontId="6" fillId="0" borderId="0" xfId="68" applyNumberFormat="1" applyFont="1" applyBorder="1" applyAlignment="1">
      <alignment/>
    </xf>
    <xf numFmtId="173" fontId="6" fillId="0" borderId="0" xfId="0" applyNumberFormat="1" applyFont="1" applyFill="1" applyAlignment="1">
      <alignment horizontal="right"/>
    </xf>
    <xf numFmtId="0" fontId="0" fillId="0" borderId="0" xfId="0" applyFont="1" applyFill="1" applyAlignment="1">
      <alignment vertical="top" wrapText="1"/>
    </xf>
    <xf numFmtId="0" fontId="6" fillId="0" borderId="0" xfId="65" applyNumberFormat="1" applyFont="1" applyFill="1" applyAlignment="1" applyProtection="1">
      <alignment/>
      <protection locked="0"/>
    </xf>
    <xf numFmtId="170" fontId="6" fillId="0" borderId="0" xfId="65" applyFont="1" applyFill="1" applyAlignment="1" applyProtection="1">
      <alignment/>
      <protection locked="0"/>
    </xf>
    <xf numFmtId="3" fontId="6" fillId="0" borderId="13" xfId="0" applyNumberFormat="1" applyFont="1" applyFill="1" applyBorder="1" applyAlignment="1">
      <alignment horizontal="right"/>
    </xf>
    <xf numFmtId="3" fontId="6" fillId="28" borderId="0" xfId="0" applyNumberFormat="1" applyFont="1" applyFill="1" applyAlignment="1">
      <alignment/>
    </xf>
    <xf numFmtId="0" fontId="21" fillId="0" borderId="0" xfId="0" applyFont="1" applyFill="1" applyBorder="1" applyAlignment="1">
      <alignment/>
    </xf>
    <xf numFmtId="0" fontId="21" fillId="28" borderId="0" xfId="0" applyFont="1" applyFill="1" applyBorder="1" applyAlignment="1">
      <alignment/>
    </xf>
    <xf numFmtId="174" fontId="6" fillId="0" borderId="0" xfId="68" applyNumberFormat="1" applyFont="1" applyFill="1" applyBorder="1" applyAlignment="1">
      <alignment/>
    </xf>
    <xf numFmtId="10" fontId="0" fillId="0" borderId="20" xfId="62" applyNumberFormat="1" applyBorder="1">
      <alignment/>
      <protection/>
    </xf>
    <xf numFmtId="0" fontId="1" fillId="0" borderId="0" xfId="62" applyFont="1">
      <alignment/>
      <protection/>
    </xf>
    <xf numFmtId="0" fontId="1" fillId="0" borderId="0" xfId="62" applyFont="1" applyAlignment="1" quotePrefix="1">
      <alignment horizontal="center"/>
      <protection/>
    </xf>
    <xf numFmtId="10" fontId="0" fillId="0" borderId="20" xfId="69" applyNumberFormat="1" applyFont="1" applyBorder="1" applyAlignment="1">
      <alignment horizontal="center"/>
    </xf>
    <xf numFmtId="164" fontId="0" fillId="0" borderId="20" xfId="62" applyNumberFormat="1" applyBorder="1">
      <alignment/>
      <protection/>
    </xf>
    <xf numFmtId="0" fontId="0" fillId="0" borderId="0" xfId="62" applyFont="1">
      <alignment/>
      <protection/>
    </xf>
    <xf numFmtId="0" fontId="1" fillId="0" borderId="0" xfId="62" applyFont="1" applyAlignment="1">
      <alignment horizontal="center"/>
      <protection/>
    </xf>
    <xf numFmtId="10" fontId="0" fillId="0" borderId="13" xfId="69" applyNumberFormat="1" applyFont="1" applyBorder="1" applyAlignment="1">
      <alignment/>
    </xf>
    <xf numFmtId="0" fontId="0" fillId="0" borderId="13" xfId="62" applyBorder="1">
      <alignment/>
      <protection/>
    </xf>
    <xf numFmtId="0" fontId="0" fillId="0" borderId="13" xfId="62" applyBorder="1" applyAlignment="1">
      <alignment horizontal="center"/>
      <protection/>
    </xf>
    <xf numFmtId="10" fontId="0" fillId="0" borderId="13" xfId="69" applyNumberFormat="1" applyFont="1" applyBorder="1" applyAlignment="1">
      <alignment horizontal="center"/>
    </xf>
    <xf numFmtId="164" fontId="0" fillId="0" borderId="13" xfId="44" applyNumberFormat="1" applyFont="1" applyBorder="1" applyAlignment="1">
      <alignment/>
    </xf>
    <xf numFmtId="0" fontId="1" fillId="0" borderId="13" xfId="62" applyFont="1" applyBorder="1" applyAlignment="1" quotePrefix="1">
      <alignment horizontal="center"/>
      <protection/>
    </xf>
    <xf numFmtId="164" fontId="0" fillId="0" borderId="0" xfId="62" applyNumberFormat="1">
      <alignment/>
      <protection/>
    </xf>
    <xf numFmtId="10" fontId="0" fillId="0" borderId="0" xfId="69" applyNumberFormat="1" applyFont="1" applyAlignment="1">
      <alignment/>
    </xf>
    <xf numFmtId="10" fontId="0" fillId="0" borderId="0" xfId="62" applyNumberFormat="1" applyAlignment="1">
      <alignment horizontal="center"/>
      <protection/>
    </xf>
    <xf numFmtId="10" fontId="0" fillId="0" borderId="0" xfId="69" applyNumberFormat="1" applyFont="1" applyAlignment="1">
      <alignment horizontal="center"/>
    </xf>
    <xf numFmtId="164" fontId="0" fillId="0" borderId="0" xfId="44" applyNumberFormat="1" applyFont="1" applyAlignment="1">
      <alignment/>
    </xf>
    <xf numFmtId="0" fontId="45" fillId="0" borderId="0" xfId="62" applyFont="1" applyAlignment="1">
      <alignment horizontal="center"/>
      <protection/>
    </xf>
    <xf numFmtId="0" fontId="30" fillId="0" borderId="20" xfId="62" applyFont="1" applyBorder="1" applyAlignment="1">
      <alignment horizontal="center"/>
      <protection/>
    </xf>
    <xf numFmtId="0" fontId="0" fillId="0" borderId="20" xfId="62" applyBorder="1" applyAlignment="1">
      <alignment horizontal="center"/>
      <protection/>
    </xf>
    <xf numFmtId="0" fontId="0" fillId="0" borderId="0" xfId="62" applyBorder="1" applyAlignment="1">
      <alignment horizontal="center" vertical="center" wrapText="1"/>
      <protection/>
    </xf>
    <xf numFmtId="0" fontId="0" fillId="0" borderId="20" xfId="62" applyFont="1" applyBorder="1" applyAlignment="1">
      <alignment horizontal="center" vertical="center" wrapText="1"/>
      <protection/>
    </xf>
    <xf numFmtId="3" fontId="50" fillId="0" borderId="0" xfId="62" applyNumberFormat="1" applyFont="1" applyFill="1" applyAlignment="1">
      <alignment horizontal="center" vertical="center"/>
      <protection/>
    </xf>
    <xf numFmtId="10" fontId="0" fillId="0" borderId="0" xfId="69" applyNumberFormat="1" applyFont="1" applyBorder="1" applyAlignment="1">
      <alignment/>
    </xf>
    <xf numFmtId="10" fontId="0" fillId="0" borderId="20" xfId="69" applyNumberFormat="1" applyFont="1" applyBorder="1" applyAlignment="1">
      <alignment/>
    </xf>
    <xf numFmtId="164" fontId="0" fillId="0" borderId="20" xfId="44" applyNumberFormat="1" applyFont="1" applyBorder="1" applyAlignment="1">
      <alignment/>
    </xf>
    <xf numFmtId="0" fontId="0" fillId="0" borderId="0" xfId="62" applyAlignment="1">
      <alignment/>
      <protection/>
    </xf>
    <xf numFmtId="0" fontId="1" fillId="0" borderId="0" xfId="62" applyFont="1" applyAlignment="1">
      <alignment/>
      <protection/>
    </xf>
    <xf numFmtId="0" fontId="0" fillId="0" borderId="0" xfId="62" applyFont="1" applyAlignment="1">
      <alignment horizontal="center"/>
      <protection/>
    </xf>
    <xf numFmtId="0" fontId="0" fillId="0" borderId="0" xfId="62" applyFill="1">
      <alignment/>
      <protection/>
    </xf>
    <xf numFmtId="44" fontId="4" fillId="0" borderId="0" xfId="62" applyNumberFormat="1" applyFont="1" applyBorder="1">
      <alignment/>
      <protection/>
    </xf>
    <xf numFmtId="0" fontId="0" fillId="0" borderId="0" xfId="62" applyFont="1" applyBorder="1" applyAlignment="1">
      <alignment horizontal="center"/>
      <protection/>
    </xf>
    <xf numFmtId="0" fontId="0" fillId="0" borderId="21" xfId="62" applyBorder="1" applyAlignment="1">
      <alignment horizontal="center"/>
      <protection/>
    </xf>
    <xf numFmtId="0" fontId="0" fillId="0" borderId="0" xfId="62" applyBorder="1" applyAlignment="1">
      <alignment horizontal="center" wrapText="1"/>
      <protection/>
    </xf>
    <xf numFmtId="0" fontId="0" fillId="0" borderId="0" xfId="62" applyFill="1" applyAlignment="1">
      <alignment horizontal="center"/>
      <protection/>
    </xf>
    <xf numFmtId="0" fontId="52" fillId="0" borderId="0" xfId="62" applyFont="1" applyFill="1" applyAlignment="1">
      <alignment horizontal="center"/>
      <protection/>
    </xf>
    <xf numFmtId="0" fontId="0" fillId="0" borderId="0" xfId="62" applyAlignment="1">
      <alignment vertical="top"/>
      <protection/>
    </xf>
    <xf numFmtId="0" fontId="53" fillId="0" borderId="0" xfId="62" applyFont="1" applyAlignment="1">
      <alignment vertical="top"/>
      <protection/>
    </xf>
    <xf numFmtId="0" fontId="0" fillId="0" borderId="0" xfId="62" applyFill="1" applyAlignment="1">
      <alignment/>
      <protection/>
    </xf>
    <xf numFmtId="0" fontId="0" fillId="0" borderId="0" xfId="62" applyAlignment="1">
      <alignment horizontal="left" vertical="top"/>
      <protection/>
    </xf>
    <xf numFmtId="0" fontId="53" fillId="0" borderId="0" xfId="62" applyFont="1" applyAlignment="1">
      <alignment horizontal="left" vertical="top"/>
      <protection/>
    </xf>
    <xf numFmtId="10" fontId="0" fillId="0" borderId="0" xfId="69" applyNumberFormat="1" applyFont="1" applyBorder="1" applyAlignment="1">
      <alignment horizontal="center"/>
    </xf>
    <xf numFmtId="10" fontId="0" fillId="0" borderId="0" xfId="69" applyNumberFormat="1" applyFont="1" applyFill="1" applyBorder="1" applyAlignment="1">
      <alignment horizontal="center"/>
    </xf>
    <xf numFmtId="0" fontId="0" fillId="0" borderId="0" xfId="62" applyFill="1" applyBorder="1" applyAlignment="1">
      <alignment/>
      <protection/>
    </xf>
    <xf numFmtId="164" fontId="0" fillId="0" borderId="0" xfId="62" applyNumberFormat="1" applyFill="1" applyAlignment="1">
      <alignment/>
      <protection/>
    </xf>
    <xf numFmtId="164" fontId="0" fillId="0" borderId="0" xfId="62" applyNumberFormat="1" applyFill="1" applyBorder="1" applyAlignment="1">
      <alignment/>
      <protection/>
    </xf>
    <xf numFmtId="164" fontId="0" fillId="0" borderId="0" xfId="44" applyNumberFormat="1" applyFont="1" applyAlignment="1">
      <alignment/>
    </xf>
    <xf numFmtId="164" fontId="0" fillId="0" borderId="0" xfId="44" applyNumberFormat="1" applyFont="1" applyFill="1" applyBorder="1" applyAlignment="1">
      <alignment/>
    </xf>
    <xf numFmtId="164" fontId="0" fillId="0" borderId="0" xfId="44" applyNumberFormat="1" applyFont="1" applyFill="1" applyAlignment="1">
      <alignment/>
    </xf>
    <xf numFmtId="0" fontId="4" fillId="0" borderId="0" xfId="62" applyFont="1" applyAlignment="1">
      <alignment/>
      <protection/>
    </xf>
    <xf numFmtId="10" fontId="1" fillId="0" borderId="20" xfId="69" applyNumberFormat="1" applyFont="1" applyBorder="1" applyAlignment="1">
      <alignment horizontal="center"/>
    </xf>
    <xf numFmtId="164" fontId="0" fillId="0" borderId="20" xfId="62" applyNumberFormat="1" applyFill="1" applyBorder="1">
      <alignment/>
      <protection/>
    </xf>
    <xf numFmtId="164" fontId="0" fillId="0" borderId="0" xfId="62" applyNumberFormat="1" applyFill="1" applyBorder="1">
      <alignment/>
      <protection/>
    </xf>
    <xf numFmtId="164" fontId="0" fillId="0" borderId="0" xfId="44" applyNumberFormat="1" applyFont="1" applyFill="1" applyBorder="1" applyAlignment="1">
      <alignment/>
    </xf>
    <xf numFmtId="37" fontId="0" fillId="0" borderId="0" xfId="44" applyNumberFormat="1" applyFont="1" applyFill="1" applyBorder="1" applyAlignment="1">
      <alignment/>
    </xf>
    <xf numFmtId="37" fontId="0" fillId="0" borderId="0" xfId="44" applyNumberFormat="1" applyFont="1" applyFill="1" applyAlignment="1">
      <alignment/>
    </xf>
    <xf numFmtId="0" fontId="31" fillId="0" borderId="0" xfId="62" applyFont="1">
      <alignment/>
      <protection/>
    </xf>
    <xf numFmtId="0" fontId="33" fillId="0" borderId="0" xfId="62" applyFont="1" applyAlignment="1">
      <alignment horizontal="left"/>
      <protection/>
    </xf>
    <xf numFmtId="0" fontId="0" fillId="0" borderId="0" xfId="62" applyBorder="1">
      <alignment/>
      <protection/>
    </xf>
    <xf numFmtId="0" fontId="0" fillId="0" borderId="0" xfId="62" applyBorder="1" applyAlignment="1">
      <alignment horizontal="center"/>
      <protection/>
    </xf>
    <xf numFmtId="0" fontId="0" fillId="0" borderId="22" xfId="62" applyBorder="1">
      <alignment/>
      <protection/>
    </xf>
    <xf numFmtId="0" fontId="30" fillId="0" borderId="13" xfId="62" applyFont="1" applyBorder="1">
      <alignment/>
      <protection/>
    </xf>
    <xf numFmtId="0" fontId="30" fillId="0" borderId="13" xfId="62" applyFont="1" applyBorder="1" applyAlignment="1">
      <alignment horizontal="center"/>
      <protection/>
    </xf>
    <xf numFmtId="0" fontId="30" fillId="0" borderId="13" xfId="62" applyFont="1" applyBorder="1" applyAlignment="1">
      <alignment horizontal="left"/>
      <protection/>
    </xf>
    <xf numFmtId="0" fontId="30" fillId="0" borderId="23" xfId="62" applyFont="1" applyBorder="1" applyAlignment="1">
      <alignment horizontal="left"/>
      <protection/>
    </xf>
    <xf numFmtId="0" fontId="0" fillId="0" borderId="24" xfId="62" applyBorder="1">
      <alignment/>
      <protection/>
    </xf>
    <xf numFmtId="0" fontId="30" fillId="0" borderId="0" xfId="62" applyFont="1" applyBorder="1">
      <alignment/>
      <protection/>
    </xf>
    <xf numFmtId="0" fontId="30" fillId="0" borderId="0" xfId="62" applyFont="1" applyBorder="1" applyAlignment="1">
      <alignment horizontal="center"/>
      <protection/>
    </xf>
    <xf numFmtId="0" fontId="30" fillId="0" borderId="24" xfId="62" applyFont="1" applyBorder="1">
      <alignment/>
      <protection/>
    </xf>
    <xf numFmtId="0" fontId="30" fillId="0" borderId="25" xfId="62" applyFont="1" applyBorder="1" applyAlignment="1">
      <alignment horizontal="center"/>
      <protection/>
    </xf>
    <xf numFmtId="0" fontId="30" fillId="0" borderId="0" xfId="62" applyFont="1" applyBorder="1" applyAlignment="1">
      <alignment horizontal="left"/>
      <protection/>
    </xf>
    <xf numFmtId="0" fontId="30" fillId="0" borderId="25" xfId="62" applyFont="1" applyBorder="1" applyAlignment="1">
      <alignment horizontal="left"/>
      <protection/>
    </xf>
    <xf numFmtId="0" fontId="0" fillId="0" borderId="26" xfId="62" applyBorder="1">
      <alignment/>
      <protection/>
    </xf>
    <xf numFmtId="0" fontId="30" fillId="0" borderId="11" xfId="62" applyFont="1" applyBorder="1">
      <alignment/>
      <protection/>
    </xf>
    <xf numFmtId="0" fontId="30" fillId="0" borderId="11" xfId="62" applyFont="1" applyBorder="1" applyAlignment="1">
      <alignment horizontal="center"/>
      <protection/>
    </xf>
    <xf numFmtId="0" fontId="30" fillId="0" borderId="11" xfId="62" applyFont="1" applyBorder="1" applyAlignment="1">
      <alignment horizontal="left"/>
      <protection/>
    </xf>
    <xf numFmtId="0" fontId="30" fillId="0" borderId="26" xfId="62" applyFont="1" applyBorder="1">
      <alignment/>
      <protection/>
    </xf>
    <xf numFmtId="0" fontId="30" fillId="0" borderId="27" xfId="62" applyFont="1" applyBorder="1" applyAlignment="1">
      <alignment horizontal="left"/>
      <protection/>
    </xf>
    <xf numFmtId="164" fontId="0" fillId="0" borderId="0" xfId="44" applyNumberFormat="1" applyFont="1" applyBorder="1" applyAlignment="1">
      <alignment/>
    </xf>
    <xf numFmtId="0" fontId="0" fillId="0" borderId="20" xfId="62" applyFill="1" applyBorder="1" applyAlignment="1">
      <alignment horizontal="center"/>
      <protection/>
    </xf>
    <xf numFmtId="0" fontId="33" fillId="0" borderId="0" xfId="62" applyFont="1">
      <alignment/>
      <protection/>
    </xf>
    <xf numFmtId="0" fontId="53" fillId="0" borderId="0" xfId="62" applyFont="1">
      <alignment/>
      <protection/>
    </xf>
    <xf numFmtId="0" fontId="0" fillId="0" borderId="0" xfId="62" applyAlignment="1" quotePrefix="1">
      <alignment horizontal="center"/>
      <protection/>
    </xf>
    <xf numFmtId="167" fontId="0" fillId="0" borderId="0" xfId="62" applyNumberFormat="1" applyBorder="1">
      <alignment/>
      <protection/>
    </xf>
    <xf numFmtId="167" fontId="0" fillId="0" borderId="20" xfId="62" applyNumberFormat="1" applyBorder="1">
      <alignment/>
      <protection/>
    </xf>
    <xf numFmtId="167" fontId="0" fillId="0" borderId="0" xfId="49" applyNumberFormat="1" applyFont="1" applyAlignment="1">
      <alignment/>
    </xf>
    <xf numFmtId="0" fontId="0" fillId="0" borderId="0" xfId="62" applyBorder="1" applyAlignment="1">
      <alignment horizontal="center" vertical="top" wrapText="1"/>
      <protection/>
    </xf>
    <xf numFmtId="14" fontId="0" fillId="0" borderId="0" xfId="62" applyNumberFormat="1" applyFill="1" applyBorder="1" applyAlignment="1">
      <alignment horizontal="center" vertical="center" wrapText="1"/>
      <protection/>
    </xf>
    <xf numFmtId="0" fontId="45" fillId="0" borderId="0" xfId="62" applyFont="1" applyBorder="1" applyAlignment="1">
      <alignment horizontal="center" vertical="top" wrapText="1"/>
      <protection/>
    </xf>
    <xf numFmtId="0" fontId="45" fillId="0" borderId="0" xfId="62" applyFont="1" applyBorder="1" applyAlignment="1">
      <alignment horizontal="center" vertical="center" wrapText="1"/>
      <protection/>
    </xf>
    <xf numFmtId="14" fontId="45" fillId="0" borderId="0" xfId="62" applyNumberFormat="1" applyFont="1" applyFill="1" applyBorder="1" applyAlignment="1">
      <alignment horizontal="center" vertical="center" wrapText="1"/>
      <protection/>
    </xf>
    <xf numFmtId="0" fontId="46" fillId="0" borderId="0" xfId="62" applyFont="1" applyBorder="1" applyAlignment="1">
      <alignment horizontal="center" vertical="top"/>
      <protection/>
    </xf>
    <xf numFmtId="0" fontId="12" fillId="0" borderId="0" xfId="0" applyNumberFormat="1" applyFont="1" applyBorder="1" applyAlignment="1">
      <alignment horizontal="left"/>
    </xf>
    <xf numFmtId="167" fontId="12" fillId="0" borderId="0" xfId="47" applyNumberFormat="1" applyFont="1" applyBorder="1" applyAlignment="1">
      <alignment horizontal="center"/>
    </xf>
    <xf numFmtId="0" fontId="57" fillId="0" borderId="0" xfId="64" applyFont="1" applyFill="1" applyAlignment="1">
      <alignment horizontal="center" vertical="top"/>
      <protection/>
    </xf>
    <xf numFmtId="164" fontId="57" fillId="0" borderId="0" xfId="64" applyNumberFormat="1" applyFont="1" applyFill="1" applyAlignment="1">
      <alignment horizontal="center"/>
      <protection/>
    </xf>
    <xf numFmtId="0" fontId="57" fillId="0" borderId="0" xfId="64" applyFont="1" applyAlignment="1">
      <alignment horizontal="left" vertical="top"/>
      <protection/>
    </xf>
    <xf numFmtId="0" fontId="57" fillId="0" borderId="0" xfId="64" applyFont="1" applyAlignment="1">
      <alignment vertical="top"/>
      <protection/>
    </xf>
    <xf numFmtId="0" fontId="58" fillId="0" borderId="0" xfId="64" applyFont="1" applyAlignment="1">
      <alignment vertical="top"/>
      <protection/>
    </xf>
    <xf numFmtId="0" fontId="58" fillId="0" borderId="0" xfId="64" applyFont="1" applyFill="1" applyAlignment="1">
      <alignment horizontal="center" vertical="top"/>
      <protection/>
    </xf>
    <xf numFmtId="0" fontId="57" fillId="0" borderId="0" xfId="64" applyFont="1" applyFill="1" applyAlignment="1">
      <alignment horizontal="left" vertical="top"/>
      <protection/>
    </xf>
    <xf numFmtId="0" fontId="57" fillId="0" borderId="0" xfId="64" applyFont="1" applyFill="1" applyAlignment="1">
      <alignment vertical="top"/>
      <protection/>
    </xf>
    <xf numFmtId="0" fontId="59" fillId="0" borderId="0" xfId="64" applyFont="1" applyFill="1" applyAlignment="1">
      <alignment horizontal="center" vertical="top"/>
      <protection/>
    </xf>
    <xf numFmtId="0" fontId="60" fillId="0" borderId="0" xfId="64" applyFont="1" applyFill="1" applyAlignment="1">
      <alignment horizontal="center" vertical="top"/>
      <protection/>
    </xf>
    <xf numFmtId="0" fontId="60" fillId="0" borderId="0" xfId="64" applyFont="1" applyFill="1" applyAlignment="1">
      <alignment horizontal="right" vertical="top"/>
      <protection/>
    </xf>
    <xf numFmtId="0" fontId="60" fillId="0" borderId="0" xfId="64" applyFont="1" applyFill="1" applyAlignment="1">
      <alignment vertical="top"/>
      <protection/>
    </xf>
    <xf numFmtId="0" fontId="57" fillId="0" borderId="0" xfId="64" applyFont="1" applyFill="1" applyAlignment="1">
      <alignment horizontal="center"/>
      <protection/>
    </xf>
    <xf numFmtId="164" fontId="57" fillId="0" borderId="0" xfId="64" applyNumberFormat="1" applyFont="1" applyFill="1">
      <alignment/>
      <protection/>
    </xf>
    <xf numFmtId="0" fontId="57" fillId="0" borderId="0" xfId="64" applyFont="1" applyFill="1" applyBorder="1" applyAlignment="1">
      <alignment vertical="top"/>
      <protection/>
    </xf>
    <xf numFmtId="0" fontId="59" fillId="0" borderId="0" xfId="64" applyFont="1" applyFill="1" applyBorder="1" applyAlignment="1">
      <alignment vertical="top"/>
      <protection/>
    </xf>
    <xf numFmtId="0" fontId="59" fillId="0" borderId="0" xfId="64" applyFont="1" applyFill="1" applyAlignment="1">
      <alignment horizontal="left" vertical="top"/>
      <protection/>
    </xf>
    <xf numFmtId="0" fontId="59" fillId="0" borderId="0" xfId="64" applyNumberFormat="1" applyFont="1" applyFill="1" applyBorder="1" applyAlignment="1">
      <alignment vertical="top"/>
      <protection/>
    </xf>
    <xf numFmtId="173" fontId="60" fillId="0" borderId="0" xfId="64" applyNumberFormat="1" applyFont="1" applyFill="1" applyAlignment="1">
      <alignment vertical="top"/>
      <protection/>
    </xf>
    <xf numFmtId="173" fontId="60" fillId="0" borderId="0" xfId="64" applyNumberFormat="1" applyFont="1" applyFill="1">
      <alignment/>
      <protection/>
    </xf>
    <xf numFmtId="164" fontId="57" fillId="0" borderId="20" xfId="64" applyNumberFormat="1" applyFont="1" applyFill="1" applyBorder="1">
      <alignment/>
      <protection/>
    </xf>
    <xf numFmtId="164" fontId="57" fillId="0" borderId="0" xfId="64" applyNumberFormat="1" applyFont="1" applyFill="1" applyBorder="1">
      <alignment/>
      <protection/>
    </xf>
    <xf numFmtId="0" fontId="59" fillId="0" borderId="0" xfId="64" applyFont="1" applyFill="1" applyBorder="1" applyAlignment="1">
      <alignment horizontal="left" vertical="top"/>
      <protection/>
    </xf>
    <xf numFmtId="0" fontId="58" fillId="0" borderId="0" xfId="64" applyFont="1" applyFill="1" applyAlignment="1">
      <alignment vertical="top"/>
      <protection/>
    </xf>
    <xf numFmtId="37" fontId="57" fillId="0" borderId="0" xfId="64" applyNumberFormat="1" applyFont="1" applyFill="1" applyAlignment="1">
      <alignment vertical="top"/>
      <protection/>
    </xf>
    <xf numFmtId="0" fontId="57" fillId="0" borderId="0" xfId="64" applyFont="1" applyFill="1" applyAlignment="1">
      <alignment vertical="top" wrapText="1"/>
      <protection/>
    </xf>
    <xf numFmtId="0" fontId="57" fillId="0" borderId="0" xfId="64" applyFont="1" applyFill="1" applyAlignment="1">
      <alignment horizontal="center" vertical="center"/>
      <protection/>
    </xf>
    <xf numFmtId="0" fontId="59" fillId="0" borderId="0" xfId="64" applyFont="1" applyFill="1" applyBorder="1" applyAlignment="1">
      <alignment vertical="center" wrapText="1"/>
      <protection/>
    </xf>
    <xf numFmtId="0" fontId="59" fillId="0" borderId="0" xfId="0" applyFont="1" applyFill="1" applyAlignment="1">
      <alignment horizontal="center" vertical="top"/>
    </xf>
    <xf numFmtId="0" fontId="0" fillId="0" borderId="0" xfId="0" applyAlignment="1">
      <alignment vertical="top" wrapText="1"/>
    </xf>
    <xf numFmtId="0" fontId="38" fillId="0" borderId="0" xfId="0" applyFont="1" applyAlignment="1">
      <alignment horizontal="center"/>
    </xf>
    <xf numFmtId="3" fontId="6" fillId="0" borderId="0" xfId="0" applyNumberFormat="1" applyFont="1" applyFill="1" applyAlignment="1">
      <alignment horizontal="left"/>
    </xf>
    <xf numFmtId="164" fontId="6" fillId="0" borderId="0" xfId="0" applyNumberFormat="1" applyFont="1" applyFill="1" applyBorder="1" applyAlignment="1">
      <alignment horizontal="center" wrapText="1"/>
    </xf>
    <xf numFmtId="0" fontId="0" fillId="0" borderId="0" xfId="0" applyAlignment="1">
      <alignment horizontal="center" vertical="center"/>
    </xf>
    <xf numFmtId="0" fontId="4" fillId="0" borderId="0" xfId="0" applyFont="1" applyBorder="1" applyAlignment="1">
      <alignment/>
    </xf>
    <xf numFmtId="3" fontId="4" fillId="0" borderId="0" xfId="0" applyNumberFormat="1" applyFont="1" applyBorder="1" applyAlignment="1">
      <alignment/>
    </xf>
    <xf numFmtId="0" fontId="6" fillId="0" borderId="0" xfId="0" applyFont="1" applyBorder="1" applyAlignment="1">
      <alignment/>
    </xf>
    <xf numFmtId="3" fontId="4" fillId="0" borderId="0" xfId="0" applyNumberFormat="1" applyFont="1" applyBorder="1" applyAlignment="1">
      <alignment horizontal="center"/>
    </xf>
    <xf numFmtId="169" fontId="4" fillId="0" borderId="0" xfId="0" applyNumberFormat="1" applyFont="1" applyBorder="1" applyAlignment="1">
      <alignment horizontal="center"/>
    </xf>
    <xf numFmtId="0" fontId="21" fillId="0" borderId="0" xfId="0" applyFont="1" applyFill="1" applyAlignment="1">
      <alignment/>
    </xf>
    <xf numFmtId="0" fontId="21" fillId="0" borderId="0" xfId="0" applyFont="1" applyFill="1" applyAlignment="1">
      <alignment/>
    </xf>
    <xf numFmtId="0" fontId="21" fillId="0" borderId="0" xfId="0" applyFont="1" applyFill="1" applyBorder="1" applyAlignment="1">
      <alignment horizontal="left"/>
    </xf>
    <xf numFmtId="176" fontId="21" fillId="0" borderId="0" xfId="0" applyNumberFormat="1" applyFont="1" applyFill="1" applyBorder="1" applyAlignment="1">
      <alignment horizontal="left"/>
    </xf>
    <xf numFmtId="3" fontId="50" fillId="0" borderId="0" xfId="0" applyNumberFormat="1" applyFont="1" applyFill="1" applyAlignment="1">
      <alignment horizontal="center" vertical="center"/>
    </xf>
    <xf numFmtId="0" fontId="1" fillId="0" borderId="0" xfId="0" applyFont="1" applyBorder="1" applyAlignment="1">
      <alignment horizontal="center" vertical="center"/>
    </xf>
    <xf numFmtId="0" fontId="0" fillId="0" borderId="20"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xf>
    <xf numFmtId="0" fontId="30" fillId="0" borderId="0" xfId="0" applyFont="1" applyBorder="1" applyAlignment="1">
      <alignment horizontal="center" vertical="center"/>
    </xf>
    <xf numFmtId="0" fontId="45" fillId="0" borderId="0" xfId="0" applyFont="1" applyAlignment="1">
      <alignment horizontal="center"/>
    </xf>
    <xf numFmtId="0" fontId="1" fillId="0" borderId="0" xfId="0" applyFont="1" applyAlignment="1" quotePrefix="1">
      <alignment horizontal="center"/>
    </xf>
    <xf numFmtId="3" fontId="30" fillId="0" borderId="0" xfId="47" applyNumberFormat="1" applyFont="1" applyFill="1" applyBorder="1" applyAlignment="1">
      <alignment/>
    </xf>
    <xf numFmtId="164" fontId="0" fillId="0" borderId="20" xfId="42" applyNumberFormat="1" applyFont="1" applyBorder="1" applyAlignment="1">
      <alignment/>
    </xf>
    <xf numFmtId="0" fontId="0" fillId="0" borderId="0" xfId="0" applyFill="1" applyAlignment="1">
      <alignment vertical="top"/>
    </xf>
    <xf numFmtId="0" fontId="0" fillId="0" borderId="0" xfId="0" applyFont="1" applyAlignment="1">
      <alignment horizontal="left"/>
    </xf>
    <xf numFmtId="0" fontId="0" fillId="0" borderId="0" xfId="0" applyFill="1" applyAlignment="1">
      <alignment horizontal="center" vertical="center"/>
    </xf>
    <xf numFmtId="0" fontId="1" fillId="0" borderId="0" xfId="0" applyFont="1" applyFill="1" applyBorder="1" applyAlignment="1">
      <alignment horizontal="center"/>
    </xf>
    <xf numFmtId="173" fontId="4" fillId="0" borderId="0" xfId="68" applyNumberFormat="1" applyFont="1" applyBorder="1" applyAlignment="1">
      <alignment/>
    </xf>
    <xf numFmtId="0" fontId="6" fillId="0" borderId="13" xfId="0" applyFont="1" applyBorder="1" applyAlignment="1">
      <alignment/>
    </xf>
    <xf numFmtId="0" fontId="4" fillId="0" borderId="28" xfId="0" applyFont="1" applyBorder="1" applyAlignment="1">
      <alignment/>
    </xf>
    <xf numFmtId="0" fontId="6" fillId="0" borderId="28" xfId="0" applyFont="1" applyBorder="1" applyAlignment="1">
      <alignment/>
    </xf>
    <xf numFmtId="0" fontId="6" fillId="0" borderId="28" xfId="0" applyFont="1" applyBorder="1" applyAlignment="1">
      <alignment horizontal="center"/>
    </xf>
    <xf numFmtId="3" fontId="6" fillId="0" borderId="28" xfId="0" applyNumberFormat="1" applyFont="1" applyFill="1" applyBorder="1" applyAlignment="1">
      <alignment/>
    </xf>
    <xf numFmtId="173" fontId="4" fillId="0" borderId="28" xfId="68" applyNumberFormat="1" applyFont="1" applyBorder="1" applyAlignment="1">
      <alignment/>
    </xf>
    <xf numFmtId="0" fontId="6" fillId="0" borderId="29" xfId="0" applyFont="1" applyBorder="1" applyAlignment="1">
      <alignment/>
    </xf>
    <xf numFmtId="0" fontId="6" fillId="0" borderId="29" xfId="0" applyFont="1" applyBorder="1" applyAlignment="1">
      <alignment horizontal="center"/>
    </xf>
    <xf numFmtId="3" fontId="6" fillId="0" borderId="29" xfId="0" applyNumberFormat="1" applyFont="1" applyFill="1" applyBorder="1" applyAlignment="1">
      <alignment/>
    </xf>
    <xf numFmtId="164" fontId="6" fillId="0" borderId="29" xfId="42" applyNumberFormat="1" applyFont="1" applyBorder="1" applyAlignment="1">
      <alignment/>
    </xf>
    <xf numFmtId="0" fontId="66" fillId="0" borderId="0" xfId="0" applyFont="1" applyAlignment="1">
      <alignment/>
    </xf>
    <xf numFmtId="0" fontId="1" fillId="0" borderId="30" xfId="0" applyFont="1" applyBorder="1" applyAlignment="1">
      <alignment horizontal="center"/>
    </xf>
    <xf numFmtId="0" fontId="1" fillId="0" borderId="11" xfId="0" applyFont="1" applyBorder="1" applyAlignment="1">
      <alignment horizontal="center"/>
    </xf>
    <xf numFmtId="0" fontId="1" fillId="0" borderId="20" xfId="0" applyFont="1" applyBorder="1" applyAlignment="1">
      <alignment horizontal="center"/>
    </xf>
    <xf numFmtId="167" fontId="0" fillId="0" borderId="0" xfId="0" applyNumberFormat="1" applyFill="1" applyBorder="1" applyAlignment="1">
      <alignment/>
    </xf>
    <xf numFmtId="167" fontId="0" fillId="0" borderId="0" xfId="47" applyNumberFormat="1" applyFont="1" applyFill="1" applyBorder="1" applyAlignment="1">
      <alignment/>
    </xf>
    <xf numFmtId="164" fontId="0" fillId="0" borderId="0" xfId="42" applyNumberFormat="1" applyFont="1" applyFill="1" applyAlignment="1">
      <alignment wrapText="1"/>
    </xf>
    <xf numFmtId="200" fontId="0" fillId="0" borderId="0" xfId="42" applyNumberFormat="1" applyFont="1" applyFill="1" applyAlignment="1">
      <alignment wrapText="1"/>
    </xf>
    <xf numFmtId="0" fontId="0" fillId="0" borderId="0" xfId="0" applyFill="1" applyBorder="1" applyAlignment="1">
      <alignment horizontal="center" vertical="center" wrapText="1"/>
    </xf>
    <xf numFmtId="0" fontId="0" fillId="0" borderId="0" xfId="62" applyFont="1" applyFill="1" applyAlignment="1">
      <alignment/>
      <protection/>
    </xf>
    <xf numFmtId="0" fontId="6" fillId="0" borderId="12" xfId="0" applyFont="1" applyFill="1" applyBorder="1" applyAlignment="1">
      <alignment/>
    </xf>
    <xf numFmtId="0" fontId="6" fillId="0" borderId="0" xfId="0" applyNumberFormat="1" applyFont="1" applyFill="1" applyAlignment="1">
      <alignment/>
    </xf>
    <xf numFmtId="0" fontId="63" fillId="0" borderId="11" xfId="0" applyFont="1" applyFill="1" applyBorder="1" applyAlignment="1">
      <alignment/>
    </xf>
    <xf numFmtId="164" fontId="0" fillId="0" borderId="0" xfId="42" applyNumberFormat="1" applyFont="1" applyBorder="1" applyAlignment="1">
      <alignment/>
    </xf>
    <xf numFmtId="164" fontId="0" fillId="0" borderId="20" xfId="0" applyNumberFormat="1" applyBorder="1" applyAlignment="1">
      <alignment/>
    </xf>
    <xf numFmtId="0" fontId="0" fillId="0" borderId="20" xfId="0" applyNumberFormat="1" applyBorder="1" applyAlignment="1">
      <alignment/>
    </xf>
    <xf numFmtId="3" fontId="6" fillId="0" borderId="13" xfId="0" applyNumberFormat="1" applyFont="1" applyFill="1" applyBorder="1" applyAlignment="1">
      <alignment horizontal="center"/>
    </xf>
    <xf numFmtId="0" fontId="0" fillId="0" borderId="30" xfId="0" applyFill="1" applyBorder="1" applyAlignment="1">
      <alignment/>
    </xf>
    <xf numFmtId="167" fontId="0" fillId="0" borderId="30" xfId="47" applyNumberFormat="1" applyFont="1" applyFill="1" applyBorder="1" applyAlignment="1">
      <alignment/>
    </xf>
    <xf numFmtId="167" fontId="0" fillId="0" borderId="31" xfId="47" applyNumberFormat="1" applyFont="1" applyFill="1" applyBorder="1" applyAlignment="1">
      <alignment/>
    </xf>
    <xf numFmtId="0" fontId="0" fillId="0" borderId="13" xfId="0" applyFill="1" applyBorder="1" applyAlignment="1">
      <alignment/>
    </xf>
    <xf numFmtId="167" fontId="0" fillId="0" borderId="30" xfId="0" applyNumberFormat="1" applyFill="1" applyBorder="1" applyAlignment="1">
      <alignment/>
    </xf>
    <xf numFmtId="0" fontId="0" fillId="0" borderId="11" xfId="0" applyFont="1" applyFill="1" applyBorder="1" applyAlignment="1">
      <alignment/>
    </xf>
    <xf numFmtId="0" fontId="0" fillId="0" borderId="0" xfId="62" applyFont="1" applyFill="1">
      <alignment/>
      <protection/>
    </xf>
    <xf numFmtId="3" fontId="6" fillId="0" borderId="0" xfId="0" applyNumberFormat="1" applyFont="1" applyFill="1" applyBorder="1" applyAlignment="1">
      <alignment/>
    </xf>
    <xf numFmtId="164" fontId="6" fillId="0" borderId="0" xfId="0" applyNumberFormat="1" applyFont="1" applyFill="1" applyBorder="1" applyAlignment="1">
      <alignment horizontal="center"/>
    </xf>
    <xf numFmtId="164" fontId="0" fillId="0" borderId="0" xfId="42" applyNumberFormat="1" applyFont="1" applyFill="1" applyBorder="1" applyAlignment="1">
      <alignment/>
    </xf>
    <xf numFmtId="0" fontId="34" fillId="0" borderId="0" xfId="0" applyFont="1" applyBorder="1" applyAlignment="1">
      <alignment horizontal="center" vertical="center"/>
    </xf>
    <xf numFmtId="0" fontId="0" fillId="0" borderId="0" xfId="0" applyFill="1" applyAlignment="1">
      <alignment horizontal="center" vertical="top" wrapText="1"/>
    </xf>
    <xf numFmtId="0" fontId="63" fillId="0" borderId="0" xfId="0" applyFont="1" applyFill="1" applyBorder="1" applyAlignment="1">
      <alignment/>
    </xf>
    <xf numFmtId="0" fontId="4" fillId="0" borderId="0" xfId="0" applyFont="1" applyFill="1" applyAlignment="1">
      <alignment/>
    </xf>
    <xf numFmtId="0" fontId="6" fillId="0" borderId="0" xfId="0" applyFont="1" applyFill="1" applyBorder="1" applyAlignment="1">
      <alignment horizontal="left"/>
    </xf>
    <xf numFmtId="194" fontId="6" fillId="0" borderId="0" xfId="0" applyNumberFormat="1" applyFont="1" applyFill="1" applyBorder="1" applyAlignment="1">
      <alignment horizontal="center"/>
    </xf>
    <xf numFmtId="38" fontId="6" fillId="0" borderId="0" xfId="0" applyNumberFormat="1" applyFont="1" applyFill="1" applyBorder="1" applyAlignment="1">
      <alignment/>
    </xf>
    <xf numFmtId="0" fontId="67" fillId="0" borderId="0" xfId="0" applyFont="1" applyFill="1" applyBorder="1" applyAlignment="1">
      <alignment horizontal="left"/>
    </xf>
    <xf numFmtId="3" fontId="6" fillId="0" borderId="19" xfId="0" applyNumberFormat="1" applyFont="1" applyFill="1" applyBorder="1" applyAlignment="1">
      <alignment/>
    </xf>
    <xf numFmtId="0" fontId="67" fillId="0" borderId="0" xfId="0" applyNumberFormat="1" applyFont="1" applyFill="1" applyBorder="1" applyAlignment="1">
      <alignment horizontal="left"/>
    </xf>
    <xf numFmtId="177" fontId="4" fillId="0" borderId="0" xfId="42" applyNumberFormat="1" applyFont="1" applyFill="1" applyBorder="1" applyAlignment="1">
      <alignment/>
    </xf>
    <xf numFmtId="0" fontId="12" fillId="0" borderId="0" xfId="0" applyNumberFormat="1" applyFont="1" applyFill="1" applyBorder="1" applyAlignment="1">
      <alignment horizontal="center"/>
    </xf>
    <xf numFmtId="0" fontId="12" fillId="0" borderId="0" xfId="0" applyNumberFormat="1" applyFont="1" applyFill="1" applyBorder="1" applyAlignment="1">
      <alignment horizontal="left"/>
    </xf>
    <xf numFmtId="167" fontId="12" fillId="0" borderId="0" xfId="47"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37" fontId="1" fillId="0" borderId="0" xfId="0" applyNumberFormat="1" applyFont="1" applyFill="1" applyBorder="1" applyAlignment="1">
      <alignment horizontal="center"/>
    </xf>
    <xf numFmtId="44" fontId="4" fillId="0" borderId="0" xfId="47" applyNumberFormat="1" applyFont="1" applyFill="1" applyBorder="1" applyAlignment="1">
      <alignment horizontal="right"/>
    </xf>
    <xf numFmtId="0" fontId="4" fillId="0" borderId="0" xfId="0" applyNumberFormat="1" applyFont="1" applyFill="1" applyBorder="1" applyAlignment="1">
      <alignment horizontal="center"/>
    </xf>
    <xf numFmtId="201" fontId="6" fillId="0" borderId="0" xfId="47" applyNumberFormat="1" applyFont="1" applyFill="1" applyBorder="1" applyAlignment="1">
      <alignment horizontal="center"/>
    </xf>
    <xf numFmtId="0" fontId="12" fillId="0" borderId="15" xfId="0" applyNumberFormat="1" applyFont="1" applyFill="1" applyBorder="1" applyAlignment="1">
      <alignment horizontal="center"/>
    </xf>
    <xf numFmtId="0" fontId="12" fillId="0" borderId="14" xfId="0" applyNumberFormat="1" applyFont="1" applyFill="1" applyBorder="1" applyAlignment="1">
      <alignment horizontal="center"/>
    </xf>
    <xf numFmtId="0" fontId="12" fillId="0" borderId="14" xfId="0" applyNumberFormat="1" applyFont="1" applyFill="1" applyBorder="1" applyAlignment="1">
      <alignment horizontal="left"/>
    </xf>
    <xf numFmtId="37" fontId="4" fillId="0" borderId="0" xfId="0" applyNumberFormat="1" applyFont="1" applyFill="1" applyBorder="1" applyAlignment="1">
      <alignment horizontal="right"/>
    </xf>
    <xf numFmtId="0" fontId="12" fillId="0" borderId="9" xfId="0" applyNumberFormat="1" applyFont="1" applyBorder="1" applyAlignment="1">
      <alignment horizontal="center"/>
    </xf>
    <xf numFmtId="3" fontId="21" fillId="0" borderId="0" xfId="0" applyNumberFormat="1" applyFont="1" applyBorder="1" applyAlignment="1">
      <alignment horizontal="center" vertical="center"/>
    </xf>
    <xf numFmtId="0" fontId="1" fillId="0" borderId="32" xfId="0" applyFont="1" applyBorder="1" applyAlignment="1">
      <alignment horizontal="center"/>
    </xf>
    <xf numFmtId="0" fontId="1" fillId="0" borderId="33" xfId="0" applyFont="1" applyBorder="1" applyAlignment="1">
      <alignment horizontal="center"/>
    </xf>
    <xf numFmtId="0" fontId="68" fillId="0" borderId="0" xfId="0" applyFont="1" applyBorder="1" applyAlignment="1">
      <alignment horizontal="left"/>
    </xf>
    <xf numFmtId="0" fontId="1" fillId="0" borderId="34" xfId="0" applyFont="1" applyBorder="1" applyAlignment="1">
      <alignment horizontal="center"/>
    </xf>
    <xf numFmtId="0" fontId="1" fillId="0" borderId="35" xfId="0" applyFont="1" applyBorder="1" applyAlignment="1">
      <alignment horizontal="center"/>
    </xf>
    <xf numFmtId="0" fontId="34" fillId="0" borderId="0" xfId="0" applyFont="1" applyFill="1" applyAlignment="1">
      <alignment horizontal="center"/>
    </xf>
    <xf numFmtId="0" fontId="48" fillId="0" borderId="0" xfId="0" applyFont="1" applyFill="1" applyAlignment="1">
      <alignment/>
    </xf>
    <xf numFmtId="0" fontId="38" fillId="0" borderId="0" xfId="0" applyFont="1" applyAlignment="1">
      <alignment/>
    </xf>
    <xf numFmtId="0" fontId="38" fillId="0" borderId="0" xfId="0" applyFont="1" applyAlignment="1">
      <alignment horizontal="center" vertical="center"/>
    </xf>
    <xf numFmtId="0" fontId="39" fillId="0" borderId="0" xfId="0" applyFont="1" applyFill="1" applyBorder="1" applyAlignment="1">
      <alignment horizontal="center"/>
    </xf>
    <xf numFmtId="37" fontId="40" fillId="0" borderId="0" xfId="0" applyNumberFormat="1" applyFont="1" applyFill="1" applyBorder="1" applyAlignment="1">
      <alignment horizontal="left"/>
    </xf>
    <xf numFmtId="168" fontId="6" fillId="0" borderId="0" xfId="0" applyNumberFormat="1" applyFont="1" applyFill="1" applyAlignment="1">
      <alignment/>
    </xf>
    <xf numFmtId="0" fontId="21" fillId="0" borderId="0" xfId="0" applyNumberFormat="1" applyFont="1" applyFill="1" applyBorder="1" applyAlignment="1">
      <alignment horizontal="center"/>
    </xf>
    <xf numFmtId="0" fontId="21" fillId="0" borderId="0" xfId="0" applyFont="1" applyFill="1" applyBorder="1" applyAlignment="1">
      <alignment/>
    </xf>
    <xf numFmtId="0" fontId="27" fillId="0" borderId="0" xfId="0" applyFont="1" applyFill="1" applyBorder="1" applyAlignment="1">
      <alignment horizontal="center"/>
    </xf>
    <xf numFmtId="37" fontId="21" fillId="0" borderId="0" xfId="0" applyNumberFormat="1" applyFont="1" applyFill="1" applyBorder="1" applyAlignment="1">
      <alignment horizontal="left"/>
    </xf>
    <xf numFmtId="37" fontId="12" fillId="0" borderId="0" xfId="0" applyNumberFormat="1" applyFont="1" applyFill="1" applyBorder="1" applyAlignment="1">
      <alignment horizontal="right"/>
    </xf>
    <xf numFmtId="0" fontId="21" fillId="0" borderId="0" xfId="0" applyFont="1" applyFill="1" applyAlignment="1">
      <alignment horizontal="left"/>
    </xf>
    <xf numFmtId="0" fontId="21" fillId="0" borderId="0" xfId="0" applyNumberFormat="1" applyFont="1" applyFill="1" applyAlignment="1">
      <alignment/>
    </xf>
    <xf numFmtId="0" fontId="21" fillId="0" borderId="0" xfId="0" applyNumberFormat="1" applyFont="1" applyFill="1" applyBorder="1" applyAlignment="1">
      <alignment horizontal="center"/>
    </xf>
    <xf numFmtId="0" fontId="21" fillId="0" borderId="0" xfId="0" applyNumberFormat="1" applyFont="1" applyFill="1" applyAlignment="1">
      <alignment/>
    </xf>
    <xf numFmtId="0" fontId="21" fillId="0" borderId="0" xfId="0" applyFont="1" applyFill="1" applyBorder="1" applyAlignment="1">
      <alignment/>
    </xf>
    <xf numFmtId="0" fontId="12" fillId="0" borderId="0" xfId="0" applyFont="1" applyFill="1" applyBorder="1" applyAlignment="1">
      <alignment horizontal="center"/>
    </xf>
    <xf numFmtId="37" fontId="21" fillId="0" borderId="0" xfId="0" applyNumberFormat="1" applyFont="1" applyFill="1" applyBorder="1" applyAlignment="1">
      <alignment horizontal="left"/>
    </xf>
    <xf numFmtId="0" fontId="21" fillId="0" borderId="0" xfId="0" applyNumberFormat="1" applyFont="1" applyFill="1" applyAlignment="1">
      <alignment horizontal="center"/>
    </xf>
    <xf numFmtId="0" fontId="21" fillId="0" borderId="0" xfId="65" applyNumberFormat="1" applyFont="1" applyFill="1" applyAlignment="1" applyProtection="1">
      <alignment/>
      <protection locked="0"/>
    </xf>
    <xf numFmtId="0" fontId="21" fillId="0" borderId="0" xfId="0" applyFont="1" applyFill="1" applyAlignment="1">
      <alignment horizontal="center"/>
    </xf>
    <xf numFmtId="0" fontId="6" fillId="0" borderId="0" xfId="0" applyFont="1" applyBorder="1" applyAlignment="1">
      <alignment horizontal="right"/>
    </xf>
    <xf numFmtId="0" fontId="21" fillId="0" borderId="0" xfId="0" applyNumberFormat="1" applyFont="1" applyBorder="1" applyAlignment="1">
      <alignment horizontal="right"/>
    </xf>
    <xf numFmtId="0" fontId="21" fillId="0" borderId="0" xfId="0" applyFont="1" applyFill="1" applyAlignment="1">
      <alignment horizontal="right"/>
    </xf>
    <xf numFmtId="3" fontId="6" fillId="0" borderId="0" xfId="0" applyNumberFormat="1" applyFont="1" applyBorder="1" applyAlignment="1">
      <alignment horizontal="right"/>
    </xf>
    <xf numFmtId="0" fontId="14" fillId="0" borderId="0" xfId="0" applyFont="1" applyFill="1" applyAlignment="1">
      <alignment/>
    </xf>
    <xf numFmtId="0" fontId="0" fillId="0" borderId="0" xfId="0" applyAlignment="1">
      <alignment vertical="top"/>
    </xf>
    <xf numFmtId="164" fontId="0" fillId="0" borderId="20" xfId="42" applyNumberFormat="1" applyFont="1" applyFill="1" applyBorder="1" applyAlignment="1">
      <alignment/>
    </xf>
    <xf numFmtId="0" fontId="6" fillId="0" borderId="13" xfId="0" applyFont="1" applyFill="1" applyBorder="1" applyAlignment="1">
      <alignment horizontal="center"/>
    </xf>
    <xf numFmtId="164" fontId="0" fillId="0" borderId="0" xfId="44" applyNumberFormat="1" applyFont="1" applyFill="1" applyAlignment="1">
      <alignment/>
    </xf>
    <xf numFmtId="1" fontId="0" fillId="0" borderId="0" xfId="44" applyNumberFormat="1" applyFont="1" applyFill="1" applyAlignment="1">
      <alignment/>
    </xf>
    <xf numFmtId="203" fontId="0" fillId="0" borderId="0" xfId="62" applyNumberFormat="1" applyAlignment="1">
      <alignment horizontal="center"/>
      <protection/>
    </xf>
    <xf numFmtId="203" fontId="0" fillId="0" borderId="0" xfId="62" applyNumberFormat="1">
      <alignment/>
      <protection/>
    </xf>
    <xf numFmtId="37" fontId="0" fillId="0" borderId="20" xfId="0" applyNumberFormat="1" applyFont="1" applyBorder="1" applyAlignment="1">
      <alignment horizontal="right" wrapText="1"/>
    </xf>
    <xf numFmtId="0" fontId="30" fillId="0" borderId="0" xfId="62" applyFont="1" applyFill="1" applyBorder="1">
      <alignment/>
      <protection/>
    </xf>
    <xf numFmtId="0" fontId="30" fillId="0" borderId="24" xfId="62" applyFont="1" applyFill="1" applyBorder="1">
      <alignment/>
      <protection/>
    </xf>
    <xf numFmtId="0" fontId="30" fillId="0" borderId="13" xfId="62" applyFont="1" applyFill="1" applyBorder="1">
      <alignment/>
      <protection/>
    </xf>
    <xf numFmtId="0" fontId="30" fillId="0" borderId="22" xfId="62" applyFont="1" applyFill="1" applyBorder="1">
      <alignment/>
      <protection/>
    </xf>
    <xf numFmtId="0" fontId="55" fillId="0" borderId="0" xfId="0" applyFont="1" applyFill="1" applyBorder="1" applyAlignment="1">
      <alignment horizontal="center"/>
    </xf>
    <xf numFmtId="0" fontId="30" fillId="0" borderId="0" xfId="0" applyFont="1" applyFill="1" applyBorder="1" applyAlignment="1">
      <alignment/>
    </xf>
    <xf numFmtId="0" fontId="30" fillId="0" borderId="0" xfId="0" applyFont="1" applyFill="1" applyBorder="1" applyAlignment="1">
      <alignment horizontal="center"/>
    </xf>
    <xf numFmtId="10" fontId="30" fillId="0" borderId="0" xfId="68" applyNumberFormat="1" applyFont="1" applyFill="1" applyBorder="1" applyAlignment="1">
      <alignment/>
    </xf>
    <xf numFmtId="0" fontId="0" fillId="0" borderId="0" xfId="0" applyFill="1" applyBorder="1" applyAlignment="1">
      <alignment/>
    </xf>
    <xf numFmtId="10" fontId="0" fillId="0" borderId="0" xfId="68" applyNumberFormat="1" applyFont="1" applyFill="1" applyBorder="1" applyAlignment="1">
      <alignment/>
    </xf>
    <xf numFmtId="0" fontId="1" fillId="0" borderId="0" xfId="0" applyFont="1" applyFill="1" applyBorder="1" applyAlignment="1">
      <alignment horizontal="center" wrapText="1"/>
    </xf>
    <xf numFmtId="10" fontId="1" fillId="0" borderId="0" xfId="68" applyNumberFormat="1" applyFont="1" applyFill="1" applyBorder="1" applyAlignment="1">
      <alignment horizontal="center" wrapText="1"/>
    </xf>
    <xf numFmtId="10" fontId="1" fillId="0" borderId="0" xfId="68" applyNumberFormat="1" applyFont="1" applyFill="1" applyBorder="1" applyAlignment="1">
      <alignment horizontal="center" vertical="center" wrapText="1"/>
    </xf>
    <xf numFmtId="10" fontId="30" fillId="0" borderId="0" xfId="68" applyNumberFormat="1" applyFont="1" applyFill="1" applyBorder="1" applyAlignment="1">
      <alignment horizontal="center"/>
    </xf>
    <xf numFmtId="0" fontId="30" fillId="0" borderId="0" xfId="0" applyFont="1" applyFill="1" applyBorder="1" applyAlignment="1" quotePrefix="1">
      <alignment horizontal="center"/>
    </xf>
    <xf numFmtId="0" fontId="0" fillId="0" borderId="0" xfId="0" applyFill="1" applyBorder="1" applyAlignment="1">
      <alignment horizontal="center"/>
    </xf>
    <xf numFmtId="0" fontId="56" fillId="0" borderId="0" xfId="0" applyFont="1" applyFill="1" applyBorder="1" applyAlignment="1">
      <alignment vertical="top"/>
    </xf>
    <xf numFmtId="0" fontId="0" fillId="0" borderId="0" xfId="0" applyFont="1" applyFill="1" applyBorder="1" applyAlignment="1">
      <alignment horizontal="center"/>
    </xf>
    <xf numFmtId="10" fontId="4" fillId="0" borderId="0" xfId="68" applyNumberFormat="1" applyFont="1" applyFill="1" applyBorder="1" applyAlignment="1">
      <alignment horizontal="center"/>
    </xf>
    <xf numFmtId="0" fontId="0" fillId="0" borderId="0" xfId="0" applyFont="1" applyFill="1" applyBorder="1" applyAlignment="1">
      <alignment/>
    </xf>
    <xf numFmtId="0" fontId="1" fillId="0" borderId="0" xfId="0" applyFont="1" applyFill="1" applyBorder="1" applyAlignment="1">
      <alignment horizontal="center" vertical="center"/>
    </xf>
    <xf numFmtId="10" fontId="1" fillId="0" borderId="0" xfId="68" applyNumberFormat="1" applyFont="1" applyFill="1" applyBorder="1" applyAlignment="1">
      <alignment horizontal="center"/>
    </xf>
    <xf numFmtId="10" fontId="0" fillId="0" borderId="0" xfId="68" applyNumberFormat="1" applyFont="1" applyFill="1" applyBorder="1" applyAlignment="1">
      <alignment/>
    </xf>
    <xf numFmtId="0" fontId="0" fillId="0" borderId="0" xfId="0" applyFill="1" applyBorder="1" applyAlignment="1">
      <alignment vertical="top"/>
    </xf>
    <xf numFmtId="0" fontId="69" fillId="0" borderId="0" xfId="0" applyFont="1" applyFill="1" applyBorder="1" applyAlignment="1">
      <alignment horizontal="center"/>
    </xf>
    <xf numFmtId="0" fontId="30" fillId="0" borderId="0" xfId="0" applyFont="1" applyFill="1" applyBorder="1" applyAlignment="1">
      <alignment vertical="top"/>
    </xf>
    <xf numFmtId="10" fontId="6" fillId="0" borderId="0" xfId="0" applyNumberFormat="1" applyFont="1" applyFill="1" applyAlignment="1">
      <alignment/>
    </xf>
    <xf numFmtId="10" fontId="6" fillId="0" borderId="0" xfId="0" applyNumberFormat="1" applyFont="1" applyAlignment="1">
      <alignment/>
    </xf>
    <xf numFmtId="10" fontId="6" fillId="0" borderId="0" xfId="68" applyNumberFormat="1" applyFont="1" applyAlignment="1">
      <alignment/>
    </xf>
    <xf numFmtId="10" fontId="6" fillId="0" borderId="13" xfId="68" applyNumberFormat="1" applyFont="1" applyBorder="1" applyAlignment="1">
      <alignment/>
    </xf>
    <xf numFmtId="10" fontId="6" fillId="0" borderId="0" xfId="68" applyNumberFormat="1" applyFont="1" applyFill="1" applyAlignment="1">
      <alignment/>
    </xf>
    <xf numFmtId="0" fontId="6" fillId="0" borderId="18" xfId="0" applyNumberFormat="1" applyFont="1" applyFill="1" applyBorder="1" applyAlignment="1">
      <alignment horizontal="center" wrapText="1"/>
    </xf>
    <xf numFmtId="3" fontId="6" fillId="0" borderId="0" xfId="0" applyNumberFormat="1" applyFont="1" applyFill="1" applyBorder="1" applyAlignment="1">
      <alignment horizontal="left"/>
    </xf>
    <xf numFmtId="0" fontId="9" fillId="0" borderId="9" xfId="0" applyFont="1" applyFill="1" applyBorder="1" applyAlignment="1">
      <alignment horizontal="left"/>
    </xf>
    <xf numFmtId="196" fontId="4" fillId="0" borderId="9" xfId="42" applyNumberFormat="1" applyFont="1" applyFill="1" applyBorder="1" applyAlignment="1">
      <alignment/>
    </xf>
    <xf numFmtId="0" fontId="46" fillId="0" borderId="0" xfId="62" applyFont="1" applyFill="1" applyAlignment="1">
      <alignment/>
      <protection/>
    </xf>
    <xf numFmtId="14" fontId="0" fillId="0" borderId="0" xfId="0" applyNumberFormat="1" applyFill="1" applyAlignment="1">
      <alignment horizontal="center"/>
    </xf>
    <xf numFmtId="14" fontId="0" fillId="0" borderId="0" xfId="62" applyNumberFormat="1" applyFill="1" applyAlignment="1">
      <alignment horizontal="center"/>
      <protection/>
    </xf>
    <xf numFmtId="0" fontId="1" fillId="0" borderId="36" xfId="0" applyFont="1" applyFill="1" applyBorder="1" applyAlignment="1">
      <alignment horizontal="center"/>
    </xf>
    <xf numFmtId="0" fontId="1" fillId="0" borderId="37" xfId="0" applyFont="1" applyFill="1" applyBorder="1" applyAlignment="1">
      <alignment horizontal="center"/>
    </xf>
    <xf numFmtId="0" fontId="4" fillId="0" borderId="19" xfId="0" applyFont="1" applyFill="1" applyBorder="1" applyAlignment="1">
      <alignment horizontal="center" wrapText="1"/>
    </xf>
    <xf numFmtId="0" fontId="0" fillId="0" borderId="0" xfId="0" applyAlignment="1" applyProtection="1">
      <alignment vertical="top" wrapText="1"/>
      <protection locked="0"/>
    </xf>
    <xf numFmtId="0" fontId="0" fillId="0" borderId="0" xfId="0" applyAlignment="1" applyProtection="1">
      <alignment/>
      <protection locked="0"/>
    </xf>
    <xf numFmtId="0" fontId="0" fillId="0" borderId="0" xfId="0" applyFill="1" applyAlignment="1" applyProtection="1">
      <alignment vertical="top" wrapText="1"/>
      <protection locked="0"/>
    </xf>
    <xf numFmtId="14" fontId="0" fillId="0" borderId="0" xfId="0" applyNumberFormat="1" applyFill="1" applyAlignment="1" applyProtection="1">
      <alignment horizontal="center"/>
      <protection locked="0"/>
    </xf>
    <xf numFmtId="0" fontId="0" fillId="0" borderId="0" xfId="62" applyFont="1" applyFill="1" applyAlignment="1">
      <alignment vertical="top"/>
      <protection/>
    </xf>
    <xf numFmtId="38" fontId="0" fillId="0" borderId="0" xfId="44" applyNumberFormat="1" applyFont="1" applyFill="1" applyAlignment="1">
      <alignment/>
    </xf>
    <xf numFmtId="38" fontId="0" fillId="0" borderId="0" xfId="62" applyNumberFormat="1" applyFill="1">
      <alignment/>
      <protection/>
    </xf>
    <xf numFmtId="1" fontId="0" fillId="0" borderId="0" xfId="62" applyNumberFormat="1">
      <alignment/>
      <protection/>
    </xf>
    <xf numFmtId="164" fontId="0" fillId="0" borderId="0" xfId="42" applyNumberFormat="1" applyFont="1" applyFill="1" applyAlignment="1">
      <alignment/>
    </xf>
    <xf numFmtId="1" fontId="0" fillId="0" borderId="0" xfId="42" applyNumberFormat="1" applyFont="1" applyFill="1" applyAlignment="1">
      <alignment/>
    </xf>
    <xf numFmtId="3" fontId="0" fillId="0" borderId="0" xfId="0" applyNumberFormat="1" applyFill="1" applyAlignment="1">
      <alignment/>
    </xf>
    <xf numFmtId="10" fontId="0" fillId="0" borderId="0" xfId="68" applyNumberFormat="1" applyFont="1" applyBorder="1" applyAlignment="1">
      <alignment/>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164" fontId="4" fillId="0" borderId="0" xfId="42" applyNumberFormat="1" applyFont="1" applyFill="1" applyAlignment="1">
      <alignment/>
    </xf>
    <xf numFmtId="164" fontId="6" fillId="0" borderId="0" xfId="42" applyNumberFormat="1" applyFont="1" applyAlignment="1">
      <alignment horizontal="center" vertical="center"/>
    </xf>
    <xf numFmtId="164" fontId="4" fillId="0" borderId="0" xfId="42" applyNumberFormat="1" applyFont="1" applyBorder="1" applyAlignment="1">
      <alignment horizontal="center"/>
    </xf>
    <xf numFmtId="0" fontId="12" fillId="0" borderId="39" xfId="0" applyFont="1" applyBorder="1" applyAlignment="1">
      <alignment vertical="center"/>
    </xf>
    <xf numFmtId="164" fontId="12" fillId="0" borderId="40" xfId="42" applyNumberFormat="1" applyFont="1" applyBorder="1" applyAlignment="1">
      <alignment horizontal="center" vertical="center"/>
    </xf>
    <xf numFmtId="0" fontId="0" fillId="0" borderId="0" xfId="0" applyBorder="1" applyAlignment="1">
      <alignment/>
    </xf>
    <xf numFmtId="0" fontId="45" fillId="0" borderId="0" xfId="0" applyFont="1" applyFill="1" applyBorder="1" applyAlignment="1">
      <alignment/>
    </xf>
    <xf numFmtId="0" fontId="0" fillId="0" borderId="0" xfId="0" applyFont="1" applyFill="1" applyBorder="1" applyAlignment="1">
      <alignment/>
    </xf>
    <xf numFmtId="44" fontId="12" fillId="0" borderId="41" xfId="47" applyNumberFormat="1" applyFont="1" applyBorder="1" applyAlignment="1">
      <alignment horizontal="center"/>
    </xf>
    <xf numFmtId="0" fontId="0" fillId="0" borderId="0" xfId="0" applyFill="1" applyAlignment="1">
      <alignment horizontal="left" vertical="top"/>
    </xf>
    <xf numFmtId="0" fontId="34" fillId="0" borderId="0" xfId="0" applyFont="1" applyFill="1" applyBorder="1" applyAlignment="1">
      <alignment horizontal="center"/>
    </xf>
    <xf numFmtId="0" fontId="65" fillId="0" borderId="0" xfId="0" applyFont="1" applyFill="1" applyBorder="1" applyAlignment="1">
      <alignment horizontal="center"/>
    </xf>
    <xf numFmtId="0" fontId="0" fillId="0" borderId="0" xfId="0" applyFill="1" applyBorder="1" applyAlignment="1">
      <alignment horizontal="left"/>
    </xf>
    <xf numFmtId="10" fontId="6" fillId="0" borderId="9" xfId="68" applyNumberFormat="1" applyFont="1" applyFill="1" applyBorder="1" applyAlignment="1">
      <alignment horizontal="center"/>
    </xf>
    <xf numFmtId="3" fontId="4" fillId="0" borderId="0" xfId="0" applyNumberFormat="1" applyFont="1" applyFill="1" applyBorder="1" applyAlignment="1">
      <alignment horizontal="center"/>
    </xf>
    <xf numFmtId="38" fontId="6" fillId="0" borderId="0" xfId="0" applyNumberFormat="1" applyFont="1" applyFill="1" applyBorder="1" applyAlignment="1">
      <alignment/>
    </xf>
    <xf numFmtId="164" fontId="6" fillId="0" borderId="0" xfId="42" applyNumberFormat="1" applyFont="1" applyFill="1" applyAlignment="1">
      <alignment/>
    </xf>
    <xf numFmtId="164" fontId="6" fillId="0" borderId="0" xfId="42" applyNumberFormat="1" applyFont="1" applyFill="1" applyBorder="1" applyAlignment="1">
      <alignment/>
    </xf>
    <xf numFmtId="164" fontId="6" fillId="0" borderId="13" xfId="42" applyNumberFormat="1" applyFont="1" applyFill="1" applyBorder="1" applyAlignment="1">
      <alignment/>
    </xf>
    <xf numFmtId="37" fontId="6" fillId="0" borderId="0" xfId="0" applyNumberFormat="1" applyFont="1" applyFill="1" applyAlignment="1">
      <alignment/>
    </xf>
    <xf numFmtId="3" fontId="6" fillId="0" borderId="0" xfId="0" applyNumberFormat="1" applyFont="1" applyFill="1" applyBorder="1" applyAlignment="1">
      <alignment horizontal="right"/>
    </xf>
    <xf numFmtId="0" fontId="0" fillId="0" borderId="13" xfId="0" applyFont="1" applyFill="1" applyBorder="1" applyAlignment="1">
      <alignment horizontal="right" wrapText="1"/>
    </xf>
    <xf numFmtId="0" fontId="0" fillId="0" borderId="13" xfId="0" applyFont="1" applyFill="1" applyBorder="1" applyAlignment="1">
      <alignment horizontal="right"/>
    </xf>
    <xf numFmtId="37" fontId="0" fillId="0" borderId="13" xfId="0" applyNumberFormat="1" applyFont="1" applyFill="1" applyBorder="1" applyAlignment="1">
      <alignment horizontal="right" wrapText="1"/>
    </xf>
    <xf numFmtId="41" fontId="0" fillId="0" borderId="13" xfId="0" applyNumberFormat="1" applyFont="1" applyFill="1" applyBorder="1" applyAlignment="1">
      <alignment horizontal="right"/>
    </xf>
    <xf numFmtId="1" fontId="0" fillId="0" borderId="0" xfId="42" applyNumberFormat="1" applyFont="1" applyFill="1" applyAlignment="1">
      <alignment wrapText="1"/>
    </xf>
    <xf numFmtId="3" fontId="6" fillId="0" borderId="16" xfId="0" applyNumberFormat="1" applyFont="1" applyFill="1" applyBorder="1" applyAlignment="1">
      <alignment horizontal="center"/>
    </xf>
    <xf numFmtId="3" fontId="6" fillId="0" borderId="17" xfId="0" applyNumberFormat="1" applyFont="1" applyFill="1" applyBorder="1" applyAlignment="1">
      <alignment horizontal="center"/>
    </xf>
    <xf numFmtId="10" fontId="6" fillId="0" borderId="9" xfId="0" applyNumberFormat="1" applyFont="1" applyFill="1" applyBorder="1" applyAlignment="1">
      <alignment horizontal="center"/>
    </xf>
    <xf numFmtId="38" fontId="6" fillId="0" borderId="16" xfId="0" applyNumberFormat="1" applyFont="1" applyFill="1" applyBorder="1" applyAlignment="1">
      <alignment/>
    </xf>
    <xf numFmtId="0" fontId="1" fillId="0" borderId="0" xfId="0" applyFont="1" applyFill="1" applyAlignment="1">
      <alignment horizontal="left"/>
    </xf>
    <xf numFmtId="173" fontId="0" fillId="0" borderId="0" xfId="68" applyNumberFormat="1" applyFont="1" applyFill="1" applyAlignment="1">
      <alignment horizontal="center" wrapText="1"/>
    </xf>
    <xf numFmtId="187" fontId="6" fillId="0" borderId="9" xfId="0" applyNumberFormat="1" applyFont="1" applyFill="1" applyBorder="1" applyAlignment="1">
      <alignment horizontal="center"/>
    </xf>
    <xf numFmtId="0" fontId="6" fillId="0" borderId="9" xfId="0" applyNumberFormat="1" applyFont="1" applyFill="1" applyBorder="1" applyAlignment="1">
      <alignment horizontal="center" wrapText="1"/>
    </xf>
    <xf numFmtId="164" fontId="6" fillId="0" borderId="17" xfId="0" applyNumberFormat="1" applyFont="1" applyFill="1" applyBorder="1" applyAlignment="1">
      <alignment horizontal="center"/>
    </xf>
    <xf numFmtId="38" fontId="0" fillId="0" borderId="0" xfId="0" applyNumberFormat="1" applyFill="1" applyBorder="1" applyAlignment="1">
      <alignment/>
    </xf>
    <xf numFmtId="0" fontId="0" fillId="0" borderId="0" xfId="0" applyFont="1" applyFill="1" applyAlignment="1">
      <alignment vertical="top"/>
    </xf>
    <xf numFmtId="10" fontId="1" fillId="0" borderId="13" xfId="69" applyNumberFormat="1" applyFont="1" applyFill="1" applyBorder="1" applyAlignment="1">
      <alignment horizontal="center"/>
    </xf>
    <xf numFmtId="10" fontId="4" fillId="0" borderId="0" xfId="68" applyNumberFormat="1" applyFont="1" applyFill="1" applyAlignment="1">
      <alignment/>
    </xf>
    <xf numFmtId="0" fontId="45" fillId="0" borderId="0" xfId="0" applyFont="1" applyAlignment="1">
      <alignment/>
    </xf>
    <xf numFmtId="164" fontId="57" fillId="0" borderId="0" xfId="42" applyNumberFormat="1" applyFont="1" applyFill="1" applyAlignment="1">
      <alignment vertical="top"/>
    </xf>
    <xf numFmtId="164" fontId="57" fillId="0" borderId="0" xfId="42" applyNumberFormat="1" applyFont="1" applyFill="1" applyAlignment="1">
      <alignment vertical="center"/>
    </xf>
    <xf numFmtId="0" fontId="6" fillId="0" borderId="9" xfId="0" applyFont="1" applyFill="1" applyBorder="1" applyAlignment="1">
      <alignment horizontal="left" wrapText="1"/>
    </xf>
    <xf numFmtId="183" fontId="4" fillId="0" borderId="0" xfId="0" applyNumberFormat="1" applyFont="1" applyFill="1" applyBorder="1" applyAlignment="1">
      <alignment horizontal="right"/>
    </xf>
    <xf numFmtId="0" fontId="6" fillId="0" borderId="16" xfId="0" applyFont="1" applyFill="1" applyBorder="1" applyAlignment="1">
      <alignment/>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4" fillId="0" borderId="16" xfId="0" applyNumberFormat="1" applyFont="1" applyFill="1" applyBorder="1" applyAlignment="1">
      <alignment horizontal="center"/>
    </xf>
    <xf numFmtId="3" fontId="4" fillId="0" borderId="19" xfId="0" applyNumberFormat="1" applyFont="1" applyFill="1" applyBorder="1" applyAlignment="1">
      <alignment/>
    </xf>
    <xf numFmtId="0" fontId="6" fillId="0" borderId="19" xfId="0" applyFont="1" applyFill="1" applyBorder="1" applyAlignment="1">
      <alignment/>
    </xf>
    <xf numFmtId="0" fontId="4" fillId="0" borderId="42" xfId="0" applyFont="1" applyFill="1" applyBorder="1" applyAlignment="1">
      <alignment horizontal="center" wrapText="1"/>
    </xf>
    <xf numFmtId="0" fontId="4" fillId="0" borderId="15" xfId="0" applyFont="1" applyFill="1" applyBorder="1" applyAlignment="1">
      <alignment horizontal="center" wrapText="1"/>
    </xf>
    <xf numFmtId="0" fontId="4" fillId="0" borderId="14" xfId="0" applyFont="1" applyFill="1" applyBorder="1" applyAlignment="1">
      <alignment horizontal="center" wrapText="1"/>
    </xf>
    <xf numFmtId="0" fontId="6" fillId="0" borderId="19" xfId="0" applyNumberFormat="1" applyFont="1" applyFill="1" applyBorder="1" applyAlignment="1">
      <alignment/>
    </xf>
    <xf numFmtId="0" fontId="6" fillId="0" borderId="19" xfId="0" applyFont="1" applyFill="1" applyBorder="1" applyAlignment="1">
      <alignment horizontal="left"/>
    </xf>
    <xf numFmtId="0" fontId="4" fillId="0" borderId="16" xfId="0" applyFont="1" applyFill="1" applyBorder="1" applyAlignment="1">
      <alignment horizontal="center"/>
    </xf>
    <xf numFmtId="0" fontId="6" fillId="0" borderId="43" xfId="0" applyFont="1" applyFill="1" applyBorder="1" applyAlignment="1">
      <alignment horizontal="left" wrapText="1"/>
    </xf>
    <xf numFmtId="168" fontId="4" fillId="0" borderId="0" xfId="0" applyNumberFormat="1" applyFont="1" applyFill="1" applyBorder="1" applyAlignment="1">
      <alignment horizontal="left"/>
    </xf>
    <xf numFmtId="0" fontId="0" fillId="0" borderId="19" xfId="0" applyFill="1" applyBorder="1" applyAlignment="1">
      <alignment horizontal="left" vertical="top"/>
    </xf>
    <xf numFmtId="170" fontId="6" fillId="0" borderId="9" xfId="0" applyNumberFormat="1" applyFont="1" applyFill="1" applyBorder="1" applyAlignment="1">
      <alignment/>
    </xf>
    <xf numFmtId="0" fontId="0" fillId="0" borderId="9" xfId="0" applyFill="1" applyBorder="1" applyAlignment="1">
      <alignment horizontal="left" vertical="top"/>
    </xf>
    <xf numFmtId="0" fontId="0" fillId="0" borderId="18" xfId="0" applyFill="1" applyBorder="1" applyAlignment="1">
      <alignment horizontal="left" vertical="top"/>
    </xf>
    <xf numFmtId="0" fontId="0" fillId="0" borderId="9" xfId="0" applyFill="1" applyBorder="1" applyAlignment="1">
      <alignment horizontal="center" vertical="center"/>
    </xf>
    <xf numFmtId="0" fontId="0" fillId="0" borderId="18" xfId="0" applyFill="1" applyBorder="1" applyAlignment="1">
      <alignment horizontal="center" vertical="center"/>
    </xf>
    <xf numFmtId="0" fontId="8" fillId="0" borderId="0" xfId="0" applyFont="1" applyFill="1" applyBorder="1" applyAlignment="1">
      <alignment/>
    </xf>
    <xf numFmtId="173" fontId="6" fillId="0" borderId="0" xfId="0" applyNumberFormat="1" applyFont="1" applyFill="1" applyBorder="1" applyAlignment="1">
      <alignment/>
    </xf>
    <xf numFmtId="0" fontId="6" fillId="0" borderId="19" xfId="0" applyFont="1" applyFill="1" applyBorder="1" applyAlignment="1">
      <alignment/>
    </xf>
    <xf numFmtId="0" fontId="0" fillId="0" borderId="9" xfId="0" applyFill="1" applyBorder="1" applyAlignment="1">
      <alignment/>
    </xf>
    <xf numFmtId="0" fontId="0" fillId="0" borderId="19" xfId="0" applyFill="1" applyBorder="1" applyAlignment="1">
      <alignment/>
    </xf>
    <xf numFmtId="0" fontId="0" fillId="0" borderId="18" xfId="0" applyFill="1" applyBorder="1" applyAlignment="1">
      <alignment/>
    </xf>
    <xf numFmtId="0" fontId="8" fillId="0" borderId="14" xfId="0" applyFont="1" applyFill="1" applyBorder="1" applyAlignment="1">
      <alignment horizontal="center" wrapText="1"/>
    </xf>
    <xf numFmtId="3" fontId="4" fillId="0" borderId="44" xfId="0" applyNumberFormat="1" applyFont="1" applyFill="1" applyBorder="1" applyAlignment="1">
      <alignment horizontal="right"/>
    </xf>
    <xf numFmtId="0" fontId="6" fillId="0" borderId="43" xfId="0" applyNumberFormat="1" applyFont="1" applyFill="1" applyBorder="1" applyAlignment="1">
      <alignment horizontal="center"/>
    </xf>
    <xf numFmtId="0" fontId="4" fillId="0" borderId="9" xfId="0" applyNumberFormat="1" applyFont="1" applyFill="1" applyBorder="1" applyAlignment="1">
      <alignment horizontal="left"/>
    </xf>
    <xf numFmtId="0" fontId="6" fillId="0" borderId="17" xfId="0" applyNumberFormat="1" applyFont="1" applyFill="1" applyBorder="1" applyAlignment="1">
      <alignment horizontal="center" vertical="center" wrapText="1"/>
    </xf>
    <xf numFmtId="0" fontId="6" fillId="0" borderId="9" xfId="0" applyNumberFormat="1" applyFont="1" applyFill="1" applyBorder="1" applyAlignment="1">
      <alignment horizontal="right" vertical="center" wrapText="1"/>
    </xf>
    <xf numFmtId="0" fontId="6" fillId="0" borderId="9" xfId="0" applyNumberFormat="1"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0" fontId="6" fillId="0" borderId="16" xfId="0" applyNumberFormat="1" applyFont="1" applyFill="1" applyBorder="1" applyAlignment="1">
      <alignment vertical="center"/>
    </xf>
    <xf numFmtId="0" fontId="6" fillId="0" borderId="0" xfId="0" applyNumberFormat="1" applyFont="1" applyFill="1" applyBorder="1" applyAlignment="1">
      <alignment vertical="center"/>
    </xf>
    <xf numFmtId="0" fontId="4" fillId="0" borderId="0" xfId="0" applyFont="1" applyFill="1" applyBorder="1" applyAlignment="1">
      <alignment vertical="center"/>
    </xf>
    <xf numFmtId="0" fontId="7" fillId="0" borderId="0" xfId="0" applyNumberFormat="1" applyFont="1" applyFill="1" applyBorder="1" applyAlignment="1">
      <alignment vertical="center"/>
    </xf>
    <xf numFmtId="0" fontId="4" fillId="0" borderId="42" xfId="0" applyFont="1" applyFill="1" applyBorder="1" applyAlignment="1">
      <alignment horizontal="center" vertical="center" wrapText="1"/>
    </xf>
    <xf numFmtId="0" fontId="8" fillId="0" borderId="14" xfId="0" applyFont="1" applyFill="1" applyBorder="1" applyAlignment="1">
      <alignment wrapText="1"/>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xf>
    <xf numFmtId="0" fontId="6" fillId="0" borderId="16" xfId="0" applyNumberFormat="1" applyFont="1" applyFill="1" applyBorder="1" applyAlignment="1">
      <alignment horizontal="center" vertical="center"/>
    </xf>
    <xf numFmtId="0" fontId="9" fillId="0" borderId="41" xfId="0" applyFont="1" applyFill="1" applyBorder="1" applyAlignment="1">
      <alignment horizontal="center"/>
    </xf>
    <xf numFmtId="0" fontId="6" fillId="0" borderId="18" xfId="0" applyNumberFormat="1" applyFont="1" applyFill="1" applyBorder="1" applyAlignment="1">
      <alignment horizontal="left" wrapText="1"/>
    </xf>
    <xf numFmtId="3" fontId="6" fillId="0" borderId="16" xfId="0" applyNumberFormat="1" applyFont="1" applyFill="1" applyBorder="1" applyAlignment="1">
      <alignment/>
    </xf>
    <xf numFmtId="37" fontId="0" fillId="0" borderId="0" xfId="0" applyNumberFormat="1" applyFont="1" applyBorder="1" applyAlignment="1">
      <alignment horizontal="right" wrapText="1"/>
    </xf>
    <xf numFmtId="0" fontId="34" fillId="0" borderId="0" xfId="0" applyFont="1" applyFill="1" applyBorder="1" applyAlignment="1">
      <alignment horizontal="left"/>
    </xf>
    <xf numFmtId="0" fontId="6" fillId="0" borderId="45" xfId="0" applyFont="1" applyFill="1" applyBorder="1" applyAlignment="1">
      <alignment/>
    </xf>
    <xf numFmtId="0" fontId="4" fillId="0" borderId="17" xfId="0" applyFont="1" applyFill="1" applyBorder="1" applyAlignment="1">
      <alignment/>
    </xf>
    <xf numFmtId="0" fontId="4" fillId="0" borderId="9" xfId="0" applyFont="1" applyFill="1" applyBorder="1" applyAlignment="1">
      <alignment/>
    </xf>
    <xf numFmtId="0" fontId="15" fillId="0" borderId="9" xfId="0" applyNumberFormat="1" applyFont="1" applyFill="1" applyBorder="1" applyAlignment="1">
      <alignment horizontal="center"/>
    </xf>
    <xf numFmtId="0" fontId="4" fillId="0" borderId="18" xfId="0" applyFont="1" applyFill="1" applyBorder="1" applyAlignment="1">
      <alignment horizontal="left" wrapText="1"/>
    </xf>
    <xf numFmtId="194" fontId="0" fillId="0" borderId="0" xfId="0" applyNumberFormat="1" applyFill="1" applyAlignment="1">
      <alignment/>
    </xf>
    <xf numFmtId="0" fontId="57" fillId="0" borderId="0" xfId="64" applyFont="1" applyFill="1" applyAlignment="1">
      <alignment vertical="center" wrapText="1"/>
      <protection/>
    </xf>
    <xf numFmtId="164" fontId="57" fillId="0" borderId="0" xfId="64" applyNumberFormat="1" applyFont="1" applyFill="1" applyAlignment="1">
      <alignment vertical="center" wrapText="1"/>
      <protection/>
    </xf>
    <xf numFmtId="0" fontId="57" fillId="0" borderId="0" xfId="64" applyFont="1" applyFill="1" applyAlignment="1">
      <alignment horizontal="center" vertical="center" wrapText="1"/>
      <protection/>
    </xf>
    <xf numFmtId="0" fontId="0" fillId="0" borderId="0" xfId="44" applyNumberFormat="1" applyFont="1" applyFill="1" applyAlignment="1">
      <alignment/>
    </xf>
    <xf numFmtId="0" fontId="0" fillId="0" borderId="0" xfId="62" applyNumberFormat="1" applyFill="1">
      <alignment/>
      <protection/>
    </xf>
    <xf numFmtId="0" fontId="0" fillId="0" borderId="20" xfId="44" applyNumberFormat="1" applyFont="1" applyBorder="1" applyAlignment="1">
      <alignment/>
    </xf>
    <xf numFmtId="0" fontId="0" fillId="0" borderId="0" xfId="42" applyNumberFormat="1" applyFont="1" applyFill="1" applyAlignment="1">
      <alignment/>
    </xf>
    <xf numFmtId="0" fontId="0" fillId="0" borderId="20" xfId="0" applyNumberFormat="1" applyFont="1" applyBorder="1" applyAlignment="1">
      <alignment/>
    </xf>
    <xf numFmtId="0" fontId="0" fillId="0" borderId="0" xfId="44" applyNumberFormat="1" applyFont="1" applyAlignment="1">
      <alignment/>
    </xf>
    <xf numFmtId="0" fontId="65" fillId="0" borderId="0" xfId="0" applyFont="1" applyFill="1" applyAlignment="1">
      <alignment horizontal="center"/>
    </xf>
    <xf numFmtId="0" fontId="0" fillId="0" borderId="0" xfId="0" applyBorder="1" applyAlignment="1">
      <alignment vertical="top"/>
    </xf>
    <xf numFmtId="0" fontId="0" fillId="0" borderId="36" xfId="0" applyBorder="1" applyAlignment="1">
      <alignment horizontal="center" vertical="top" wrapText="1"/>
    </xf>
    <xf numFmtId="0" fontId="0" fillId="0" borderId="9" xfId="0" applyBorder="1" applyAlignment="1">
      <alignment vertical="top"/>
    </xf>
    <xf numFmtId="0" fontId="0" fillId="0" borderId="46" xfId="0" applyBorder="1" applyAlignment="1">
      <alignment/>
    </xf>
    <xf numFmtId="0" fontId="0" fillId="0" borderId="46" xfId="0" applyFill="1" applyBorder="1" applyAlignment="1">
      <alignment/>
    </xf>
    <xf numFmtId="164" fontId="0" fillId="0" borderId="0" xfId="0" applyNumberFormat="1" applyFill="1" applyAlignment="1">
      <alignment/>
    </xf>
    <xf numFmtId="172" fontId="0" fillId="0" borderId="0" xfId="42" applyNumberFormat="1" applyFont="1" applyAlignment="1">
      <alignment/>
    </xf>
    <xf numFmtId="14" fontId="0" fillId="0" borderId="0" xfId="0" applyNumberFormat="1" applyFill="1" applyBorder="1" applyAlignment="1">
      <alignment horizontal="left"/>
    </xf>
    <xf numFmtId="10" fontId="0" fillId="0" borderId="0" xfId="68" applyNumberFormat="1" applyFont="1" applyFill="1" applyBorder="1" applyAlignment="1">
      <alignment horizontal="left"/>
    </xf>
    <xf numFmtId="0" fontId="0" fillId="0" borderId="16" xfId="0" applyFill="1" applyBorder="1" applyAlignment="1">
      <alignment horizontal="left" vertical="top"/>
    </xf>
    <xf numFmtId="0" fontId="0" fillId="0" borderId="47" xfId="0" applyFill="1" applyBorder="1" applyAlignment="1">
      <alignment horizontal="center" vertical="top"/>
    </xf>
    <xf numFmtId="0" fontId="0" fillId="0" borderId="48" xfId="0" applyBorder="1" applyAlignment="1">
      <alignment horizontal="center" vertical="top" wrapText="1"/>
    </xf>
    <xf numFmtId="0" fontId="0" fillId="0" borderId="36" xfId="0" applyBorder="1" applyAlignment="1">
      <alignment horizontal="center" vertical="center" wrapText="1"/>
    </xf>
    <xf numFmtId="0" fontId="0" fillId="0" borderId="36" xfId="0" applyBorder="1" applyAlignment="1">
      <alignment vertical="center" wrapText="1"/>
    </xf>
    <xf numFmtId="0" fontId="0" fillId="0" borderId="49" xfId="0" applyBorder="1" applyAlignment="1">
      <alignment horizontal="center" vertical="top"/>
    </xf>
    <xf numFmtId="0" fontId="0" fillId="0" borderId="50" xfId="0" applyBorder="1" applyAlignment="1">
      <alignment horizontal="center" vertical="top"/>
    </xf>
    <xf numFmtId="0" fontId="0" fillId="0" borderId="51" xfId="0" applyBorder="1" applyAlignment="1">
      <alignment horizontal="center" vertical="top"/>
    </xf>
    <xf numFmtId="9" fontId="0" fillId="0" borderId="0" xfId="0" applyNumberFormat="1" applyFill="1" applyBorder="1" applyAlignment="1">
      <alignment horizontal="left"/>
    </xf>
    <xf numFmtId="164" fontId="0" fillId="0" borderId="0" xfId="42" applyNumberFormat="1" applyFont="1" applyBorder="1" applyAlignment="1">
      <alignment vertical="top"/>
    </xf>
    <xf numFmtId="164" fontId="0" fillId="0" borderId="19" xfId="42" applyNumberFormat="1" applyFont="1" applyBorder="1" applyAlignment="1">
      <alignment vertical="top"/>
    </xf>
    <xf numFmtId="164" fontId="0" fillId="0" borderId="9" xfId="42" applyNumberFormat="1" applyFont="1" applyBorder="1" applyAlignment="1">
      <alignment vertical="top"/>
    </xf>
    <xf numFmtId="164" fontId="0" fillId="0" borderId="18" xfId="42" applyNumberFormat="1" applyFont="1" applyBorder="1" applyAlignment="1">
      <alignment vertical="top"/>
    </xf>
    <xf numFmtId="10" fontId="0" fillId="0" borderId="52" xfId="0" applyNumberFormat="1" applyFill="1" applyBorder="1" applyAlignment="1">
      <alignment vertical="top"/>
    </xf>
    <xf numFmtId="164" fontId="0" fillId="0" borderId="53" xfId="42" applyNumberFormat="1" applyFont="1" applyFill="1" applyBorder="1" applyAlignment="1">
      <alignment/>
    </xf>
    <xf numFmtId="0" fontId="12" fillId="0" borderId="0" xfId="0" applyFont="1" applyBorder="1" applyAlignment="1">
      <alignment horizontal="center" vertical="center"/>
    </xf>
    <xf numFmtId="3" fontId="4" fillId="0" borderId="0" xfId="42" applyNumberFormat="1" applyFont="1" applyFill="1" applyAlignment="1">
      <alignment/>
    </xf>
    <xf numFmtId="4" fontId="4" fillId="0" borderId="0" xfId="47" applyNumberFormat="1" applyFont="1" applyBorder="1" applyAlignment="1">
      <alignment horizontal="right"/>
    </xf>
    <xf numFmtId="193" fontId="4" fillId="0" borderId="0" xfId="42" applyNumberFormat="1" applyFont="1" applyFill="1" applyAlignment="1">
      <alignment/>
    </xf>
    <xf numFmtId="0" fontId="12" fillId="0" borderId="43" xfId="0" applyFont="1" applyBorder="1" applyAlignment="1">
      <alignment horizontal="center" vertical="center"/>
    </xf>
    <xf numFmtId="38" fontId="0" fillId="0" borderId="20" xfId="62" applyNumberFormat="1" applyBorder="1">
      <alignment/>
      <protection/>
    </xf>
    <xf numFmtId="38" fontId="0" fillId="0" borderId="0" xfId="62" applyNumberFormat="1">
      <alignment/>
      <protection/>
    </xf>
    <xf numFmtId="3" fontId="0" fillId="0" borderId="0" xfId="42" applyNumberFormat="1" applyFont="1" applyBorder="1" applyAlignment="1">
      <alignment vertical="top"/>
    </xf>
    <xf numFmtId="3" fontId="0" fillId="0" borderId="9" xfId="42" applyNumberFormat="1" applyFont="1" applyBorder="1" applyAlignment="1">
      <alignment vertical="top"/>
    </xf>
    <xf numFmtId="206" fontId="0" fillId="0" borderId="19" xfId="42" applyNumberFormat="1" applyFont="1" applyFill="1" applyBorder="1" applyAlignment="1">
      <alignment vertical="top"/>
    </xf>
    <xf numFmtId="0" fontId="1" fillId="0" borderId="0" xfId="0" applyFont="1" applyBorder="1" applyAlignment="1">
      <alignment horizontal="center"/>
    </xf>
    <xf numFmtId="0" fontId="1" fillId="0" borderId="0" xfId="0" applyFont="1" applyBorder="1" applyAlignment="1">
      <alignment horizontal="center" vertical="center"/>
    </xf>
    <xf numFmtId="0" fontId="0" fillId="0" borderId="0" xfId="0" applyBorder="1" applyAlignment="1">
      <alignment horizontal="center" vertical="top" wrapText="1"/>
    </xf>
    <xf numFmtId="0" fontId="31" fillId="0" borderId="0" xfId="0" applyFont="1" applyAlignment="1">
      <alignment/>
    </xf>
    <xf numFmtId="0" fontId="0" fillId="0" borderId="0" xfId="0" applyFont="1" applyFill="1" applyBorder="1" applyAlignment="1">
      <alignment vertical="top"/>
    </xf>
    <xf numFmtId="0" fontId="53" fillId="0" borderId="0" xfId="0" applyFont="1" applyAlignment="1">
      <alignment/>
    </xf>
    <xf numFmtId="0" fontId="6" fillId="0" borderId="13" xfId="0" applyNumberFormat="1" applyFont="1" applyBorder="1" applyAlignment="1">
      <alignment horizontal="left"/>
    </xf>
    <xf numFmtId="0" fontId="63" fillId="0" borderId="13" xfId="0" applyFont="1" applyFill="1" applyBorder="1" applyAlignment="1">
      <alignment/>
    </xf>
    <xf numFmtId="0" fontId="6" fillId="0" borderId="13" xfId="0" applyFont="1" applyBorder="1" applyAlignment="1">
      <alignment/>
    </xf>
    <xf numFmtId="3" fontId="6" fillId="0" borderId="0" xfId="42" applyNumberFormat="1" applyFont="1" applyFill="1" applyAlignment="1">
      <alignment/>
    </xf>
    <xf numFmtId="0" fontId="6" fillId="0" borderId="43" xfId="0" applyFont="1" applyBorder="1" applyAlignment="1">
      <alignment vertical="center"/>
    </xf>
    <xf numFmtId="0" fontId="6" fillId="0" borderId="0" xfId="0" applyFont="1" applyBorder="1" applyAlignment="1">
      <alignment vertical="center"/>
    </xf>
    <xf numFmtId="0" fontId="0" fillId="0" borderId="0" xfId="42" applyNumberFormat="1" applyFill="1" applyAlignment="1">
      <alignment/>
    </xf>
    <xf numFmtId="38" fontId="57" fillId="0" borderId="0" xfId="64" applyNumberFormat="1" applyFont="1" applyFill="1">
      <alignment/>
      <protection/>
    </xf>
    <xf numFmtId="164" fontId="0" fillId="0" borderId="0" xfId="42" applyNumberFormat="1" applyFont="1" applyFill="1" applyBorder="1" applyAlignment="1">
      <alignment vertical="top"/>
    </xf>
    <xf numFmtId="0" fontId="0" fillId="0" borderId="0" xfId="0" applyBorder="1" applyAlignment="1">
      <alignment vertical="top" wrapText="1"/>
    </xf>
    <xf numFmtId="0" fontId="0" fillId="0" borderId="0" xfId="0" applyFill="1" applyBorder="1" applyAlignment="1">
      <alignment vertical="center"/>
    </xf>
    <xf numFmtId="3" fontId="0" fillId="0" borderId="20" xfId="47" applyNumberFormat="1" applyFont="1" applyFill="1" applyBorder="1" applyAlignment="1">
      <alignment/>
    </xf>
    <xf numFmtId="3" fontId="0" fillId="0" borderId="42" xfId="47" applyNumberFormat="1" applyFont="1" applyFill="1" applyBorder="1" applyAlignment="1">
      <alignment/>
    </xf>
    <xf numFmtId="0" fontId="0" fillId="0" borderId="20" xfId="0" applyFill="1" applyBorder="1" applyAlignment="1" quotePrefix="1">
      <alignment horizontal="center" vertical="center" wrapText="1"/>
    </xf>
    <xf numFmtId="0" fontId="0" fillId="0" borderId="20" xfId="0" applyBorder="1" applyAlignment="1" quotePrefix="1">
      <alignment horizontal="center"/>
    </xf>
    <xf numFmtId="3" fontId="6" fillId="0" borderId="13" xfId="42" applyNumberFormat="1" applyFont="1" applyFill="1" applyBorder="1" applyAlignment="1">
      <alignment/>
    </xf>
    <xf numFmtId="3" fontId="6" fillId="0" borderId="52" xfId="42" applyNumberFormat="1" applyFont="1" applyBorder="1" applyAlignment="1">
      <alignment vertical="center"/>
    </xf>
    <xf numFmtId="3" fontId="6" fillId="0" borderId="19" xfId="47" applyNumberFormat="1" applyFont="1" applyBorder="1" applyAlignment="1">
      <alignment vertical="center"/>
    </xf>
    <xf numFmtId="0" fontId="6"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3" xfId="0" applyFont="1" applyBorder="1" applyAlignment="1">
      <alignment vertical="center"/>
    </xf>
    <xf numFmtId="0" fontId="4" fillId="0" borderId="43" xfId="0" applyFont="1" applyFill="1" applyBorder="1" applyAlignment="1">
      <alignment vertical="center"/>
    </xf>
    <xf numFmtId="0" fontId="6" fillId="0" borderId="16"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6" fillId="0" borderId="13" xfId="0" applyNumberFormat="1" applyFont="1" applyFill="1" applyBorder="1" applyAlignment="1">
      <alignment/>
    </xf>
    <xf numFmtId="0" fontId="63" fillId="0" borderId="0" xfId="0" applyFont="1" applyFill="1" applyBorder="1" applyAlignment="1">
      <alignment horizontal="left"/>
    </xf>
    <xf numFmtId="37" fontId="4" fillId="0" borderId="0" xfId="42" applyNumberFormat="1" applyFont="1" applyFill="1" applyBorder="1" applyAlignment="1">
      <alignment/>
    </xf>
    <xf numFmtId="3" fontId="12" fillId="0" borderId="41" xfId="0" applyNumberFormat="1" applyFont="1" applyBorder="1" applyAlignment="1">
      <alignment/>
    </xf>
    <xf numFmtId="3" fontId="12" fillId="0" borderId="41" xfId="0" applyNumberFormat="1" applyFont="1" applyFill="1" applyBorder="1" applyAlignment="1">
      <alignment/>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14" xfId="0" applyFont="1" applyBorder="1" applyAlignment="1">
      <alignment vertical="center"/>
    </xf>
    <xf numFmtId="0" fontId="12" fillId="0" borderId="14" xfId="0" applyFont="1" applyFill="1" applyBorder="1" applyAlignment="1">
      <alignment vertical="center"/>
    </xf>
    <xf numFmtId="3" fontId="12" fillId="0" borderId="41" xfId="42" applyNumberFormat="1" applyFont="1" applyBorder="1" applyAlignment="1">
      <alignment vertical="center"/>
    </xf>
    <xf numFmtId="3" fontId="6" fillId="0" borderId="18" xfId="42" applyNumberFormat="1" applyFont="1" applyFill="1" applyBorder="1" applyAlignment="1">
      <alignment/>
    </xf>
    <xf numFmtId="44" fontId="12" fillId="0" borderId="41" xfId="47" applyNumberFormat="1" applyFont="1" applyFill="1" applyBorder="1" applyAlignment="1">
      <alignment horizontal="center"/>
    </xf>
    <xf numFmtId="167" fontId="6" fillId="0" borderId="9" xfId="47" applyNumberFormat="1" applyFont="1" applyBorder="1" applyAlignment="1">
      <alignment horizontal="center"/>
    </xf>
    <xf numFmtId="0" fontId="31" fillId="0" borderId="0" xfId="0" applyFont="1" applyAlignment="1">
      <alignment horizontal="center"/>
    </xf>
    <xf numFmtId="0" fontId="0" fillId="0" borderId="0" xfId="0" applyAlignment="1" quotePrefix="1">
      <alignment horizontal="center"/>
    </xf>
    <xf numFmtId="0" fontId="0" fillId="0" borderId="0" xfId="0" applyFill="1" applyBorder="1" applyAlignment="1">
      <alignment horizontal="center" vertical="top"/>
    </xf>
    <xf numFmtId="0" fontId="1" fillId="0" borderId="46" xfId="0" applyFont="1" applyFill="1" applyBorder="1" applyAlignment="1">
      <alignment horizontal="center" vertical="top"/>
    </xf>
    <xf numFmtId="0" fontId="0" fillId="0" borderId="46" xfId="0" applyFill="1" applyBorder="1" applyAlignment="1">
      <alignment/>
    </xf>
    <xf numFmtId="0" fontId="0" fillId="0" borderId="54" xfId="0" applyFill="1" applyBorder="1" applyAlignment="1">
      <alignment/>
    </xf>
    <xf numFmtId="0" fontId="1" fillId="0" borderId="55" xfId="0" applyFont="1" applyFill="1" applyBorder="1" applyAlignment="1">
      <alignment horizontal="left" vertical="top"/>
    </xf>
    <xf numFmtId="37" fontId="0" fillId="0" borderId="53" xfId="42" applyNumberFormat="1" applyFont="1" applyFill="1" applyBorder="1" applyAlignment="1">
      <alignment/>
    </xf>
    <xf numFmtId="37" fontId="0" fillId="0" borderId="53" xfId="0" applyNumberFormat="1" applyFill="1" applyBorder="1" applyAlignment="1">
      <alignment/>
    </xf>
    <xf numFmtId="37" fontId="0" fillId="0" borderId="56" xfId="0" applyNumberFormat="1" applyFill="1" applyBorder="1" applyAlignment="1">
      <alignment/>
    </xf>
    <xf numFmtId="37" fontId="0" fillId="0" borderId="53" xfId="0" applyNumberFormat="1" applyBorder="1" applyAlignment="1">
      <alignment/>
    </xf>
    <xf numFmtId="37" fontId="0" fillId="0" borderId="46" xfId="0" applyNumberFormat="1" applyBorder="1" applyAlignment="1">
      <alignment/>
    </xf>
    <xf numFmtId="37" fontId="0" fillId="0" borderId="56" xfId="0" applyNumberFormat="1" applyBorder="1" applyAlignment="1">
      <alignment/>
    </xf>
    <xf numFmtId="0" fontId="70" fillId="0" borderId="45" xfId="0" applyFont="1" applyBorder="1" applyAlignment="1">
      <alignment vertical="center"/>
    </xf>
    <xf numFmtId="0" fontId="56" fillId="0" borderId="43" xfId="0" applyFont="1" applyBorder="1" applyAlignment="1">
      <alignment vertical="center"/>
    </xf>
    <xf numFmtId="0" fontId="56" fillId="0" borderId="43" xfId="0" applyFont="1" applyBorder="1" applyAlignment="1">
      <alignment/>
    </xf>
    <xf numFmtId="164" fontId="0" fillId="0" borderId="57" xfId="42" applyNumberFormat="1" applyFont="1" applyBorder="1" applyAlignment="1">
      <alignment/>
    </xf>
    <xf numFmtId="37" fontId="0" fillId="0" borderId="52" xfId="42" applyNumberFormat="1" applyFont="1" applyBorder="1" applyAlignment="1">
      <alignment/>
    </xf>
    <xf numFmtId="164" fontId="0" fillId="0" borderId="58" xfId="42" applyNumberFormat="1" applyFont="1" applyBorder="1" applyAlignment="1">
      <alignment/>
    </xf>
    <xf numFmtId="0" fontId="1" fillId="0" borderId="0" xfId="0" applyFont="1" applyBorder="1" applyAlignment="1">
      <alignment horizontal="left" vertical="top"/>
    </xf>
    <xf numFmtId="37" fontId="0" fillId="0" borderId="0" xfId="0" applyNumberFormat="1" applyBorder="1" applyAlignment="1">
      <alignment/>
    </xf>
    <xf numFmtId="37" fontId="0" fillId="0" borderId="18" xfId="42" applyNumberFormat="1" applyFont="1" applyBorder="1" applyAlignment="1">
      <alignment/>
    </xf>
    <xf numFmtId="0" fontId="1" fillId="0" borderId="20" xfId="0" applyFont="1" applyBorder="1" applyAlignment="1">
      <alignment horizontal="center" vertical="center"/>
    </xf>
    <xf numFmtId="0" fontId="1" fillId="0" borderId="29" xfId="0" applyFont="1" applyBorder="1" applyAlignment="1">
      <alignment horizontal="center" vertical="center"/>
    </xf>
    <xf numFmtId="0" fontId="1" fillId="0" borderId="59" xfId="0" applyFont="1" applyBorder="1" applyAlignment="1">
      <alignment horizontal="center" vertical="center"/>
    </xf>
    <xf numFmtId="0" fontId="62" fillId="0" borderId="0" xfId="64" applyFont="1" applyFill="1" applyAlignment="1" applyProtection="1">
      <alignment vertical="top"/>
      <protection locked="0"/>
    </xf>
    <xf numFmtId="0" fontId="59" fillId="0" borderId="0" xfId="64" applyFont="1" applyFill="1" applyBorder="1" applyAlignment="1" applyProtection="1">
      <alignment vertical="top"/>
      <protection locked="0"/>
    </xf>
    <xf numFmtId="164" fontId="57" fillId="0" borderId="0" xfId="64" applyNumberFormat="1" applyFont="1" applyFill="1" applyProtection="1">
      <alignment/>
      <protection locked="0"/>
    </xf>
    <xf numFmtId="164" fontId="57" fillId="0" borderId="0" xfId="64" applyNumberFormat="1" applyFont="1" applyFill="1" applyBorder="1" applyProtection="1">
      <alignment/>
      <protection locked="0"/>
    </xf>
    <xf numFmtId="0" fontId="57" fillId="0" borderId="0" xfId="64" applyFont="1" applyFill="1" applyAlignment="1" applyProtection="1">
      <alignment vertical="top"/>
      <protection locked="0"/>
    </xf>
    <xf numFmtId="37" fontId="57" fillId="0" borderId="0" xfId="64" applyNumberFormat="1" applyFont="1" applyFill="1" applyAlignment="1" applyProtection="1">
      <alignment vertical="top"/>
      <protection locked="0"/>
    </xf>
    <xf numFmtId="37" fontId="57" fillId="0" borderId="0" xfId="64" applyNumberFormat="1" applyFont="1" applyFill="1" applyAlignment="1" applyProtection="1">
      <alignment horizontal="center" vertical="top"/>
      <protection locked="0"/>
    </xf>
    <xf numFmtId="37" fontId="57" fillId="0" borderId="0" xfId="64" applyNumberFormat="1" applyFont="1" applyFill="1" applyBorder="1" applyAlignment="1" applyProtection="1">
      <alignment vertical="top"/>
      <protection locked="0"/>
    </xf>
    <xf numFmtId="164" fontId="57" fillId="0" borderId="0" xfId="64" applyNumberFormat="1" applyFont="1" applyFill="1" applyAlignment="1" applyProtection="1">
      <alignment horizontal="center"/>
      <protection locked="0"/>
    </xf>
    <xf numFmtId="0" fontId="61" fillId="0" borderId="0" xfId="64" applyFont="1" applyFill="1" applyAlignment="1">
      <alignment vertical="top"/>
      <protection/>
    </xf>
    <xf numFmtId="0" fontId="72" fillId="0" borderId="0" xfId="64" applyFont="1" applyFill="1" applyAlignment="1">
      <alignment horizontal="center" vertical="top"/>
      <protection/>
    </xf>
    <xf numFmtId="0" fontId="73" fillId="0" borderId="0" xfId="64" applyFont="1" applyFill="1" applyAlignment="1">
      <alignment horizontal="center" vertical="top"/>
      <protection/>
    </xf>
    <xf numFmtId="3" fontId="6" fillId="0" borderId="44" xfId="0" applyNumberFormat="1" applyFont="1" applyFill="1" applyBorder="1" applyAlignment="1">
      <alignment horizontal="right"/>
    </xf>
    <xf numFmtId="3" fontId="6" fillId="0" borderId="20" xfId="0" applyNumberFormat="1" applyFont="1" applyFill="1" applyBorder="1" applyAlignment="1">
      <alignment horizontal="center"/>
    </xf>
    <xf numFmtId="3" fontId="6" fillId="0" borderId="53" xfId="0" applyNumberFormat="1" applyFont="1" applyFill="1" applyBorder="1" applyAlignment="1">
      <alignment horizontal="center" vertical="center" wrapText="1"/>
    </xf>
    <xf numFmtId="10" fontId="6" fillId="0" borderId="60" xfId="68" applyNumberFormat="1" applyFont="1" applyFill="1" applyBorder="1" applyAlignment="1">
      <alignment horizontal="center"/>
    </xf>
    <xf numFmtId="164" fontId="6" fillId="0" borderId="53" xfId="0" applyNumberFormat="1" applyFont="1" applyFill="1" applyBorder="1" applyAlignment="1">
      <alignment horizontal="center"/>
    </xf>
    <xf numFmtId="3" fontId="6" fillId="0" borderId="44" xfId="0" applyNumberFormat="1" applyFont="1" applyFill="1" applyBorder="1" applyAlignment="1">
      <alignment horizontal="center"/>
    </xf>
    <xf numFmtId="3" fontId="6" fillId="0" borderId="20" xfId="0" applyNumberFormat="1" applyFont="1" applyFill="1" applyBorder="1" applyAlignment="1">
      <alignment/>
    </xf>
    <xf numFmtId="3" fontId="6" fillId="0" borderId="44" xfId="0" applyNumberFormat="1" applyFont="1" applyFill="1" applyBorder="1" applyAlignment="1">
      <alignment/>
    </xf>
    <xf numFmtId="196" fontId="6" fillId="0" borderId="60" xfId="42" applyNumberFormat="1" applyFont="1" applyFill="1" applyBorder="1" applyAlignment="1">
      <alignment/>
    </xf>
    <xf numFmtId="0" fontId="46" fillId="0" borderId="20" xfId="62" applyFont="1" applyBorder="1" applyAlignment="1">
      <alignment horizontal="center" vertical="center" wrapText="1"/>
      <protection/>
    </xf>
    <xf numFmtId="0" fontId="46" fillId="0" borderId="20" xfId="62" applyFont="1" applyBorder="1" applyAlignment="1">
      <alignment horizontal="center"/>
      <protection/>
    </xf>
    <xf numFmtId="0" fontId="6" fillId="0" borderId="20" xfId="0" applyFont="1" applyBorder="1" applyAlignment="1">
      <alignment/>
    </xf>
    <xf numFmtId="0" fontId="6" fillId="0" borderId="31" xfId="0" applyFont="1" applyBorder="1" applyAlignment="1">
      <alignment/>
    </xf>
    <xf numFmtId="0" fontId="6" fillId="0" borderId="61" xfId="0" applyFont="1" applyBorder="1" applyAlignment="1">
      <alignment horizontal="left"/>
    </xf>
    <xf numFmtId="0" fontId="6" fillId="0" borderId="62" xfId="0" applyFont="1" applyBorder="1" applyAlignment="1">
      <alignment horizontal="center"/>
    </xf>
    <xf numFmtId="0" fontId="6" fillId="0" borderId="20" xfId="0" applyFont="1" applyBorder="1" applyAlignment="1">
      <alignment horizontal="left"/>
    </xf>
    <xf numFmtId="0" fontId="6" fillId="0" borderId="61" xfId="0" applyFont="1" applyFill="1" applyBorder="1" applyAlignment="1">
      <alignment horizontal="left"/>
    </xf>
    <xf numFmtId="0" fontId="6" fillId="0" borderId="20" xfId="0" applyFont="1" applyFill="1" applyBorder="1" applyAlignment="1">
      <alignment horizontal="left"/>
    </xf>
    <xf numFmtId="0" fontId="6" fillId="0" borderId="22" xfId="0" applyFont="1" applyBorder="1" applyAlignment="1">
      <alignment/>
    </xf>
    <xf numFmtId="0" fontId="6" fillId="0" borderId="23" xfId="0" applyNumberFormat="1" applyFont="1" applyFill="1" applyBorder="1" applyAlignment="1">
      <alignment horizontal="left"/>
    </xf>
    <xf numFmtId="0" fontId="6" fillId="0" borderId="20" xfId="0" applyFont="1" applyFill="1" applyBorder="1" applyAlignment="1">
      <alignment/>
    </xf>
    <xf numFmtId="0" fontId="6" fillId="0" borderId="20" xfId="0" applyNumberFormat="1" applyFont="1" applyFill="1" applyBorder="1" applyAlignment="1">
      <alignment horizontal="left"/>
    </xf>
    <xf numFmtId="0" fontId="6" fillId="0" borderId="27" xfId="0" applyFont="1" applyBorder="1" applyAlignment="1">
      <alignment/>
    </xf>
    <xf numFmtId="0" fontId="6" fillId="0" borderId="11" xfId="0" applyFont="1" applyBorder="1" applyAlignment="1">
      <alignment horizontal="left"/>
    </xf>
    <xf numFmtId="0" fontId="6" fillId="0" borderId="29" xfId="0" applyFont="1" applyFill="1" applyBorder="1" applyAlignment="1">
      <alignment/>
    </xf>
    <xf numFmtId="0" fontId="6" fillId="0" borderId="29" xfId="0" applyFont="1" applyBorder="1" applyAlignment="1">
      <alignment horizontal="left"/>
    </xf>
    <xf numFmtId="0" fontId="6" fillId="0" borderId="0" xfId="0" applyFont="1" applyFill="1" applyBorder="1" applyAlignment="1">
      <alignment/>
    </xf>
    <xf numFmtId="0" fontId="6" fillId="0" borderId="0" xfId="0" applyFont="1" applyBorder="1" applyAlignment="1">
      <alignment horizontal="left"/>
    </xf>
    <xf numFmtId="0" fontId="6" fillId="0" borderId="11" xfId="0" applyFont="1" applyFill="1" applyBorder="1" applyAlignment="1">
      <alignment/>
    </xf>
    <xf numFmtId="0" fontId="6" fillId="0" borderId="26" xfId="0" applyFont="1" applyFill="1" applyBorder="1" applyAlignment="1">
      <alignment/>
    </xf>
    <xf numFmtId="0" fontId="6" fillId="0" borderId="30" xfId="0" applyFont="1" applyBorder="1" applyAlignment="1">
      <alignment horizontal="left"/>
    </xf>
    <xf numFmtId="0" fontId="6" fillId="0" borderId="63" xfId="0" applyFont="1" applyBorder="1" applyAlignment="1">
      <alignment horizontal="left"/>
    </xf>
    <xf numFmtId="0" fontId="6" fillId="0" borderId="30" xfId="0" applyFont="1" applyFill="1" applyBorder="1" applyAlignment="1">
      <alignment/>
    </xf>
    <xf numFmtId="0" fontId="6" fillId="0" borderId="64" xfId="0" applyFont="1" applyBorder="1" applyAlignment="1">
      <alignment horizontal="left"/>
    </xf>
    <xf numFmtId="0" fontId="6" fillId="0" borderId="65" xfId="0" applyFont="1" applyFill="1" applyBorder="1" applyAlignment="1">
      <alignment/>
    </xf>
    <xf numFmtId="0" fontId="6" fillId="0" borderId="65" xfId="0" applyFont="1" applyBorder="1" applyAlignment="1">
      <alignment horizontal="left"/>
    </xf>
    <xf numFmtId="0" fontId="6" fillId="0" borderId="66" xfId="0" applyFont="1" applyBorder="1" applyAlignment="1">
      <alignment horizontal="center"/>
    </xf>
    <xf numFmtId="0" fontId="6" fillId="0" borderId="67" xfId="0" applyFont="1" applyFill="1" applyBorder="1" applyAlignment="1">
      <alignment/>
    </xf>
    <xf numFmtId="0" fontId="6" fillId="0" borderId="67" xfId="0" applyFont="1" applyBorder="1" applyAlignment="1">
      <alignment horizontal="left"/>
    </xf>
    <xf numFmtId="0" fontId="6" fillId="0" borderId="68" xfId="0" applyFont="1" applyBorder="1" applyAlignment="1">
      <alignment horizontal="left"/>
    </xf>
    <xf numFmtId="0" fontId="6" fillId="0" borderId="0" xfId="0" applyFont="1" applyBorder="1" applyAlignment="1">
      <alignment horizontal="left" vertical="center"/>
    </xf>
    <xf numFmtId="0" fontId="6" fillId="0" borderId="20" xfId="0" applyFont="1" applyBorder="1" applyAlignment="1">
      <alignment horizontal="center"/>
    </xf>
    <xf numFmtId="0" fontId="6" fillId="0" borderId="62" xfId="0" applyFont="1" applyBorder="1" applyAlignment="1">
      <alignment horizontal="center"/>
    </xf>
    <xf numFmtId="0" fontId="6" fillId="0" borderId="61" xfId="0" applyFont="1" applyBorder="1" applyAlignment="1">
      <alignment horizontal="left"/>
    </xf>
    <xf numFmtId="0" fontId="6" fillId="0" borderId="21" xfId="0" applyFont="1" applyBorder="1" applyAlignment="1">
      <alignment horizontal="left" vertical="center"/>
    </xf>
    <xf numFmtId="0" fontId="6" fillId="0" borderId="63" xfId="0" applyFont="1" applyBorder="1" applyAlignment="1">
      <alignment horizontal="left"/>
    </xf>
    <xf numFmtId="0" fontId="6" fillId="0" borderId="13" xfId="0" applyFont="1" applyBorder="1" applyAlignment="1">
      <alignment horizontal="left" vertical="center"/>
    </xf>
    <xf numFmtId="0" fontId="6" fillId="0" borderId="69" xfId="0" applyFont="1" applyBorder="1" applyAlignment="1">
      <alignment horizontal="center"/>
    </xf>
    <xf numFmtId="0" fontId="6" fillId="0" borderId="3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38" fontId="6" fillId="0" borderId="0" xfId="0" applyNumberFormat="1" applyFont="1" applyFill="1" applyBorder="1" applyAlignment="1" applyProtection="1">
      <alignment/>
      <protection locked="0"/>
    </xf>
    <xf numFmtId="0" fontId="6" fillId="0" borderId="70" xfId="0" applyFont="1" applyBorder="1" applyAlignment="1">
      <alignment horizontal="center"/>
    </xf>
    <xf numFmtId="0" fontId="6" fillId="0" borderId="71" xfId="0" applyFont="1" applyBorder="1" applyAlignment="1">
      <alignment/>
    </xf>
    <xf numFmtId="0" fontId="6" fillId="0" borderId="71" xfId="0" applyFont="1" applyBorder="1" applyAlignment="1">
      <alignment horizontal="left"/>
    </xf>
    <xf numFmtId="0" fontId="6" fillId="0" borderId="72" xfId="0" applyFont="1" applyBorder="1" applyAlignment="1">
      <alignment horizontal="left"/>
    </xf>
    <xf numFmtId="0" fontId="4" fillId="0" borderId="32" xfId="0" applyFont="1" applyBorder="1" applyAlignment="1">
      <alignment horizontal="center"/>
    </xf>
    <xf numFmtId="0" fontId="4" fillId="0" borderId="37" xfId="0" applyFont="1" applyFill="1" applyBorder="1" applyAlignment="1" applyProtection="1">
      <alignment horizontal="center"/>
      <protection locked="0"/>
    </xf>
    <xf numFmtId="0" fontId="4" fillId="0" borderId="37" xfId="0" applyFont="1" applyBorder="1" applyAlignment="1">
      <alignment horizontal="center"/>
    </xf>
    <xf numFmtId="0" fontId="4" fillId="0" borderId="33" xfId="0" applyFont="1" applyBorder="1" applyAlignment="1">
      <alignment horizontal="center"/>
    </xf>
    <xf numFmtId="0" fontId="4" fillId="0" borderId="73" xfId="0" applyFont="1" applyBorder="1" applyAlignment="1">
      <alignment horizontal="center"/>
    </xf>
    <xf numFmtId="0" fontId="4" fillId="0" borderId="74" xfId="0" applyFont="1" applyBorder="1" applyAlignment="1">
      <alignment horizontal="center"/>
    </xf>
    <xf numFmtId="0" fontId="4" fillId="0" borderId="75" xfId="0" applyFont="1" applyBorder="1" applyAlignment="1">
      <alignment horizontal="center"/>
    </xf>
    <xf numFmtId="0" fontId="4" fillId="0" borderId="76" xfId="0" applyFont="1" applyBorder="1" applyAlignment="1">
      <alignment horizontal="center"/>
    </xf>
    <xf numFmtId="0" fontId="6" fillId="0" borderId="62" xfId="0" applyFont="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center" vertical="top" wrapText="1"/>
    </xf>
    <xf numFmtId="0" fontId="6" fillId="0" borderId="63" xfId="0" applyFont="1" applyBorder="1" applyAlignment="1">
      <alignment horizontal="left" vertical="top"/>
    </xf>
    <xf numFmtId="0" fontId="6" fillId="0" borderId="20" xfId="0" applyFont="1" applyBorder="1" applyAlignment="1">
      <alignment vertical="center"/>
    </xf>
    <xf numFmtId="0" fontId="6" fillId="0" borderId="20" xfId="0" applyFont="1" applyBorder="1" applyAlignment="1">
      <alignment horizontal="left" vertical="center" wrapText="1"/>
    </xf>
    <xf numFmtId="0" fontId="6" fillId="0" borderId="61" xfId="0" applyFont="1" applyBorder="1" applyAlignment="1">
      <alignment horizontal="left" vertical="center" wrapText="1"/>
    </xf>
    <xf numFmtId="0" fontId="6" fillId="0" borderId="20" xfId="0" applyFont="1" applyFill="1" applyBorder="1" applyAlignment="1">
      <alignment vertical="center"/>
    </xf>
    <xf numFmtId="0" fontId="6" fillId="0" borderId="61" xfId="0" applyFont="1" applyBorder="1" applyAlignment="1">
      <alignment horizontal="left" vertical="center"/>
    </xf>
    <xf numFmtId="0" fontId="6" fillId="0" borderId="20" xfId="0" applyFont="1" applyFill="1" applyBorder="1" applyAlignment="1">
      <alignment horizontal="left" vertical="center" wrapText="1"/>
    </xf>
    <xf numFmtId="0" fontId="6" fillId="0" borderId="30" xfId="0" applyFont="1" applyFill="1" applyBorder="1" applyAlignment="1">
      <alignment vertical="center"/>
    </xf>
    <xf numFmtId="38" fontId="6" fillId="0" borderId="30" xfId="0" applyNumberFormat="1" applyFont="1" applyFill="1" applyBorder="1" applyAlignment="1" applyProtection="1">
      <alignment vertical="center"/>
      <protection locked="0"/>
    </xf>
    <xf numFmtId="0" fontId="6" fillId="0" borderId="30" xfId="0" applyFont="1" applyBorder="1" applyAlignment="1">
      <alignment horizontal="left" vertical="center" wrapText="1"/>
    </xf>
    <xf numFmtId="0" fontId="6" fillId="0" borderId="63" xfId="0" applyFont="1" applyBorder="1" applyAlignment="1">
      <alignment horizontal="left" vertical="center"/>
    </xf>
    <xf numFmtId="0" fontId="6" fillId="0" borderId="69" xfId="0" applyFont="1" applyBorder="1" applyAlignment="1">
      <alignment horizontal="center" vertical="center"/>
    </xf>
    <xf numFmtId="0" fontId="6" fillId="0" borderId="59" xfId="0" applyFont="1" applyBorder="1" applyAlignment="1">
      <alignment horizontal="left" vertical="center" wrapText="1"/>
    </xf>
    <xf numFmtId="0" fontId="6" fillId="0" borderId="26" xfId="0" applyFont="1" applyFill="1" applyBorder="1" applyAlignment="1">
      <alignment horizontal="left" vertical="center" wrapText="1"/>
    </xf>
    <xf numFmtId="0" fontId="6" fillId="0" borderId="66" xfId="0" applyFont="1" applyBorder="1" applyAlignment="1">
      <alignment horizontal="center" vertical="center"/>
    </xf>
    <xf numFmtId="38" fontId="6" fillId="0" borderId="0" xfId="0" applyNumberFormat="1" applyFont="1" applyFill="1" applyBorder="1" applyAlignment="1">
      <alignment/>
    </xf>
    <xf numFmtId="0" fontId="6" fillId="0" borderId="0" xfId="0" applyFont="1" applyAlignment="1">
      <alignment/>
    </xf>
    <xf numFmtId="0" fontId="6" fillId="0" borderId="0" xfId="0" applyFont="1" applyAlignment="1">
      <alignment horizontal="left"/>
    </xf>
    <xf numFmtId="0" fontId="74" fillId="0" borderId="0" xfId="0" applyFont="1" applyBorder="1" applyAlignment="1">
      <alignment horizontal="left"/>
    </xf>
    <xf numFmtId="0" fontId="4" fillId="0" borderId="77" xfId="0" applyFont="1" applyBorder="1" applyAlignment="1">
      <alignment horizontal="center"/>
    </xf>
    <xf numFmtId="0" fontId="6" fillId="0" borderId="78" xfId="0" applyFont="1" applyBorder="1" applyAlignment="1">
      <alignment horizontal="center" vertical="center"/>
    </xf>
    <xf numFmtId="0" fontId="6" fillId="0" borderId="20" xfId="0" applyFont="1" applyFill="1" applyBorder="1" applyAlignment="1">
      <alignment horizontal="left" vertical="center"/>
    </xf>
    <xf numFmtId="0" fontId="6" fillId="0" borderId="78" xfId="0" applyFont="1" applyBorder="1" applyAlignment="1">
      <alignment horizontal="center"/>
    </xf>
    <xf numFmtId="0" fontId="6" fillId="0" borderId="79" xfId="0" applyFont="1" applyBorder="1" applyAlignment="1">
      <alignment horizontal="left"/>
    </xf>
    <xf numFmtId="0" fontId="6" fillId="0" borderId="80" xfId="0" applyFont="1" applyBorder="1" applyAlignment="1">
      <alignment horizontal="center"/>
    </xf>
    <xf numFmtId="0" fontId="6" fillId="0" borderId="29" xfId="0" applyFont="1" applyBorder="1" applyAlignment="1">
      <alignment/>
    </xf>
    <xf numFmtId="0" fontId="6" fillId="0" borderId="81" xfId="0" applyFont="1" applyBorder="1" applyAlignment="1">
      <alignment horizontal="center"/>
    </xf>
    <xf numFmtId="0" fontId="6" fillId="0" borderId="13" xfId="0" applyFont="1" applyBorder="1" applyAlignment="1">
      <alignment/>
    </xf>
    <xf numFmtId="0" fontId="6" fillId="0" borderId="13" xfId="0" applyFont="1" applyBorder="1" applyAlignment="1">
      <alignment horizontal="left"/>
    </xf>
    <xf numFmtId="0" fontId="6" fillId="0" borderId="82" xfId="0" applyFont="1" applyBorder="1" applyAlignment="1">
      <alignment horizontal="left"/>
    </xf>
    <xf numFmtId="0" fontId="6" fillId="0" borderId="63" xfId="0" applyFont="1" applyFill="1" applyBorder="1" applyAlignment="1">
      <alignment horizontal="left"/>
    </xf>
    <xf numFmtId="0" fontId="6" fillId="0" borderId="0" xfId="0" applyFont="1" applyBorder="1" applyAlignment="1" quotePrefix="1">
      <alignment horizontal="left"/>
    </xf>
    <xf numFmtId="0" fontId="6" fillId="0" borderId="29" xfId="0" applyFont="1" applyBorder="1" applyAlignment="1" quotePrefix="1">
      <alignment horizontal="left"/>
    </xf>
    <xf numFmtId="0" fontId="6" fillId="0" borderId="83" xfId="0" applyFont="1" applyBorder="1" applyAlignment="1">
      <alignment horizontal="center"/>
    </xf>
    <xf numFmtId="0" fontId="6" fillId="0" borderId="84" xfId="0" applyFont="1" applyBorder="1" applyAlignment="1">
      <alignment horizontal="left"/>
    </xf>
    <xf numFmtId="0" fontId="6" fillId="0" borderId="85" xfId="0" applyFont="1" applyBorder="1" applyAlignment="1">
      <alignment horizontal="center"/>
    </xf>
    <xf numFmtId="0" fontId="6" fillId="0" borderId="86" xfId="0" applyFont="1" applyBorder="1" applyAlignment="1">
      <alignment/>
    </xf>
    <xf numFmtId="0" fontId="6" fillId="0" borderId="86" xfId="0" applyFont="1" applyBorder="1" applyAlignment="1" quotePrefix="1">
      <alignment horizontal="left"/>
    </xf>
    <xf numFmtId="0" fontId="6" fillId="0" borderId="87" xfId="0" applyFont="1" applyBorder="1" applyAlignment="1">
      <alignment horizontal="left"/>
    </xf>
    <xf numFmtId="0" fontId="6" fillId="0" borderId="0" xfId="0" applyFont="1" applyFill="1" applyBorder="1" applyAlignment="1">
      <alignment horizontal="left" vertical="center" wrapText="1"/>
    </xf>
    <xf numFmtId="0" fontId="6" fillId="0" borderId="88" xfId="0" applyFont="1" applyBorder="1" applyAlignment="1">
      <alignment horizontal="center" vertical="center"/>
    </xf>
    <xf numFmtId="0" fontId="6" fillId="0" borderId="67" xfId="0" applyFont="1" applyBorder="1" applyAlignment="1">
      <alignment vertical="center"/>
    </xf>
    <xf numFmtId="0" fontId="1" fillId="0" borderId="0" xfId="0" applyFont="1" applyFill="1" applyAlignment="1">
      <alignment vertical="top" wrapText="1"/>
    </xf>
    <xf numFmtId="0" fontId="1" fillId="0" borderId="0" xfId="0" applyFont="1" applyFill="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10" fontId="0" fillId="0" borderId="19" xfId="68" applyNumberFormat="1" applyFont="1" applyFill="1" applyBorder="1" applyAlignment="1">
      <alignment vertical="top"/>
    </xf>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81" xfId="0" applyFont="1" applyBorder="1" applyAlignment="1">
      <alignment horizontal="center" vertical="center"/>
    </xf>
    <xf numFmtId="0" fontId="6" fillId="0" borderId="13" xfId="0" applyFont="1" applyBorder="1" applyAlignment="1">
      <alignment horizontal="left" vertical="center" wrapText="1"/>
    </xf>
    <xf numFmtId="0" fontId="0" fillId="0" borderId="0" xfId="0" applyFont="1" applyFill="1" applyBorder="1" applyAlignment="1">
      <alignment vertical="top"/>
    </xf>
    <xf numFmtId="0" fontId="6" fillId="0" borderId="89" xfId="0" applyFont="1" applyBorder="1" applyAlignment="1">
      <alignment horizontal="center"/>
    </xf>
    <xf numFmtId="0" fontId="6" fillId="0" borderId="90" xfId="0" applyFont="1" applyBorder="1" applyAlignment="1">
      <alignment horizontal="left"/>
    </xf>
    <xf numFmtId="0" fontId="6" fillId="0" borderId="91" xfId="0" applyFont="1" applyBorder="1" applyAlignment="1">
      <alignment horizontal="center"/>
    </xf>
    <xf numFmtId="0" fontId="6" fillId="0" borderId="92" xfId="0" applyFont="1" applyBorder="1" applyAlignment="1">
      <alignment horizontal="left"/>
    </xf>
    <xf numFmtId="3" fontId="6" fillId="0" borderId="0" xfId="0" applyNumberFormat="1" applyFont="1" applyFill="1" applyBorder="1" applyAlignment="1" applyProtection="1">
      <alignment vertical="center"/>
      <protection locked="0"/>
    </xf>
    <xf numFmtId="38" fontId="6" fillId="0" borderId="0" xfId="0" applyNumberFormat="1" applyFont="1" applyFill="1" applyBorder="1" applyAlignment="1" applyProtection="1">
      <alignment vertical="center"/>
      <protection locked="0"/>
    </xf>
    <xf numFmtId="3" fontId="6" fillId="0" borderId="14" xfId="0" applyNumberFormat="1" applyFont="1" applyFill="1" applyBorder="1" applyAlignment="1">
      <alignment vertical="center" wrapText="1"/>
    </xf>
    <xf numFmtId="3" fontId="6" fillId="0" borderId="41" xfId="0" applyNumberFormat="1" applyFont="1" applyFill="1" applyBorder="1" applyAlignment="1">
      <alignment vertical="center" wrapText="1"/>
    </xf>
    <xf numFmtId="0" fontId="6" fillId="0" borderId="15" xfId="0" applyNumberFormat="1" applyFont="1" applyFill="1" applyBorder="1" applyAlignment="1">
      <alignment horizontal="center" vertical="center"/>
    </xf>
    <xf numFmtId="0" fontId="4" fillId="0" borderId="14" xfId="0" applyNumberFormat="1" applyFont="1" applyFill="1" applyBorder="1" applyAlignment="1">
      <alignment horizontal="left" vertical="center"/>
    </xf>
    <xf numFmtId="0" fontId="6" fillId="0" borderId="14" xfId="0" applyFont="1" applyFill="1" applyBorder="1" applyAlignment="1">
      <alignment vertical="center"/>
    </xf>
    <xf numFmtId="0" fontId="7" fillId="0" borderId="14" xfId="0" applyFont="1" applyFill="1" applyBorder="1" applyAlignment="1">
      <alignment vertical="center"/>
    </xf>
    <xf numFmtId="0" fontId="7" fillId="0" borderId="14"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xf>
    <xf numFmtId="3" fontId="6" fillId="0" borderId="93" xfId="0" applyNumberFormat="1" applyFont="1" applyFill="1" applyBorder="1" applyAlignment="1">
      <alignment horizontal="center" vertical="center"/>
    </xf>
    <xf numFmtId="3" fontId="6" fillId="0" borderId="15" xfId="0" applyNumberFormat="1" applyFont="1" applyFill="1" applyBorder="1" applyAlignment="1">
      <alignment horizontal="center" vertical="center"/>
    </xf>
    <xf numFmtId="0" fontId="0" fillId="0" borderId="0" xfId="62" applyFont="1" applyAlignment="1">
      <alignment horizontal="left"/>
      <protection/>
    </xf>
    <xf numFmtId="1" fontId="57" fillId="0" borderId="0" xfId="64" applyNumberFormat="1" applyFont="1" applyFill="1">
      <alignment/>
      <protection/>
    </xf>
    <xf numFmtId="0" fontId="50" fillId="0" borderId="0" xfId="0" applyFont="1" applyAlignment="1">
      <alignment horizontal="center"/>
    </xf>
    <xf numFmtId="0" fontId="61" fillId="0" borderId="0" xfId="0" applyFont="1" applyAlignment="1">
      <alignment horizontal="center"/>
    </xf>
    <xf numFmtId="0" fontId="0" fillId="0" borderId="0" xfId="0" applyFont="1" applyAlignment="1">
      <alignment/>
    </xf>
    <xf numFmtId="0" fontId="76" fillId="0" borderId="0" xfId="0" applyFont="1" applyAlignment="1">
      <alignment horizontal="center"/>
    </xf>
    <xf numFmtId="207" fontId="66" fillId="0" borderId="0" xfId="0" applyNumberFormat="1" applyFont="1" applyFill="1" applyAlignment="1">
      <alignment horizontal="left"/>
    </xf>
    <xf numFmtId="4" fontId="64" fillId="0" borderId="0" xfId="0" applyNumberFormat="1" applyFont="1" applyBorder="1" applyAlignment="1">
      <alignment horizontal="center"/>
    </xf>
    <xf numFmtId="0" fontId="64" fillId="0" borderId="0" xfId="0" applyNumberFormat="1" applyFont="1" applyBorder="1" applyAlignment="1">
      <alignment horizontal="center"/>
    </xf>
    <xf numFmtId="0" fontId="66" fillId="0" borderId="0" xfId="0" applyFont="1" applyAlignment="1">
      <alignment horizontal="center"/>
    </xf>
    <xf numFmtId="0" fontId="78" fillId="0" borderId="0" xfId="0" applyFont="1" applyAlignment="1">
      <alignment horizontal="center"/>
    </xf>
    <xf numFmtId="208" fontId="64" fillId="0" borderId="0" xfId="0" applyNumberFormat="1" applyFont="1" applyBorder="1" applyAlignment="1">
      <alignment horizontal="center"/>
    </xf>
    <xf numFmtId="0" fontId="66" fillId="0" borderId="0" xfId="0" applyFont="1" applyAlignment="1" quotePrefix="1">
      <alignment horizontal="center"/>
    </xf>
    <xf numFmtId="3" fontId="66" fillId="0" borderId="0" xfId="0" applyNumberFormat="1" applyFont="1" applyFill="1" applyAlignment="1">
      <alignment/>
    </xf>
    <xf numFmtId="4" fontId="66" fillId="0" borderId="0" xfId="0" applyNumberFormat="1" applyFont="1" applyAlignment="1">
      <alignment/>
    </xf>
    <xf numFmtId="39" fontId="66" fillId="0" borderId="0" xfId="0" applyNumberFormat="1" applyFont="1" applyAlignment="1">
      <alignment/>
    </xf>
    <xf numFmtId="39" fontId="66" fillId="0" borderId="0" xfId="0" applyNumberFormat="1" applyFont="1" applyBorder="1" applyAlignment="1">
      <alignment/>
    </xf>
    <xf numFmtId="37" fontId="66" fillId="0" borderId="0" xfId="0" applyNumberFormat="1" applyFont="1" applyAlignment="1">
      <alignment/>
    </xf>
    <xf numFmtId="4" fontId="30" fillId="0" borderId="0" xfId="0" applyNumberFormat="1" applyFont="1" applyAlignment="1">
      <alignment/>
    </xf>
    <xf numFmtId="4" fontId="0" fillId="0" borderId="0" xfId="0" applyNumberFormat="1" applyFont="1" applyAlignment="1">
      <alignment horizontal="center"/>
    </xf>
    <xf numFmtId="4" fontId="30" fillId="0" borderId="0" xfId="0" applyNumberFormat="1" applyFont="1" applyAlignment="1">
      <alignment horizontal="right"/>
    </xf>
    <xf numFmtId="0" fontId="79" fillId="0" borderId="0" xfId="0" applyFont="1" applyAlignment="1">
      <alignment/>
    </xf>
    <xf numFmtId="0" fontId="80" fillId="0" borderId="13" xfId="0" applyFont="1" applyFill="1" applyBorder="1" applyAlignment="1">
      <alignment horizontal="center"/>
    </xf>
    <xf numFmtId="0" fontId="80" fillId="0" borderId="0" xfId="0" applyFont="1" applyAlignment="1">
      <alignment/>
    </xf>
    <xf numFmtId="0" fontId="81" fillId="0" borderId="0" xfId="0" applyFont="1" applyAlignment="1">
      <alignment/>
    </xf>
    <xf numFmtId="3" fontId="0" fillId="0" borderId="0" xfId="42" applyNumberFormat="1" applyFill="1" applyAlignment="1">
      <alignment/>
    </xf>
    <xf numFmtId="208" fontId="64" fillId="0" borderId="13" xfId="0" applyNumberFormat="1" applyFont="1" applyBorder="1" applyAlignment="1">
      <alignment horizontal="center"/>
    </xf>
    <xf numFmtId="0" fontId="0" fillId="0" borderId="0" xfId="0" applyFont="1" applyFill="1" applyBorder="1" applyAlignment="1" quotePrefix="1">
      <alignment horizontal="center"/>
    </xf>
    <xf numFmtId="10" fontId="0" fillId="0" borderId="0" xfId="68" applyNumberFormat="1" applyFont="1" applyFill="1" applyBorder="1" applyAlignment="1">
      <alignment/>
    </xf>
    <xf numFmtId="0" fontId="0" fillId="0" borderId="0" xfId="0" applyFont="1" applyFill="1" applyBorder="1" applyAlignment="1">
      <alignment horizontal="left"/>
    </xf>
    <xf numFmtId="0" fontId="66" fillId="0" borderId="0" xfId="0" applyFont="1" applyFill="1" applyBorder="1" applyAlignment="1">
      <alignment horizontal="center"/>
    </xf>
    <xf numFmtId="0" fontId="6" fillId="0" borderId="0" xfId="0" applyFont="1" applyFill="1" applyBorder="1" applyAlignment="1">
      <alignment vertical="top"/>
    </xf>
    <xf numFmtId="0" fontId="77" fillId="0" borderId="0" xfId="0" applyFont="1" applyFill="1" applyBorder="1" applyAlignment="1">
      <alignment horizontal="center"/>
    </xf>
    <xf numFmtId="0" fontId="6" fillId="0" borderId="0" xfId="0" applyFont="1" applyFill="1" applyBorder="1" applyAlignment="1">
      <alignment horizontal="center"/>
    </xf>
    <xf numFmtId="0" fontId="64" fillId="0" borderId="0" xfId="0" applyFont="1" applyFill="1" applyBorder="1" applyAlignment="1">
      <alignment horizontal="center"/>
    </xf>
    <xf numFmtId="0" fontId="6" fillId="0" borderId="0" xfId="0" applyFont="1" applyFill="1" applyBorder="1" applyAlignment="1" quotePrefix="1">
      <alignment horizontal="center"/>
    </xf>
    <xf numFmtId="2" fontId="6" fillId="0" borderId="0" xfId="0" applyNumberFormat="1" applyFont="1" applyFill="1" applyBorder="1" applyAlignment="1" quotePrefix="1">
      <alignment horizontal="center"/>
    </xf>
    <xf numFmtId="2" fontId="6" fillId="0" borderId="0" xfId="0" applyNumberFormat="1" applyFont="1" applyFill="1" applyBorder="1" applyAlignment="1">
      <alignment horizont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6" fillId="0" borderId="0" xfId="0" applyNumberFormat="1" applyFont="1" applyFill="1" applyBorder="1" applyAlignment="1">
      <alignment horizontal="center" wrapText="1"/>
    </xf>
    <xf numFmtId="0" fontId="6" fillId="0" borderId="0" xfId="0" applyFont="1" applyFill="1" applyBorder="1" applyAlignment="1" applyProtection="1">
      <alignment horizontal="left"/>
      <protection locked="0"/>
    </xf>
    <xf numFmtId="0" fontId="4" fillId="0" borderId="0" xfId="0" applyFont="1" applyFill="1" applyBorder="1" applyAlignment="1" applyProtection="1">
      <alignment horizontal="center"/>
      <protection locked="0"/>
    </xf>
    <xf numFmtId="0" fontId="6" fillId="0" borderId="0" xfId="0" applyFont="1" applyFill="1" applyBorder="1" applyAlignment="1" applyProtection="1">
      <alignment/>
      <protection locked="0"/>
    </xf>
    <xf numFmtId="0" fontId="6" fillId="0" borderId="0" xfId="0" applyFont="1" applyFill="1" applyBorder="1" applyAlignment="1" applyProtection="1">
      <alignment horizontal="center"/>
      <protection locked="0"/>
    </xf>
    <xf numFmtId="2" fontId="6" fillId="0" borderId="0" xfId="42" applyNumberFormat="1" applyFont="1" applyFill="1" applyBorder="1" applyAlignment="1" applyProtection="1">
      <alignment horizontal="center"/>
      <protection locked="0"/>
    </xf>
    <xf numFmtId="10" fontId="6" fillId="0" borderId="0" xfId="68" applyNumberFormat="1" applyFont="1" applyFill="1" applyBorder="1" applyAlignment="1">
      <alignment/>
    </xf>
    <xf numFmtId="0" fontId="6" fillId="0" borderId="0" xfId="0" applyFont="1" applyFill="1" applyBorder="1" applyAlignment="1">
      <alignment horizontal="left"/>
    </xf>
    <xf numFmtId="2" fontId="6" fillId="0" borderId="0" xfId="42" applyNumberFormat="1" applyFont="1" applyFill="1" applyBorder="1" applyAlignment="1">
      <alignment horizontal="center"/>
    </xf>
    <xf numFmtId="0" fontId="6" fillId="0" borderId="0" xfId="0" applyFont="1" applyFill="1" applyBorder="1" applyAlignment="1">
      <alignment horizontal="center" vertical="center"/>
    </xf>
    <xf numFmtId="49" fontId="64" fillId="0" borderId="31" xfId="0" applyNumberFormat="1" applyFont="1" applyBorder="1" applyAlignment="1">
      <alignment horizontal="center"/>
    </xf>
    <xf numFmtId="208" fontId="64" fillId="0" borderId="31" xfId="0" applyNumberFormat="1" applyFont="1" applyBorder="1" applyAlignment="1">
      <alignment horizontal="center"/>
    </xf>
    <xf numFmtId="4" fontId="64" fillId="0" borderId="65" xfId="0" applyNumberFormat="1" applyFont="1" applyBorder="1" applyAlignment="1">
      <alignment horizontal="center"/>
    </xf>
    <xf numFmtId="208" fontId="64" fillId="0" borderId="21" xfId="0" applyNumberFormat="1" applyFont="1" applyBorder="1" applyAlignment="1">
      <alignment horizontal="center"/>
    </xf>
    <xf numFmtId="208" fontId="64" fillId="0" borderId="29" xfId="0" applyNumberFormat="1" applyFont="1" applyBorder="1" applyAlignment="1">
      <alignment horizontal="center"/>
    </xf>
    <xf numFmtId="208" fontId="64" fillId="0" borderId="29" xfId="0" applyNumberFormat="1" applyFont="1" applyFill="1" applyBorder="1" applyAlignment="1">
      <alignment horizontal="center"/>
    </xf>
    <xf numFmtId="208" fontId="64" fillId="0" borderId="20" xfId="0" applyNumberFormat="1" applyFont="1" applyBorder="1" applyAlignment="1">
      <alignment horizontal="center"/>
    </xf>
    <xf numFmtId="209" fontId="6" fillId="0" borderId="0" xfId="42" applyNumberFormat="1" applyFont="1" applyFill="1" applyBorder="1" applyAlignment="1" applyProtection="1">
      <alignment horizontal="center"/>
      <protection locked="0"/>
    </xf>
    <xf numFmtId="209" fontId="6" fillId="0" borderId="0" xfId="42" applyNumberFormat="1" applyFont="1" applyFill="1" applyBorder="1" applyAlignment="1">
      <alignment horizontal="center"/>
    </xf>
    <xf numFmtId="0" fontId="46" fillId="0" borderId="27" xfId="0" applyFont="1" applyFill="1" applyBorder="1" applyAlignment="1">
      <alignment horizontal="center"/>
    </xf>
    <xf numFmtId="0" fontId="46" fillId="0" borderId="26" xfId="0" applyFont="1" applyFill="1" applyBorder="1" applyAlignment="1">
      <alignment horizontal="center"/>
    </xf>
    <xf numFmtId="0" fontId="46" fillId="0" borderId="0" xfId="0" applyFont="1" applyFill="1" applyAlignment="1">
      <alignment horizontal="center"/>
    </xf>
    <xf numFmtId="0" fontId="46" fillId="0" borderId="23" xfId="0" applyFont="1" applyFill="1" applyBorder="1" applyAlignment="1">
      <alignment horizontal="center"/>
    </xf>
    <xf numFmtId="0" fontId="46" fillId="0" borderId="22" xfId="0" applyFont="1" applyFill="1" applyBorder="1" applyAlignment="1">
      <alignment horizontal="center"/>
    </xf>
    <xf numFmtId="0" fontId="46" fillId="0" borderId="27" xfId="0" applyFont="1" applyFill="1" applyBorder="1" applyAlignment="1">
      <alignment/>
    </xf>
    <xf numFmtId="0" fontId="46" fillId="0" borderId="26" xfId="0" applyFont="1" applyFill="1" applyBorder="1" applyAlignment="1">
      <alignment/>
    </xf>
    <xf numFmtId="0" fontId="46" fillId="0" borderId="0" xfId="0" applyFont="1" applyFill="1" applyAlignment="1">
      <alignment/>
    </xf>
    <xf numFmtId="0" fontId="46" fillId="0" borderId="25" xfId="0" applyFont="1" applyFill="1" applyBorder="1" applyAlignment="1">
      <alignment horizontal="center"/>
    </xf>
    <xf numFmtId="164" fontId="46" fillId="0" borderId="24" xfId="42" applyNumberFormat="1" applyFont="1" applyFill="1" applyBorder="1" applyAlignment="1">
      <alignment/>
    </xf>
    <xf numFmtId="164" fontId="46" fillId="0" borderId="22" xfId="42" applyNumberFormat="1" applyFont="1" applyFill="1" applyBorder="1" applyAlignment="1">
      <alignment/>
    </xf>
    <xf numFmtId="0" fontId="30" fillId="0" borderId="48" xfId="0" applyFont="1" applyBorder="1" applyAlignment="1">
      <alignment horizontal="center" vertical="top" wrapText="1"/>
    </xf>
    <xf numFmtId="164" fontId="57" fillId="0" borderId="0" xfId="64" applyNumberFormat="1" applyFont="1" applyFill="1" applyBorder="1" applyAlignment="1">
      <alignment/>
      <protection/>
    </xf>
    <xf numFmtId="164" fontId="57" fillId="0" borderId="0" xfId="64" applyNumberFormat="1" applyFont="1" applyFill="1" applyAlignment="1" applyProtection="1">
      <alignment/>
      <protection locked="0"/>
    </xf>
    <xf numFmtId="164" fontId="57" fillId="0" borderId="0" xfId="64" applyNumberFormat="1" applyFont="1" applyFill="1" applyBorder="1" applyAlignment="1" applyProtection="1">
      <alignment/>
      <protection locked="0"/>
    </xf>
    <xf numFmtId="164" fontId="57" fillId="0" borderId="0" xfId="64" applyNumberFormat="1" applyFont="1" applyFill="1" applyBorder="1" applyAlignment="1">
      <alignment horizontal="center"/>
      <protection/>
    </xf>
    <xf numFmtId="0" fontId="57" fillId="0" borderId="0" xfId="64" applyFont="1" applyFill="1" applyBorder="1" applyAlignment="1" applyProtection="1">
      <alignment vertical="top"/>
      <protection locked="0"/>
    </xf>
    <xf numFmtId="164" fontId="57" fillId="0" borderId="0" xfId="64" applyNumberFormat="1" applyFont="1" applyFill="1" applyBorder="1" applyAlignment="1" applyProtection="1">
      <alignment horizontal="center"/>
      <protection locked="0"/>
    </xf>
    <xf numFmtId="0" fontId="57" fillId="0" borderId="0" xfId="64" applyFont="1" applyFill="1" applyBorder="1" applyAlignment="1" applyProtection="1">
      <alignment horizontal="left" vertical="top"/>
      <protection locked="0"/>
    </xf>
    <xf numFmtId="14" fontId="64" fillId="29" borderId="65" xfId="0" applyNumberFormat="1" applyFont="1" applyFill="1" applyBorder="1" applyAlignment="1">
      <alignment horizontal="center"/>
    </xf>
    <xf numFmtId="164" fontId="57" fillId="0" borderId="0" xfId="64" applyNumberFormat="1" applyFont="1" applyFill="1" applyAlignment="1">
      <alignment horizontal="left" vertical="center"/>
      <protection/>
    </xf>
    <xf numFmtId="166" fontId="0" fillId="0" borderId="0" xfId="62" applyNumberFormat="1" applyFill="1">
      <alignment/>
      <protection/>
    </xf>
    <xf numFmtId="164" fontId="0" fillId="0" borderId="0" xfId="42" applyNumberFormat="1" applyFont="1" applyBorder="1" applyAlignment="1">
      <alignment horizontal="center" vertical="center"/>
    </xf>
    <xf numFmtId="0" fontId="6" fillId="30" borderId="29" xfId="0" applyFont="1" applyFill="1" applyBorder="1" applyAlignment="1">
      <alignment/>
    </xf>
    <xf numFmtId="0" fontId="6" fillId="30" borderId="0" xfId="0" applyFont="1" applyFill="1" applyBorder="1" applyAlignment="1">
      <alignment/>
    </xf>
    <xf numFmtId="0" fontId="6" fillId="0" borderId="0" xfId="0" applyFont="1" applyFill="1" applyBorder="1" applyAlignment="1">
      <alignment horizontal="left" vertical="center"/>
    </xf>
    <xf numFmtId="0" fontId="4" fillId="31" borderId="75" xfId="0" applyFont="1" applyFill="1" applyBorder="1" applyAlignment="1">
      <alignment horizontal="center"/>
    </xf>
    <xf numFmtId="38" fontId="6" fillId="31" borderId="71" xfId="0" applyNumberFormat="1" applyFont="1" applyFill="1" applyBorder="1" applyAlignment="1" applyProtection="1">
      <alignment/>
      <protection locked="0"/>
    </xf>
    <xf numFmtId="38" fontId="6" fillId="31" borderId="20" xfId="0" applyNumberFormat="1" applyFont="1" applyFill="1" applyBorder="1" applyAlignment="1" applyProtection="1">
      <alignment/>
      <protection locked="0"/>
    </xf>
    <xf numFmtId="38" fontId="6" fillId="31" borderId="65" xfId="0" applyNumberFormat="1" applyFont="1" applyFill="1" applyBorder="1" applyAlignment="1" applyProtection="1">
      <alignment/>
      <protection locked="0"/>
    </xf>
    <xf numFmtId="3" fontId="6" fillId="31" borderId="31" xfId="0" applyNumberFormat="1" applyFont="1" applyFill="1" applyBorder="1" applyAlignment="1" applyProtection="1">
      <alignment/>
      <protection locked="0"/>
    </xf>
    <xf numFmtId="0" fontId="6" fillId="0" borderId="20" xfId="0" applyFont="1" applyFill="1" applyBorder="1" applyAlignment="1">
      <alignment/>
    </xf>
    <xf numFmtId="38" fontId="6" fillId="32" borderId="20" xfId="0" applyNumberFormat="1" applyFont="1" applyFill="1" applyBorder="1" applyAlignment="1" applyProtection="1">
      <alignment/>
      <protection locked="0"/>
    </xf>
    <xf numFmtId="38" fontId="6" fillId="32" borderId="30" xfId="0" applyNumberFormat="1" applyFont="1" applyFill="1" applyBorder="1" applyAlignment="1" applyProtection="1">
      <alignment/>
      <protection locked="0"/>
    </xf>
    <xf numFmtId="38" fontId="6" fillId="31" borderId="0" xfId="0" applyNumberFormat="1" applyFont="1" applyFill="1" applyBorder="1" applyAlignment="1" applyProtection="1">
      <alignment/>
      <protection locked="0"/>
    </xf>
    <xf numFmtId="3" fontId="6" fillId="31" borderId="65" xfId="0" applyNumberFormat="1" applyFont="1" applyFill="1" applyBorder="1" applyAlignment="1" applyProtection="1">
      <alignment/>
      <protection locked="0"/>
    </xf>
    <xf numFmtId="38" fontId="6" fillId="31" borderId="94" xfId="0" applyNumberFormat="1" applyFont="1" applyFill="1" applyBorder="1" applyAlignment="1" applyProtection="1">
      <alignment/>
      <protection locked="0"/>
    </xf>
    <xf numFmtId="38" fontId="6" fillId="31" borderId="30" xfId="0" applyNumberFormat="1" applyFont="1" applyFill="1" applyBorder="1" applyAlignment="1" applyProtection="1">
      <alignment/>
      <protection locked="0"/>
    </xf>
    <xf numFmtId="38" fontId="6" fillId="31" borderId="11" xfId="0" applyNumberFormat="1" applyFont="1" applyFill="1" applyBorder="1" applyAlignment="1" applyProtection="1">
      <alignment/>
      <protection locked="0"/>
    </xf>
    <xf numFmtId="38" fontId="6" fillId="31" borderId="29" xfId="0" applyNumberFormat="1" applyFont="1" applyFill="1" applyBorder="1" applyAlignment="1" applyProtection="1">
      <alignment/>
      <protection locked="0"/>
    </xf>
    <xf numFmtId="38" fontId="6" fillId="31" borderId="95" xfId="0" applyNumberFormat="1" applyFont="1" applyFill="1" applyBorder="1" applyAlignment="1" applyProtection="1">
      <alignment/>
      <protection locked="0"/>
    </xf>
    <xf numFmtId="38" fontId="6" fillId="31" borderId="20" xfId="0" applyNumberFormat="1" applyFont="1" applyFill="1" applyBorder="1" applyAlignment="1" applyProtection="1">
      <alignment vertical="center"/>
      <protection locked="0"/>
    </xf>
    <xf numFmtId="0" fontId="6" fillId="30" borderId="20" xfId="0" applyFont="1" applyFill="1" applyBorder="1" applyAlignment="1">
      <alignment vertical="center"/>
    </xf>
    <xf numFmtId="0" fontId="0" fillId="30" borderId="0" xfId="0" applyFont="1" applyFill="1" applyAlignment="1">
      <alignment/>
    </xf>
    <xf numFmtId="0" fontId="0" fillId="30" borderId="0" xfId="0" applyFill="1" applyAlignment="1">
      <alignment/>
    </xf>
    <xf numFmtId="3" fontId="6" fillId="31" borderId="96" xfId="0" applyNumberFormat="1" applyFont="1" applyFill="1" applyBorder="1" applyAlignment="1" applyProtection="1">
      <alignment vertical="center"/>
      <protection locked="0"/>
    </xf>
    <xf numFmtId="0" fontId="0" fillId="30" borderId="0" xfId="0" applyFill="1" applyAlignment="1">
      <alignment horizontal="left"/>
    </xf>
    <xf numFmtId="0" fontId="6" fillId="30" borderId="95" xfId="0" applyFont="1" applyFill="1" applyBorder="1" applyAlignment="1">
      <alignment horizontal="left" vertical="center" wrapText="1"/>
    </xf>
    <xf numFmtId="0" fontId="0" fillId="30" borderId="0" xfId="0" applyFill="1" applyAlignment="1">
      <alignment vertical="center"/>
    </xf>
    <xf numFmtId="0" fontId="0" fillId="31" borderId="0" xfId="0" applyFont="1" applyFill="1" applyAlignment="1">
      <alignment/>
    </xf>
    <xf numFmtId="37" fontId="0" fillId="31" borderId="0" xfId="0" applyNumberFormat="1" applyFont="1" applyFill="1" applyAlignment="1">
      <alignment horizontal="right" wrapText="1"/>
    </xf>
    <xf numFmtId="14" fontId="0" fillId="31" borderId="0" xfId="62" applyNumberFormat="1" applyFill="1" applyBorder="1" applyAlignment="1" applyProtection="1">
      <alignment horizontal="center" vertical="center" wrapText="1"/>
      <protection locked="0"/>
    </xf>
    <xf numFmtId="14" fontId="0" fillId="31" borderId="0" xfId="62" applyNumberFormat="1" applyFill="1" applyAlignment="1">
      <alignment horizontal="center"/>
      <protection/>
    </xf>
    <xf numFmtId="0" fontId="0" fillId="31" borderId="59" xfId="0" applyFill="1" applyBorder="1" applyAlignment="1">
      <alignment vertical="top"/>
    </xf>
    <xf numFmtId="0" fontId="0" fillId="31" borderId="59" xfId="0" applyFill="1" applyBorder="1" applyAlignment="1">
      <alignment vertical="center"/>
    </xf>
    <xf numFmtId="0" fontId="0" fillId="31" borderId="20" xfId="0" applyFill="1" applyBorder="1" applyAlignment="1">
      <alignment/>
    </xf>
    <xf numFmtId="167" fontId="0" fillId="31" borderId="20" xfId="47" applyNumberFormat="1" applyFont="1" applyFill="1" applyBorder="1" applyAlignment="1">
      <alignment/>
    </xf>
    <xf numFmtId="167" fontId="0" fillId="31" borderId="20" xfId="0" applyNumberFormat="1" applyFill="1" applyBorder="1" applyAlignment="1">
      <alignment/>
    </xf>
    <xf numFmtId="0" fontId="0" fillId="31" borderId="11" xfId="0" applyFill="1" applyBorder="1" applyAlignment="1" applyProtection="1">
      <alignment/>
      <protection locked="0"/>
    </xf>
    <xf numFmtId="167" fontId="0" fillId="31" borderId="13" xfId="47" applyNumberFormat="1" applyFont="1" applyFill="1" applyBorder="1" applyAlignment="1" applyProtection="1">
      <alignment/>
      <protection locked="0"/>
    </xf>
    <xf numFmtId="167" fontId="0" fillId="31" borderId="11" xfId="0" applyNumberFormat="1" applyFill="1" applyBorder="1" applyAlignment="1" applyProtection="1">
      <alignment/>
      <protection locked="0"/>
    </xf>
    <xf numFmtId="167" fontId="0" fillId="31" borderId="11" xfId="47" applyNumberFormat="1" applyFont="1" applyFill="1" applyBorder="1" applyAlignment="1" applyProtection="1">
      <alignment/>
      <protection locked="0"/>
    </xf>
    <xf numFmtId="14" fontId="0" fillId="32" borderId="20" xfId="0" applyNumberFormat="1" applyFill="1" applyBorder="1" applyAlignment="1">
      <alignment horizontal="center"/>
    </xf>
    <xf numFmtId="0" fontId="0" fillId="32" borderId="0" xfId="0" applyFont="1" applyFill="1" applyAlignment="1">
      <alignment horizontal="center"/>
    </xf>
    <xf numFmtId="0" fontId="0" fillId="32" borderId="45" xfId="0" applyFill="1" applyBorder="1" applyAlignment="1">
      <alignment/>
    </xf>
    <xf numFmtId="0" fontId="0" fillId="32" borderId="57" xfId="0" applyFill="1" applyBorder="1" applyAlignment="1">
      <alignment/>
    </xf>
    <xf numFmtId="0" fontId="0" fillId="32" borderId="43" xfId="0" applyFill="1" applyBorder="1" applyAlignment="1">
      <alignment/>
    </xf>
    <xf numFmtId="37" fontId="0" fillId="32" borderId="57" xfId="0" applyNumberFormat="1" applyFill="1" applyBorder="1" applyAlignment="1">
      <alignment/>
    </xf>
    <xf numFmtId="37" fontId="0" fillId="32" borderId="52" xfId="0" applyNumberFormat="1" applyFill="1" applyBorder="1" applyAlignment="1">
      <alignment/>
    </xf>
    <xf numFmtId="0" fontId="0" fillId="32" borderId="16" xfId="0" applyFill="1" applyBorder="1" applyAlignment="1">
      <alignment/>
    </xf>
    <xf numFmtId="0" fontId="0" fillId="32" borderId="65" xfId="0" applyFill="1" applyBorder="1" applyAlignment="1">
      <alignment/>
    </xf>
    <xf numFmtId="0" fontId="0" fillId="32" borderId="0" xfId="0" applyFill="1" applyBorder="1" applyAlignment="1">
      <alignment/>
    </xf>
    <xf numFmtId="37" fontId="0" fillId="32" borderId="65" xfId="0" applyNumberFormat="1" applyFill="1" applyBorder="1" applyAlignment="1">
      <alignment/>
    </xf>
    <xf numFmtId="37" fontId="0" fillId="32" borderId="19" xfId="0" applyNumberFormat="1" applyFill="1" applyBorder="1" applyAlignment="1">
      <alignment/>
    </xf>
    <xf numFmtId="0" fontId="0" fillId="32" borderId="25" xfId="0" applyFill="1" applyBorder="1" applyAlignment="1">
      <alignment vertical="top"/>
    </xf>
    <xf numFmtId="0" fontId="0" fillId="32" borderId="0" xfId="0" applyFill="1" applyBorder="1" applyAlignment="1">
      <alignment vertical="top"/>
    </xf>
    <xf numFmtId="0" fontId="0" fillId="32" borderId="24" xfId="0" applyFill="1" applyBorder="1" applyAlignment="1">
      <alignment vertical="top"/>
    </xf>
    <xf numFmtId="0" fontId="0" fillId="32" borderId="31" xfId="0" applyFill="1" applyBorder="1" applyAlignment="1">
      <alignment/>
    </xf>
    <xf numFmtId="9" fontId="0" fillId="32" borderId="19" xfId="0" applyNumberFormat="1" applyFill="1" applyBorder="1" applyAlignment="1">
      <alignment vertical="top"/>
    </xf>
    <xf numFmtId="0" fontId="0" fillId="32" borderId="45" xfId="0" applyFill="1" applyBorder="1" applyAlignment="1">
      <alignment horizontal="center" vertical="top"/>
    </xf>
    <xf numFmtId="0" fontId="0" fillId="32" borderId="57" xfId="0" applyFill="1" applyBorder="1" applyAlignment="1">
      <alignment horizontal="center" vertical="top"/>
    </xf>
    <xf numFmtId="0" fontId="0" fillId="32" borderId="0" xfId="0" applyFill="1" applyBorder="1" applyAlignment="1" quotePrefix="1">
      <alignment horizontal="center"/>
    </xf>
    <xf numFmtId="164" fontId="0" fillId="32" borderId="57" xfId="42" applyNumberFormat="1" applyFont="1" applyFill="1" applyBorder="1" applyAlignment="1">
      <alignment vertical="top"/>
    </xf>
    <xf numFmtId="164" fontId="0" fillId="32" borderId="57" xfId="42" applyNumberFormat="1" applyFont="1" applyFill="1" applyBorder="1" applyAlignment="1">
      <alignment/>
    </xf>
    <xf numFmtId="37" fontId="0" fillId="32" borderId="19" xfId="42" applyNumberFormat="1" applyFont="1" applyFill="1" applyBorder="1" applyAlignment="1">
      <alignment vertical="top"/>
    </xf>
    <xf numFmtId="0" fontId="0" fillId="32" borderId="16" xfId="0" applyFill="1" applyBorder="1" applyAlignment="1">
      <alignment horizontal="center" vertical="top"/>
    </xf>
    <xf numFmtId="164" fontId="0" fillId="32" borderId="0" xfId="42" applyNumberFormat="1" applyFont="1" applyFill="1" applyBorder="1" applyAlignment="1">
      <alignment vertical="top"/>
    </xf>
    <xf numFmtId="0" fontId="0" fillId="32" borderId="17" xfId="0" applyFill="1" applyBorder="1" applyAlignment="1">
      <alignment horizontal="center" vertical="top"/>
    </xf>
    <xf numFmtId="0" fontId="0" fillId="32" borderId="9" xfId="0" applyFill="1" applyBorder="1" applyAlignment="1">
      <alignment vertical="top"/>
    </xf>
    <xf numFmtId="164" fontId="0" fillId="32" borderId="9" xfId="42" applyNumberFormat="1" applyFont="1" applyFill="1" applyBorder="1" applyAlignment="1">
      <alignment vertical="top"/>
    </xf>
    <xf numFmtId="0" fontId="0" fillId="32" borderId="16" xfId="0" applyFill="1" applyBorder="1" applyAlignment="1">
      <alignment horizontal="center"/>
    </xf>
    <xf numFmtId="0" fontId="0" fillId="32" borderId="65" xfId="0" applyFill="1" applyBorder="1" applyAlignment="1">
      <alignment horizontal="center"/>
    </xf>
    <xf numFmtId="164" fontId="0" fillId="32" borderId="65" xfId="42" applyNumberFormat="1" applyFont="1" applyFill="1" applyBorder="1" applyAlignment="1">
      <alignment vertical="top"/>
    </xf>
    <xf numFmtId="164" fontId="0" fillId="32" borderId="65" xfId="42" applyNumberFormat="1" applyFont="1" applyFill="1" applyBorder="1" applyAlignment="1">
      <alignment/>
    </xf>
    <xf numFmtId="3" fontId="0" fillId="32" borderId="0" xfId="42" applyNumberFormat="1" applyFont="1" applyFill="1" applyBorder="1" applyAlignment="1">
      <alignment vertical="top"/>
    </xf>
    <xf numFmtId="17" fontId="0" fillId="32" borderId="0" xfId="0" applyNumberFormat="1" applyFill="1" applyBorder="1" applyAlignment="1" quotePrefix="1">
      <alignment horizontal="center"/>
    </xf>
    <xf numFmtId="0" fontId="0" fillId="32" borderId="16" xfId="42" applyNumberFormat="1" applyFont="1" applyFill="1" applyBorder="1" applyAlignment="1">
      <alignment horizontal="center" vertical="top"/>
    </xf>
    <xf numFmtId="0" fontId="0" fillId="32" borderId="17" xfId="42" applyNumberFormat="1" applyFont="1" applyFill="1" applyBorder="1" applyAlignment="1">
      <alignment horizontal="center" vertical="top"/>
    </xf>
    <xf numFmtId="0" fontId="46" fillId="32" borderId="0" xfId="0" applyFont="1" applyFill="1" applyBorder="1" applyAlignment="1">
      <alignment horizontal="center"/>
    </xf>
    <xf numFmtId="0" fontId="0" fillId="32" borderId="65" xfId="0" applyFont="1" applyFill="1" applyBorder="1" applyAlignment="1">
      <alignment horizontal="center"/>
    </xf>
    <xf numFmtId="0" fontId="0" fillId="32" borderId="25" xfId="0" applyFont="1" applyFill="1" applyBorder="1" applyAlignment="1">
      <alignment vertical="top"/>
    </xf>
    <xf numFmtId="17" fontId="0" fillId="32" borderId="0" xfId="0" applyNumberFormat="1" applyFont="1" applyFill="1" applyBorder="1" applyAlignment="1" quotePrefix="1">
      <alignment horizontal="center"/>
    </xf>
    <xf numFmtId="0" fontId="0" fillId="32" borderId="0" xfId="0" applyFont="1" applyFill="1" applyBorder="1" applyAlignment="1" quotePrefix="1">
      <alignment horizontal="center"/>
    </xf>
    <xf numFmtId="0" fontId="0" fillId="32" borderId="0" xfId="42" applyNumberFormat="1" applyFont="1" applyFill="1" applyBorder="1" applyAlignment="1">
      <alignment vertical="top"/>
    </xf>
    <xf numFmtId="0" fontId="0" fillId="32" borderId="0" xfId="0" applyFill="1" applyBorder="1" applyAlignment="1">
      <alignment horizontal="center"/>
    </xf>
    <xf numFmtId="0" fontId="0" fillId="32" borderId="0" xfId="0" applyFill="1" applyAlignment="1">
      <alignment vertical="top"/>
    </xf>
    <xf numFmtId="0" fontId="0" fillId="32" borderId="31" xfId="0" applyFill="1" applyBorder="1" applyAlignment="1">
      <alignment horizontal="center"/>
    </xf>
    <xf numFmtId="193" fontId="6" fillId="31" borderId="27" xfId="0" applyNumberFormat="1" applyFont="1" applyFill="1" applyBorder="1" applyAlignment="1" applyProtection="1">
      <alignment vertical="center"/>
      <protection locked="0"/>
    </xf>
    <xf numFmtId="38" fontId="6" fillId="32" borderId="20" xfId="0" applyNumberFormat="1" applyFont="1" applyFill="1" applyBorder="1" applyAlignment="1" applyProtection="1">
      <alignment vertical="center"/>
      <protection locked="0"/>
    </xf>
    <xf numFmtId="3" fontId="6" fillId="32" borderId="27" xfId="0" applyNumberFormat="1" applyFont="1" applyFill="1" applyBorder="1" applyAlignment="1" applyProtection="1">
      <alignment vertical="center"/>
      <protection locked="0"/>
    </xf>
    <xf numFmtId="3" fontId="6" fillId="32" borderId="21" xfId="0" applyNumberFormat="1" applyFont="1" applyFill="1" applyBorder="1" applyAlignment="1" applyProtection="1">
      <alignment vertical="center"/>
      <protection locked="0"/>
    </xf>
    <xf numFmtId="3" fontId="6" fillId="32" borderId="23" xfId="0" applyNumberFormat="1" applyFont="1" applyFill="1" applyBorder="1" applyAlignment="1" applyProtection="1">
      <alignment vertical="center"/>
      <protection locked="0"/>
    </xf>
    <xf numFmtId="38" fontId="6" fillId="32" borderId="20" xfId="0" applyNumberFormat="1" applyFont="1" applyFill="1" applyBorder="1" applyAlignment="1" applyProtection="1">
      <alignment vertical="center"/>
      <protection locked="0"/>
    </xf>
    <xf numFmtId="1" fontId="0" fillId="32" borderId="0" xfId="44" applyNumberFormat="1" applyFont="1" applyFill="1" applyAlignment="1" applyProtection="1">
      <alignment/>
      <protection locked="0"/>
    </xf>
    <xf numFmtId="0" fontId="0" fillId="32" borderId="0" xfId="44" applyNumberFormat="1" applyFont="1" applyFill="1" applyBorder="1" applyAlignment="1">
      <alignment/>
    </xf>
    <xf numFmtId="0" fontId="66" fillId="31" borderId="0" xfId="0" applyFont="1" applyFill="1" applyAlignment="1">
      <alignment/>
    </xf>
    <xf numFmtId="0" fontId="66" fillId="31" borderId="0" xfId="0" applyFont="1" applyFill="1" applyAlignment="1">
      <alignment horizontal="center"/>
    </xf>
    <xf numFmtId="3" fontId="66" fillId="31" borderId="0" xfId="0" applyNumberFormat="1" applyFont="1" applyFill="1" applyAlignment="1">
      <alignment/>
    </xf>
    <xf numFmtId="4" fontId="66" fillId="31" borderId="0" xfId="0" applyNumberFormat="1" applyFont="1" applyFill="1" applyAlignment="1">
      <alignment horizontal="center"/>
    </xf>
    <xf numFmtId="4" fontId="66" fillId="31" borderId="0" xfId="0" applyNumberFormat="1" applyFont="1" applyFill="1" applyAlignment="1" quotePrefix="1">
      <alignment horizontal="center"/>
    </xf>
    <xf numFmtId="3" fontId="66" fillId="31" borderId="0" xfId="0" applyNumberFormat="1" applyFont="1" applyFill="1" applyAlignment="1" quotePrefix="1">
      <alignment horizontal="center"/>
    </xf>
    <xf numFmtId="0" fontId="66" fillId="31" borderId="0" xfId="0" applyFont="1" applyFill="1" applyAlignment="1" quotePrefix="1">
      <alignment horizontal="center"/>
    </xf>
    <xf numFmtId="37" fontId="66" fillId="31" borderId="0" xfId="0" applyNumberFormat="1" applyFont="1" applyFill="1" applyAlignment="1">
      <alignment/>
    </xf>
    <xf numFmtId="167" fontId="0" fillId="32" borderId="0" xfId="49" applyNumberFormat="1" applyFont="1" applyFill="1" applyAlignment="1" applyProtection="1">
      <alignment/>
      <protection locked="0"/>
    </xf>
    <xf numFmtId="164" fontId="6" fillId="32" borderId="31" xfId="42" applyNumberFormat="1" applyFont="1" applyFill="1" applyBorder="1" applyAlignment="1" applyProtection="1">
      <alignment horizontal="center" vertical="center"/>
      <protection locked="0"/>
    </xf>
    <xf numFmtId="0" fontId="6" fillId="30" borderId="26" xfId="0" applyFont="1" applyFill="1" applyBorder="1" applyAlignment="1">
      <alignment vertical="center"/>
    </xf>
    <xf numFmtId="0" fontId="6" fillId="30" borderId="20" xfId="0" applyFont="1" applyFill="1" applyBorder="1" applyAlignment="1">
      <alignment vertical="center" wrapText="1"/>
    </xf>
    <xf numFmtId="203" fontId="57" fillId="32" borderId="0" xfId="64" applyNumberFormat="1" applyFont="1" applyFill="1" applyAlignment="1" applyProtection="1">
      <alignment vertical="center" wrapText="1"/>
      <protection locked="0"/>
    </xf>
    <xf numFmtId="0" fontId="57" fillId="32" borderId="0" xfId="64" applyFont="1" applyFill="1" applyAlignment="1" applyProtection="1">
      <alignment vertical="center" wrapText="1"/>
      <protection locked="0"/>
    </xf>
    <xf numFmtId="164" fontId="57" fillId="32" borderId="0" xfId="64" applyNumberFormat="1" applyFont="1" applyFill="1" applyAlignment="1" applyProtection="1">
      <alignment vertical="center" wrapText="1"/>
      <protection locked="0"/>
    </xf>
    <xf numFmtId="37" fontId="57" fillId="32" borderId="0" xfId="64" applyNumberFormat="1" applyFont="1" applyFill="1" applyAlignment="1" applyProtection="1">
      <alignment vertical="center" wrapText="1"/>
      <protection locked="0"/>
    </xf>
    <xf numFmtId="38" fontId="57" fillId="32" borderId="0" xfId="64" applyNumberFormat="1" applyFont="1" applyFill="1" applyAlignment="1" applyProtection="1">
      <alignment vertical="center" wrapText="1"/>
      <protection locked="0"/>
    </xf>
    <xf numFmtId="164" fontId="57" fillId="32" borderId="0" xfId="42" applyNumberFormat="1" applyFont="1" applyFill="1" applyAlignment="1" applyProtection="1">
      <alignment vertical="center" wrapText="1"/>
      <protection locked="0"/>
    </xf>
    <xf numFmtId="0" fontId="57" fillId="32" borderId="0" xfId="64" applyFont="1" applyFill="1" applyAlignment="1">
      <alignment horizontal="center" vertical="center" wrapText="1"/>
      <protection/>
    </xf>
    <xf numFmtId="164" fontId="57" fillId="32" borderId="0" xfId="64" applyNumberFormat="1" applyFont="1" applyFill="1" applyAlignment="1">
      <alignment horizontal="left" vertical="center"/>
      <protection/>
    </xf>
    <xf numFmtId="164" fontId="57" fillId="32" borderId="0" xfId="64" applyNumberFormat="1" applyFont="1" applyFill="1" applyAlignment="1">
      <alignment horizontal="center"/>
      <protection/>
    </xf>
    <xf numFmtId="1" fontId="57" fillId="32" borderId="0" xfId="64" applyNumberFormat="1" applyFont="1" applyFill="1" applyAlignment="1" applyProtection="1">
      <alignment vertical="center" wrapText="1"/>
      <protection locked="0"/>
    </xf>
    <xf numFmtId="0" fontId="57" fillId="32" borderId="0" xfId="64" applyFont="1" applyFill="1" applyAlignment="1" applyProtection="1">
      <alignment vertical="top"/>
      <protection locked="0"/>
    </xf>
    <xf numFmtId="0" fontId="59" fillId="32" borderId="0" xfId="64" applyFont="1" applyFill="1" applyBorder="1" applyAlignment="1" applyProtection="1">
      <alignment vertical="top"/>
      <protection locked="0"/>
    </xf>
    <xf numFmtId="9" fontId="6" fillId="32" borderId="50" xfId="0" applyNumberFormat="1" applyFont="1" applyFill="1" applyBorder="1" applyAlignment="1" applyProtection="1">
      <alignment horizontal="center"/>
      <protection locked="0"/>
    </xf>
    <xf numFmtId="10" fontId="6" fillId="32" borderId="65" xfId="0" applyNumberFormat="1" applyFont="1" applyFill="1" applyBorder="1" applyAlignment="1" applyProtection="1">
      <alignment horizontal="center"/>
      <protection locked="0"/>
    </xf>
    <xf numFmtId="9" fontId="6" fillId="32" borderId="20" xfId="0" applyNumberFormat="1" applyFont="1" applyFill="1" applyBorder="1" applyAlignment="1" applyProtection="1">
      <alignment horizontal="center"/>
      <protection locked="0"/>
    </xf>
    <xf numFmtId="10" fontId="6" fillId="32" borderId="31" xfId="0" applyNumberFormat="1" applyFont="1" applyFill="1" applyBorder="1" applyAlignment="1" applyProtection="1">
      <alignment horizontal="center"/>
      <protection locked="0"/>
    </xf>
    <xf numFmtId="0" fontId="0" fillId="0" borderId="0" xfId="0" applyFill="1" applyAlignment="1">
      <alignment vertical="center"/>
    </xf>
    <xf numFmtId="0" fontId="34" fillId="0" borderId="0" xfId="0" applyFont="1" applyAlignment="1">
      <alignment horizontal="center"/>
    </xf>
    <xf numFmtId="0" fontId="0" fillId="0" borderId="0" xfId="0" applyFont="1" applyAlignment="1">
      <alignment horizontal="center" vertical="center"/>
    </xf>
    <xf numFmtId="0" fontId="0" fillId="0" borderId="0" xfId="0" applyAlignment="1">
      <alignment/>
    </xf>
    <xf numFmtId="0" fontId="1" fillId="0" borderId="37" xfId="0" applyFont="1" applyBorder="1" applyAlignment="1">
      <alignment horizontal="center" vertical="center" wrapText="1"/>
    </xf>
    <xf numFmtId="0" fontId="0" fillId="0" borderId="97" xfId="0" applyBorder="1" applyAlignment="1">
      <alignment horizontal="center" vertical="center" wrapText="1"/>
    </xf>
    <xf numFmtId="0" fontId="6" fillId="0" borderId="21" xfId="0" applyFont="1" applyBorder="1" applyAlignment="1">
      <alignment horizontal="justify" vertical="center" wrapText="1"/>
    </xf>
    <xf numFmtId="0" fontId="6" fillId="0" borderId="29" xfId="0" applyFont="1" applyBorder="1" applyAlignment="1">
      <alignment vertical="center" wrapText="1"/>
    </xf>
    <xf numFmtId="0" fontId="6" fillId="0" borderId="79" xfId="0" applyFont="1" applyBorder="1" applyAlignment="1">
      <alignment vertical="center" wrapText="1"/>
    </xf>
    <xf numFmtId="0" fontId="6" fillId="0" borderId="96" xfId="0" applyFont="1" applyBorder="1" applyAlignment="1">
      <alignment horizontal="left" vertical="center" wrapText="1"/>
    </xf>
    <xf numFmtId="0" fontId="6" fillId="0" borderId="95" xfId="0" applyFont="1" applyBorder="1" applyAlignment="1">
      <alignment horizontal="left" vertical="center" wrapText="1"/>
    </xf>
    <xf numFmtId="0" fontId="6" fillId="0" borderId="98" xfId="0" applyFont="1" applyBorder="1" applyAlignment="1">
      <alignment horizontal="left" vertical="center" wrapText="1"/>
    </xf>
    <xf numFmtId="0" fontId="34" fillId="0" borderId="0" xfId="0" applyFont="1" applyFill="1" applyAlignment="1">
      <alignment horizontal="center"/>
    </xf>
    <xf numFmtId="0" fontId="6" fillId="0" borderId="21" xfId="0" applyFont="1" applyFill="1" applyBorder="1" applyAlignment="1">
      <alignment horizontal="left" vertical="center" wrapText="1"/>
    </xf>
    <xf numFmtId="0" fontId="6" fillId="0" borderId="79"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6" fillId="0" borderId="79" xfId="0" applyFont="1" applyBorder="1" applyAlignment="1">
      <alignment horizontal="left" vertical="center" wrapText="1"/>
    </xf>
    <xf numFmtId="0" fontId="6" fillId="0" borderId="20" xfId="0" applyFont="1" applyBorder="1" applyAlignment="1">
      <alignment horizontal="left"/>
    </xf>
    <xf numFmtId="0" fontId="6" fillId="0" borderId="61" xfId="0" applyFont="1" applyBorder="1" applyAlignment="1">
      <alignment horizontal="left"/>
    </xf>
    <xf numFmtId="0" fontId="6" fillId="0" borderId="0" xfId="0" applyFont="1" applyFill="1" applyBorder="1" applyAlignment="1">
      <alignment horizontal="left" vertical="center" wrapText="1"/>
    </xf>
    <xf numFmtId="0" fontId="6" fillId="0" borderId="96" xfId="0" applyFont="1" applyFill="1" applyBorder="1" applyAlignment="1">
      <alignment horizontal="left" vertical="center" wrapText="1"/>
    </xf>
    <xf numFmtId="0" fontId="6" fillId="0" borderId="98" xfId="0" applyFont="1" applyFill="1" applyBorder="1" applyAlignment="1">
      <alignment horizontal="left" vertical="center" wrapText="1"/>
    </xf>
    <xf numFmtId="0" fontId="4" fillId="0" borderId="74" xfId="0" applyFont="1" applyBorder="1" applyAlignment="1">
      <alignment horizontal="center"/>
    </xf>
    <xf numFmtId="0" fontId="4" fillId="0" borderId="99" xfId="0" applyFont="1" applyBorder="1" applyAlignment="1">
      <alignment horizontal="center"/>
    </xf>
    <xf numFmtId="0" fontId="34" fillId="31" borderId="0" xfId="0" applyFont="1" applyFill="1" applyAlignment="1">
      <alignment horizontal="center"/>
    </xf>
    <xf numFmtId="0" fontId="4" fillId="0" borderId="37" xfId="0" applyFont="1" applyBorder="1" applyAlignment="1">
      <alignment horizontal="center" vertical="center"/>
    </xf>
    <xf numFmtId="0" fontId="4" fillId="0" borderId="75" xfId="0" applyFont="1" applyBorder="1" applyAlignment="1">
      <alignment horizontal="center" vertical="center"/>
    </xf>
    <xf numFmtId="0" fontId="6" fillId="30" borderId="0" xfId="0" applyFont="1" applyFill="1" applyBorder="1" applyAlignment="1">
      <alignment horizontal="left" vertical="top" wrapText="1"/>
    </xf>
    <xf numFmtId="0" fontId="0" fillId="0" borderId="0" xfId="0" applyAlignment="1">
      <alignment horizontal="left" vertical="top" wrapText="1"/>
    </xf>
    <xf numFmtId="0" fontId="34" fillId="0" borderId="0" xfId="0" applyFont="1" applyAlignment="1">
      <alignment horizontal="center" vertical="center"/>
    </xf>
    <xf numFmtId="0" fontId="0" fillId="0" borderId="0" xfId="0" applyAlignment="1">
      <alignment horizontal="center" vertical="center"/>
    </xf>
    <xf numFmtId="0" fontId="38" fillId="0" borderId="0" xfId="0" applyFont="1" applyAlignment="1">
      <alignment horizontal="center" vertical="center"/>
    </xf>
    <xf numFmtId="0" fontId="9" fillId="28" borderId="0" xfId="0" applyFont="1" applyFill="1" applyAlignment="1">
      <alignment horizontal="left"/>
    </xf>
    <xf numFmtId="0" fontId="21" fillId="0" borderId="43" xfId="0" applyFont="1" applyFill="1" applyBorder="1" applyAlignment="1">
      <alignment horizontal="center"/>
    </xf>
    <xf numFmtId="0" fontId="21" fillId="0" borderId="52" xfId="0" applyFont="1" applyFill="1" applyBorder="1" applyAlignment="1">
      <alignment horizontal="center"/>
    </xf>
    <xf numFmtId="0" fontId="21" fillId="0" borderId="0" xfId="0" applyFont="1" applyFill="1" applyAlignment="1">
      <alignment horizontal="left" vertical="top" wrapText="1"/>
    </xf>
    <xf numFmtId="170" fontId="51" fillId="0" borderId="0" xfId="64" applyNumberFormat="1" applyFont="1" applyFill="1" applyAlignment="1">
      <alignment horizontal="center" vertical="top"/>
      <protection/>
    </xf>
    <xf numFmtId="0" fontId="51" fillId="0" borderId="0" xfId="0" applyFont="1" applyFill="1" applyAlignment="1">
      <alignment horizontal="center" vertical="top"/>
    </xf>
    <xf numFmtId="170" fontId="50" fillId="0" borderId="0" xfId="64" applyNumberFormat="1" applyFont="1" applyFill="1" applyAlignment="1">
      <alignment horizontal="center" vertical="top"/>
      <protection/>
    </xf>
    <xf numFmtId="0" fontId="50" fillId="0" borderId="0" xfId="0" applyFont="1" applyFill="1" applyAlignment="1">
      <alignment horizontal="center" vertical="top"/>
    </xf>
    <xf numFmtId="164" fontId="57" fillId="0" borderId="0" xfId="64" applyNumberFormat="1" applyFont="1" applyFill="1" applyAlignment="1">
      <alignment horizontal="center"/>
      <protection/>
    </xf>
    <xf numFmtId="0" fontId="57" fillId="0" borderId="0" xfId="64" applyFont="1" applyFill="1" applyAlignment="1">
      <alignment horizontal="center" vertical="top"/>
      <protection/>
    </xf>
    <xf numFmtId="9" fontId="72" fillId="0" borderId="0" xfId="64" applyNumberFormat="1" applyFont="1" applyFill="1" applyAlignment="1" quotePrefix="1">
      <alignment horizontal="center" vertical="top" wrapText="1"/>
      <protection/>
    </xf>
    <xf numFmtId="0" fontId="0" fillId="0" borderId="0" xfId="0" applyFont="1" applyAlignment="1">
      <alignment horizontal="center" vertical="top" wrapText="1"/>
    </xf>
    <xf numFmtId="0" fontId="0" fillId="0" borderId="0" xfId="0" applyFont="1" applyAlignment="1">
      <alignment horizontal="center" vertical="top" wrapText="1"/>
    </xf>
    <xf numFmtId="0" fontId="50" fillId="0" borderId="0" xfId="0" applyFont="1" applyAlignment="1">
      <alignment horizontal="center"/>
    </xf>
    <xf numFmtId="0" fontId="61" fillId="0" borderId="0" xfId="64" applyFont="1" applyAlignment="1">
      <alignment horizontal="center" vertical="top"/>
      <protection/>
    </xf>
    <xf numFmtId="0" fontId="0" fillId="0" borderId="0" xfId="0" applyAlignment="1">
      <alignment vertical="top"/>
    </xf>
    <xf numFmtId="0" fontId="57" fillId="0" borderId="0" xfId="64" applyFont="1" applyAlignment="1">
      <alignment horizontal="center" vertical="top"/>
      <protection/>
    </xf>
    <xf numFmtId="170" fontId="51" fillId="0" borderId="0" xfId="64" applyNumberFormat="1" applyFont="1" applyAlignment="1">
      <alignment horizontal="center" vertical="top"/>
      <protection/>
    </xf>
    <xf numFmtId="0" fontId="51" fillId="0" borderId="0" xfId="0" applyFont="1" applyAlignment="1">
      <alignment horizontal="center" vertical="top"/>
    </xf>
    <xf numFmtId="0" fontId="50" fillId="0" borderId="0" xfId="0" applyFont="1" applyFill="1" applyAlignment="1">
      <alignment horizontal="center"/>
    </xf>
    <xf numFmtId="0" fontId="0" fillId="0" borderId="0" xfId="0" applyAlignment="1">
      <alignment horizontal="center"/>
    </xf>
    <xf numFmtId="0" fontId="57" fillId="32" borderId="0" xfId="64" applyFont="1" applyFill="1" applyAlignment="1" applyProtection="1">
      <alignment horizontal="left" vertical="center" wrapText="1"/>
      <protection locked="0"/>
    </xf>
    <xf numFmtId="0" fontId="0" fillId="32" borderId="0" xfId="0" applyFill="1" applyAlignment="1">
      <alignment horizontal="left" vertical="center" wrapText="1"/>
    </xf>
    <xf numFmtId="0" fontId="12" fillId="0" borderId="0" xfId="0" applyFont="1" applyAlignment="1">
      <alignment horizontal="center"/>
    </xf>
    <xf numFmtId="0" fontId="0" fillId="0" borderId="0" xfId="0" applyFont="1" applyAlignment="1">
      <alignment/>
    </xf>
    <xf numFmtId="0" fontId="4" fillId="0" borderId="0" xfId="0" applyFont="1" applyAlignment="1">
      <alignment horizontal="center"/>
    </xf>
    <xf numFmtId="0" fontId="6" fillId="0" borderId="0" xfId="0" applyFont="1" applyAlignment="1">
      <alignment horizontal="center"/>
    </xf>
    <xf numFmtId="0" fontId="0" fillId="0" borderId="0" xfId="0" applyFont="1" applyAlignment="1">
      <alignment/>
    </xf>
    <xf numFmtId="0" fontId="6" fillId="0" borderId="0" xfId="0" applyFont="1" applyAlignment="1">
      <alignment horizontal="center" vertical="center"/>
    </xf>
    <xf numFmtId="0" fontId="1" fillId="0" borderId="0" xfId="0" applyFont="1" applyBorder="1" applyAlignment="1">
      <alignment horizontal="center" vertical="top" wrapText="1"/>
    </xf>
    <xf numFmtId="0" fontId="0" fillId="0" borderId="13" xfId="0" applyBorder="1" applyAlignment="1">
      <alignment horizontal="center" vertical="top" wrapText="1"/>
    </xf>
    <xf numFmtId="0" fontId="0" fillId="0" borderId="0" xfId="0" applyFont="1" applyAlignment="1">
      <alignment horizontal="center" vertical="center"/>
    </xf>
    <xf numFmtId="0" fontId="0" fillId="31" borderId="0" xfId="0" applyFont="1" applyFill="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31" borderId="0" xfId="0" applyFill="1" applyAlignment="1">
      <alignment vertical="top" wrapText="1"/>
    </xf>
    <xf numFmtId="0" fontId="1" fillId="0" borderId="0" xfId="0" applyNumberFormat="1" applyFont="1" applyFill="1" applyBorder="1" applyAlignment="1">
      <alignment horizontal="center" vertical="top"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left"/>
    </xf>
    <xf numFmtId="0" fontId="21"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0" fillId="0" borderId="0" xfId="0" applyFill="1" applyAlignment="1">
      <alignment horizontal="center" vertical="top"/>
    </xf>
    <xf numFmtId="0" fontId="0" fillId="0" borderId="0" xfId="0" applyAlignment="1">
      <alignment horizontal="center" vertical="top"/>
    </xf>
    <xf numFmtId="0" fontId="0" fillId="0" borderId="0" xfId="0" applyFont="1" applyFill="1" applyAlignment="1">
      <alignment horizontal="left" wrapText="1"/>
    </xf>
    <xf numFmtId="0" fontId="0" fillId="0" borderId="0" xfId="0" applyFill="1" applyAlignment="1">
      <alignment horizontal="left" wrapText="1"/>
    </xf>
    <xf numFmtId="164" fontId="0" fillId="0" borderId="0" xfId="42" applyNumberFormat="1" applyFont="1" applyFill="1" applyAlignment="1">
      <alignment vertical="top"/>
    </xf>
    <xf numFmtId="0" fontId="0" fillId="0" borderId="0" xfId="0" applyFill="1" applyAlignment="1">
      <alignment vertical="top"/>
    </xf>
    <xf numFmtId="0" fontId="0" fillId="0" borderId="30" xfId="62" applyBorder="1" applyAlignment="1">
      <alignment horizontal="center" vertical="top" wrapText="1"/>
      <protection/>
    </xf>
    <xf numFmtId="0" fontId="0" fillId="0" borderId="31" xfId="62" applyBorder="1" applyAlignment="1">
      <alignment horizontal="center" vertical="top" wrapText="1"/>
      <protection/>
    </xf>
    <xf numFmtId="0" fontId="54" fillId="0" borderId="0" xfId="62" applyFont="1" applyAlignment="1">
      <alignment horizontal="center" wrapText="1"/>
      <protection/>
    </xf>
    <xf numFmtId="0" fontId="0" fillId="0" borderId="0" xfId="62" applyAlignment="1">
      <alignment horizontal="center" wrapText="1"/>
      <protection/>
    </xf>
    <xf numFmtId="3" fontId="55" fillId="0" borderId="0" xfId="62" applyNumberFormat="1" applyFont="1" applyFill="1" applyAlignment="1">
      <alignment horizontal="center" vertical="center" wrapText="1"/>
      <protection/>
    </xf>
    <xf numFmtId="0" fontId="21" fillId="0" borderId="0" xfId="62" applyFont="1" applyAlignment="1">
      <alignment horizontal="center" vertical="center" wrapText="1"/>
      <protection/>
    </xf>
    <xf numFmtId="0" fontId="0" fillId="0" borderId="30" xfId="62" applyFont="1" applyBorder="1" applyAlignment="1">
      <alignment horizontal="center" vertical="top" wrapText="1"/>
      <protection/>
    </xf>
    <xf numFmtId="0" fontId="0" fillId="0" borderId="30" xfId="62" applyBorder="1" applyAlignment="1">
      <alignment horizontal="center" vertical="center" wrapText="1"/>
      <protection/>
    </xf>
    <xf numFmtId="0" fontId="0" fillId="0" borderId="31" xfId="62" applyBorder="1" applyAlignment="1">
      <alignment horizontal="center" vertical="center" wrapText="1"/>
      <protection/>
    </xf>
    <xf numFmtId="0" fontId="6" fillId="0" borderId="27" xfId="62" applyFont="1" applyBorder="1" applyAlignment="1">
      <alignment horizontal="center" vertical="top" wrapText="1"/>
      <protection/>
    </xf>
    <xf numFmtId="0" fontId="0" fillId="0" borderId="11" xfId="62" applyBorder="1" applyAlignment="1">
      <alignment horizontal="center" vertical="top" wrapText="1"/>
      <protection/>
    </xf>
    <xf numFmtId="0" fontId="0" fillId="0" borderId="26" xfId="62" applyBorder="1" applyAlignment="1">
      <alignment horizontal="center" vertical="top" wrapText="1"/>
      <protection/>
    </xf>
    <xf numFmtId="0" fontId="0" fillId="0" borderId="25" xfId="62" applyBorder="1" applyAlignment="1">
      <alignment horizontal="center" vertical="top" wrapText="1"/>
      <protection/>
    </xf>
    <xf numFmtId="0" fontId="0" fillId="0" borderId="0" xfId="62" applyBorder="1" applyAlignment="1">
      <alignment horizontal="center" vertical="top" wrapText="1"/>
      <protection/>
    </xf>
    <xf numFmtId="0" fontId="0" fillId="0" borderId="24" xfId="62" applyBorder="1" applyAlignment="1">
      <alignment horizontal="center" vertical="top" wrapText="1"/>
      <protection/>
    </xf>
    <xf numFmtId="0" fontId="0" fillId="0" borderId="23" xfId="62" applyBorder="1" applyAlignment="1">
      <alignment horizontal="center" vertical="top" wrapText="1"/>
      <protection/>
    </xf>
    <xf numFmtId="0" fontId="0" fillId="0" borderId="13" xfId="62" applyBorder="1" applyAlignment="1">
      <alignment horizontal="center" vertical="top" wrapText="1"/>
      <protection/>
    </xf>
    <xf numFmtId="0" fontId="0" fillId="0" borderId="22" xfId="62" applyBorder="1" applyAlignment="1">
      <alignment horizontal="center" vertical="top" wrapText="1"/>
      <protection/>
    </xf>
    <xf numFmtId="0" fontId="0" fillId="0" borderId="30" xfId="62" applyFont="1" applyBorder="1" applyAlignment="1">
      <alignment horizontal="center" vertical="center" wrapText="1"/>
      <protection/>
    </xf>
    <xf numFmtId="0" fontId="4" fillId="0" borderId="15" xfId="0" applyFont="1" applyFill="1" applyBorder="1" applyAlignment="1">
      <alignment horizontal="left"/>
    </xf>
    <xf numFmtId="0" fontId="0" fillId="0" borderId="14" xfId="0" applyFont="1" applyBorder="1" applyAlignment="1">
      <alignment/>
    </xf>
    <xf numFmtId="0" fontId="0" fillId="0" borderId="41" xfId="0" applyFont="1" applyBorder="1" applyAlignment="1">
      <alignment/>
    </xf>
    <xf numFmtId="0" fontId="4" fillId="0" borderId="14" xfId="0" applyFont="1" applyFill="1" applyBorder="1" applyAlignment="1">
      <alignment horizontal="center" wrapText="1"/>
    </xf>
    <xf numFmtId="0" fontId="0" fillId="0" borderId="14" xfId="0" applyFont="1" applyBorder="1" applyAlignment="1">
      <alignment horizontal="center" wrapText="1"/>
    </xf>
    <xf numFmtId="0" fontId="4" fillId="31" borderId="45" xfId="0" applyFont="1" applyFill="1" applyBorder="1" applyAlignment="1">
      <alignment horizontal="center" vertical="center" wrapText="1"/>
    </xf>
    <xf numFmtId="0" fontId="0" fillId="31" borderId="43" xfId="0" applyFill="1" applyBorder="1" applyAlignment="1">
      <alignment horizontal="center" vertical="center" wrapText="1"/>
    </xf>
    <xf numFmtId="0" fontId="0" fillId="31" borderId="52" xfId="0" applyFill="1" applyBorder="1" applyAlignment="1">
      <alignment horizontal="center" vertical="center" wrapText="1"/>
    </xf>
    <xf numFmtId="0" fontId="0" fillId="31" borderId="16" xfId="0" applyFill="1" applyBorder="1" applyAlignment="1">
      <alignment horizontal="center" vertical="center" wrapText="1"/>
    </xf>
    <xf numFmtId="0" fontId="0" fillId="31" borderId="0" xfId="0" applyFill="1" applyBorder="1" applyAlignment="1">
      <alignment horizontal="center" vertical="center" wrapText="1"/>
    </xf>
    <xf numFmtId="0" fontId="0" fillId="31" borderId="19" xfId="0" applyFill="1" applyBorder="1" applyAlignment="1">
      <alignment horizontal="center" vertical="center" wrapText="1"/>
    </xf>
    <xf numFmtId="0" fontId="0" fillId="31" borderId="17" xfId="0" applyFill="1" applyBorder="1" applyAlignment="1">
      <alignment horizontal="center" vertical="center" wrapText="1"/>
    </xf>
    <xf numFmtId="0" fontId="0" fillId="31" borderId="9" xfId="0" applyFill="1" applyBorder="1" applyAlignment="1">
      <alignment horizontal="center" vertical="center" wrapText="1"/>
    </xf>
    <xf numFmtId="0" fontId="0" fillId="31" borderId="18" xfId="0" applyFill="1" applyBorder="1" applyAlignment="1">
      <alignment horizontal="center" vertical="center" wrapText="1"/>
    </xf>
    <xf numFmtId="0" fontId="8" fillId="0" borderId="14" xfId="0" applyFont="1" applyFill="1" applyBorder="1" applyAlignment="1">
      <alignment horizontal="center" wrapText="1"/>
    </xf>
    <xf numFmtId="0" fontId="0" fillId="0" borderId="14" xfId="0" applyBorder="1" applyAlignment="1">
      <alignment horizontal="center" wrapText="1"/>
    </xf>
    <xf numFmtId="0" fontId="0" fillId="0" borderId="41" xfId="0" applyBorder="1" applyAlignment="1">
      <alignment horizontal="center" wrapText="1"/>
    </xf>
    <xf numFmtId="0" fontId="6" fillId="0" borderId="43" xfId="0" applyFont="1" applyFill="1" applyBorder="1" applyAlignment="1">
      <alignment horizontal="left" vertical="center" wrapText="1"/>
    </xf>
    <xf numFmtId="0" fontId="0" fillId="0" borderId="43" xfId="0" applyFill="1" applyBorder="1" applyAlignment="1">
      <alignment horizontal="left" vertical="center" wrapText="1"/>
    </xf>
    <xf numFmtId="0" fontId="0" fillId="0" borderId="0" xfId="0" applyFill="1" applyAlignment="1">
      <alignment horizontal="left" vertical="center" wrapText="1"/>
    </xf>
    <xf numFmtId="0" fontId="0" fillId="0" borderId="9" xfId="0" applyFill="1" applyBorder="1" applyAlignment="1">
      <alignment horizontal="left" vertical="center" wrapText="1"/>
    </xf>
    <xf numFmtId="0" fontId="6"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6" fillId="0" borderId="0" xfId="0" applyNumberFormat="1" applyFont="1" applyFill="1" applyBorder="1" applyAlignment="1">
      <alignment horizontal="left"/>
    </xf>
    <xf numFmtId="0" fontId="6" fillId="0" borderId="19" xfId="0" applyNumberFormat="1" applyFont="1" applyFill="1" applyBorder="1" applyAlignment="1">
      <alignment horizontal="left"/>
    </xf>
    <xf numFmtId="0" fontId="23" fillId="0" borderId="0" xfId="0" applyFont="1" applyAlignment="1">
      <alignment horizontal="center" vertical="center" wrapText="1"/>
    </xf>
    <xf numFmtId="0" fontId="0" fillId="0" borderId="0" xfId="0" applyAlignment="1">
      <alignment horizontal="center" vertical="center" wrapText="1"/>
    </xf>
    <xf numFmtId="3" fontId="21" fillId="0" borderId="0" xfId="0" applyNumberFormat="1" applyFont="1" applyBorder="1" applyAlignment="1">
      <alignment horizontal="center" vertical="center"/>
    </xf>
    <xf numFmtId="0" fontId="23" fillId="0" borderId="0" xfId="0" applyFont="1" applyFill="1" applyAlignment="1">
      <alignment horizontal="center" vertical="center" wrapText="1"/>
    </xf>
    <xf numFmtId="0" fontId="0" fillId="0" borderId="0" xfId="0" applyFill="1" applyAlignment="1">
      <alignment horizontal="center" vertical="center" wrapText="1"/>
    </xf>
    <xf numFmtId="0" fontId="4" fillId="0" borderId="15" xfId="0" applyFont="1" applyFill="1" applyBorder="1" applyAlignment="1">
      <alignment horizontal="center"/>
    </xf>
    <xf numFmtId="0" fontId="4" fillId="0" borderId="14" xfId="0" applyFont="1" applyFill="1" applyBorder="1" applyAlignment="1">
      <alignment horizontal="center"/>
    </xf>
    <xf numFmtId="0" fontId="4" fillId="0" borderId="41" xfId="0" applyFont="1" applyFill="1" applyBorder="1" applyAlignment="1">
      <alignment horizontal="center"/>
    </xf>
    <xf numFmtId="0" fontId="6" fillId="0" borderId="14" xfId="0" applyFont="1" applyFill="1" applyBorder="1" applyAlignment="1">
      <alignment horizontal="center" wrapText="1"/>
    </xf>
    <xf numFmtId="0" fontId="6" fillId="0" borderId="41" xfId="0" applyFont="1" applyFill="1" applyBorder="1" applyAlignment="1">
      <alignment horizontal="center" wrapText="1"/>
    </xf>
    <xf numFmtId="0" fontId="6" fillId="0" borderId="0" xfId="0" applyFont="1" applyFill="1" applyBorder="1" applyAlignment="1">
      <alignment horizontal="left" wrapText="1"/>
    </xf>
    <xf numFmtId="0" fontId="6" fillId="0" borderId="19" xfId="0" applyFont="1" applyFill="1" applyBorder="1" applyAlignment="1">
      <alignment horizontal="left" wrapText="1"/>
    </xf>
    <xf numFmtId="0" fontId="4" fillId="0" borderId="41" xfId="0" applyFont="1" applyFill="1" applyBorder="1" applyAlignment="1">
      <alignment horizontal="center" wrapText="1"/>
    </xf>
    <xf numFmtId="0" fontId="6" fillId="0" borderId="9" xfId="0" applyFont="1" applyFill="1" applyBorder="1" applyAlignment="1">
      <alignment horizontal="left" wrapText="1"/>
    </xf>
    <xf numFmtId="0" fontId="6" fillId="0" borderId="18" xfId="0" applyFont="1" applyFill="1" applyBorder="1" applyAlignment="1">
      <alignment horizontal="left" wrapText="1"/>
    </xf>
    <xf numFmtId="0" fontId="6" fillId="0" borderId="0" xfId="0" applyFont="1" applyFill="1" applyBorder="1" applyAlignment="1">
      <alignment wrapText="1"/>
    </xf>
    <xf numFmtId="0" fontId="6" fillId="0" borderId="19" xfId="0" applyFont="1" applyFill="1" applyBorder="1" applyAlignment="1">
      <alignment wrapText="1"/>
    </xf>
    <xf numFmtId="0" fontId="4"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19" xfId="0" applyFont="1" applyFill="1" applyBorder="1" applyAlignment="1">
      <alignment horizontal="center" wrapText="1"/>
    </xf>
    <xf numFmtId="0" fontId="4" fillId="0" borderId="15" xfId="0" applyFont="1" applyFill="1" applyBorder="1" applyAlignment="1">
      <alignment horizontal="center" wrapText="1"/>
    </xf>
    <xf numFmtId="0" fontId="4" fillId="0" borderId="14" xfId="0" applyFont="1" applyFill="1" applyBorder="1" applyAlignment="1">
      <alignment horizontal="left" wrapText="1"/>
    </xf>
    <xf numFmtId="0" fontId="0" fillId="0" borderId="14" xfId="0" applyBorder="1" applyAlignment="1">
      <alignment wrapText="1"/>
    </xf>
    <xf numFmtId="0" fontId="0" fillId="0" borderId="41" xfId="0" applyBorder="1" applyAlignment="1">
      <alignment wrapText="1"/>
    </xf>
    <xf numFmtId="0" fontId="6" fillId="0" borderId="19" xfId="0" applyFont="1" applyFill="1" applyBorder="1" applyAlignment="1">
      <alignment vertical="top" wrapText="1"/>
    </xf>
    <xf numFmtId="0" fontId="0" fillId="0" borderId="18" xfId="0" applyFill="1" applyBorder="1" applyAlignment="1">
      <alignment vertical="top" wrapText="1"/>
    </xf>
    <xf numFmtId="0" fontId="6" fillId="0" borderId="9" xfId="0" applyFont="1" applyFill="1" applyBorder="1" applyAlignment="1">
      <alignment vertical="justify" wrapText="1"/>
    </xf>
    <xf numFmtId="0" fontId="0" fillId="0" borderId="9" xfId="0" applyFont="1" applyFill="1" applyBorder="1" applyAlignment="1">
      <alignment vertical="justify" wrapText="1"/>
    </xf>
    <xf numFmtId="3" fontId="21" fillId="0" borderId="0" xfId="0" applyNumberFormat="1" applyFont="1" applyFill="1" applyBorder="1" applyAlignment="1">
      <alignment horizontal="center" vertical="center"/>
    </xf>
    <xf numFmtId="0" fontId="0" fillId="0" borderId="0" xfId="0" applyFill="1" applyAlignment="1">
      <alignment horizontal="center" vertical="center"/>
    </xf>
    <xf numFmtId="0" fontId="8" fillId="0" borderId="41" xfId="0" applyFont="1" applyFill="1" applyBorder="1" applyAlignment="1">
      <alignment horizontal="center" wrapText="1"/>
    </xf>
    <xf numFmtId="0" fontId="12" fillId="0" borderId="15" xfId="0" applyFont="1" applyFill="1" applyBorder="1" applyAlignment="1">
      <alignment horizontal="center"/>
    </xf>
    <xf numFmtId="0" fontId="12" fillId="0" borderId="14" xfId="0" applyFont="1" applyFill="1" applyBorder="1" applyAlignment="1">
      <alignment horizontal="center"/>
    </xf>
    <xf numFmtId="0" fontId="12" fillId="0" borderId="41" xfId="0" applyFont="1" applyFill="1" applyBorder="1" applyAlignment="1">
      <alignment horizontal="center"/>
    </xf>
    <xf numFmtId="0" fontId="0" fillId="0" borderId="0" xfId="62" applyAlignment="1">
      <alignment vertical="top" wrapText="1"/>
      <protection/>
    </xf>
    <xf numFmtId="0" fontId="1" fillId="0" borderId="30" xfId="62" applyFont="1" applyBorder="1" applyAlignment="1">
      <alignment horizontal="center" vertical="center" wrapText="1"/>
      <protection/>
    </xf>
    <xf numFmtId="0" fontId="1" fillId="0" borderId="31" xfId="62" applyFont="1" applyBorder="1" applyAlignment="1">
      <alignment horizontal="center" vertical="center" wrapText="1"/>
      <protection/>
    </xf>
    <xf numFmtId="0" fontId="51" fillId="0" borderId="0" xfId="62" applyFont="1" applyAlignment="1">
      <alignment horizontal="center"/>
      <protection/>
    </xf>
    <xf numFmtId="0" fontId="0" fillId="0" borderId="0" xfId="62" applyAlignment="1">
      <alignment horizontal="center"/>
      <protection/>
    </xf>
    <xf numFmtId="3" fontId="50" fillId="0" borderId="0" xfId="62" applyNumberFormat="1" applyFont="1" applyFill="1" applyAlignment="1">
      <alignment horizontal="center" vertical="center"/>
      <protection/>
    </xf>
    <xf numFmtId="0" fontId="0" fillId="0" borderId="0" xfId="62" applyAlignment="1">
      <alignment horizontal="center" vertical="center"/>
      <protection/>
    </xf>
    <xf numFmtId="0" fontId="1" fillId="0" borderId="27" xfId="62" applyFont="1" applyBorder="1" applyAlignment="1">
      <alignment horizontal="center" vertical="center" wrapText="1"/>
      <protection/>
    </xf>
    <xf numFmtId="0" fontId="1" fillId="0" borderId="26" xfId="62" applyFont="1" applyBorder="1" applyAlignment="1">
      <alignment wrapText="1"/>
      <protection/>
    </xf>
    <xf numFmtId="0" fontId="1" fillId="0" borderId="23" xfId="62" applyFont="1" applyBorder="1" applyAlignment="1">
      <alignment horizontal="center" vertical="center" wrapText="1"/>
      <protection/>
    </xf>
    <xf numFmtId="0" fontId="1" fillId="0" borderId="22" xfId="62" applyFont="1" applyBorder="1" applyAlignment="1">
      <alignment wrapText="1"/>
      <protection/>
    </xf>
    <xf numFmtId="0" fontId="1" fillId="0" borderId="26" xfId="62" applyFont="1" applyBorder="1" applyAlignment="1">
      <alignment horizontal="center" vertical="center" wrapText="1"/>
      <protection/>
    </xf>
    <xf numFmtId="0" fontId="1" fillId="0" borderId="22" xfId="62" applyFont="1" applyBorder="1" applyAlignment="1">
      <alignment horizontal="center" vertical="center" wrapText="1"/>
      <protection/>
    </xf>
    <xf numFmtId="0" fontId="0" fillId="0" borderId="65" xfId="62" applyBorder="1" applyAlignment="1">
      <alignment horizontal="center" vertical="center" wrapText="1"/>
      <protection/>
    </xf>
    <xf numFmtId="0" fontId="0" fillId="0" borderId="25" xfId="0" applyBorder="1" applyAlignment="1">
      <alignment horizontal="center" wrapText="1"/>
    </xf>
    <xf numFmtId="0" fontId="0" fillId="0" borderId="24" xfId="0" applyBorder="1" applyAlignment="1">
      <alignment horizontal="center" wrapText="1"/>
    </xf>
    <xf numFmtId="0" fontId="0" fillId="0" borderId="23" xfId="0" applyBorder="1" applyAlignment="1">
      <alignment horizontal="center" wrapText="1"/>
    </xf>
    <xf numFmtId="0" fontId="0" fillId="0" borderId="22" xfId="0" applyBorder="1" applyAlignment="1">
      <alignment horizontal="center" wrapText="1"/>
    </xf>
    <xf numFmtId="0" fontId="4" fillId="0" borderId="27" xfId="0" applyFont="1"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51" fillId="0" borderId="0" xfId="0" applyFont="1" applyAlignment="1">
      <alignment horizontal="center" vertical="center"/>
    </xf>
    <xf numFmtId="3" fontId="50" fillId="0" borderId="0" xfId="0" applyNumberFormat="1" applyFont="1" applyFill="1" applyAlignment="1">
      <alignment horizontal="center" vertical="center"/>
    </xf>
    <xf numFmtId="3" fontId="64" fillId="0" borderId="27" xfId="0" applyNumberFormat="1" applyFont="1" applyFill="1" applyBorder="1" applyAlignment="1">
      <alignment horizontal="center" vertical="center" wrapText="1"/>
    </xf>
    <xf numFmtId="0" fontId="4" fillId="0" borderId="26" xfId="0" applyFont="1" applyBorder="1" applyAlignment="1">
      <alignment wrapText="1"/>
    </xf>
    <xf numFmtId="0" fontId="4" fillId="0" borderId="25" xfId="0" applyFont="1" applyBorder="1" applyAlignment="1">
      <alignment wrapText="1"/>
    </xf>
    <xf numFmtId="0" fontId="4" fillId="0" borderId="24" xfId="0" applyFont="1" applyBorder="1" applyAlignment="1">
      <alignment wrapText="1"/>
    </xf>
    <xf numFmtId="0" fontId="4" fillId="0" borderId="23" xfId="0" applyFont="1" applyBorder="1" applyAlignment="1">
      <alignment wrapText="1"/>
    </xf>
    <xf numFmtId="0" fontId="4" fillId="0" borderId="22" xfId="0" applyFont="1" applyBorder="1" applyAlignment="1">
      <alignment wrapText="1"/>
    </xf>
    <xf numFmtId="3" fontId="64" fillId="0" borderId="21" xfId="0" applyNumberFormat="1" applyFont="1" applyFill="1" applyBorder="1" applyAlignment="1">
      <alignment horizontal="center" vertical="center"/>
    </xf>
    <xf numFmtId="0" fontId="6" fillId="0" borderId="29" xfId="0" applyFont="1" applyBorder="1" applyAlignment="1">
      <alignment horizontal="center" vertical="center"/>
    </xf>
    <xf numFmtId="0" fontId="6" fillId="0" borderId="59" xfId="0" applyFont="1" applyBorder="1" applyAlignment="1">
      <alignment horizontal="center" vertical="center"/>
    </xf>
    <xf numFmtId="0" fontId="4" fillId="0" borderId="26" xfId="0" applyFont="1" applyBorder="1" applyAlignment="1">
      <alignment wrapText="1"/>
    </xf>
    <xf numFmtId="0" fontId="4" fillId="0" borderId="25" xfId="0" applyFont="1" applyBorder="1" applyAlignment="1">
      <alignment wrapText="1"/>
    </xf>
    <xf numFmtId="0" fontId="4" fillId="0" borderId="24" xfId="0" applyFont="1" applyBorder="1" applyAlignment="1">
      <alignment wrapText="1"/>
    </xf>
    <xf numFmtId="0" fontId="4" fillId="0" borderId="23" xfId="0" applyFont="1" applyBorder="1" applyAlignment="1">
      <alignment wrapText="1"/>
    </xf>
    <xf numFmtId="0" fontId="4" fillId="0" borderId="22" xfId="0" applyFont="1" applyBorder="1" applyAlignment="1">
      <alignment wrapText="1"/>
    </xf>
    <xf numFmtId="0" fontId="4" fillId="0" borderId="30"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3" fontId="50" fillId="0" borderId="0" xfId="62" applyNumberFormat="1" applyFont="1" applyFill="1" applyAlignment="1">
      <alignment horizontal="center"/>
      <protection/>
    </xf>
    <xf numFmtId="0" fontId="0" fillId="0" borderId="21" xfId="62" applyBorder="1" applyAlignment="1">
      <alignment horizontal="center"/>
      <protection/>
    </xf>
    <xf numFmtId="0" fontId="0" fillId="0" borderId="59" xfId="62" applyBorder="1" applyAlignment="1">
      <alignment horizontal="center"/>
      <protection/>
    </xf>
    <xf numFmtId="0" fontId="0" fillId="0" borderId="27" xfId="62" applyBorder="1" applyAlignment="1">
      <alignment horizontal="center" wrapText="1"/>
      <protection/>
    </xf>
    <xf numFmtId="0" fontId="0" fillId="0" borderId="26" xfId="62" applyBorder="1" applyAlignment="1">
      <alignment wrapText="1"/>
      <protection/>
    </xf>
    <xf numFmtId="0" fontId="0" fillId="0" borderId="23" xfId="62" applyBorder="1" applyAlignment="1">
      <alignment horizontal="center" wrapText="1"/>
      <protection/>
    </xf>
    <xf numFmtId="0" fontId="0" fillId="0" borderId="22" xfId="62" applyBorder="1" applyAlignment="1">
      <alignment wrapText="1"/>
      <protection/>
    </xf>
    <xf numFmtId="0" fontId="0" fillId="0" borderId="27" xfId="62" applyBorder="1" applyAlignment="1">
      <alignment horizontal="center" vertical="center" wrapText="1"/>
      <protection/>
    </xf>
    <xf numFmtId="0" fontId="0" fillId="0" borderId="26" xfId="62" applyBorder="1" applyAlignment="1">
      <alignment horizontal="center" vertical="center" wrapText="1"/>
      <protection/>
    </xf>
    <xf numFmtId="0" fontId="0" fillId="0" borderId="23" xfId="62" applyBorder="1" applyAlignment="1">
      <alignment horizontal="center" vertical="center" wrapText="1"/>
      <protection/>
    </xf>
    <xf numFmtId="0" fontId="0" fillId="0" borderId="22" xfId="62" applyBorder="1" applyAlignment="1">
      <alignment horizontal="center" vertical="center" wrapText="1"/>
      <protection/>
    </xf>
    <xf numFmtId="0" fontId="0" fillId="0" borderId="27" xfId="62" applyFill="1" applyBorder="1" applyAlignment="1">
      <alignment horizontal="center" vertical="center" wrapText="1"/>
      <protection/>
    </xf>
    <xf numFmtId="0" fontId="0" fillId="0" borderId="26" xfId="62" applyFill="1" applyBorder="1" applyAlignment="1">
      <alignment horizontal="center" vertical="center" wrapText="1"/>
      <protection/>
    </xf>
    <xf numFmtId="0" fontId="0" fillId="0" borderId="23" xfId="62" applyFill="1" applyBorder="1" applyAlignment="1">
      <alignment horizontal="center" vertical="center" wrapText="1"/>
      <protection/>
    </xf>
    <xf numFmtId="0" fontId="0" fillId="0" borderId="22" xfId="62" applyFill="1" applyBorder="1" applyAlignment="1">
      <alignment horizontal="center" vertical="center" wrapText="1"/>
      <protection/>
    </xf>
    <xf numFmtId="0" fontId="0" fillId="0" borderId="30" xfId="62" applyBorder="1" applyAlignment="1">
      <alignment horizontal="center" wrapText="1"/>
      <protection/>
    </xf>
    <xf numFmtId="0" fontId="0" fillId="0" borderId="31" xfId="62" applyBorder="1" applyAlignment="1">
      <alignment horizontal="center" wrapText="1"/>
      <protection/>
    </xf>
    <xf numFmtId="0" fontId="0" fillId="0" borderId="0" xfId="62" applyFont="1" applyAlignment="1">
      <alignment horizontal="left" vertical="top" wrapText="1"/>
      <protection/>
    </xf>
    <xf numFmtId="0" fontId="55" fillId="0" borderId="0" xfId="0" applyFont="1" applyFill="1" applyAlignment="1">
      <alignment horizontal="center"/>
    </xf>
    <xf numFmtId="0" fontId="84" fillId="0" borderId="0" xfId="0" applyFont="1" applyFill="1" applyBorder="1" applyAlignment="1">
      <alignment horizontal="left" vertical="top" wrapText="1"/>
    </xf>
    <xf numFmtId="0" fontId="56" fillId="0" borderId="0" xfId="0" applyFont="1" applyAlignment="1">
      <alignment horizontal="left" vertical="top" wrapText="1"/>
    </xf>
    <xf numFmtId="0" fontId="84" fillId="0" borderId="0" xfId="0" applyFont="1" applyFill="1" applyBorder="1" applyAlignment="1">
      <alignment horizontal="left" vertical="center" wrapText="1"/>
    </xf>
    <xf numFmtId="0" fontId="0" fillId="0" borderId="0" xfId="0" applyAlignment="1">
      <alignment horizontal="left" vertical="center" wrapText="1"/>
    </xf>
    <xf numFmtId="4" fontId="6" fillId="0" borderId="0" xfId="0" applyNumberFormat="1" applyFont="1" applyAlignment="1">
      <alignment horizontal="center"/>
    </xf>
    <xf numFmtId="0" fontId="51" fillId="0" borderId="0" xfId="0" applyFont="1" applyAlignment="1">
      <alignment horizontal="center"/>
    </xf>
    <xf numFmtId="0" fontId="52" fillId="0" borderId="0" xfId="0" applyFont="1" applyAlignment="1">
      <alignment horizontal="center"/>
    </xf>
    <xf numFmtId="208" fontId="64" fillId="0" borderId="27" xfId="0" applyNumberFormat="1" applyFont="1" applyBorder="1" applyAlignment="1">
      <alignment horizontal="center" vertical="center" wrapText="1"/>
    </xf>
    <xf numFmtId="0" fontId="0" fillId="0" borderId="23" xfId="0" applyFont="1" applyBorder="1" applyAlignment="1">
      <alignment horizontal="center" vertical="center" wrapText="1"/>
    </xf>
    <xf numFmtId="0" fontId="66"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64" fillId="0" borderId="27"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64" fillId="0" borderId="30" xfId="0" applyNumberFormat="1" applyFont="1" applyBorder="1" applyAlignment="1">
      <alignment horizontal="center" vertical="center" wrapText="1"/>
    </xf>
    <xf numFmtId="0" fontId="0" fillId="0" borderId="65" xfId="0" applyBorder="1" applyAlignment="1">
      <alignment horizontal="center" vertical="center" wrapText="1"/>
    </xf>
    <xf numFmtId="0" fontId="0" fillId="0" borderId="31" xfId="0" applyBorder="1" applyAlignment="1">
      <alignment horizontal="center" vertical="center" wrapText="1"/>
    </xf>
    <xf numFmtId="0" fontId="0" fillId="0" borderId="27" xfId="0" applyFill="1" applyBorder="1" applyAlignment="1" quotePrefix="1">
      <alignment horizontal="center" vertical="center" wrapText="1"/>
    </xf>
    <xf numFmtId="0" fontId="0" fillId="0" borderId="23" xfId="0" applyFill="1" applyBorder="1" applyAlignment="1">
      <alignment horizontal="center" vertical="center" wrapText="1"/>
    </xf>
    <xf numFmtId="0" fontId="0" fillId="31" borderId="30" xfId="0" applyFont="1" applyFill="1" applyBorder="1" applyAlignment="1">
      <alignment vertical="top" wrapText="1"/>
    </xf>
    <xf numFmtId="0" fontId="0" fillId="31" borderId="31" xfId="0" applyFill="1" applyBorder="1" applyAlignment="1">
      <alignment vertical="top" wrapText="1"/>
    </xf>
    <xf numFmtId="0" fontId="0" fillId="31" borderId="27" xfId="0" applyFill="1" applyBorder="1" applyAlignment="1" quotePrefix="1">
      <alignment vertical="top" wrapText="1"/>
    </xf>
    <xf numFmtId="0" fontId="0" fillId="31" borderId="11" xfId="0" applyFill="1" applyBorder="1" applyAlignment="1">
      <alignment vertical="top" wrapText="1"/>
    </xf>
    <xf numFmtId="0" fontId="0" fillId="31" borderId="26" xfId="0" applyFill="1" applyBorder="1" applyAlignment="1">
      <alignment vertical="top" wrapText="1"/>
    </xf>
    <xf numFmtId="0" fontId="0" fillId="31" borderId="23" xfId="0" applyFill="1" applyBorder="1" applyAlignment="1">
      <alignment vertical="top" wrapText="1"/>
    </xf>
    <xf numFmtId="0" fontId="0" fillId="31" borderId="13" xfId="0" applyFill="1" applyBorder="1" applyAlignment="1">
      <alignment vertical="top" wrapText="1"/>
    </xf>
    <xf numFmtId="0" fontId="0" fillId="31" borderId="22" xfId="0" applyFill="1" applyBorder="1" applyAlignment="1">
      <alignment vertical="top" wrapText="1"/>
    </xf>
    <xf numFmtId="0" fontId="0" fillId="31" borderId="30" xfId="0" applyFill="1" applyBorder="1" applyAlignment="1">
      <alignment vertical="top" wrapText="1"/>
    </xf>
    <xf numFmtId="0" fontId="31" fillId="0" borderId="30"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21"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59" xfId="0" applyBorder="1" applyAlignment="1">
      <alignment horizontal="center" vertical="center" wrapText="1"/>
    </xf>
    <xf numFmtId="0" fontId="1" fillId="0" borderId="0" xfId="0" applyFont="1" applyFill="1" applyBorder="1" applyAlignment="1">
      <alignment vertical="center"/>
    </xf>
    <xf numFmtId="0" fontId="0" fillId="0" borderId="30" xfId="0" applyFill="1" applyBorder="1" applyAlignment="1" quotePrefix="1">
      <alignment horizontal="center" vertical="center" wrapText="1"/>
    </xf>
    <xf numFmtId="0" fontId="0" fillId="0" borderId="27" xfId="0" applyBorder="1" applyAlignment="1" quotePrefix="1">
      <alignment horizontal="center" vertical="center" wrapText="1"/>
    </xf>
    <xf numFmtId="0" fontId="53" fillId="0" borderId="0" xfId="0" applyFont="1" applyFill="1" applyAlignment="1" applyProtection="1">
      <alignment vertical="top" wrapText="1"/>
      <protection locked="0"/>
    </xf>
    <xf numFmtId="0" fontId="0" fillId="0" borderId="0" xfId="0" applyFill="1" applyAlignment="1" applyProtection="1">
      <alignment vertical="top" wrapText="1"/>
      <protection locked="0"/>
    </xf>
    <xf numFmtId="0" fontId="0" fillId="0" borderId="27" xfId="0" applyFill="1" applyBorder="1" applyAlignment="1" quotePrefix="1">
      <alignment horizontal="center" vertical="center"/>
    </xf>
    <xf numFmtId="0" fontId="0" fillId="0" borderId="23" xfId="0" applyFill="1" applyBorder="1" applyAlignment="1">
      <alignment horizontal="center" vertical="center"/>
    </xf>
    <xf numFmtId="0" fontId="0" fillId="0" borderId="27" xfId="0" applyFill="1" applyBorder="1" applyAlignment="1">
      <alignment horizontal="center" vertical="center" wrapText="1"/>
    </xf>
    <xf numFmtId="0" fontId="65" fillId="0" borderId="0" xfId="0" applyFont="1" applyFill="1" applyAlignment="1">
      <alignment horizontal="center"/>
    </xf>
    <xf numFmtId="0" fontId="1" fillId="0" borderId="21" xfId="0" applyFont="1" applyBorder="1" applyAlignment="1">
      <alignment horizontal="center"/>
    </xf>
    <xf numFmtId="0" fontId="1" fillId="0" borderId="29" xfId="0" applyFont="1" applyBorder="1" applyAlignment="1">
      <alignment horizontal="center"/>
    </xf>
    <xf numFmtId="0" fontId="1" fillId="0" borderId="59" xfId="0" applyFont="1" applyBorder="1" applyAlignment="1">
      <alignment horizontal="center"/>
    </xf>
    <xf numFmtId="0" fontId="0" fillId="0" borderId="59" xfId="0" applyBorder="1" applyAlignment="1">
      <alignment/>
    </xf>
    <xf numFmtId="0" fontId="31" fillId="0" borderId="30" xfId="0" applyFont="1" applyBorder="1" applyAlignment="1">
      <alignment horizontal="center" vertical="center" wrapText="1"/>
    </xf>
    <xf numFmtId="0" fontId="31" fillId="0" borderId="31" xfId="0" applyFont="1" applyBorder="1" applyAlignment="1">
      <alignment horizontal="center" vertical="center" wrapText="1"/>
    </xf>
    <xf numFmtId="0" fontId="53" fillId="31" borderId="0" xfId="0" applyFont="1" applyFill="1" applyAlignment="1" applyProtection="1">
      <alignment vertical="top" wrapText="1"/>
      <protection locked="0"/>
    </xf>
    <xf numFmtId="0" fontId="0" fillId="31" borderId="0" xfId="0" applyFill="1" applyAlignment="1" applyProtection="1">
      <alignment vertical="top" wrapText="1"/>
      <protection locked="0"/>
    </xf>
    <xf numFmtId="0" fontId="1"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Border="1" applyAlignment="1">
      <alignment wrapText="1"/>
    </xf>
    <xf numFmtId="0" fontId="0" fillId="0" borderId="0" xfId="0" applyAlignment="1" quotePrefix="1">
      <alignment horizontal="center"/>
    </xf>
    <xf numFmtId="0" fontId="0" fillId="0" borderId="19" xfId="0" applyBorder="1" applyAlignment="1">
      <alignment/>
    </xf>
    <xf numFmtId="0" fontId="1" fillId="0" borderId="0" xfId="0" applyFont="1" applyAlignment="1">
      <alignment vertical="center"/>
    </xf>
    <xf numFmtId="0" fontId="0" fillId="0" borderId="0" xfId="0" applyAlignment="1">
      <alignment vertical="center"/>
    </xf>
    <xf numFmtId="0" fontId="0" fillId="0" borderId="0" xfId="0" applyAlignment="1" quotePrefix="1">
      <alignment horizontal="center" vertical="center"/>
    </xf>
    <xf numFmtId="0" fontId="0" fillId="0" borderId="19" xfId="0" applyBorder="1" applyAlignment="1">
      <alignment horizontal="center" vertical="center"/>
    </xf>
    <xf numFmtId="0" fontId="0" fillId="0" borderId="19" xfId="0" applyBorder="1" applyAlignment="1" quotePrefix="1">
      <alignment horizontal="center"/>
    </xf>
    <xf numFmtId="0" fontId="45" fillId="0" borderId="0" xfId="0" applyFont="1" applyAlignment="1">
      <alignment horizontal="center" vertical="center"/>
    </xf>
    <xf numFmtId="0" fontId="0" fillId="0" borderId="55" xfId="0" applyBorder="1" applyAlignment="1">
      <alignment horizontal="center" vertical="top" wrapText="1"/>
    </xf>
    <xf numFmtId="0" fontId="0" fillId="0" borderId="100" xfId="0" applyBorder="1" applyAlignment="1">
      <alignment horizontal="center" vertical="top" wrapText="1"/>
    </xf>
    <xf numFmtId="0" fontId="0" fillId="0" borderId="55" xfId="0" applyBorder="1" applyAlignment="1">
      <alignment horizontal="center" vertical="center" wrapText="1"/>
    </xf>
    <xf numFmtId="0" fontId="0" fillId="0" borderId="100" xfId="0" applyBorder="1" applyAlignment="1">
      <alignment horizontal="center" vertical="center" wrapText="1"/>
    </xf>
    <xf numFmtId="0" fontId="0" fillId="0" borderId="101" xfId="0" applyBorder="1" applyAlignment="1">
      <alignment horizontal="center" vertical="top"/>
    </xf>
    <xf numFmtId="0" fontId="0" fillId="0" borderId="102" xfId="0" applyBorder="1" applyAlignment="1">
      <alignment horizontal="center" vertical="top"/>
    </xf>
    <xf numFmtId="0" fontId="0" fillId="0" borderId="16" xfId="0" applyBorder="1" applyAlignment="1">
      <alignment vertical="top"/>
    </xf>
    <xf numFmtId="0" fontId="0" fillId="0" borderId="0" xfId="0" applyBorder="1" applyAlignment="1">
      <alignment vertical="top"/>
    </xf>
    <xf numFmtId="0" fontId="0" fillId="32" borderId="0" xfId="0" applyFill="1" applyBorder="1" applyAlignment="1">
      <alignment horizontal="center" vertical="top"/>
    </xf>
    <xf numFmtId="0" fontId="0" fillId="32" borderId="24" xfId="0" applyFill="1" applyBorder="1" applyAlignment="1">
      <alignment horizontal="center" vertical="top"/>
    </xf>
    <xf numFmtId="0" fontId="0" fillId="0" borderId="103" xfId="0" applyBorder="1" applyAlignment="1">
      <alignment horizontal="center" vertical="top" wrapText="1"/>
    </xf>
    <xf numFmtId="0" fontId="0" fillId="0" borderId="104" xfId="0" applyBorder="1" applyAlignment="1">
      <alignment horizontal="center" vertical="top" wrapText="1"/>
    </xf>
    <xf numFmtId="0" fontId="0" fillId="0" borderId="25" xfId="0" applyBorder="1" applyAlignment="1">
      <alignment vertical="top"/>
    </xf>
    <xf numFmtId="0" fontId="0" fillId="0" borderId="17" xfId="0" applyBorder="1" applyAlignment="1">
      <alignment vertical="top"/>
    </xf>
    <xf numFmtId="0" fontId="0" fillId="0" borderId="9" xfId="0" applyBorder="1" applyAlignment="1">
      <alignment vertical="top"/>
    </xf>
    <xf numFmtId="0" fontId="0" fillId="32" borderId="9" xfId="0" applyFill="1" applyBorder="1" applyAlignment="1">
      <alignment horizontal="center" vertical="top"/>
    </xf>
    <xf numFmtId="0" fontId="0" fillId="32" borderId="105" xfId="0" applyFill="1" applyBorder="1" applyAlignment="1">
      <alignment horizontal="center" vertical="top"/>
    </xf>
    <xf numFmtId="0" fontId="0" fillId="0" borderId="106" xfId="0" applyBorder="1" applyAlignment="1">
      <alignment vertical="top"/>
    </xf>
    <xf numFmtId="0" fontId="0" fillId="0" borderId="45" xfId="0" applyBorder="1" applyAlignment="1">
      <alignment vertical="top"/>
    </xf>
    <xf numFmtId="0" fontId="0" fillId="0" borderId="43" xfId="0" applyBorder="1" applyAlignment="1">
      <alignment vertical="top"/>
    </xf>
    <xf numFmtId="0" fontId="0" fillId="32" borderId="43" xfId="0" applyFill="1" applyBorder="1" applyAlignment="1">
      <alignment horizontal="center" vertical="top"/>
    </xf>
    <xf numFmtId="0" fontId="0" fillId="32" borderId="107" xfId="0" applyFill="1" applyBorder="1" applyAlignment="1">
      <alignment horizontal="center" vertical="top"/>
    </xf>
    <xf numFmtId="0" fontId="0" fillId="0" borderId="108" xfId="0" applyBorder="1" applyAlignment="1">
      <alignment vertical="top"/>
    </xf>
    <xf numFmtId="14" fontId="0" fillId="32" borderId="0" xfId="0" applyNumberFormat="1" applyFill="1" applyBorder="1" applyAlignment="1">
      <alignment horizontal="center" vertical="top"/>
    </xf>
    <xf numFmtId="0" fontId="0" fillId="0" borderId="15" xfId="0" applyFill="1" applyBorder="1" applyAlignment="1">
      <alignment horizontal="left" vertical="top"/>
    </xf>
    <xf numFmtId="0" fontId="0" fillId="0" borderId="14" xfId="0" applyFill="1" applyBorder="1" applyAlignment="1">
      <alignment horizontal="left" vertical="top"/>
    </xf>
    <xf numFmtId="0" fontId="1" fillId="32" borderId="14" xfId="0" applyFont="1" applyFill="1" applyBorder="1" applyAlignment="1">
      <alignment vertical="top"/>
    </xf>
    <xf numFmtId="0" fontId="0" fillId="32" borderId="14" xfId="0" applyFill="1" applyBorder="1" applyAlignment="1">
      <alignment vertical="top"/>
    </xf>
    <xf numFmtId="0" fontId="0" fillId="32" borderId="41" xfId="0" applyFill="1" applyBorder="1" applyAlignment="1">
      <alignment vertical="top"/>
    </xf>
    <xf numFmtId="0" fontId="0" fillId="0" borderId="109" xfId="0" applyFill="1" applyBorder="1" applyAlignment="1">
      <alignment horizontal="center" vertical="top"/>
    </xf>
    <xf numFmtId="0" fontId="0" fillId="0" borderId="110" xfId="0" applyFill="1" applyBorder="1" applyAlignment="1">
      <alignment horizontal="center" vertical="top"/>
    </xf>
    <xf numFmtId="14" fontId="0" fillId="32" borderId="9" xfId="0" applyNumberFormat="1" applyFill="1" applyBorder="1" applyAlignment="1">
      <alignment horizontal="center" vertical="top"/>
    </xf>
    <xf numFmtId="0" fontId="0" fillId="32" borderId="25" xfId="0" applyFill="1" applyBorder="1" applyAlignment="1">
      <alignment vertical="top"/>
    </xf>
    <xf numFmtId="0" fontId="0" fillId="32" borderId="0" xfId="0" applyFill="1" applyBorder="1" applyAlignment="1">
      <alignment vertical="top"/>
    </xf>
    <xf numFmtId="0" fontId="0" fillId="32" borderId="24" xfId="0" applyFill="1" applyBorder="1" applyAlignment="1">
      <alignment vertical="top"/>
    </xf>
    <xf numFmtId="0" fontId="0" fillId="0" borderId="17" xfId="0" applyBorder="1" applyAlignment="1">
      <alignment horizontal="center"/>
    </xf>
    <xf numFmtId="0" fontId="0" fillId="0" borderId="9" xfId="0" applyBorder="1" applyAlignment="1">
      <alignment horizontal="center"/>
    </xf>
    <xf numFmtId="0" fontId="1" fillId="0" borderId="55" xfId="0" applyFont="1" applyBorder="1" applyAlignment="1">
      <alignment horizontal="left" vertical="top"/>
    </xf>
    <xf numFmtId="0" fontId="1" fillId="0" borderId="46" xfId="0" applyFont="1" applyBorder="1" applyAlignment="1">
      <alignment horizontal="left" vertical="top"/>
    </xf>
    <xf numFmtId="0" fontId="0" fillId="0" borderId="46" xfId="0" applyBorder="1" applyAlignment="1">
      <alignment horizontal="left"/>
    </xf>
    <xf numFmtId="0" fontId="0" fillId="0" borderId="54" xfId="0" applyBorder="1" applyAlignment="1">
      <alignment horizontal="left"/>
    </xf>
    <xf numFmtId="0" fontId="0" fillId="32" borderId="0" xfId="0" applyFill="1" applyAlignment="1">
      <alignment vertical="top"/>
    </xf>
    <xf numFmtId="0" fontId="30" fillId="32" borderId="25" xfId="0" applyFont="1" applyFill="1" applyBorder="1" applyAlignment="1">
      <alignment vertical="top"/>
    </xf>
    <xf numFmtId="0" fontId="30" fillId="32" borderId="0" xfId="0" applyFont="1" applyFill="1" applyBorder="1" applyAlignment="1">
      <alignment vertical="top"/>
    </xf>
    <xf numFmtId="0" fontId="30" fillId="32" borderId="24" xfId="0" applyFont="1" applyFill="1" applyBorder="1" applyAlignment="1">
      <alignment vertical="top"/>
    </xf>
    <xf numFmtId="0" fontId="0" fillId="32" borderId="108" xfId="0" applyFill="1" applyBorder="1" applyAlignment="1">
      <alignment vertical="top"/>
    </xf>
    <xf numFmtId="0" fontId="0" fillId="32" borderId="43" xfId="0" applyFill="1" applyBorder="1" applyAlignment="1">
      <alignment vertical="top"/>
    </xf>
    <xf numFmtId="0" fontId="0" fillId="32" borderId="107" xfId="0" applyFill="1" applyBorder="1" applyAlignment="1">
      <alignment vertical="top"/>
    </xf>
    <xf numFmtId="0" fontId="0" fillId="0" borderId="111" xfId="0" applyBorder="1" applyAlignment="1">
      <alignment horizontal="center" vertical="top" wrapText="1"/>
    </xf>
    <xf numFmtId="0" fontId="0" fillId="0" borderId="36" xfId="0" applyBorder="1" applyAlignment="1">
      <alignment horizontal="center" vertical="top" wrapText="1"/>
    </xf>
    <xf numFmtId="0" fontId="46" fillId="0" borderId="111" xfId="0" applyFont="1" applyBorder="1" applyAlignment="1">
      <alignment horizontal="center" vertical="center" wrapText="1"/>
    </xf>
    <xf numFmtId="0" fontId="46" fillId="0" borderId="36" xfId="0" applyFont="1" applyBorder="1" applyAlignment="1">
      <alignment horizontal="center" vertical="center" wrapText="1"/>
    </xf>
    <xf numFmtId="0" fontId="1" fillId="0" borderId="15" xfId="0" applyFont="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1" fillId="0" borderId="41" xfId="0" applyFont="1" applyBorder="1" applyAlignment="1">
      <alignment vertical="top" wrapText="1"/>
    </xf>
    <xf numFmtId="0" fontId="0" fillId="0" borderId="111" xfId="0" applyFont="1" applyBorder="1" applyAlignment="1">
      <alignment horizontal="center" vertical="top" wrapText="1"/>
    </xf>
    <xf numFmtId="0" fontId="0" fillId="0" borderId="45" xfId="0" applyBorder="1" applyAlignment="1">
      <alignment horizontal="center" vertical="top"/>
    </xf>
    <xf numFmtId="0" fontId="0" fillId="0" borderId="43" xfId="0" applyBorder="1" applyAlignment="1">
      <alignment horizontal="center" vertical="top"/>
    </xf>
    <xf numFmtId="0" fontId="0" fillId="0" borderId="52" xfId="0" applyBorder="1" applyAlignment="1">
      <alignment horizontal="center" vertical="top"/>
    </xf>
    <xf numFmtId="0" fontId="0" fillId="0" borderId="18" xfId="0" applyBorder="1" applyAlignment="1">
      <alignment vertical="top"/>
    </xf>
    <xf numFmtId="0" fontId="0" fillId="0" borderId="19" xfId="0" applyBorder="1" applyAlignment="1">
      <alignment vertical="top"/>
    </xf>
    <xf numFmtId="0" fontId="0" fillId="0" borderId="45" xfId="0" applyBorder="1" applyAlignment="1">
      <alignment horizontal="center" vertical="top" wrapText="1"/>
    </xf>
    <xf numFmtId="0" fontId="0" fillId="0" borderId="17" xfId="0" applyBorder="1" applyAlignment="1">
      <alignment vertical="top" wrapText="1"/>
    </xf>
    <xf numFmtId="0" fontId="0" fillId="0" borderId="43" xfId="0" applyBorder="1" applyAlignment="1">
      <alignment horizontal="center" vertical="top" wrapText="1"/>
    </xf>
    <xf numFmtId="0" fontId="0" fillId="0" borderId="9" xfId="0" applyBorder="1" applyAlignment="1">
      <alignment horizontal="center" vertical="top" wrapText="1"/>
    </xf>
    <xf numFmtId="0" fontId="0" fillId="32" borderId="25" xfId="0" applyFont="1" applyFill="1" applyBorder="1" applyAlignment="1">
      <alignment vertical="top"/>
    </xf>
    <xf numFmtId="0" fontId="0" fillId="32" borderId="25" xfId="0" applyFont="1" applyFill="1" applyBorder="1" applyAlignment="1">
      <alignment vertical="top"/>
    </xf>
    <xf numFmtId="0" fontId="0" fillId="32" borderId="0" xfId="0" applyFont="1" applyFill="1" applyBorder="1" applyAlignment="1">
      <alignment vertical="top"/>
    </xf>
    <xf numFmtId="0" fontId="0" fillId="32" borderId="24" xfId="0" applyFont="1" applyFill="1" applyBorder="1" applyAlignment="1">
      <alignment vertical="top"/>
    </xf>
    <xf numFmtId="0" fontId="0" fillId="32" borderId="108" xfId="0" applyFont="1" applyFill="1" applyBorder="1" applyAlignment="1">
      <alignment vertical="top"/>
    </xf>
    <xf numFmtId="0" fontId="0" fillId="32" borderId="43" xfId="0" applyFont="1" applyFill="1" applyBorder="1" applyAlignment="1">
      <alignment vertical="top"/>
    </xf>
    <xf numFmtId="0" fontId="0" fillId="32" borderId="107" xfId="0" applyFont="1" applyFill="1" applyBorder="1" applyAlignment="1">
      <alignment vertical="top"/>
    </xf>
    <xf numFmtId="0" fontId="0" fillId="32" borderId="0" xfId="0" applyFont="1" applyFill="1" applyAlignment="1">
      <alignment vertical="top"/>
    </xf>
    <xf numFmtId="0" fontId="0" fillId="0" borderId="111" xfId="0" applyFont="1" applyBorder="1" applyAlignment="1">
      <alignment vertical="top" wrapText="1"/>
    </xf>
    <xf numFmtId="0" fontId="0" fillId="0" borderId="36" xfId="0" applyBorder="1" applyAlignment="1">
      <alignment vertical="top" wrapText="1"/>
    </xf>
    <xf numFmtId="0" fontId="1" fillId="0" borderId="0" xfId="0" applyFont="1" applyAlignment="1">
      <alignment/>
    </xf>
    <xf numFmtId="0" fontId="0" fillId="32" borderId="14" xfId="0" applyFont="1" applyFill="1" applyBorder="1" applyAlignment="1">
      <alignment vertical="top"/>
    </xf>
    <xf numFmtId="0" fontId="0" fillId="32" borderId="0" xfId="0" applyFont="1" applyFill="1" applyBorder="1" applyAlignment="1">
      <alignment horizontal="center" vertical="top"/>
    </xf>
    <xf numFmtId="17" fontId="0" fillId="32" borderId="0" xfId="0" applyNumberFormat="1" applyFont="1" applyFill="1" applyBorder="1" applyAlignment="1" quotePrefix="1">
      <alignment horizontal="center" vertical="top"/>
    </xf>
    <xf numFmtId="0" fontId="0" fillId="32" borderId="0" xfId="0" applyFont="1" applyFill="1" applyBorder="1" applyAlignment="1" quotePrefix="1">
      <alignment horizontal="center" vertical="top"/>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_ADITAnalysisID090805" xfId="64"/>
    <cellStyle name="Normal_FN1 Ratebase Draft SPP template (6-11-04) v2" xfId="65"/>
    <cellStyle name="Note" xfId="66"/>
    <cellStyle name="Output" xfId="67"/>
    <cellStyle name="Percent" xfId="68"/>
    <cellStyle name="Percent 2" xfId="69"/>
    <cellStyle name="Percent 3" xfId="70"/>
    <cellStyle name="PSChar" xfId="71"/>
    <cellStyle name="PSDate" xfId="72"/>
    <cellStyle name="PSDec" xfId="73"/>
    <cellStyle name="PSHeading" xfId="74"/>
    <cellStyle name="PSInt" xfId="75"/>
    <cellStyle name="PSSpacer"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fs3.prestongates.com\clients\1-Projects\1-%20Active%20Projects\Allegheny\2008%20FINAL%20TrAILCo2007%20true%20up%20Rev%20Req.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The%20Gibsons\My%20Documents\FERC%20non-filing%20information%20-%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T 1-ADIT"/>
      <sheetName val="ATT 2 - Other Taxes"/>
      <sheetName val="3 - Revenue Credits"/>
      <sheetName val="4 - Incentive ROE Adj"/>
      <sheetName val="Sheet1"/>
      <sheetName val="5 - Cost Support"/>
      <sheetName val="5a- Precommercial Costs"/>
      <sheetName val="6- Est &amp; Reconcile WS"/>
      <sheetName val="7 - Cap Add WS"/>
      <sheetName val="Attachment 8, page 1"/>
      <sheetName val="Attachment 8, page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 Input Data"/>
      <sheetName val="O&amp;M Reconciliation"/>
      <sheetName val="Bill Summary"/>
      <sheetName val="Rate Comparison"/>
      <sheetName val="Plant Input"/>
      <sheetName val="Alloc Rate Base"/>
      <sheetName val="GL Input"/>
      <sheetName val="Prod Exp"/>
      <sheetName val="RB Alloc"/>
      <sheetName val="Pur Power"/>
      <sheetName val="Direct Input"/>
      <sheetName val="Prepayments"/>
      <sheetName val="Cost of Capital"/>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1"/>
  <sheetViews>
    <sheetView tabSelected="1" view="pageBreakPreview" zoomScale="120" zoomScaleSheetLayoutView="120" zoomScalePageLayoutView="0" workbookViewId="0" topLeftCell="A1">
      <selection activeCell="A3" sqref="A3"/>
    </sheetView>
  </sheetViews>
  <sheetFormatPr defaultColWidth="9.140625" defaultRowHeight="12.75"/>
  <cols>
    <col min="9" max="9" width="15.7109375" style="0" customWidth="1"/>
  </cols>
  <sheetData>
    <row r="1" spans="1:9" ht="20.25">
      <c r="A1" s="1366" t="s">
        <v>1283</v>
      </c>
      <c r="B1" s="1366"/>
      <c r="C1" s="1366"/>
      <c r="D1" s="1366"/>
      <c r="E1" s="1366"/>
      <c r="F1" s="1366"/>
      <c r="G1" s="1366"/>
      <c r="H1" s="1366"/>
      <c r="I1" s="1366"/>
    </row>
    <row r="2" spans="1:12" ht="20.25">
      <c r="A2" s="1367" t="str">
        <f>Inputs!B2</f>
        <v>(For Rate Year Beginning July 1, 2015, Based on 2014 Data)</v>
      </c>
      <c r="B2" s="1368"/>
      <c r="C2" s="1368"/>
      <c r="D2" s="1368"/>
      <c r="E2" s="1368"/>
      <c r="F2" s="1368"/>
      <c r="G2" s="1368"/>
      <c r="H2" s="1368"/>
      <c r="I2" s="1368"/>
      <c r="J2" s="708"/>
      <c r="K2" s="708"/>
      <c r="L2" s="708"/>
    </row>
    <row r="5" spans="1:9" ht="12.75">
      <c r="A5" s="836" t="s">
        <v>1284</v>
      </c>
      <c r="I5" s="628" t="s">
        <v>1285</v>
      </c>
    </row>
    <row r="7" spans="1:9" ht="12.75">
      <c r="A7" t="s">
        <v>1283</v>
      </c>
      <c r="I7" s="197">
        <v>1</v>
      </c>
    </row>
    <row r="8" spans="1:9" ht="12.75">
      <c r="A8" t="s">
        <v>1296</v>
      </c>
      <c r="I8" s="197">
        <v>2</v>
      </c>
    </row>
    <row r="9" spans="1:9" ht="12.75">
      <c r="A9" t="s">
        <v>1298</v>
      </c>
      <c r="I9" s="197">
        <v>5</v>
      </c>
    </row>
    <row r="10" spans="1:9" ht="12.75">
      <c r="A10" t="s">
        <v>1289</v>
      </c>
      <c r="I10" s="197">
        <v>9</v>
      </c>
    </row>
    <row r="11" spans="1:9" ht="12.75">
      <c r="A11" t="s">
        <v>1295</v>
      </c>
      <c r="I11" s="197">
        <v>12</v>
      </c>
    </row>
    <row r="12" spans="1:9" ht="12.75">
      <c r="A12" t="s">
        <v>1286</v>
      </c>
      <c r="I12" s="197">
        <v>13</v>
      </c>
    </row>
    <row r="13" spans="1:9" ht="12.75">
      <c r="A13" t="s">
        <v>1287</v>
      </c>
      <c r="I13" s="197">
        <v>14</v>
      </c>
    </row>
    <row r="14" spans="1:9" ht="12.75">
      <c r="A14" t="s">
        <v>1288</v>
      </c>
      <c r="I14" s="197">
        <v>15</v>
      </c>
    </row>
    <row r="15" spans="1:9" ht="12.75">
      <c r="A15" t="s">
        <v>1290</v>
      </c>
      <c r="I15" s="197">
        <v>17</v>
      </c>
    </row>
    <row r="16" spans="1:9" ht="12.75">
      <c r="A16" t="s">
        <v>1291</v>
      </c>
      <c r="I16" s="197">
        <v>18</v>
      </c>
    </row>
    <row r="17" spans="1:9" ht="12.75">
      <c r="A17" t="s">
        <v>1292</v>
      </c>
      <c r="I17" s="197">
        <v>19</v>
      </c>
    </row>
    <row r="18" spans="1:9" ht="12.75">
      <c r="A18" t="s">
        <v>1293</v>
      </c>
      <c r="I18" s="197">
        <v>20</v>
      </c>
    </row>
    <row r="19" spans="1:9" ht="12.75">
      <c r="A19" t="s">
        <v>1294</v>
      </c>
      <c r="I19" s="197">
        <v>22</v>
      </c>
    </row>
    <row r="20" spans="1:9" ht="12.75">
      <c r="A20" t="s">
        <v>947</v>
      </c>
      <c r="I20" s="197">
        <v>23</v>
      </c>
    </row>
    <row r="21" spans="1:9" ht="12.75">
      <c r="A21" t="s">
        <v>1011</v>
      </c>
      <c r="I21" s="197">
        <v>24</v>
      </c>
    </row>
    <row r="22" spans="1:9" ht="12.75">
      <c r="A22" t="s">
        <v>1297</v>
      </c>
      <c r="I22" s="197">
        <v>26</v>
      </c>
    </row>
    <row r="23" ht="12.75">
      <c r="I23" s="197"/>
    </row>
    <row r="24" ht="12.75">
      <c r="I24" s="197"/>
    </row>
    <row r="25" ht="12.75">
      <c r="I25" s="197"/>
    </row>
    <row r="26" ht="12.75">
      <c r="I26" s="197"/>
    </row>
    <row r="27" ht="12.75">
      <c r="I27" s="197"/>
    </row>
    <row r="28" ht="12.75">
      <c r="I28" s="197"/>
    </row>
    <row r="29" ht="12.75">
      <c r="I29" s="197"/>
    </row>
    <row r="30" ht="12.75">
      <c r="I30" s="197"/>
    </row>
    <row r="31" ht="12.75">
      <c r="I31" s="197"/>
    </row>
    <row r="32" ht="12.75">
      <c r="I32" s="197"/>
    </row>
    <row r="33" ht="12.75">
      <c r="I33" s="197"/>
    </row>
    <row r="34" ht="12.75">
      <c r="I34" s="197"/>
    </row>
    <row r="35" ht="12.75">
      <c r="I35" s="197"/>
    </row>
    <row r="36" ht="12.75">
      <c r="I36" s="197"/>
    </row>
    <row r="37" ht="12.75">
      <c r="I37" s="197"/>
    </row>
    <row r="38" ht="12.75">
      <c r="I38" s="197"/>
    </row>
    <row r="39" ht="12.75">
      <c r="I39" s="197"/>
    </row>
    <row r="40" ht="12.75">
      <c r="I40" s="197"/>
    </row>
    <row r="41" ht="12.75">
      <c r="I41" s="197"/>
    </row>
    <row r="42" ht="12.75">
      <c r="I42" s="197"/>
    </row>
    <row r="43" ht="12.75">
      <c r="I43" s="197"/>
    </row>
    <row r="44" ht="12.75">
      <c r="I44" s="197"/>
    </row>
    <row r="45" ht="12.75">
      <c r="I45" s="197"/>
    </row>
    <row r="46" ht="12.75">
      <c r="I46" s="197"/>
    </row>
    <row r="47" ht="12.75">
      <c r="I47" s="197"/>
    </row>
    <row r="48" ht="12.75">
      <c r="I48" s="197"/>
    </row>
    <row r="49" ht="12.75">
      <c r="I49" s="197"/>
    </row>
    <row r="50" ht="12.75">
      <c r="I50" s="197"/>
    </row>
    <row r="51" ht="12.75">
      <c r="I51" s="197"/>
    </row>
  </sheetData>
  <sheetProtection/>
  <mergeCells count="2">
    <mergeCell ref="A1:I1"/>
    <mergeCell ref="A2:I2"/>
  </mergeCells>
  <printOptions/>
  <pageMargins left="0.5" right="0.5" top="1" bottom="1" header="0.5" footer="0.5"/>
  <pageSetup horizontalDpi="600" verticalDpi="600" orientation="portrait" r:id="rId1"/>
  <headerFooter alignWithMargins="0">
    <oddHeader>&amp;C&amp;"Times New Roman,Bold"&amp;16ATTACHMENT H-1, Page &amp;P of &amp;N
The Empire District Electric Company</oddHeader>
  </headerFooter>
</worksheet>
</file>

<file path=xl/worksheets/sheet10.xml><?xml version="1.0" encoding="utf-8"?>
<worksheet xmlns="http://schemas.openxmlformats.org/spreadsheetml/2006/main" xmlns:r="http://schemas.openxmlformats.org/officeDocument/2006/relationships">
  <dimension ref="A1:Y64"/>
  <sheetViews>
    <sheetView view="pageBreakPreview" zoomScale="60" zoomScaleNormal="60" zoomScalePageLayoutView="0" workbookViewId="0" topLeftCell="A1">
      <selection activeCell="A3" sqref="A3"/>
    </sheetView>
  </sheetViews>
  <sheetFormatPr defaultColWidth="9.140625" defaultRowHeight="12.75"/>
  <cols>
    <col min="1" max="1" width="5.7109375" style="0" customWidth="1"/>
    <col min="2" max="2" width="11.57421875" style="0" bestFit="1" customWidth="1"/>
    <col min="3" max="3" width="0.85546875" style="0" customWidth="1"/>
    <col min="4" max="4" width="14.7109375" style="0" customWidth="1"/>
    <col min="5" max="5" width="10.7109375" style="0" customWidth="1"/>
    <col min="6" max="6" width="0.85546875" style="0" customWidth="1"/>
    <col min="7" max="7" width="12.7109375" style="0" customWidth="1"/>
    <col min="8" max="8" width="10.7109375" style="0" customWidth="1"/>
    <col min="9" max="9" width="0.85546875" style="0" customWidth="1"/>
    <col min="10" max="10" width="17.7109375" style="0" customWidth="1"/>
    <col min="11" max="11" width="10.7109375" style="0" customWidth="1"/>
    <col min="12" max="12" width="0.85546875" style="0" customWidth="1"/>
    <col min="13" max="13" width="12.7109375" style="0" customWidth="1"/>
    <col min="14" max="14" width="10.7109375" style="0" customWidth="1"/>
    <col min="15" max="15" width="0.85546875" style="0" customWidth="1"/>
    <col min="16" max="16" width="14.7109375" style="0" customWidth="1"/>
    <col min="17" max="17" width="10.7109375" style="0" customWidth="1"/>
    <col min="18" max="18" width="0.85546875" style="0" customWidth="1"/>
    <col min="19" max="19" width="14.7109375" style="0" customWidth="1"/>
    <col min="20" max="20" width="10.7109375" style="0" customWidth="1"/>
    <col min="21" max="21" width="0.85546875" style="0" customWidth="1"/>
    <col min="22" max="22" width="13.7109375" style="0" customWidth="1"/>
    <col min="23" max="23" width="10.7109375" style="0" customWidth="1"/>
    <col min="24" max="24" width="0.85546875" style="0" customWidth="1"/>
    <col min="25" max="25" width="17.7109375" style="0" customWidth="1"/>
  </cols>
  <sheetData>
    <row r="1" spans="1:25" ht="20.25">
      <c r="A1" s="1554" t="s">
        <v>663</v>
      </c>
      <c r="B1" s="1400"/>
      <c r="C1" s="1400"/>
      <c r="D1" s="1400"/>
      <c r="E1" s="1400"/>
      <c r="F1" s="1400"/>
      <c r="G1" s="1400"/>
      <c r="H1" s="1400"/>
      <c r="I1" s="1400"/>
      <c r="J1" s="1400"/>
      <c r="K1" s="1400"/>
      <c r="L1" s="1400"/>
      <c r="M1" s="1400"/>
      <c r="N1" s="1400"/>
      <c r="O1" s="1400"/>
      <c r="P1" s="1400"/>
      <c r="Q1" s="1400"/>
      <c r="R1" s="1400"/>
      <c r="S1" s="1400"/>
      <c r="T1" s="1400"/>
      <c r="U1" s="1400"/>
      <c r="V1" s="1400"/>
      <c r="W1" s="1400"/>
      <c r="X1" s="1400"/>
      <c r="Y1" s="1400"/>
    </row>
    <row r="2" spans="1:25" ht="19.5">
      <c r="A2" s="1555" t="str">
        <f>Inputs!B2</f>
        <v>(For Rate Year Beginning July 1, 2015, Based on 2014 Data)</v>
      </c>
      <c r="B2" s="1555"/>
      <c r="C2" s="1555"/>
      <c r="D2" s="1555"/>
      <c r="E2" s="1555"/>
      <c r="F2" s="1555"/>
      <c r="G2" s="1555"/>
      <c r="H2" s="1555"/>
      <c r="I2" s="1555"/>
      <c r="J2" s="1555"/>
      <c r="K2" s="1555"/>
      <c r="L2" s="1555"/>
      <c r="M2" s="1555"/>
      <c r="N2" s="1555"/>
      <c r="O2" s="1555"/>
      <c r="P2" s="1555"/>
      <c r="Q2" s="1555"/>
      <c r="R2" s="1555"/>
      <c r="S2" s="1555"/>
      <c r="T2" s="1400"/>
      <c r="U2" s="1400"/>
      <c r="V2" s="1400"/>
      <c r="W2" s="1400"/>
      <c r="X2" s="1368"/>
      <c r="Y2" s="1368"/>
    </row>
    <row r="3" spans="1:22" ht="19.5">
      <c r="A3" s="622"/>
      <c r="B3" s="622"/>
      <c r="C3" s="622"/>
      <c r="D3" s="622"/>
      <c r="E3" s="622"/>
      <c r="F3" s="622"/>
      <c r="G3" s="622"/>
      <c r="H3" s="622"/>
      <c r="I3" s="622"/>
      <c r="J3" s="622"/>
      <c r="K3" s="622"/>
      <c r="L3" s="622"/>
      <c r="M3" s="622"/>
      <c r="N3" s="622"/>
      <c r="O3" s="622"/>
      <c r="P3" s="622"/>
      <c r="Q3" s="622"/>
      <c r="R3" s="622"/>
      <c r="S3" s="622"/>
      <c r="T3" s="612"/>
      <c r="U3" s="612"/>
      <c r="V3" s="612"/>
    </row>
    <row r="4" spans="1:25" ht="19.5" customHeight="1">
      <c r="A4" s="622"/>
      <c r="B4" s="622"/>
      <c r="C4" s="622"/>
      <c r="D4" s="1556" t="s">
        <v>534</v>
      </c>
      <c r="E4" s="1557"/>
      <c r="F4" s="622"/>
      <c r="G4" s="1562" t="s">
        <v>1141</v>
      </c>
      <c r="H4" s="1563"/>
      <c r="I4" s="1563"/>
      <c r="J4" s="1563"/>
      <c r="K4" s="1563"/>
      <c r="L4" s="1563"/>
      <c r="M4" s="1563"/>
      <c r="N4" s="1563"/>
      <c r="O4" s="1563"/>
      <c r="P4" s="1563"/>
      <c r="Q4" s="1564"/>
      <c r="R4" s="623"/>
      <c r="S4" s="1548" t="s">
        <v>535</v>
      </c>
      <c r="T4" s="1565"/>
      <c r="U4" s="612"/>
      <c r="V4" s="1548" t="s">
        <v>489</v>
      </c>
      <c r="W4" s="1549"/>
      <c r="Y4" s="1570" t="s">
        <v>536</v>
      </c>
    </row>
    <row r="5" spans="4:25" ht="15.75" customHeight="1">
      <c r="D5" s="1558"/>
      <c r="E5" s="1559"/>
      <c r="G5" s="1573" t="s">
        <v>537</v>
      </c>
      <c r="H5" s="1574"/>
      <c r="J5" s="1573" t="s">
        <v>613</v>
      </c>
      <c r="K5" s="1574"/>
      <c r="M5" s="1544" t="s">
        <v>620</v>
      </c>
      <c r="N5" s="1545"/>
      <c r="P5" s="1544" t="s">
        <v>621</v>
      </c>
      <c r="Q5" s="1545"/>
      <c r="S5" s="1566"/>
      <c r="T5" s="1567"/>
      <c r="V5" s="1550"/>
      <c r="W5" s="1551"/>
      <c r="Y5" s="1571"/>
    </row>
    <row r="6" spans="4:25" ht="12.75" customHeight="1">
      <c r="D6" s="1560"/>
      <c r="E6" s="1561"/>
      <c r="G6" s="1575"/>
      <c r="H6" s="1576"/>
      <c r="J6" s="1575"/>
      <c r="K6" s="1576"/>
      <c r="M6" s="1546"/>
      <c r="N6" s="1547"/>
      <c r="P6" s="1546"/>
      <c r="Q6" s="1547"/>
      <c r="S6" s="1568"/>
      <c r="T6" s="1569"/>
      <c r="V6" s="1552"/>
      <c r="W6" s="1553"/>
      <c r="Y6" s="1571"/>
    </row>
    <row r="7" spans="4:25" ht="12.75" customHeight="1">
      <c r="D7" s="624" t="s">
        <v>1061</v>
      </c>
      <c r="E7" s="624" t="s">
        <v>713</v>
      </c>
      <c r="G7" s="624" t="s">
        <v>339</v>
      </c>
      <c r="H7" s="624" t="s">
        <v>713</v>
      </c>
      <c r="J7" s="624" t="s">
        <v>622</v>
      </c>
      <c r="K7" s="624" t="s">
        <v>713</v>
      </c>
      <c r="M7" s="624" t="s">
        <v>336</v>
      </c>
      <c r="N7" s="624" t="s">
        <v>713</v>
      </c>
      <c r="P7" s="425" t="s">
        <v>335</v>
      </c>
      <c r="Q7" s="624" t="s">
        <v>713</v>
      </c>
      <c r="S7" s="624" t="s">
        <v>623</v>
      </c>
      <c r="T7" s="624" t="s">
        <v>713</v>
      </c>
      <c r="V7" s="624" t="s">
        <v>490</v>
      </c>
      <c r="W7" s="624" t="s">
        <v>713</v>
      </c>
      <c r="Y7" s="1572"/>
    </row>
    <row r="8" spans="4:25" ht="12.75">
      <c r="D8" s="258"/>
      <c r="E8" s="258"/>
      <c r="G8" s="258"/>
      <c r="H8" s="258"/>
      <c r="J8" s="258"/>
      <c r="K8" s="258"/>
      <c r="M8" s="258"/>
      <c r="N8" s="258"/>
      <c r="P8" s="215"/>
      <c r="Q8" s="258"/>
      <c r="S8" s="258"/>
      <c r="T8" s="258"/>
      <c r="V8" s="258"/>
      <c r="W8" s="258"/>
      <c r="Y8" s="625"/>
    </row>
    <row r="9" spans="4:25" ht="12.75">
      <c r="D9" s="258" t="s">
        <v>1261</v>
      </c>
      <c r="E9" s="258"/>
      <c r="G9" s="258" t="s">
        <v>1260</v>
      </c>
      <c r="H9" s="258"/>
      <c r="J9" s="258" t="s">
        <v>1259</v>
      </c>
      <c r="K9" s="258"/>
      <c r="M9" s="258" t="s">
        <v>1258</v>
      </c>
      <c r="N9" s="258"/>
      <c r="P9" s="258" t="s">
        <v>331</v>
      </c>
      <c r="Q9" s="258"/>
      <c r="S9" s="258" t="s">
        <v>624</v>
      </c>
      <c r="T9" s="258"/>
      <c r="V9" s="258" t="s">
        <v>625</v>
      </c>
      <c r="W9" s="258"/>
      <c r="Y9" s="626" t="s">
        <v>519</v>
      </c>
    </row>
    <row r="10" spans="22:25" ht="12.75">
      <c r="V10" s="215"/>
      <c r="W10" s="258"/>
      <c r="Y10" s="627" t="s">
        <v>520</v>
      </c>
    </row>
    <row r="11" spans="4:25" ht="12.75">
      <c r="D11" s="258"/>
      <c r="E11" s="258"/>
      <c r="G11" s="258"/>
      <c r="H11" s="258"/>
      <c r="J11" s="258"/>
      <c r="K11" s="258"/>
      <c r="M11" s="258"/>
      <c r="N11" s="258"/>
      <c r="P11" s="215"/>
      <c r="Q11" s="258"/>
      <c r="S11" s="258"/>
      <c r="T11" s="258"/>
      <c r="V11" s="258"/>
      <c r="W11" s="258"/>
      <c r="Y11" s="625"/>
    </row>
    <row r="12" spans="1:23" ht="12.75">
      <c r="A12" s="628" t="s">
        <v>692</v>
      </c>
      <c r="B12" s="628" t="s">
        <v>332</v>
      </c>
      <c r="V12" s="215"/>
      <c r="W12" s="215"/>
    </row>
    <row r="13" spans="1:23" ht="12.75">
      <c r="A13" s="628"/>
      <c r="B13" s="628"/>
      <c r="V13" s="230"/>
      <c r="W13" s="215"/>
    </row>
    <row r="14" spans="1:25" ht="12.75">
      <c r="A14" s="629" t="s">
        <v>1257</v>
      </c>
      <c r="B14" s="784">
        <f>'8 - Pref Stock'!B9</f>
        <v>41639</v>
      </c>
      <c r="D14" s="789">
        <f>Inputs!D16</f>
        <v>750123652</v>
      </c>
      <c r="E14" s="197" t="s">
        <v>1256</v>
      </c>
      <c r="G14" s="630">
        <f>'8 - Pref Stock'!C9</f>
        <v>0</v>
      </c>
      <c r="H14" s="197" t="s">
        <v>1250</v>
      </c>
      <c r="J14" s="630">
        <f>'8 - Pref Stock'!F9+'8 - Pref Stock'!I9</f>
        <v>0</v>
      </c>
      <c r="K14" s="197" t="s">
        <v>1252</v>
      </c>
      <c r="M14" s="630">
        <f>'8 - Pref Stock'!L9</f>
        <v>0</v>
      </c>
      <c r="N14" t="s">
        <v>330</v>
      </c>
      <c r="P14" s="630">
        <f>'8 - Pref Stock'!O9</f>
        <v>0</v>
      </c>
      <c r="Q14" s="197" t="s">
        <v>329</v>
      </c>
      <c r="S14" s="906">
        <f>Inputs!D14</f>
        <v>0</v>
      </c>
      <c r="T14" s="197" t="s">
        <v>626</v>
      </c>
      <c r="V14" s="673">
        <f>'11 - Reconciliation'!M20</f>
        <v>16478631</v>
      </c>
      <c r="W14" s="258" t="s">
        <v>491</v>
      </c>
      <c r="Y14" s="251">
        <f>D14-G14-J14-M14-P14-S14-V14</f>
        <v>733645021</v>
      </c>
    </row>
    <row r="15" spans="1:23" ht="12.75">
      <c r="A15" s="264"/>
      <c r="B15" s="197"/>
      <c r="D15" s="2"/>
      <c r="H15" s="197"/>
      <c r="K15" s="197"/>
      <c r="Q15" s="197"/>
      <c r="S15" s="2"/>
      <c r="T15" s="197"/>
      <c r="V15" s="230"/>
      <c r="W15" s="258"/>
    </row>
    <row r="16" spans="1:23" ht="12.75">
      <c r="A16" s="264"/>
      <c r="B16" s="197"/>
      <c r="D16" s="2"/>
      <c r="K16" s="197"/>
      <c r="Q16" s="197"/>
      <c r="S16" s="2"/>
      <c r="T16" s="197"/>
      <c r="V16" s="230"/>
      <c r="W16" s="258"/>
    </row>
    <row r="17" spans="1:25" ht="12.75">
      <c r="A17" s="629" t="s">
        <v>1254</v>
      </c>
      <c r="B17" s="776">
        <f>'4 - Non-Escrowed Funds'!K13</f>
        <v>42004</v>
      </c>
      <c r="D17" s="789">
        <f>Inputs!D15</f>
        <v>783298597</v>
      </c>
      <c r="E17" s="197" t="s">
        <v>1253</v>
      </c>
      <c r="G17" s="630">
        <f>'8 - Pref Stock'!C11</f>
        <v>0</v>
      </c>
      <c r="H17" s="197" t="s">
        <v>627</v>
      </c>
      <c r="J17" s="630">
        <f>'8 - Pref Stock'!F11+'8 - Pref Stock'!I11</f>
        <v>0</v>
      </c>
      <c r="K17" s="197" t="s">
        <v>1249</v>
      </c>
      <c r="M17" s="630">
        <f>'8 - Pref Stock'!L11</f>
        <v>0</v>
      </c>
      <c r="N17" t="s">
        <v>328</v>
      </c>
      <c r="P17" s="630">
        <f>'8 - Pref Stock'!O11</f>
        <v>0</v>
      </c>
      <c r="Q17" s="197" t="s">
        <v>327</v>
      </c>
      <c r="S17" s="790">
        <f>Inputs!D13</f>
        <v>0</v>
      </c>
      <c r="T17" s="197" t="s">
        <v>628</v>
      </c>
      <c r="V17" s="673">
        <f>'11 - Reconciliation'!M23</f>
        <v>22114820</v>
      </c>
      <c r="W17" s="258" t="s">
        <v>497</v>
      </c>
      <c r="Y17" s="251">
        <f>D17-G17-J17-M17-P17-S17-V17</f>
        <v>761183777</v>
      </c>
    </row>
    <row r="18" spans="1:23" ht="12.75">
      <c r="A18" s="264"/>
      <c r="B18" s="197"/>
      <c r="H18" s="197"/>
      <c r="T18" s="197"/>
      <c r="W18" s="197"/>
    </row>
    <row r="19" spans="1:23" ht="12.75">
      <c r="A19" s="264"/>
      <c r="B19" s="197"/>
      <c r="W19" s="197"/>
    </row>
    <row r="20" spans="1:25" ht="12.75">
      <c r="A20" s="629" t="s">
        <v>1251</v>
      </c>
      <c r="B20" s="197"/>
      <c r="D20" s="661">
        <f>AVERAGE(D14:D17)</f>
        <v>766711124.5</v>
      </c>
      <c r="G20" s="907">
        <f>AVERAGE(G14:G17)</f>
        <v>0</v>
      </c>
      <c r="J20" s="662">
        <f>AVERAGE(J14:J17)</f>
        <v>0</v>
      </c>
      <c r="M20" s="662">
        <f>AVERAGE(M14:M17)</f>
        <v>0</v>
      </c>
      <c r="P20" s="662">
        <f>AVERAGE(P14:P17)</f>
        <v>0</v>
      </c>
      <c r="S20" s="662">
        <f>AVERAGE(S14:S17)</f>
        <v>0</v>
      </c>
      <c r="V20" s="661">
        <f>AVERAGE(V14:V17)</f>
        <v>19296725.5</v>
      </c>
      <c r="W20" s="197"/>
      <c r="Y20" s="660"/>
    </row>
    <row r="21" spans="1:23" ht="12.75">
      <c r="A21" s="264"/>
      <c r="B21" s="197"/>
      <c r="W21" s="197"/>
    </row>
    <row r="22" spans="1:25" ht="12.75">
      <c r="A22" s="629" t="s">
        <v>1248</v>
      </c>
      <c r="B22" s="197"/>
      <c r="P22" s="320" t="s">
        <v>629</v>
      </c>
      <c r="W22" s="197"/>
      <c r="Y22" s="631">
        <f>AVERAGE(Y14:Y17)</f>
        <v>747414399</v>
      </c>
    </row>
    <row r="23" spans="1:23" ht="12.75">
      <c r="A23" s="264"/>
      <c r="B23" s="197"/>
      <c r="S23" t="s">
        <v>464</v>
      </c>
      <c r="W23" s="197"/>
    </row>
    <row r="24" spans="1:25" ht="12.75">
      <c r="A24" s="264"/>
      <c r="B24" s="197"/>
      <c r="Y24" s="632"/>
    </row>
    <row r="25" spans="1:25" ht="12.75">
      <c r="A25" s="633" t="s">
        <v>630</v>
      </c>
      <c r="B25" s="197"/>
      <c r="Y25" s="632"/>
    </row>
    <row r="26" spans="1:25" ht="12.75">
      <c r="A26" s="264"/>
      <c r="B26" s="197"/>
      <c r="Y26" s="632"/>
    </row>
    <row r="27" spans="1:25" ht="12.75">
      <c r="A27" s="197"/>
      <c r="B27" s="197" t="s">
        <v>631</v>
      </c>
      <c r="D27" t="s">
        <v>74</v>
      </c>
      <c r="N27" s="197" t="s">
        <v>648</v>
      </c>
      <c r="P27" t="s">
        <v>239</v>
      </c>
      <c r="Y27" s="632"/>
    </row>
    <row r="28" spans="1:25" ht="12.75">
      <c r="A28" s="197"/>
      <c r="B28" s="197"/>
      <c r="N28" s="197"/>
      <c r="Y28" s="632"/>
    </row>
    <row r="29" spans="1:25" ht="12.75">
      <c r="A29" s="197"/>
      <c r="B29" s="197" t="s">
        <v>650</v>
      </c>
      <c r="D29" t="s">
        <v>75</v>
      </c>
      <c r="N29" s="197" t="s">
        <v>651</v>
      </c>
      <c r="P29" t="s">
        <v>240</v>
      </c>
      <c r="Y29" s="632"/>
    </row>
    <row r="30" spans="1:25" ht="12.75">
      <c r="A30" s="197"/>
      <c r="B30" s="197"/>
      <c r="N30" s="197"/>
      <c r="Y30" s="632"/>
    </row>
    <row r="31" spans="1:25" ht="12.75">
      <c r="A31" s="197"/>
      <c r="B31" s="197" t="s">
        <v>652</v>
      </c>
      <c r="D31" t="s">
        <v>234</v>
      </c>
      <c r="N31" s="197" t="s">
        <v>653</v>
      </c>
      <c r="P31" t="s">
        <v>241</v>
      </c>
      <c r="Y31" s="634"/>
    </row>
    <row r="32" spans="1:25" ht="12.75">
      <c r="A32" s="197"/>
      <c r="B32" s="197"/>
      <c r="N32" s="197"/>
      <c r="Y32" s="634"/>
    </row>
    <row r="33" spans="1:25" ht="12.75">
      <c r="A33" s="197"/>
      <c r="B33" s="197" t="s">
        <v>654</v>
      </c>
      <c r="D33" t="s">
        <v>235</v>
      </c>
      <c r="N33" s="197" t="s">
        <v>655</v>
      </c>
      <c r="P33" t="s">
        <v>76</v>
      </c>
      <c r="S33" s="2"/>
      <c r="T33" s="2"/>
      <c r="U33" s="2"/>
      <c r="V33" s="2"/>
      <c r="W33" s="2"/>
      <c r="Y33" s="634"/>
    </row>
    <row r="34" spans="1:23" ht="12.75">
      <c r="A34" s="197"/>
      <c r="B34" s="197"/>
      <c r="N34" s="197"/>
      <c r="S34" s="2"/>
      <c r="T34" s="2"/>
      <c r="U34" s="2"/>
      <c r="V34" s="2"/>
      <c r="W34" s="2"/>
    </row>
    <row r="35" spans="1:23" ht="12.75">
      <c r="A35" s="197"/>
      <c r="B35" s="197" t="s">
        <v>656</v>
      </c>
      <c r="D35" t="s">
        <v>236</v>
      </c>
      <c r="N35" s="197" t="s">
        <v>657</v>
      </c>
      <c r="P35" t="s">
        <v>77</v>
      </c>
      <c r="S35" s="2"/>
      <c r="T35" s="2"/>
      <c r="U35" s="2"/>
      <c r="V35" s="2"/>
      <c r="W35" s="2"/>
    </row>
    <row r="36" spans="1:14" ht="12.75">
      <c r="A36" s="197"/>
      <c r="B36" s="197"/>
      <c r="N36" s="197"/>
    </row>
    <row r="37" spans="1:23" ht="12.75">
      <c r="A37" s="197"/>
      <c r="B37" s="197" t="s">
        <v>658</v>
      </c>
      <c r="D37" t="s">
        <v>237</v>
      </c>
      <c r="N37" s="197" t="s">
        <v>498</v>
      </c>
      <c r="P37" t="s">
        <v>1366</v>
      </c>
      <c r="Q37" s="2"/>
      <c r="R37" s="2"/>
      <c r="S37" s="2"/>
      <c r="T37" s="2"/>
      <c r="U37" s="2"/>
      <c r="V37" s="2"/>
      <c r="W37" s="2"/>
    </row>
    <row r="38" spans="1:23" ht="12.75">
      <c r="A38" s="197"/>
      <c r="B38" s="197"/>
      <c r="N38" s="197"/>
      <c r="Q38" s="2"/>
      <c r="R38" s="2"/>
      <c r="S38" s="2"/>
      <c r="T38" s="2"/>
      <c r="U38" s="2"/>
      <c r="V38" s="2"/>
      <c r="W38" s="2"/>
    </row>
    <row r="39" spans="1:23" ht="12.75">
      <c r="A39" s="197"/>
      <c r="B39" s="197" t="s">
        <v>659</v>
      </c>
      <c r="D39" t="s">
        <v>238</v>
      </c>
      <c r="N39" s="197" t="s">
        <v>499</v>
      </c>
      <c r="P39" t="s">
        <v>1367</v>
      </c>
      <c r="Q39" s="2"/>
      <c r="R39" s="2"/>
      <c r="S39" s="2"/>
      <c r="T39" s="2"/>
      <c r="U39" s="2"/>
      <c r="V39" s="2"/>
      <c r="W39" s="2"/>
    </row>
    <row r="40" spans="1:14" ht="12.75">
      <c r="A40" s="197"/>
      <c r="B40" s="197"/>
      <c r="N40" s="197"/>
    </row>
    <row r="41" spans="1:14" ht="12.75">
      <c r="A41" s="197"/>
      <c r="B41" s="197"/>
      <c r="N41" s="197"/>
    </row>
    <row r="42" spans="1:2" ht="12.75">
      <c r="A42" s="197"/>
      <c r="B42" s="197"/>
    </row>
    <row r="43" spans="1:2" ht="12.75">
      <c r="A43" s="197"/>
      <c r="B43" s="197"/>
    </row>
    <row r="44" spans="1:2" ht="12.75">
      <c r="A44" s="197"/>
      <c r="B44" s="197"/>
    </row>
    <row r="45" spans="1:2" ht="12.75">
      <c r="A45" s="197"/>
      <c r="B45" s="197"/>
    </row>
    <row r="46" spans="1:2" ht="12.75">
      <c r="A46" s="197"/>
      <c r="B46" s="197"/>
    </row>
    <row r="47" spans="1:2" ht="12.75">
      <c r="A47" s="197"/>
      <c r="B47" s="197"/>
    </row>
    <row r="48" spans="1:2" ht="12.75">
      <c r="A48" s="197"/>
      <c r="B48" s="197"/>
    </row>
    <row r="49" spans="1:2" ht="12.75">
      <c r="A49" s="197"/>
      <c r="B49" s="197"/>
    </row>
    <row r="50" spans="1:2" ht="12.75">
      <c r="A50" s="197"/>
      <c r="B50" s="197"/>
    </row>
    <row r="51" spans="1:2" ht="12.75">
      <c r="A51" s="197"/>
      <c r="B51" s="197"/>
    </row>
    <row r="52" spans="1:2" ht="12.75">
      <c r="A52" s="197"/>
      <c r="B52" s="197"/>
    </row>
    <row r="53" spans="1:2" ht="12.75">
      <c r="A53" s="197"/>
      <c r="B53" s="197"/>
    </row>
    <row r="54" spans="1:2" ht="12.75">
      <c r="A54" s="197"/>
      <c r="B54" s="197"/>
    </row>
    <row r="55" ht="12.75">
      <c r="A55" s="197"/>
    </row>
    <row r="56" ht="12.75">
      <c r="A56" s="197"/>
    </row>
    <row r="57" ht="12.75">
      <c r="A57" s="197"/>
    </row>
    <row r="58" ht="12.75">
      <c r="A58" s="197"/>
    </row>
    <row r="59" ht="12.75">
      <c r="A59" s="197"/>
    </row>
    <row r="60" ht="12.75">
      <c r="A60" s="197"/>
    </row>
    <row r="61" spans="1:13" ht="12.75">
      <c r="A61" s="197"/>
      <c r="M61" s="197" t="s">
        <v>425</v>
      </c>
    </row>
    <row r="62" spans="1:13" ht="12.75">
      <c r="A62" s="197"/>
      <c r="M62" s="197" t="s">
        <v>1237</v>
      </c>
    </row>
    <row r="63" ht="12.75">
      <c r="A63" s="197"/>
    </row>
    <row r="64" ht="12.75">
      <c r="A64" s="197"/>
    </row>
  </sheetData>
  <sheetProtection/>
  <mergeCells count="11">
    <mergeCell ref="J5:K6"/>
    <mergeCell ref="M5:N6"/>
    <mergeCell ref="P5:Q6"/>
    <mergeCell ref="V4:W6"/>
    <mergeCell ref="A1:Y1"/>
    <mergeCell ref="A2:Y2"/>
    <mergeCell ref="D4:E6"/>
    <mergeCell ref="G4:Q4"/>
    <mergeCell ref="S4:T6"/>
    <mergeCell ref="Y4:Y7"/>
    <mergeCell ref="G5:H6"/>
  </mergeCells>
  <printOptions/>
  <pageMargins left="0.75" right="0.75" top="1" bottom="1" header="0.5" footer="0.5"/>
  <pageSetup horizontalDpi="600" verticalDpi="600" orientation="landscape" scale="55" r:id="rId1"/>
  <headerFooter alignWithMargins="0">
    <oddHeader>&amp;C&amp;"Arial,Bold"&amp;16ATTACHMENT H-1, Page &amp;P of &amp;N
The Empire District Electric Company</oddHeader>
  </headerFooter>
</worksheet>
</file>

<file path=xl/worksheets/sheet11.xml><?xml version="1.0" encoding="utf-8"?>
<worksheet xmlns="http://schemas.openxmlformats.org/spreadsheetml/2006/main" xmlns:r="http://schemas.openxmlformats.org/officeDocument/2006/relationships">
  <dimension ref="A1:Y55"/>
  <sheetViews>
    <sheetView view="pageBreakPreview" zoomScale="60" zoomScaleNormal="65" zoomScalePageLayoutView="0" workbookViewId="0" topLeftCell="A1">
      <selection activeCell="A3" sqref="A3"/>
    </sheetView>
  </sheetViews>
  <sheetFormatPr defaultColWidth="9.140625" defaultRowHeight="12.75"/>
  <cols>
    <col min="1" max="1" width="5.7109375" style="433" customWidth="1"/>
    <col min="2" max="2" width="10.7109375" style="433" customWidth="1"/>
    <col min="3" max="3" width="14.7109375" style="433" customWidth="1"/>
    <col min="4" max="4" width="13.7109375" style="433" customWidth="1"/>
    <col min="5" max="5" width="0.85546875" style="433" customWidth="1"/>
    <col min="6" max="6" width="14.7109375" style="433" customWidth="1"/>
    <col min="7" max="7" width="13.7109375" style="433" customWidth="1"/>
    <col min="8" max="8" width="0.85546875" style="433" customWidth="1"/>
    <col min="9" max="9" width="14.7109375" style="433" customWidth="1"/>
    <col min="10" max="10" width="13.7109375" style="433" customWidth="1"/>
    <col min="11" max="11" width="0.85546875" style="433" customWidth="1"/>
    <col min="12" max="13" width="16.7109375" style="433" customWidth="1"/>
    <col min="14" max="14" width="0.85546875" style="433" customWidth="1"/>
    <col min="15" max="16" width="15.7109375" style="433" customWidth="1"/>
    <col min="17" max="17" width="0.85546875" style="433" customWidth="1"/>
    <col min="18" max="18" width="14.7109375" style="433" customWidth="1"/>
    <col min="19" max="19" width="13.7109375" style="433" customWidth="1"/>
    <col min="20" max="20" width="0.85546875" style="433" customWidth="1"/>
    <col min="21" max="21" width="13.7109375" style="433" customWidth="1"/>
    <col min="22" max="16384" width="9.140625" style="433" customWidth="1"/>
  </cols>
  <sheetData>
    <row r="1" spans="1:25" ht="20.25">
      <c r="A1" s="1533" t="s">
        <v>662</v>
      </c>
      <c r="B1" s="1533"/>
      <c r="C1" s="1533"/>
      <c r="D1" s="1533"/>
      <c r="E1" s="1533"/>
      <c r="F1" s="1533"/>
      <c r="G1" s="1533"/>
      <c r="H1" s="1533"/>
      <c r="I1" s="1533"/>
      <c r="J1" s="1533"/>
      <c r="K1" s="1533"/>
      <c r="L1" s="1533"/>
      <c r="M1" s="1533"/>
      <c r="N1" s="1533"/>
      <c r="O1" s="1533"/>
      <c r="P1" s="1533"/>
      <c r="Q1" s="1533"/>
      <c r="R1" s="1533"/>
      <c r="S1" s="1533"/>
      <c r="Y1" s="520"/>
    </row>
    <row r="2" spans="1:25" ht="19.5">
      <c r="A2" s="1577" t="str">
        <f>Inputs!B2</f>
        <v>(For Rate Year Beginning July 1, 2015, Based on 2014 Data)</v>
      </c>
      <c r="B2" s="1577"/>
      <c r="C2" s="1577"/>
      <c r="D2" s="1577"/>
      <c r="E2" s="1577"/>
      <c r="F2" s="1577"/>
      <c r="G2" s="1577"/>
      <c r="H2" s="1577"/>
      <c r="I2" s="1577"/>
      <c r="J2" s="1577"/>
      <c r="K2" s="1577"/>
      <c r="L2" s="1577"/>
      <c r="M2" s="1577"/>
      <c r="N2" s="1577"/>
      <c r="O2" s="1577"/>
      <c r="P2" s="1577"/>
      <c r="Q2" s="1577"/>
      <c r="R2" s="1577"/>
      <c r="S2" s="1577"/>
      <c r="Y2" s="519"/>
    </row>
    <row r="3" spans="2:25" ht="12.75" customHeight="1">
      <c r="B3" s="515"/>
      <c r="Y3" s="514"/>
    </row>
    <row r="4" spans="2:25" ht="27" customHeight="1">
      <c r="B4" s="515"/>
      <c r="C4" s="1578" t="s">
        <v>345</v>
      </c>
      <c r="D4" s="1579"/>
      <c r="F4" s="1578" t="s">
        <v>344</v>
      </c>
      <c r="G4" s="1579"/>
      <c r="I4" s="1578" t="s">
        <v>343</v>
      </c>
      <c r="J4" s="1579"/>
      <c r="L4" s="1578" t="s">
        <v>342</v>
      </c>
      <c r="M4" s="1579"/>
      <c r="O4" s="1578" t="s">
        <v>341</v>
      </c>
      <c r="P4" s="1579"/>
      <c r="R4" s="1578" t="s">
        <v>340</v>
      </c>
      <c r="S4" s="1579"/>
      <c r="U4" s="518"/>
      <c r="Y4" s="514"/>
    </row>
    <row r="5" spans="2:25" ht="12.75" customHeight="1">
      <c r="B5" s="515"/>
      <c r="C5" s="517" t="s">
        <v>339</v>
      </c>
      <c r="D5" s="504" t="s">
        <v>334</v>
      </c>
      <c r="F5" s="504" t="s">
        <v>338</v>
      </c>
      <c r="G5" s="504" t="s">
        <v>334</v>
      </c>
      <c r="I5" s="504" t="s">
        <v>337</v>
      </c>
      <c r="J5" s="504" t="s">
        <v>334</v>
      </c>
      <c r="L5" s="504" t="s">
        <v>336</v>
      </c>
      <c r="M5" s="504" t="s">
        <v>334</v>
      </c>
      <c r="O5" s="504" t="s">
        <v>335</v>
      </c>
      <c r="P5" s="504" t="s">
        <v>334</v>
      </c>
      <c r="R5" s="1578" t="s">
        <v>333</v>
      </c>
      <c r="S5" s="1579"/>
      <c r="U5" s="516"/>
      <c r="Y5" s="514"/>
    </row>
    <row r="6" spans="2:25" ht="12.75" customHeight="1">
      <c r="B6" s="515"/>
      <c r="C6" s="434" t="s">
        <v>1136</v>
      </c>
      <c r="F6" s="434" t="s">
        <v>1136</v>
      </c>
      <c r="I6" s="434" t="s">
        <v>1136</v>
      </c>
      <c r="J6" s="434"/>
      <c r="L6" s="434"/>
      <c r="M6" s="434"/>
      <c r="O6" s="434"/>
      <c r="P6" s="434"/>
      <c r="R6" s="434"/>
      <c r="S6" s="434"/>
      <c r="Y6" s="514"/>
    </row>
    <row r="7" spans="1:19" ht="12.75" customHeight="1">
      <c r="A7" s="502" t="s">
        <v>692</v>
      </c>
      <c r="B7" s="502" t="s">
        <v>332</v>
      </c>
      <c r="C7" s="434" t="s">
        <v>1261</v>
      </c>
      <c r="F7" s="434" t="s">
        <v>1260</v>
      </c>
      <c r="I7" s="434" t="s">
        <v>1259</v>
      </c>
      <c r="L7" s="434" t="s">
        <v>1258</v>
      </c>
      <c r="M7" s="434"/>
      <c r="O7" s="434" t="s">
        <v>331</v>
      </c>
      <c r="P7" s="434"/>
      <c r="R7" s="513" t="s">
        <v>227</v>
      </c>
      <c r="S7" s="434"/>
    </row>
    <row r="8" ht="12.75">
      <c r="A8" s="434"/>
    </row>
    <row r="9" spans="1:18" ht="12.75">
      <c r="A9" s="486" t="s">
        <v>1257</v>
      </c>
      <c r="B9" s="1274">
        <v>41639</v>
      </c>
      <c r="C9" s="903">
        <f>Inputs!D10</f>
        <v>0</v>
      </c>
      <c r="D9" s="513" t="s">
        <v>1256</v>
      </c>
      <c r="F9" s="1335">
        <v>0</v>
      </c>
      <c r="G9" s="513" t="s">
        <v>1250</v>
      </c>
      <c r="I9" s="1335">
        <v>0</v>
      </c>
      <c r="J9" s="513" t="s">
        <v>1252</v>
      </c>
      <c r="L9" s="1335">
        <v>0</v>
      </c>
      <c r="M9" s="513" t="s">
        <v>330</v>
      </c>
      <c r="O9" s="1335">
        <v>0</v>
      </c>
      <c r="P9" s="513" t="s">
        <v>329</v>
      </c>
      <c r="R9" s="904">
        <f>C9+F9-I9+L9+O9</f>
        <v>0</v>
      </c>
    </row>
    <row r="10" spans="1:18" ht="12.75">
      <c r="A10" s="434"/>
      <c r="B10" s="514"/>
      <c r="C10" s="514"/>
      <c r="R10" s="514"/>
    </row>
    <row r="11" spans="1:21" ht="12.75">
      <c r="A11" s="486" t="s">
        <v>1254</v>
      </c>
      <c r="B11" s="777">
        <f>'7 - Com Stock'!B17</f>
        <v>42004</v>
      </c>
      <c r="C11" s="736">
        <f>Inputs!D9</f>
        <v>0</v>
      </c>
      <c r="D11" s="513" t="s">
        <v>1253</v>
      </c>
      <c r="F11" s="1335">
        <v>0</v>
      </c>
      <c r="G11" s="513" t="s">
        <v>1255</v>
      </c>
      <c r="I11" s="1335">
        <v>0</v>
      </c>
      <c r="J11" s="513" t="s">
        <v>1249</v>
      </c>
      <c r="L11" s="1335">
        <v>0</v>
      </c>
      <c r="M11" s="513" t="s">
        <v>328</v>
      </c>
      <c r="O11" s="1335">
        <v>0</v>
      </c>
      <c r="P11" s="513" t="s">
        <v>327</v>
      </c>
      <c r="R11" s="904">
        <f>C11+F11-I11+L11+O11</f>
        <v>0</v>
      </c>
      <c r="U11" s="435"/>
    </row>
    <row r="12" ht="12.75">
      <c r="K12" s="434"/>
    </row>
    <row r="13" spans="1:18" ht="12.75">
      <c r="A13" s="486" t="s">
        <v>1251</v>
      </c>
      <c r="J13" s="512" t="s">
        <v>244</v>
      </c>
      <c r="K13" s="434"/>
      <c r="N13" s="511"/>
      <c r="O13" s="511"/>
      <c r="P13" s="511"/>
      <c r="R13" s="905">
        <f>(R9+R11)/2</f>
        <v>0</v>
      </c>
    </row>
    <row r="14" spans="1:11" ht="12.75">
      <c r="A14" s="434"/>
      <c r="K14" s="434"/>
    </row>
    <row r="15" spans="1:18" ht="12.75">
      <c r="A15" s="486" t="s">
        <v>1248</v>
      </c>
      <c r="J15" s="485" t="s">
        <v>326</v>
      </c>
      <c r="K15" s="434"/>
      <c r="R15" s="1336">
        <v>0</v>
      </c>
    </row>
    <row r="16" spans="1:11" ht="12.75">
      <c r="A16" s="434"/>
      <c r="K16" s="434"/>
    </row>
    <row r="17" spans="1:18" ht="12.75">
      <c r="A17" s="486" t="s">
        <v>1246</v>
      </c>
      <c r="J17" s="485" t="s">
        <v>463</v>
      </c>
      <c r="K17" s="434"/>
      <c r="R17" s="509">
        <f>IF(R13&gt;0,R15/R13,0)</f>
        <v>0</v>
      </c>
    </row>
    <row r="18" spans="1:18" ht="12.75">
      <c r="A18" s="434"/>
      <c r="K18" s="434"/>
      <c r="M18" s="485"/>
      <c r="R18" s="508"/>
    </row>
    <row r="19" spans="1:18" ht="12.75">
      <c r="A19" s="434"/>
      <c r="K19" s="434"/>
      <c r="M19" s="485"/>
      <c r="R19" s="508"/>
    </row>
    <row r="20" spans="1:18" ht="12.75">
      <c r="A20" s="434"/>
      <c r="K20" s="434"/>
      <c r="M20" s="485"/>
      <c r="R20" s="508"/>
    </row>
    <row r="21" spans="1:18" ht="12.75">
      <c r="A21" s="434"/>
      <c r="K21" s="434"/>
      <c r="M21" s="485"/>
      <c r="R21" s="508"/>
    </row>
    <row r="22" spans="1:18" ht="12.75">
      <c r="A22" s="434"/>
      <c r="K22" s="434"/>
      <c r="M22" s="485"/>
      <c r="R22" s="508"/>
    </row>
    <row r="23" spans="1:18" ht="12.75">
      <c r="A23" s="434"/>
      <c r="K23" s="434"/>
      <c r="M23" s="485"/>
      <c r="R23" s="508"/>
    </row>
    <row r="24" spans="1:11" ht="12.75">
      <c r="A24" s="434"/>
      <c r="K24" s="434"/>
    </row>
    <row r="25" spans="1:11" ht="12.75">
      <c r="A25" s="434"/>
      <c r="K25" s="434"/>
    </row>
    <row r="26" spans="1:11" ht="12.75">
      <c r="A26" s="434"/>
      <c r="K26" s="434"/>
    </row>
    <row r="27" spans="1:11" ht="12.75">
      <c r="A27" s="434"/>
      <c r="K27" s="434"/>
    </row>
    <row r="28" spans="1:11" ht="12.75">
      <c r="A28" s="434"/>
      <c r="B28" s="489" t="s">
        <v>325</v>
      </c>
      <c r="C28" s="489" t="s">
        <v>78</v>
      </c>
      <c r="K28" s="434"/>
    </row>
    <row r="29" spans="1:11" ht="12.75">
      <c r="A29" s="434"/>
      <c r="K29" s="434"/>
    </row>
    <row r="30" spans="1:11" ht="12.75">
      <c r="A30" s="434"/>
      <c r="B30" s="433" t="s">
        <v>324</v>
      </c>
      <c r="C30" s="489" t="s">
        <v>79</v>
      </c>
      <c r="K30" s="434"/>
    </row>
    <row r="31" spans="1:11" ht="12.75">
      <c r="A31" s="434"/>
      <c r="K31" s="434"/>
    </row>
    <row r="32" spans="1:11" ht="12.75">
      <c r="A32" s="434"/>
      <c r="B32" s="433" t="s">
        <v>323</v>
      </c>
      <c r="C32" s="489" t="s">
        <v>80</v>
      </c>
      <c r="K32" s="434"/>
    </row>
    <row r="33" spans="1:11" ht="12.75">
      <c r="A33" s="434"/>
      <c r="K33" s="434"/>
    </row>
    <row r="34" spans="1:11" ht="12.75">
      <c r="A34" s="434"/>
      <c r="B34" s="433" t="s">
        <v>322</v>
      </c>
      <c r="C34" s="489" t="s">
        <v>81</v>
      </c>
      <c r="K34" s="434"/>
    </row>
    <row r="35" spans="1:11" ht="12.75">
      <c r="A35" s="434"/>
      <c r="K35" s="434"/>
    </row>
    <row r="36" spans="1:11" ht="12.75">
      <c r="A36" s="434"/>
      <c r="B36" s="433" t="s">
        <v>321</v>
      </c>
      <c r="C36" s="489" t="s">
        <v>82</v>
      </c>
      <c r="K36" s="434"/>
    </row>
    <row r="37" spans="1:11" ht="12.75">
      <c r="A37" s="434"/>
      <c r="K37" s="434"/>
    </row>
    <row r="38" spans="2:11" ht="12.75">
      <c r="B38" s="433" t="s">
        <v>320</v>
      </c>
      <c r="C38" s="489" t="s">
        <v>83</v>
      </c>
      <c r="K38" s="434"/>
    </row>
    <row r="39" ht="12.75">
      <c r="K39" s="434"/>
    </row>
    <row r="40" spans="2:11" ht="12.75">
      <c r="B40" s="433" t="s">
        <v>319</v>
      </c>
      <c r="C40" s="489" t="s">
        <v>84</v>
      </c>
      <c r="K40" s="434"/>
    </row>
    <row r="41" ht="12.75">
      <c r="K41" s="434"/>
    </row>
    <row r="42" spans="2:11" ht="12.75">
      <c r="B42" s="433" t="s">
        <v>318</v>
      </c>
      <c r="C42" s="489" t="s">
        <v>84</v>
      </c>
      <c r="K42" s="434"/>
    </row>
    <row r="43" ht="12.75">
      <c r="K43" s="434"/>
    </row>
    <row r="44" spans="2:11" ht="12.75">
      <c r="B44" s="433" t="s">
        <v>314</v>
      </c>
      <c r="C44" s="489" t="s">
        <v>85</v>
      </c>
      <c r="K44" s="434"/>
    </row>
    <row r="45" ht="12.75">
      <c r="K45" s="434"/>
    </row>
    <row r="46" spans="2:11" ht="12.75">
      <c r="B46" s="433" t="s">
        <v>1269</v>
      </c>
      <c r="C46" s="489" t="s">
        <v>86</v>
      </c>
      <c r="K46" s="434"/>
    </row>
    <row r="47" ht="12.75">
      <c r="K47" s="434"/>
    </row>
    <row r="48" spans="2:12" ht="12.75">
      <c r="B48" s="433" t="s">
        <v>1268</v>
      </c>
      <c r="C48" s="670" t="s">
        <v>108</v>
      </c>
      <c r="D48" s="514"/>
      <c r="E48" s="514"/>
      <c r="F48" s="514"/>
      <c r="G48" s="514"/>
      <c r="H48" s="514"/>
      <c r="I48" s="514"/>
      <c r="J48" s="514"/>
      <c r="K48" s="514"/>
      <c r="L48" s="514"/>
    </row>
    <row r="50" ht="12.75">
      <c r="C50" s="514"/>
    </row>
    <row r="54" ht="12.75">
      <c r="K54" s="513" t="s">
        <v>424</v>
      </c>
    </row>
    <row r="55" ht="12.75">
      <c r="K55" s="434" t="s">
        <v>1237</v>
      </c>
    </row>
  </sheetData>
  <sheetProtection/>
  <mergeCells count="9">
    <mergeCell ref="A1:S1"/>
    <mergeCell ref="A2:S2"/>
    <mergeCell ref="R5:S5"/>
    <mergeCell ref="C4:D4"/>
    <mergeCell ref="F4:G4"/>
    <mergeCell ref="I4:J4"/>
    <mergeCell ref="L4:M4"/>
    <mergeCell ref="O4:P4"/>
    <mergeCell ref="R4:S4"/>
  </mergeCells>
  <printOptions/>
  <pageMargins left="0.2" right="0.2" top="1" bottom="1" header="0.5" footer="0.5"/>
  <pageSetup horizontalDpi="600" verticalDpi="600" orientation="landscape" scale="65" r:id="rId1"/>
  <headerFooter alignWithMargins="0">
    <oddHeader>&amp;C&amp;"Times New Roman,Bold"&amp;16ATTACHMENT H - 1,   Page  &amp;P of &amp;N
The Empire District Electric Company</oddHeader>
  </headerFooter>
</worksheet>
</file>

<file path=xl/worksheets/sheet12.xml><?xml version="1.0" encoding="utf-8"?>
<worksheet xmlns="http://schemas.openxmlformats.org/spreadsheetml/2006/main" xmlns:r="http://schemas.openxmlformats.org/officeDocument/2006/relationships">
  <dimension ref="B1:U187"/>
  <sheetViews>
    <sheetView view="pageBreakPreview" zoomScale="85" zoomScaleNormal="85" zoomScaleSheetLayoutView="85" zoomScalePageLayoutView="0" workbookViewId="0" topLeftCell="A1">
      <selection activeCell="B3" sqref="B3"/>
    </sheetView>
  </sheetViews>
  <sheetFormatPr defaultColWidth="9.140625" defaultRowHeight="12.75"/>
  <cols>
    <col min="1" max="1" width="1.7109375" style="433" customWidth="1"/>
    <col min="2" max="2" width="5.7109375" style="433" customWidth="1"/>
    <col min="3" max="3" width="11.7109375" style="433" customWidth="1"/>
    <col min="4" max="4" width="14.7109375" style="433" customWidth="1"/>
    <col min="5" max="5" width="11.7109375" style="433" customWidth="1"/>
    <col min="6" max="6" width="0.85546875" style="433" customWidth="1"/>
    <col min="7" max="7" width="17.7109375" style="433" customWidth="1"/>
    <col min="8" max="8" width="11.7109375" style="433" customWidth="1"/>
    <col min="9" max="9" width="0.85546875" style="433" customWidth="1"/>
    <col min="10" max="10" width="14.7109375" style="433" customWidth="1"/>
    <col min="11" max="11" width="11.7109375" style="433" customWidth="1"/>
    <col min="12" max="12" width="0.85546875" style="433" customWidth="1"/>
    <col min="13" max="13" width="17.7109375" style="433" customWidth="1"/>
    <col min="14" max="14" width="13.7109375" style="433" customWidth="1"/>
    <col min="15" max="15" width="0.85546875" style="433" customWidth="1"/>
    <col min="16" max="16" width="23.7109375" style="433" customWidth="1"/>
    <col min="17" max="16384" width="9.140625" style="433" customWidth="1"/>
  </cols>
  <sheetData>
    <row r="1" spans="2:21" ht="20.25">
      <c r="B1" s="1533" t="s">
        <v>1301</v>
      </c>
      <c r="C1" s="1533"/>
      <c r="D1" s="1533"/>
      <c r="E1" s="1533"/>
      <c r="F1" s="1533"/>
      <c r="G1" s="1533"/>
      <c r="H1" s="1533"/>
      <c r="I1" s="1533"/>
      <c r="J1" s="1533"/>
      <c r="K1" s="1533"/>
      <c r="L1" s="1533"/>
      <c r="M1" s="1533"/>
      <c r="N1" s="1533"/>
      <c r="O1" s="1533"/>
      <c r="P1" s="1533"/>
      <c r="Q1" s="511"/>
      <c r="R1" s="511"/>
      <c r="S1" s="511"/>
      <c r="T1" s="511"/>
      <c r="U1" s="511"/>
    </row>
    <row r="2" spans="2:21" ht="19.5">
      <c r="B2" s="1577" t="str">
        <f>Inputs!B2</f>
        <v>(For Rate Year Beginning July 1, 2015, Based on 2014 Data)</v>
      </c>
      <c r="C2" s="1577"/>
      <c r="D2" s="1577"/>
      <c r="E2" s="1577"/>
      <c r="F2" s="1577"/>
      <c r="G2" s="1577"/>
      <c r="H2" s="1577"/>
      <c r="I2" s="1577"/>
      <c r="J2" s="1577"/>
      <c r="K2" s="1577"/>
      <c r="L2" s="1577"/>
      <c r="M2" s="1577"/>
      <c r="N2" s="1577"/>
      <c r="O2" s="1577"/>
      <c r="P2" s="1577"/>
      <c r="Q2" s="511"/>
      <c r="R2" s="511"/>
      <c r="S2" s="511"/>
      <c r="T2" s="511"/>
      <c r="U2" s="511"/>
    </row>
    <row r="3" spans="2:16" ht="12.75">
      <c r="B3" s="543"/>
      <c r="C3" s="543"/>
      <c r="D3" s="543"/>
      <c r="E3" s="543"/>
      <c r="F3" s="543"/>
      <c r="G3" s="543"/>
      <c r="H3" s="543"/>
      <c r="I3" s="543"/>
      <c r="J3" s="543"/>
      <c r="K3" s="543"/>
      <c r="L3" s="543"/>
      <c r="M3" s="543"/>
      <c r="N3" s="543"/>
      <c r="O3" s="543"/>
      <c r="P3" s="543"/>
    </row>
    <row r="4" spans="2:3" ht="15.75" customHeight="1">
      <c r="B4" s="565" t="s">
        <v>385</v>
      </c>
      <c r="C4" s="485"/>
    </row>
    <row r="5" ht="7.5" customHeight="1"/>
    <row r="6" spans="4:16" ht="12.75">
      <c r="D6" s="1580" t="s">
        <v>382</v>
      </c>
      <c r="E6" s="1581"/>
      <c r="G6" s="1584" t="s">
        <v>380</v>
      </c>
      <c r="H6" s="1585"/>
      <c r="J6" s="1584" t="s">
        <v>379</v>
      </c>
      <c r="K6" s="1585"/>
      <c r="M6" s="1588" t="s">
        <v>378</v>
      </c>
      <c r="N6" s="1589"/>
      <c r="P6" s="1592" t="s">
        <v>377</v>
      </c>
    </row>
    <row r="7" spans="4:16" ht="12.75">
      <c r="D7" s="1582"/>
      <c r="E7" s="1583"/>
      <c r="G7" s="1586"/>
      <c r="H7" s="1587"/>
      <c r="J7" s="1586"/>
      <c r="K7" s="1587"/>
      <c r="M7" s="1590"/>
      <c r="N7" s="1591"/>
      <c r="P7" s="1593"/>
    </row>
    <row r="8" spans="4:16" ht="12.75">
      <c r="D8" s="504" t="s">
        <v>376</v>
      </c>
      <c r="E8" s="504" t="s">
        <v>713</v>
      </c>
      <c r="G8" s="504" t="s">
        <v>375</v>
      </c>
      <c r="H8" s="504" t="s">
        <v>713</v>
      </c>
      <c r="J8" s="564" t="s">
        <v>374</v>
      </c>
      <c r="K8" s="564" t="s">
        <v>713</v>
      </c>
      <c r="M8" s="564" t="s">
        <v>373</v>
      </c>
      <c r="N8" s="564" t="s">
        <v>713</v>
      </c>
      <c r="P8" s="564" t="s">
        <v>372</v>
      </c>
    </row>
    <row r="9" spans="7:8" ht="12.75">
      <c r="G9" s="434"/>
      <c r="H9" s="434"/>
    </row>
    <row r="10" spans="2:16" ht="12.75">
      <c r="B10" s="502" t="s">
        <v>692</v>
      </c>
      <c r="C10" s="502" t="s">
        <v>332</v>
      </c>
      <c r="D10" s="434" t="s">
        <v>1261</v>
      </c>
      <c r="E10" s="434"/>
      <c r="G10" s="434" t="s">
        <v>1260</v>
      </c>
      <c r="H10" s="434"/>
      <c r="J10" s="434" t="s">
        <v>1259</v>
      </c>
      <c r="K10" s="434"/>
      <c r="L10" s="434"/>
      <c r="M10" s="434" t="s">
        <v>1258</v>
      </c>
      <c r="P10" s="434" t="s">
        <v>331</v>
      </c>
    </row>
    <row r="11" spans="2:8" ht="12.75">
      <c r="B11" s="434"/>
      <c r="C11" s="434"/>
      <c r="E11" s="434"/>
      <c r="G11" s="434"/>
      <c r="H11" s="434"/>
    </row>
    <row r="12" spans="2:16" ht="12.75">
      <c r="B12" s="486" t="s">
        <v>1257</v>
      </c>
      <c r="C12" s="777">
        <f>'7 - Com Stock'!B14</f>
        <v>41639</v>
      </c>
      <c r="D12" s="736">
        <f>Inputs!D22</f>
        <v>0</v>
      </c>
      <c r="E12" s="434" t="s">
        <v>1256</v>
      </c>
      <c r="G12" s="735">
        <f>'11 - Reconciliation'!M14</f>
        <v>638000000</v>
      </c>
      <c r="H12" s="519" t="s">
        <v>1250</v>
      </c>
      <c r="I12" s="514"/>
      <c r="J12" s="736">
        <f>Inputs!D20</f>
        <v>0</v>
      </c>
      <c r="K12" s="519" t="s">
        <v>1252</v>
      </c>
      <c r="L12" s="514"/>
      <c r="M12" s="735">
        <f>Inputs!D24</f>
        <v>102000000</v>
      </c>
      <c r="N12" s="434" t="s">
        <v>330</v>
      </c>
      <c r="P12" s="501">
        <f>D12+G12+J12+M12</f>
        <v>740000000</v>
      </c>
    </row>
    <row r="13" spans="2:14" ht="7.5" customHeight="1">
      <c r="B13" s="490"/>
      <c r="C13" s="519"/>
      <c r="D13" s="514"/>
      <c r="E13" s="434"/>
      <c r="G13" s="514"/>
      <c r="H13" s="519"/>
      <c r="I13" s="514"/>
      <c r="J13" s="514"/>
      <c r="K13" s="519"/>
      <c r="L13" s="514"/>
      <c r="M13" s="514"/>
      <c r="N13" s="434"/>
    </row>
    <row r="14" spans="2:16" ht="12.75">
      <c r="B14" s="486" t="s">
        <v>1254</v>
      </c>
      <c r="C14" s="777">
        <f>'7 - Com Stock'!B17</f>
        <v>42004</v>
      </c>
      <c r="D14" s="736">
        <f>Inputs!D21</f>
        <v>0</v>
      </c>
      <c r="E14" s="434" t="s">
        <v>1253</v>
      </c>
      <c r="G14" s="735">
        <f>'11 - Reconciliation'!M17</f>
        <v>698000000</v>
      </c>
      <c r="H14" s="519" t="s">
        <v>1255</v>
      </c>
      <c r="I14" s="514"/>
      <c r="J14" s="736">
        <f>Inputs!D19</f>
        <v>0</v>
      </c>
      <c r="K14" s="519" t="s">
        <v>1249</v>
      </c>
      <c r="L14" s="514"/>
      <c r="M14" s="735">
        <f>Inputs!D23</f>
        <v>102000000</v>
      </c>
      <c r="N14" s="434" t="s">
        <v>328</v>
      </c>
      <c r="P14" s="501">
        <f>D14+G14+J14+M14</f>
        <v>800000000</v>
      </c>
    </row>
    <row r="15" spans="2:8" ht="7.5" customHeight="1">
      <c r="B15" s="490"/>
      <c r="C15" s="434"/>
      <c r="E15" s="434"/>
      <c r="H15" s="434"/>
    </row>
    <row r="16" spans="2:16" ht="12.75">
      <c r="B16" s="486" t="s">
        <v>1251</v>
      </c>
      <c r="C16" s="434"/>
      <c r="D16" s="485" t="s">
        <v>607</v>
      </c>
      <c r="E16" s="434"/>
      <c r="H16" s="434"/>
      <c r="J16" s="485"/>
      <c r="K16" s="485"/>
      <c r="P16" s="510">
        <f>(P12+P14)/2</f>
        <v>770000000</v>
      </c>
    </row>
    <row r="17" spans="2:16" ht="7.5" customHeight="1">
      <c r="B17" s="490"/>
      <c r="C17" s="434"/>
      <c r="E17" s="434"/>
      <c r="H17" s="434"/>
      <c r="J17" s="485"/>
      <c r="K17" s="485"/>
      <c r="P17" s="563"/>
    </row>
    <row r="18" spans="2:8" ht="7.5" customHeight="1">
      <c r="B18" s="434"/>
      <c r="C18" s="434"/>
      <c r="E18" s="434"/>
      <c r="H18" s="434"/>
    </row>
    <row r="19" spans="2:15" ht="12.75">
      <c r="B19" s="434"/>
      <c r="C19" s="562" t="s">
        <v>371</v>
      </c>
      <c r="D19" s="558" t="s">
        <v>87</v>
      </c>
      <c r="E19" s="559"/>
      <c r="F19" s="558"/>
      <c r="G19" s="558"/>
      <c r="H19" s="561"/>
      <c r="I19" s="558"/>
      <c r="J19" s="560" t="s">
        <v>321</v>
      </c>
      <c r="K19" s="558" t="s">
        <v>775</v>
      </c>
      <c r="L19" s="559"/>
      <c r="M19" s="558"/>
      <c r="N19" s="557"/>
      <c r="O19" s="544"/>
    </row>
    <row r="20" spans="2:15" ht="6" customHeight="1">
      <c r="B20" s="434"/>
      <c r="C20" s="554"/>
      <c r="D20" s="551"/>
      <c r="E20" s="552"/>
      <c r="F20" s="551"/>
      <c r="G20" s="551"/>
      <c r="H20" s="553"/>
      <c r="I20" s="551"/>
      <c r="J20" s="552"/>
      <c r="K20" s="551"/>
      <c r="L20" s="552"/>
      <c r="M20" s="551"/>
      <c r="N20" s="550"/>
      <c r="O20" s="544"/>
    </row>
    <row r="21" spans="2:15" ht="12.75">
      <c r="B21" s="434"/>
      <c r="C21" s="556" t="s">
        <v>370</v>
      </c>
      <c r="D21" s="551" t="s">
        <v>774</v>
      </c>
      <c r="E21" s="552"/>
      <c r="F21" s="551"/>
      <c r="G21" s="551"/>
      <c r="H21" s="553"/>
      <c r="I21" s="551"/>
      <c r="J21" s="555" t="s">
        <v>320</v>
      </c>
      <c r="K21" s="551" t="s">
        <v>776</v>
      </c>
      <c r="L21" s="552"/>
      <c r="M21" s="551"/>
      <c r="N21" s="550"/>
      <c r="O21" s="544"/>
    </row>
    <row r="22" spans="2:15" ht="6" customHeight="1">
      <c r="B22" s="434"/>
      <c r="C22" s="554"/>
      <c r="D22" s="551"/>
      <c r="E22" s="552"/>
      <c r="F22" s="551"/>
      <c r="G22" s="551"/>
      <c r="H22" s="553"/>
      <c r="I22" s="551"/>
      <c r="J22" s="552"/>
      <c r="K22" s="551"/>
      <c r="L22" s="552"/>
      <c r="M22" s="551"/>
      <c r="N22" s="550"/>
      <c r="O22" s="544"/>
    </row>
    <row r="23" spans="2:15" ht="12.75">
      <c r="B23" s="434"/>
      <c r="C23" s="556" t="s">
        <v>323</v>
      </c>
      <c r="D23" s="551" t="s">
        <v>1364</v>
      </c>
      <c r="E23" s="552"/>
      <c r="F23" s="551"/>
      <c r="G23" s="740"/>
      <c r="H23" s="741"/>
      <c r="I23" s="551"/>
      <c r="J23" s="555" t="s">
        <v>319</v>
      </c>
      <c r="K23" s="551" t="s">
        <v>777</v>
      </c>
      <c r="L23" s="552"/>
      <c r="M23" s="551"/>
      <c r="N23" s="550"/>
      <c r="O23" s="544"/>
    </row>
    <row r="24" spans="2:15" ht="6" customHeight="1">
      <c r="B24" s="434"/>
      <c r="C24" s="554"/>
      <c r="D24" s="551"/>
      <c r="E24" s="552"/>
      <c r="F24" s="551"/>
      <c r="G24" s="740"/>
      <c r="H24" s="741"/>
      <c r="I24" s="551"/>
      <c r="J24" s="552"/>
      <c r="K24" s="551"/>
      <c r="L24" s="552"/>
      <c r="M24" s="551"/>
      <c r="N24" s="550"/>
      <c r="O24" s="544"/>
    </row>
    <row r="25" spans="2:15" ht="12.75">
      <c r="B25" s="434"/>
      <c r="C25" s="549" t="s">
        <v>322</v>
      </c>
      <c r="D25" s="546" t="s">
        <v>1365</v>
      </c>
      <c r="E25" s="547"/>
      <c r="F25" s="546"/>
      <c r="G25" s="742"/>
      <c r="H25" s="743"/>
      <c r="I25" s="546"/>
      <c r="J25" s="548" t="s">
        <v>318</v>
      </c>
      <c r="K25" s="546" t="s">
        <v>778</v>
      </c>
      <c r="L25" s="547"/>
      <c r="M25" s="546"/>
      <c r="N25" s="545"/>
      <c r="O25" s="544"/>
    </row>
    <row r="26" spans="2:5" ht="12" customHeight="1">
      <c r="B26" s="434"/>
      <c r="C26" s="434"/>
      <c r="E26" s="434"/>
    </row>
    <row r="27" spans="2:10" ht="12" customHeight="1">
      <c r="B27" s="434"/>
      <c r="C27" s="434"/>
      <c r="E27" s="434"/>
      <c r="G27" s="656"/>
      <c r="H27" s="239"/>
      <c r="I27" s="239"/>
      <c r="J27" s="239"/>
    </row>
    <row r="28" spans="2:16" ht="12" customHeight="1">
      <c r="B28" s="544"/>
      <c r="C28" s="544"/>
      <c r="D28" s="543"/>
      <c r="E28" s="543"/>
      <c r="F28" s="543"/>
      <c r="G28" s="239"/>
      <c r="H28" s="239"/>
      <c r="I28" s="239"/>
      <c r="J28" s="239"/>
      <c r="K28" s="543"/>
      <c r="L28" s="543"/>
      <c r="M28" s="543"/>
      <c r="N28" s="543"/>
      <c r="O28" s="543"/>
      <c r="P28" s="543"/>
    </row>
    <row r="29" spans="2:16" ht="15.75" customHeight="1">
      <c r="B29" s="542" t="s">
        <v>369</v>
      </c>
      <c r="C29" s="434"/>
      <c r="P29" s="785"/>
    </row>
    <row r="30" spans="10:16" ht="7.5" customHeight="1">
      <c r="J30" s="788"/>
      <c r="P30" s="632"/>
    </row>
    <row r="31" spans="2:16" ht="12.75">
      <c r="B31" s="502" t="s">
        <v>692</v>
      </c>
      <c r="C31" s="502" t="s">
        <v>368</v>
      </c>
      <c r="D31" s="511"/>
      <c r="E31" s="511"/>
      <c r="F31" s="511"/>
      <c r="G31" s="511"/>
      <c r="H31" s="511"/>
      <c r="J31" s="497"/>
      <c r="P31" s="632"/>
    </row>
    <row r="32" ht="12.75">
      <c r="P32" s="632"/>
    </row>
    <row r="33" spans="2:16" ht="12.75">
      <c r="B33" s="486" t="s">
        <v>1248</v>
      </c>
      <c r="C33" s="777">
        <f>C12</f>
        <v>41639</v>
      </c>
      <c r="D33" s="489" t="s">
        <v>592</v>
      </c>
      <c r="M33" s="786">
        <f>Inputs!D26</f>
        <v>0</v>
      </c>
      <c r="P33" s="632"/>
    </row>
    <row r="34" spans="2:16" ht="12.75">
      <c r="B34" s="486" t="s">
        <v>1246</v>
      </c>
      <c r="C34" s="777">
        <f>C14</f>
        <v>42004</v>
      </c>
      <c r="D34" s="489" t="s">
        <v>593</v>
      </c>
      <c r="M34" s="787">
        <f>Inputs!D25</f>
        <v>0</v>
      </c>
      <c r="P34" s="435"/>
    </row>
    <row r="35" spans="2:16" ht="12.75">
      <c r="B35" s="486" t="s">
        <v>352</v>
      </c>
      <c r="C35" s="519"/>
      <c r="G35" s="485" t="s">
        <v>367</v>
      </c>
      <c r="M35" s="939">
        <f>(M33+M34)/2</f>
        <v>0</v>
      </c>
      <c r="P35" s="435"/>
    </row>
    <row r="36" ht="12.75">
      <c r="C36" s="519"/>
    </row>
    <row r="37" spans="2:13" ht="12.75">
      <c r="B37" s="486" t="s">
        <v>351</v>
      </c>
      <c r="C37" s="777">
        <f>C12</f>
        <v>41639</v>
      </c>
      <c r="D37" s="489" t="s">
        <v>594</v>
      </c>
      <c r="M37" s="735">
        <f>Inputs!D28</f>
        <v>738473</v>
      </c>
    </row>
    <row r="38" spans="2:13" ht="12.75">
      <c r="B38" s="486" t="s">
        <v>349</v>
      </c>
      <c r="C38" s="777">
        <f>C14</f>
        <v>42004</v>
      </c>
      <c r="D38" s="489" t="s">
        <v>595</v>
      </c>
      <c r="M38" s="735">
        <f>Inputs!D27</f>
        <v>685984</v>
      </c>
    </row>
    <row r="39" spans="2:13" ht="12.75">
      <c r="B39" s="486" t="s">
        <v>347</v>
      </c>
      <c r="G39" s="485" t="s">
        <v>366</v>
      </c>
      <c r="M39" s="510">
        <f>(M37+M38)/2</f>
        <v>712228.5</v>
      </c>
    </row>
    <row r="41" spans="2:13" ht="12.75">
      <c r="B41" s="486" t="s">
        <v>365</v>
      </c>
      <c r="D41" s="433" t="s">
        <v>364</v>
      </c>
      <c r="M41" s="497">
        <f>P16</f>
        <v>770000000</v>
      </c>
    </row>
    <row r="42" spans="2:13" ht="12.75">
      <c r="B42" s="486" t="s">
        <v>363</v>
      </c>
      <c r="D42" s="433" t="s">
        <v>362</v>
      </c>
      <c r="M42" s="940">
        <f>M35</f>
        <v>0</v>
      </c>
    </row>
    <row r="43" spans="2:13" ht="12.75">
      <c r="B43" s="486" t="s">
        <v>361</v>
      </c>
      <c r="D43" s="433" t="s">
        <v>360</v>
      </c>
      <c r="M43" s="497">
        <f>M39</f>
        <v>712228.5</v>
      </c>
    </row>
    <row r="45" spans="2:13" ht="12.75">
      <c r="B45" s="486" t="s">
        <v>359</v>
      </c>
      <c r="D45" s="485" t="s">
        <v>354</v>
      </c>
      <c r="M45" s="488">
        <f>M41+M42-M43</f>
        <v>769287771.5</v>
      </c>
    </row>
    <row r="47" spans="2:13" ht="12.75">
      <c r="B47" s="1594" t="s">
        <v>814</v>
      </c>
      <c r="C47" s="1398"/>
      <c r="D47" s="1398"/>
      <c r="E47" s="1398"/>
      <c r="F47" s="1398"/>
      <c r="G47" s="1398"/>
      <c r="H47" s="1398"/>
      <c r="I47" s="1398"/>
      <c r="J47" s="1398"/>
      <c r="K47" s="1398"/>
      <c r="L47" s="1398"/>
      <c r="M47" s="1398"/>
    </row>
    <row r="48" spans="2:16" ht="12.75">
      <c r="B48" s="1398"/>
      <c r="C48" s="1398"/>
      <c r="D48" s="1398"/>
      <c r="E48" s="1398"/>
      <c r="F48" s="1398"/>
      <c r="G48" s="1398"/>
      <c r="H48" s="1398"/>
      <c r="I48" s="1398"/>
      <c r="J48" s="1398"/>
      <c r="K48" s="1398"/>
      <c r="L48" s="1398"/>
      <c r="M48" s="1398"/>
      <c r="N48" s="543"/>
      <c r="O48" s="543"/>
      <c r="P48" s="543"/>
    </row>
    <row r="49" spans="2:16" ht="12.75">
      <c r="B49" s="543"/>
      <c r="C49" s="543"/>
      <c r="D49" s="543"/>
      <c r="E49" s="543"/>
      <c r="F49" s="543"/>
      <c r="G49" s="543"/>
      <c r="H49" s="543"/>
      <c r="I49" s="543"/>
      <c r="J49" s="543"/>
      <c r="K49" s="543"/>
      <c r="L49" s="543"/>
      <c r="M49" s="543"/>
      <c r="N49" s="543"/>
      <c r="O49" s="543"/>
      <c r="P49" s="543"/>
    </row>
    <row r="50" spans="2:16" ht="12.75">
      <c r="B50" s="543"/>
      <c r="C50" s="543"/>
      <c r="D50" s="543"/>
      <c r="E50" s="543"/>
      <c r="F50" s="543"/>
      <c r="G50" s="543"/>
      <c r="H50" s="543"/>
      <c r="I50" s="543"/>
      <c r="J50" s="543"/>
      <c r="K50" s="543"/>
      <c r="L50" s="543"/>
      <c r="M50" s="543"/>
      <c r="N50" s="543"/>
      <c r="O50" s="543"/>
      <c r="P50" s="543"/>
    </row>
    <row r="51" ht="12.75">
      <c r="I51" s="513" t="s">
        <v>426</v>
      </c>
    </row>
    <row r="52" ht="12.75">
      <c r="I52" s="434" t="s">
        <v>353</v>
      </c>
    </row>
    <row r="53" spans="2:16" ht="20.25">
      <c r="B53" s="1533" t="str">
        <f>B1</f>
        <v>Attachment 9, LONG-TERM DEBT</v>
      </c>
      <c r="C53" s="1533"/>
      <c r="D53" s="1533"/>
      <c r="E53" s="1533"/>
      <c r="F53" s="1533"/>
      <c r="G53" s="1533"/>
      <c r="H53" s="1533"/>
      <c r="I53" s="1533"/>
      <c r="J53" s="1533"/>
      <c r="K53" s="1533"/>
      <c r="L53" s="1533"/>
      <c r="M53" s="1533"/>
      <c r="N53" s="1533"/>
      <c r="O53" s="1533"/>
      <c r="P53" s="1533"/>
    </row>
    <row r="54" spans="2:16" ht="19.5">
      <c r="B54" s="1577" t="str">
        <f>B2</f>
        <v>(For Rate Year Beginning July 1, 2015, Based on 2014 Data)</v>
      </c>
      <c r="C54" s="1577"/>
      <c r="D54" s="1577"/>
      <c r="E54" s="1577"/>
      <c r="F54" s="1577"/>
      <c r="G54" s="1577"/>
      <c r="H54" s="1577"/>
      <c r="I54" s="1577"/>
      <c r="J54" s="1577"/>
      <c r="K54" s="1577"/>
      <c r="L54" s="1577"/>
      <c r="M54" s="1577"/>
      <c r="N54" s="1577"/>
      <c r="O54" s="1577"/>
      <c r="P54" s="1577"/>
    </row>
    <row r="55" ht="15.75" customHeight="1"/>
    <row r="56" spans="2:4" ht="15.75" customHeight="1">
      <c r="B56" s="542" t="s">
        <v>779</v>
      </c>
      <c r="D56" s="541"/>
    </row>
    <row r="58" ht="12.75">
      <c r="B58" s="502" t="s">
        <v>692</v>
      </c>
    </row>
    <row r="60" spans="2:16" ht="12.75">
      <c r="B60" s="486" t="s">
        <v>1257</v>
      </c>
      <c r="C60" s="489" t="s">
        <v>1363</v>
      </c>
      <c r="K60" s="514"/>
      <c r="L60" s="514"/>
      <c r="M60" s="539"/>
      <c r="N60" s="514"/>
      <c r="O60" s="514"/>
      <c r="P60" s="540">
        <f>'11 - Reconciliation'!M11</f>
        <v>39379400</v>
      </c>
    </row>
    <row r="61" spans="2:16" ht="3.75" customHeight="1">
      <c r="B61" s="490"/>
      <c r="M61" s="539"/>
      <c r="P61" s="540"/>
    </row>
    <row r="62" spans="2:16" ht="12.75">
      <c r="B62" s="486" t="s">
        <v>1254</v>
      </c>
      <c r="C62" s="489" t="s">
        <v>816</v>
      </c>
      <c r="M62" s="539"/>
      <c r="P62" s="540">
        <f>Inputs!D32</f>
        <v>558928</v>
      </c>
    </row>
    <row r="63" spans="2:16" ht="3.75" customHeight="1">
      <c r="B63" s="490"/>
      <c r="M63" s="539"/>
      <c r="P63" s="540"/>
    </row>
    <row r="64" spans="2:16" ht="12.75">
      <c r="B64" s="486" t="s">
        <v>1251</v>
      </c>
      <c r="C64" s="489" t="s">
        <v>780</v>
      </c>
      <c r="M64" s="539"/>
      <c r="P64" s="540">
        <f>Inputs!D33</f>
        <v>673458</v>
      </c>
    </row>
    <row r="65" spans="2:16" ht="3.75" customHeight="1">
      <c r="B65" s="490"/>
      <c r="M65" s="539"/>
      <c r="P65" s="540"/>
    </row>
    <row r="66" spans="2:16" ht="12.75">
      <c r="B66" s="486" t="s">
        <v>1248</v>
      </c>
      <c r="C66" s="489" t="s">
        <v>781</v>
      </c>
      <c r="M66" s="539"/>
      <c r="P66" s="540">
        <f>Inputs!D34</f>
        <v>0</v>
      </c>
    </row>
    <row r="67" spans="2:16" ht="3.75" customHeight="1">
      <c r="B67" s="490"/>
      <c r="M67" s="539"/>
      <c r="P67" s="540"/>
    </row>
    <row r="68" spans="2:16" ht="12.75">
      <c r="B68" s="486" t="s">
        <v>1246</v>
      </c>
      <c r="C68" s="489" t="s">
        <v>782</v>
      </c>
      <c r="M68" s="539"/>
      <c r="P68" s="540">
        <f>+Inputs!D35</f>
        <v>0</v>
      </c>
    </row>
    <row r="69" spans="2:13" ht="3.75" customHeight="1">
      <c r="B69" s="490"/>
      <c r="M69" s="435"/>
    </row>
    <row r="70" spans="2:16" ht="12.75" customHeight="1">
      <c r="B70" s="486" t="s">
        <v>1173</v>
      </c>
      <c r="C70" s="489" t="s">
        <v>783</v>
      </c>
      <c r="M70" s="435"/>
      <c r="P70" s="540">
        <f>+Inputs!D52</f>
        <v>0</v>
      </c>
    </row>
    <row r="71" spans="2:13" ht="3.75" customHeight="1">
      <c r="B71" s="490"/>
      <c r="M71" s="435"/>
    </row>
    <row r="72" spans="2:13" ht="12.75">
      <c r="B72" s="490"/>
      <c r="M72" s="435"/>
    </row>
    <row r="73" spans="2:16" ht="12.75">
      <c r="B73" s="486" t="s">
        <v>352</v>
      </c>
      <c r="C73" s="485" t="s">
        <v>350</v>
      </c>
      <c r="M73" s="538"/>
      <c r="P73" s="510">
        <f>P60+P62+P64-P66-P68+P70</f>
        <v>40611786</v>
      </c>
    </row>
    <row r="74" ht="12.75">
      <c r="M74" s="435"/>
    </row>
    <row r="75" spans="2:16" ht="12.75">
      <c r="B75" s="486" t="s">
        <v>351</v>
      </c>
      <c r="C75" s="433" t="s">
        <v>348</v>
      </c>
      <c r="M75" s="537"/>
      <c r="P75" s="536">
        <f>M45</f>
        <v>769287771.5</v>
      </c>
    </row>
    <row r="76" spans="2:13" ht="12.75">
      <c r="B76" s="490"/>
      <c r="M76" s="435"/>
    </row>
    <row r="77" spans="2:16" ht="12.75">
      <c r="B77" s="486" t="s">
        <v>349</v>
      </c>
      <c r="C77" s="485" t="s">
        <v>884</v>
      </c>
      <c r="M77" s="527"/>
      <c r="P77" s="535">
        <f>P73/P75</f>
        <v>0.052791409800799105</v>
      </c>
    </row>
    <row r="78" spans="2:13" ht="12.75">
      <c r="B78" s="490"/>
      <c r="M78" s="435"/>
    </row>
    <row r="79" spans="2:13" ht="12.75">
      <c r="B79" s="490"/>
      <c r="M79" s="435"/>
    </row>
    <row r="80" spans="2:13" ht="12.75">
      <c r="B80" s="1161" t="s">
        <v>815</v>
      </c>
      <c r="M80" s="435"/>
    </row>
    <row r="81" spans="2:13" ht="12.75">
      <c r="B81" s="490"/>
      <c r="M81" s="435"/>
    </row>
    <row r="82" spans="2:13" ht="12.75">
      <c r="B82" s="490"/>
      <c r="M82" s="435"/>
    </row>
    <row r="83" spans="2:13" ht="12.75">
      <c r="B83" s="490"/>
      <c r="M83" s="435"/>
    </row>
    <row r="84" spans="2:13" ht="12.75">
      <c r="B84" s="490"/>
      <c r="M84" s="435"/>
    </row>
    <row r="85" spans="2:13" ht="12.75">
      <c r="B85" s="490"/>
      <c r="M85" s="435"/>
    </row>
    <row r="86" spans="2:13" ht="12.75">
      <c r="B86" s="490"/>
      <c r="M86" s="435"/>
    </row>
    <row r="87" spans="2:13" ht="12.75">
      <c r="B87" s="490"/>
      <c r="M87" s="435"/>
    </row>
    <row r="88" spans="2:13" ht="12.75">
      <c r="B88" s="490"/>
      <c r="M88" s="435"/>
    </row>
    <row r="89" spans="2:13" ht="12.75">
      <c r="B89" s="490"/>
      <c r="M89" s="435"/>
    </row>
    <row r="90" spans="2:13" ht="12.75">
      <c r="B90" s="490"/>
      <c r="M90" s="435"/>
    </row>
    <row r="91" spans="2:13" ht="12.75">
      <c r="B91" s="490"/>
      <c r="M91" s="435"/>
    </row>
    <row r="92" spans="2:13" ht="12.75">
      <c r="B92" s="490"/>
      <c r="M92" s="435"/>
    </row>
    <row r="93" spans="2:13" ht="12.75">
      <c r="B93" s="490"/>
      <c r="M93" s="435"/>
    </row>
    <row r="94" spans="2:13" ht="12.75">
      <c r="B94" s="490"/>
      <c r="M94" s="435"/>
    </row>
    <row r="95" spans="2:13" ht="12.75">
      <c r="B95" s="490"/>
      <c r="M95" s="435"/>
    </row>
    <row r="96" spans="2:13" ht="12.75">
      <c r="B96" s="490"/>
      <c r="M96" s="435"/>
    </row>
    <row r="97" spans="2:13" ht="12.75" customHeight="1">
      <c r="B97" s="490"/>
      <c r="M97" s="435"/>
    </row>
    <row r="98" spans="2:13" ht="12.75">
      <c r="B98" s="490"/>
      <c r="M98" s="435"/>
    </row>
    <row r="99" spans="2:13" ht="12.75">
      <c r="B99" s="490"/>
      <c r="M99" s="435"/>
    </row>
    <row r="100" spans="2:13" ht="12.75">
      <c r="B100" s="490"/>
      <c r="M100" s="435"/>
    </row>
    <row r="101" spans="2:13" ht="12.75">
      <c r="B101" s="490"/>
      <c r="M101" s="435"/>
    </row>
    <row r="102" spans="2:13" ht="12.75">
      <c r="B102" s="490"/>
      <c r="M102" s="435"/>
    </row>
    <row r="103" spans="2:13" ht="12.75">
      <c r="B103" s="490"/>
      <c r="I103" s="513" t="s">
        <v>426</v>
      </c>
      <c r="M103" s="435"/>
    </row>
    <row r="104" spans="2:13" ht="12.75">
      <c r="B104" s="490"/>
      <c r="I104" s="434" t="s">
        <v>346</v>
      </c>
      <c r="M104" s="435"/>
    </row>
    <row r="105" spans="2:13" ht="12.75" customHeight="1">
      <c r="B105" s="490"/>
      <c r="M105" s="435"/>
    </row>
    <row r="106" spans="2:17" ht="12.75" customHeight="1">
      <c r="B106" s="534"/>
      <c r="C106" s="511"/>
      <c r="D106" s="511"/>
      <c r="E106" s="511"/>
      <c r="F106" s="511"/>
      <c r="G106" s="511"/>
      <c r="H106" s="511"/>
      <c r="I106" s="511"/>
      <c r="J106" s="511"/>
      <c r="K106" s="511"/>
      <c r="L106" s="511"/>
      <c r="M106" s="528"/>
      <c r="N106" s="511"/>
      <c r="O106" s="511"/>
      <c r="P106" s="511"/>
      <c r="Q106" s="511"/>
    </row>
    <row r="107" spans="2:17" ht="12.75" customHeight="1">
      <c r="B107" s="511"/>
      <c r="C107" s="511"/>
      <c r="D107" s="511"/>
      <c r="E107" s="511"/>
      <c r="F107" s="511"/>
      <c r="G107" s="511"/>
      <c r="H107" s="511"/>
      <c r="I107" s="511"/>
      <c r="J107" s="511"/>
      <c r="K107" s="511"/>
      <c r="L107" s="511"/>
      <c r="M107" s="528"/>
      <c r="N107" s="511"/>
      <c r="O107" s="511"/>
      <c r="P107" s="511"/>
      <c r="Q107" s="511"/>
    </row>
    <row r="108" spans="2:17" ht="12.75" customHeight="1">
      <c r="B108" s="502"/>
      <c r="C108" s="511"/>
      <c r="D108" s="511"/>
      <c r="E108" s="511"/>
      <c r="F108" s="511"/>
      <c r="G108" s="511"/>
      <c r="H108" s="511"/>
      <c r="I108" s="511"/>
      <c r="J108" s="511"/>
      <c r="K108" s="511"/>
      <c r="L108" s="511"/>
      <c r="M108" s="528"/>
      <c r="N108" s="511"/>
      <c r="O108" s="511"/>
      <c r="P108" s="511"/>
      <c r="Q108" s="511"/>
    </row>
    <row r="109" spans="2:17" ht="12.75" customHeight="1">
      <c r="B109" s="511"/>
      <c r="C109" s="511"/>
      <c r="D109" s="511"/>
      <c r="E109" s="511"/>
      <c r="F109" s="511"/>
      <c r="G109" s="511"/>
      <c r="H109" s="511"/>
      <c r="I109" s="511"/>
      <c r="J109" s="511"/>
      <c r="K109" s="511"/>
      <c r="L109" s="511"/>
      <c r="M109" s="528"/>
      <c r="N109" s="511"/>
      <c r="O109" s="511"/>
      <c r="P109" s="511"/>
      <c r="Q109" s="511"/>
    </row>
    <row r="110" spans="2:17" ht="12.75" customHeight="1">
      <c r="B110" s="486"/>
      <c r="C110" s="511"/>
      <c r="D110" s="511"/>
      <c r="E110" s="511"/>
      <c r="F110" s="511"/>
      <c r="G110" s="511"/>
      <c r="H110" s="511"/>
      <c r="I110" s="511"/>
      <c r="J110" s="511"/>
      <c r="K110" s="511"/>
      <c r="L110" s="511"/>
      <c r="M110" s="532"/>
      <c r="N110" s="523"/>
      <c r="O110" s="523"/>
      <c r="P110" s="533"/>
      <c r="Q110" s="511"/>
    </row>
    <row r="111" spans="2:17" ht="12.75" customHeight="1">
      <c r="B111" s="490"/>
      <c r="C111" s="511"/>
      <c r="D111" s="511"/>
      <c r="E111" s="511"/>
      <c r="F111" s="511"/>
      <c r="G111" s="511"/>
      <c r="H111" s="511"/>
      <c r="I111" s="511"/>
      <c r="J111" s="511"/>
      <c r="K111" s="511"/>
      <c r="L111" s="511"/>
      <c r="M111" s="528"/>
      <c r="N111" s="511"/>
      <c r="O111" s="511"/>
      <c r="P111" s="511"/>
      <c r="Q111" s="511"/>
    </row>
    <row r="112" spans="2:17" ht="12.75" customHeight="1">
      <c r="B112" s="490"/>
      <c r="C112" s="511"/>
      <c r="D112" s="511"/>
      <c r="E112" s="511"/>
      <c r="F112" s="511"/>
      <c r="G112" s="511"/>
      <c r="H112" s="511"/>
      <c r="I112" s="511"/>
      <c r="J112" s="511"/>
      <c r="K112" s="511"/>
      <c r="L112" s="511"/>
      <c r="M112" s="528"/>
      <c r="N112" s="511"/>
      <c r="O112" s="511"/>
      <c r="P112" s="511"/>
      <c r="Q112" s="511"/>
    </row>
    <row r="113" spans="2:17" ht="12.75" customHeight="1">
      <c r="B113" s="486"/>
      <c r="C113" s="523"/>
      <c r="D113" s="523"/>
      <c r="E113" s="523"/>
      <c r="F113" s="523"/>
      <c r="G113" s="523"/>
      <c r="H113" s="511"/>
      <c r="I113" s="511"/>
      <c r="J113" s="511"/>
      <c r="K113" s="511"/>
      <c r="L113" s="511"/>
      <c r="M113" s="532"/>
      <c r="N113" s="511"/>
      <c r="O113" s="511"/>
      <c r="P113" s="533"/>
      <c r="Q113" s="511"/>
    </row>
    <row r="114" spans="2:17" ht="12.75" customHeight="1">
      <c r="B114" s="490"/>
      <c r="C114" s="511"/>
      <c r="D114" s="511"/>
      <c r="E114" s="511"/>
      <c r="F114" s="511"/>
      <c r="G114" s="511"/>
      <c r="H114" s="511"/>
      <c r="I114" s="511"/>
      <c r="J114" s="511"/>
      <c r="K114" s="511"/>
      <c r="L114" s="511"/>
      <c r="M114" s="528"/>
      <c r="N114" s="511"/>
      <c r="O114" s="511"/>
      <c r="P114" s="511"/>
      <c r="Q114" s="511"/>
    </row>
    <row r="115" spans="2:17" ht="12.75" customHeight="1">
      <c r="B115" s="486"/>
      <c r="C115" s="511"/>
      <c r="D115" s="511"/>
      <c r="E115" s="511"/>
      <c r="F115" s="511"/>
      <c r="G115" s="511"/>
      <c r="H115" s="511"/>
      <c r="I115" s="511"/>
      <c r="J115" s="511"/>
      <c r="K115" s="511"/>
      <c r="L115" s="511"/>
      <c r="M115" s="527"/>
      <c r="N115" s="511"/>
      <c r="O115" s="511"/>
      <c r="P115" s="500"/>
      <c r="Q115" s="511"/>
    </row>
    <row r="116" spans="2:17" ht="12.75" customHeight="1">
      <c r="B116" s="490"/>
      <c r="C116" s="511"/>
      <c r="D116" s="511"/>
      <c r="E116" s="511"/>
      <c r="F116" s="511"/>
      <c r="G116" s="511"/>
      <c r="H116" s="511"/>
      <c r="I116" s="511"/>
      <c r="J116" s="511"/>
      <c r="K116" s="511"/>
      <c r="L116" s="511"/>
      <c r="M116" s="528"/>
      <c r="N116" s="511"/>
      <c r="O116" s="511"/>
      <c r="P116" s="511"/>
      <c r="Q116" s="511"/>
    </row>
    <row r="117" spans="2:17" ht="12.75" customHeight="1">
      <c r="B117" s="486"/>
      <c r="C117" s="511"/>
      <c r="D117" s="511"/>
      <c r="E117" s="511"/>
      <c r="F117" s="511"/>
      <c r="G117" s="523"/>
      <c r="H117" s="523"/>
      <c r="I117" s="523"/>
      <c r="J117" s="523"/>
      <c r="K117" s="523"/>
      <c r="L117" s="523"/>
      <c r="M117" s="532"/>
      <c r="N117" s="511"/>
      <c r="O117" s="511"/>
      <c r="P117" s="533"/>
      <c r="Q117" s="511"/>
    </row>
    <row r="118" spans="2:17" ht="12.75" customHeight="1">
      <c r="B118" s="490"/>
      <c r="C118" s="511"/>
      <c r="D118" s="511"/>
      <c r="E118" s="511"/>
      <c r="F118" s="511"/>
      <c r="G118" s="511"/>
      <c r="H118" s="511"/>
      <c r="I118" s="511"/>
      <c r="J118" s="511"/>
      <c r="K118" s="511"/>
      <c r="L118" s="511"/>
      <c r="M118" s="528"/>
      <c r="N118" s="511"/>
      <c r="O118" s="511"/>
      <c r="P118" s="511"/>
      <c r="Q118" s="511"/>
    </row>
    <row r="119" spans="2:17" ht="12.75" customHeight="1">
      <c r="B119" s="486"/>
      <c r="C119" s="511"/>
      <c r="D119" s="511"/>
      <c r="E119" s="511"/>
      <c r="F119" s="511"/>
      <c r="G119" s="523"/>
      <c r="H119" s="523"/>
      <c r="I119" s="523"/>
      <c r="J119" s="523"/>
      <c r="K119" s="511"/>
      <c r="L119" s="511"/>
      <c r="M119" s="528"/>
      <c r="N119" s="523"/>
      <c r="O119" s="523"/>
      <c r="P119" s="523"/>
      <c r="Q119" s="511"/>
    </row>
    <row r="120" spans="2:17" ht="12.75" customHeight="1">
      <c r="B120" s="490"/>
      <c r="C120" s="511"/>
      <c r="D120" s="511"/>
      <c r="E120" s="511"/>
      <c r="F120" s="511"/>
      <c r="G120" s="511"/>
      <c r="H120" s="511"/>
      <c r="I120" s="511"/>
      <c r="J120" s="511"/>
      <c r="K120" s="511"/>
      <c r="L120" s="511"/>
      <c r="M120" s="528"/>
      <c r="N120" s="511"/>
      <c r="O120" s="511"/>
      <c r="P120" s="511"/>
      <c r="Q120" s="511"/>
    </row>
    <row r="121" spans="2:17" ht="12.75" customHeight="1">
      <c r="B121" s="486"/>
      <c r="C121" s="511"/>
      <c r="D121" s="511"/>
      <c r="E121" s="511"/>
      <c r="F121" s="511"/>
      <c r="G121" s="511"/>
      <c r="H121" s="511"/>
      <c r="I121" s="511"/>
      <c r="J121" s="511"/>
      <c r="K121" s="511"/>
      <c r="L121" s="511"/>
      <c r="M121" s="532"/>
      <c r="N121" s="511"/>
      <c r="O121" s="511"/>
      <c r="P121" s="531"/>
      <c r="Q121" s="511"/>
    </row>
    <row r="122" spans="2:17" ht="12.75" customHeight="1">
      <c r="B122" s="490"/>
      <c r="C122" s="511"/>
      <c r="D122" s="511"/>
      <c r="E122" s="511"/>
      <c r="F122" s="511"/>
      <c r="G122" s="511"/>
      <c r="H122" s="511"/>
      <c r="I122" s="511"/>
      <c r="J122" s="511"/>
      <c r="K122" s="511"/>
      <c r="L122" s="511"/>
      <c r="M122" s="528"/>
      <c r="N122" s="511"/>
      <c r="O122" s="511"/>
      <c r="P122" s="511"/>
      <c r="Q122" s="511"/>
    </row>
    <row r="123" spans="2:17" ht="12.75" customHeight="1">
      <c r="B123" s="486"/>
      <c r="C123" s="511"/>
      <c r="D123" s="511"/>
      <c r="E123" s="511"/>
      <c r="F123" s="511"/>
      <c r="G123" s="511"/>
      <c r="H123" s="511"/>
      <c r="I123" s="511"/>
      <c r="J123" s="511"/>
      <c r="K123" s="511"/>
      <c r="L123" s="511"/>
      <c r="M123" s="530"/>
      <c r="N123" s="511"/>
      <c r="O123" s="511"/>
      <c r="P123" s="529"/>
      <c r="Q123" s="511"/>
    </row>
    <row r="124" spans="2:17" ht="12.75" customHeight="1">
      <c r="B124" s="490"/>
      <c r="C124" s="511"/>
      <c r="D124" s="511"/>
      <c r="E124" s="511"/>
      <c r="F124" s="511"/>
      <c r="G124" s="511"/>
      <c r="H124" s="511"/>
      <c r="I124" s="511"/>
      <c r="J124" s="511"/>
      <c r="K124" s="511"/>
      <c r="L124" s="511"/>
      <c r="M124" s="528"/>
      <c r="N124" s="511"/>
      <c r="O124" s="511"/>
      <c r="P124" s="511"/>
      <c r="Q124" s="511"/>
    </row>
    <row r="125" spans="2:17" ht="12.75" customHeight="1">
      <c r="B125" s="486"/>
      <c r="C125" s="511"/>
      <c r="D125" s="511"/>
      <c r="E125" s="511"/>
      <c r="F125" s="511"/>
      <c r="G125" s="511"/>
      <c r="H125" s="511"/>
      <c r="I125" s="511"/>
      <c r="J125" s="511"/>
      <c r="K125" s="511"/>
      <c r="L125" s="511"/>
      <c r="M125" s="527"/>
      <c r="N125" s="511"/>
      <c r="O125" s="511"/>
      <c r="P125" s="526"/>
      <c r="Q125" s="511"/>
    </row>
    <row r="126" spans="2:17" ht="12.75" customHeight="1">
      <c r="B126" s="490"/>
      <c r="C126" s="511"/>
      <c r="D126" s="511"/>
      <c r="E126" s="511"/>
      <c r="F126" s="511"/>
      <c r="G126" s="511"/>
      <c r="H126" s="511"/>
      <c r="I126" s="511"/>
      <c r="J126" s="511"/>
      <c r="K126" s="511"/>
      <c r="L126" s="511"/>
      <c r="M126" s="511"/>
      <c r="N126" s="511"/>
      <c r="O126" s="511"/>
      <c r="P126" s="511"/>
      <c r="Q126" s="511"/>
    </row>
    <row r="127" spans="2:17" ht="12.75" customHeight="1">
      <c r="B127" s="525"/>
      <c r="C127" s="524"/>
      <c r="D127" s="524"/>
      <c r="E127" s="524"/>
      <c r="F127" s="524"/>
      <c r="G127" s="524"/>
      <c r="H127" s="524"/>
      <c r="I127" s="524"/>
      <c r="J127" s="524"/>
      <c r="K127" s="524"/>
      <c r="L127" s="524"/>
      <c r="M127" s="524"/>
      <c r="N127" s="511"/>
      <c r="O127" s="511"/>
      <c r="P127" s="511"/>
      <c r="Q127" s="511"/>
    </row>
    <row r="128" spans="2:17" ht="12.75" customHeight="1">
      <c r="B128" s="524"/>
      <c r="C128" s="524"/>
      <c r="D128" s="524"/>
      <c r="E128" s="524"/>
      <c r="F128" s="524"/>
      <c r="G128" s="524"/>
      <c r="H128" s="524"/>
      <c r="I128" s="524"/>
      <c r="J128" s="524"/>
      <c r="K128" s="524"/>
      <c r="L128" s="524"/>
      <c r="M128" s="524"/>
      <c r="N128" s="511"/>
      <c r="O128" s="523"/>
      <c r="P128" s="523"/>
      <c r="Q128" s="523"/>
    </row>
    <row r="129" spans="2:17" ht="12.75" customHeight="1">
      <c r="B129" s="524"/>
      <c r="C129" s="524"/>
      <c r="D129" s="524"/>
      <c r="E129" s="524"/>
      <c r="F129" s="524"/>
      <c r="G129" s="524"/>
      <c r="H129" s="524"/>
      <c r="I129" s="524"/>
      <c r="J129" s="524"/>
      <c r="K129" s="524"/>
      <c r="L129" s="524"/>
      <c r="M129" s="524"/>
      <c r="N129" s="511"/>
      <c r="O129" s="523"/>
      <c r="P129" s="523"/>
      <c r="Q129" s="523"/>
    </row>
    <row r="130" spans="2:17" ht="12.75" customHeight="1">
      <c r="B130" s="511"/>
      <c r="C130" s="511"/>
      <c r="D130" s="511"/>
      <c r="E130" s="511"/>
      <c r="F130" s="511"/>
      <c r="G130" s="511"/>
      <c r="H130" s="511"/>
      <c r="I130" s="511"/>
      <c r="J130" s="511"/>
      <c r="K130" s="511"/>
      <c r="L130" s="511"/>
      <c r="M130" s="511"/>
      <c r="N130" s="511"/>
      <c r="O130" s="511"/>
      <c r="P130" s="511"/>
      <c r="Q130" s="511"/>
    </row>
    <row r="131" spans="2:17" ht="12.75" customHeight="1">
      <c r="B131" s="522"/>
      <c r="C131" s="521"/>
      <c r="D131" s="521"/>
      <c r="E131" s="521"/>
      <c r="F131" s="521"/>
      <c r="G131" s="521"/>
      <c r="H131" s="521"/>
      <c r="I131" s="521"/>
      <c r="J131" s="521"/>
      <c r="K131" s="521"/>
      <c r="L131" s="521"/>
      <c r="M131" s="521"/>
      <c r="N131" s="521"/>
      <c r="O131" s="511"/>
      <c r="P131" s="511"/>
      <c r="Q131" s="511"/>
    </row>
    <row r="132" spans="2:17" ht="12.75" customHeight="1">
      <c r="B132" s="521"/>
      <c r="C132" s="521"/>
      <c r="D132" s="521"/>
      <c r="E132" s="521"/>
      <c r="F132" s="521"/>
      <c r="G132" s="521"/>
      <c r="H132" s="521"/>
      <c r="I132" s="521"/>
      <c r="J132" s="521"/>
      <c r="K132" s="521"/>
      <c r="L132" s="521"/>
      <c r="M132" s="521"/>
      <c r="N132" s="521"/>
      <c r="O132" s="511"/>
      <c r="P132" s="511"/>
      <c r="Q132" s="511"/>
    </row>
    <row r="133" spans="2:17" ht="12.75" customHeight="1">
      <c r="B133" s="511"/>
      <c r="C133" s="511"/>
      <c r="D133" s="511"/>
      <c r="E133" s="511"/>
      <c r="F133" s="511"/>
      <c r="G133" s="511"/>
      <c r="H133" s="511"/>
      <c r="I133" s="511"/>
      <c r="J133" s="511"/>
      <c r="K133" s="511"/>
      <c r="L133" s="511"/>
      <c r="M133" s="511"/>
      <c r="N133" s="511"/>
      <c r="O133" s="511"/>
      <c r="P133" s="511"/>
      <c r="Q133" s="511"/>
    </row>
    <row r="134" spans="2:17" ht="12.75" customHeight="1">
      <c r="B134" s="522"/>
      <c r="C134" s="521"/>
      <c r="D134" s="521"/>
      <c r="E134" s="521"/>
      <c r="F134" s="521"/>
      <c r="G134" s="521"/>
      <c r="H134" s="521"/>
      <c r="I134" s="521"/>
      <c r="J134" s="521"/>
      <c r="K134" s="521"/>
      <c r="L134" s="521"/>
      <c r="M134" s="521"/>
      <c r="N134" s="521"/>
      <c r="O134" s="511"/>
      <c r="P134" s="511"/>
      <c r="Q134" s="511"/>
    </row>
    <row r="135" spans="2:17" ht="12.75" customHeight="1">
      <c r="B135" s="521"/>
      <c r="C135" s="521"/>
      <c r="D135" s="521"/>
      <c r="E135" s="521"/>
      <c r="F135" s="521"/>
      <c r="G135" s="521"/>
      <c r="H135" s="521"/>
      <c r="I135" s="521"/>
      <c r="J135" s="521"/>
      <c r="K135" s="521"/>
      <c r="L135" s="521"/>
      <c r="M135" s="521"/>
      <c r="N135" s="521"/>
      <c r="O135" s="511"/>
      <c r="P135" s="511"/>
      <c r="Q135" s="511"/>
    </row>
    <row r="136" spans="2:17" ht="12.75" customHeight="1">
      <c r="B136" s="490"/>
      <c r="C136" s="511"/>
      <c r="D136" s="511"/>
      <c r="E136" s="511"/>
      <c r="F136" s="511"/>
      <c r="G136" s="511"/>
      <c r="H136" s="511"/>
      <c r="I136" s="511"/>
      <c r="J136" s="511"/>
      <c r="K136" s="511"/>
      <c r="L136" s="511"/>
      <c r="M136" s="511"/>
      <c r="N136" s="511"/>
      <c r="O136" s="511"/>
      <c r="P136" s="511"/>
      <c r="Q136" s="511"/>
    </row>
    <row r="137" spans="2:17" ht="12.75" customHeight="1">
      <c r="B137" s="522"/>
      <c r="C137" s="521"/>
      <c r="D137" s="521"/>
      <c r="E137" s="521"/>
      <c r="F137" s="521"/>
      <c r="G137" s="521"/>
      <c r="H137" s="521"/>
      <c r="I137" s="521"/>
      <c r="J137" s="521"/>
      <c r="K137" s="521"/>
      <c r="L137" s="521"/>
      <c r="M137" s="521"/>
      <c r="N137" s="521"/>
      <c r="O137" s="511"/>
      <c r="P137" s="511"/>
      <c r="Q137" s="511"/>
    </row>
    <row r="138" spans="2:17" ht="12.75" customHeight="1">
      <c r="B138" s="521"/>
      <c r="C138" s="521"/>
      <c r="D138" s="521"/>
      <c r="E138" s="521"/>
      <c r="F138" s="521"/>
      <c r="G138" s="521"/>
      <c r="H138" s="521"/>
      <c r="I138" s="521"/>
      <c r="J138" s="521"/>
      <c r="K138" s="521"/>
      <c r="L138" s="521"/>
      <c r="M138" s="521"/>
      <c r="N138" s="521"/>
      <c r="O138" s="511"/>
      <c r="P138" s="511"/>
      <c r="Q138" s="511"/>
    </row>
    <row r="139" spans="2:17" ht="12.75" customHeight="1">
      <c r="B139" s="521"/>
      <c r="C139" s="521"/>
      <c r="D139" s="521"/>
      <c r="E139" s="521"/>
      <c r="F139" s="521"/>
      <c r="G139" s="521"/>
      <c r="H139" s="521"/>
      <c r="I139" s="521"/>
      <c r="J139" s="521"/>
      <c r="K139" s="521"/>
      <c r="L139" s="521"/>
      <c r="M139" s="521"/>
      <c r="N139" s="521"/>
      <c r="O139" s="511"/>
      <c r="P139" s="511"/>
      <c r="Q139" s="511"/>
    </row>
    <row r="140" spans="2:17" ht="12.75" customHeight="1">
      <c r="B140" s="521"/>
      <c r="C140" s="521"/>
      <c r="D140" s="521"/>
      <c r="E140" s="521"/>
      <c r="F140" s="521"/>
      <c r="G140" s="521"/>
      <c r="H140" s="511"/>
      <c r="I140" s="511"/>
      <c r="J140" s="511"/>
      <c r="K140" s="521"/>
      <c r="L140" s="521"/>
      <c r="M140" s="521"/>
      <c r="N140" s="521"/>
      <c r="O140" s="511"/>
      <c r="P140" s="511"/>
      <c r="Q140" s="511"/>
    </row>
    <row r="141" spans="2:17" ht="12.75" customHeight="1">
      <c r="B141" s="490"/>
      <c r="C141" s="511"/>
      <c r="D141" s="511"/>
      <c r="E141" s="511"/>
      <c r="F141" s="511"/>
      <c r="G141" s="511"/>
      <c r="H141" s="521"/>
      <c r="I141" s="511"/>
      <c r="J141" s="521"/>
      <c r="K141" s="511"/>
      <c r="L141" s="511"/>
      <c r="M141" s="511"/>
      <c r="N141" s="511"/>
      <c r="O141" s="511"/>
      <c r="P141" s="511"/>
      <c r="Q141" s="511"/>
    </row>
    <row r="142" spans="2:17" ht="12.75" customHeight="1">
      <c r="B142" s="490"/>
      <c r="C142" s="511"/>
      <c r="D142" s="511"/>
      <c r="E142" s="511"/>
      <c r="F142" s="511"/>
      <c r="G142" s="511"/>
      <c r="H142" s="511"/>
      <c r="I142" s="511"/>
      <c r="J142" s="511"/>
      <c r="K142" s="511"/>
      <c r="L142" s="511"/>
      <c r="M142" s="511"/>
      <c r="N142" s="511"/>
      <c r="O142" s="511"/>
      <c r="P142" s="511"/>
      <c r="Q142" s="511"/>
    </row>
    <row r="143" spans="2:17" ht="12.75" customHeight="1">
      <c r="B143" s="490"/>
      <c r="C143" s="511"/>
      <c r="D143" s="511"/>
      <c r="E143" s="511"/>
      <c r="F143" s="511"/>
      <c r="G143" s="511"/>
      <c r="H143" s="511"/>
      <c r="I143" s="511"/>
      <c r="J143" s="511"/>
      <c r="K143" s="511"/>
      <c r="L143" s="511"/>
      <c r="M143" s="511"/>
      <c r="N143" s="511"/>
      <c r="O143" s="511"/>
      <c r="P143" s="511"/>
      <c r="Q143" s="511"/>
    </row>
    <row r="144" spans="2:17" ht="12.75" customHeight="1">
      <c r="B144" s="490"/>
      <c r="C144" s="511"/>
      <c r="D144" s="511"/>
      <c r="E144" s="511"/>
      <c r="F144" s="511"/>
      <c r="G144" s="511"/>
      <c r="H144" s="511"/>
      <c r="I144" s="511"/>
      <c r="J144" s="511"/>
      <c r="K144" s="511"/>
      <c r="L144" s="511"/>
      <c r="M144" s="511"/>
      <c r="N144" s="511"/>
      <c r="O144" s="511"/>
      <c r="P144" s="511"/>
      <c r="Q144" s="511"/>
    </row>
    <row r="145" spans="2:17" ht="12.75" customHeight="1">
      <c r="B145" s="490"/>
      <c r="C145" s="511"/>
      <c r="D145" s="511"/>
      <c r="E145" s="511"/>
      <c r="F145" s="511"/>
      <c r="G145" s="511"/>
      <c r="H145" s="511"/>
      <c r="I145" s="511"/>
      <c r="J145" s="511"/>
      <c r="K145" s="511"/>
      <c r="L145" s="511"/>
      <c r="M145" s="511"/>
      <c r="N145" s="511"/>
      <c r="O145" s="511"/>
      <c r="P145" s="511"/>
      <c r="Q145" s="511"/>
    </row>
    <row r="146" spans="2:17" ht="12.75" customHeight="1">
      <c r="B146" s="490"/>
      <c r="C146" s="511"/>
      <c r="D146" s="511"/>
      <c r="E146" s="511"/>
      <c r="F146" s="511"/>
      <c r="G146" s="511"/>
      <c r="H146" s="511"/>
      <c r="I146" s="511"/>
      <c r="J146" s="511"/>
      <c r="K146" s="511"/>
      <c r="L146" s="511"/>
      <c r="M146" s="511"/>
      <c r="N146" s="511"/>
      <c r="O146" s="511"/>
      <c r="P146" s="511"/>
      <c r="Q146" s="511"/>
    </row>
    <row r="147" spans="2:17" ht="12.75" customHeight="1">
      <c r="B147" s="490"/>
      <c r="C147" s="511"/>
      <c r="D147" s="511"/>
      <c r="E147" s="511"/>
      <c r="F147" s="511"/>
      <c r="G147" s="511"/>
      <c r="H147" s="511"/>
      <c r="I147" s="511"/>
      <c r="J147" s="511"/>
      <c r="K147" s="511"/>
      <c r="L147" s="511"/>
      <c r="M147" s="511"/>
      <c r="N147" s="511"/>
      <c r="O147" s="511"/>
      <c r="P147" s="511"/>
      <c r="Q147" s="511"/>
    </row>
    <row r="148" spans="2:17" ht="12.75" customHeight="1">
      <c r="B148" s="511"/>
      <c r="C148" s="511"/>
      <c r="D148" s="511"/>
      <c r="E148" s="511"/>
      <c r="F148" s="511"/>
      <c r="G148" s="511"/>
      <c r="H148" s="511"/>
      <c r="I148" s="511"/>
      <c r="J148" s="511"/>
      <c r="K148" s="511"/>
      <c r="L148" s="511"/>
      <c r="M148" s="511"/>
      <c r="N148" s="511"/>
      <c r="O148" s="511"/>
      <c r="P148" s="511"/>
      <c r="Q148" s="511"/>
    </row>
    <row r="149" spans="2:17" ht="12.75" customHeight="1">
      <c r="B149" s="511"/>
      <c r="C149" s="511"/>
      <c r="D149" s="511"/>
      <c r="E149" s="511"/>
      <c r="F149" s="511"/>
      <c r="G149" s="511"/>
      <c r="H149" s="511"/>
      <c r="I149" s="511"/>
      <c r="J149" s="511"/>
      <c r="K149" s="511"/>
      <c r="L149" s="511"/>
      <c r="M149" s="511"/>
      <c r="N149" s="511"/>
      <c r="O149" s="511"/>
      <c r="P149" s="511"/>
      <c r="Q149" s="511"/>
    </row>
    <row r="150" spans="2:17" ht="12.75" customHeight="1">
      <c r="B150" s="511"/>
      <c r="C150" s="511"/>
      <c r="D150" s="511"/>
      <c r="E150" s="511"/>
      <c r="F150" s="511"/>
      <c r="G150" s="511"/>
      <c r="H150" s="511"/>
      <c r="I150" s="511"/>
      <c r="J150" s="511"/>
      <c r="K150" s="511"/>
      <c r="L150" s="511"/>
      <c r="M150" s="511"/>
      <c r="N150" s="511"/>
      <c r="O150" s="511"/>
      <c r="P150" s="511"/>
      <c r="Q150" s="511"/>
    </row>
    <row r="151" spans="2:17" ht="12.75" customHeight="1">
      <c r="B151" s="511"/>
      <c r="C151" s="511"/>
      <c r="D151" s="511"/>
      <c r="E151" s="511"/>
      <c r="F151" s="511"/>
      <c r="G151" s="511"/>
      <c r="H151" s="511"/>
      <c r="I151" s="511"/>
      <c r="J151" s="511"/>
      <c r="K151" s="511"/>
      <c r="L151" s="511"/>
      <c r="M151" s="511"/>
      <c r="N151" s="511"/>
      <c r="O151" s="511"/>
      <c r="P151" s="511"/>
      <c r="Q151" s="511"/>
    </row>
    <row r="152" spans="2:17" ht="12.75">
      <c r="B152" s="511"/>
      <c r="C152" s="511"/>
      <c r="D152" s="511"/>
      <c r="E152" s="511"/>
      <c r="F152" s="511"/>
      <c r="G152" s="511"/>
      <c r="H152" s="511"/>
      <c r="I152" s="511"/>
      <c r="J152" s="511"/>
      <c r="K152" s="511"/>
      <c r="L152" s="511"/>
      <c r="M152" s="511"/>
      <c r="N152" s="511"/>
      <c r="O152" s="511"/>
      <c r="P152" s="511"/>
      <c r="Q152" s="511"/>
    </row>
    <row r="153" spans="2:17" ht="12.75">
      <c r="B153" s="511"/>
      <c r="C153" s="511"/>
      <c r="D153" s="511"/>
      <c r="E153" s="511"/>
      <c r="F153" s="511"/>
      <c r="G153" s="511"/>
      <c r="H153" s="511"/>
      <c r="I153" s="511"/>
      <c r="J153" s="511"/>
      <c r="K153" s="511"/>
      <c r="L153" s="511"/>
      <c r="M153" s="511"/>
      <c r="N153" s="511"/>
      <c r="O153" s="511"/>
      <c r="P153" s="511"/>
      <c r="Q153" s="511"/>
    </row>
    <row r="154" spans="2:17" ht="12.75">
      <c r="B154" s="511"/>
      <c r="C154" s="511"/>
      <c r="D154" s="511"/>
      <c r="E154" s="511"/>
      <c r="F154" s="511"/>
      <c r="G154" s="511"/>
      <c r="H154" s="511"/>
      <c r="I154" s="511"/>
      <c r="J154" s="511"/>
      <c r="K154" s="511"/>
      <c r="L154" s="511"/>
      <c r="M154" s="511"/>
      <c r="N154" s="511"/>
      <c r="O154" s="511"/>
      <c r="P154" s="511"/>
      <c r="Q154" s="511"/>
    </row>
    <row r="155" spans="2:17" ht="12.75">
      <c r="B155" s="511"/>
      <c r="C155" s="511"/>
      <c r="D155" s="511"/>
      <c r="E155" s="511"/>
      <c r="F155" s="511"/>
      <c r="G155" s="511"/>
      <c r="H155" s="511"/>
      <c r="I155" s="511"/>
      <c r="J155" s="511"/>
      <c r="K155" s="511"/>
      <c r="L155" s="511"/>
      <c r="M155" s="511"/>
      <c r="N155" s="511"/>
      <c r="O155" s="511"/>
      <c r="P155" s="511"/>
      <c r="Q155" s="511"/>
    </row>
    <row r="156" spans="2:17" ht="12.75">
      <c r="B156" s="511"/>
      <c r="C156" s="511"/>
      <c r="D156" s="511"/>
      <c r="E156" s="511"/>
      <c r="F156" s="511"/>
      <c r="G156" s="511"/>
      <c r="H156" s="511"/>
      <c r="I156" s="511"/>
      <c r="J156" s="511"/>
      <c r="K156" s="511"/>
      <c r="L156" s="511"/>
      <c r="M156" s="511"/>
      <c r="N156" s="511"/>
      <c r="O156" s="511"/>
      <c r="P156" s="511"/>
      <c r="Q156" s="511"/>
    </row>
    <row r="157" spans="2:17" ht="12.75">
      <c r="B157" s="511"/>
      <c r="C157" s="511"/>
      <c r="D157" s="511"/>
      <c r="E157" s="511"/>
      <c r="F157" s="511"/>
      <c r="G157" s="511"/>
      <c r="H157" s="511"/>
      <c r="I157" s="511"/>
      <c r="J157" s="511"/>
      <c r="K157" s="511"/>
      <c r="L157" s="511"/>
      <c r="M157" s="511"/>
      <c r="N157" s="511"/>
      <c r="O157" s="511"/>
      <c r="P157" s="511"/>
      <c r="Q157" s="511"/>
    </row>
    <row r="158" spans="2:17" ht="12.75">
      <c r="B158" s="511"/>
      <c r="C158" s="511"/>
      <c r="D158" s="511"/>
      <c r="E158" s="511"/>
      <c r="F158" s="511"/>
      <c r="G158" s="511"/>
      <c r="H158" s="511"/>
      <c r="I158" s="511"/>
      <c r="J158" s="511"/>
      <c r="K158" s="511"/>
      <c r="L158" s="511"/>
      <c r="M158" s="511"/>
      <c r="N158" s="511"/>
      <c r="O158" s="511"/>
      <c r="P158" s="511"/>
      <c r="Q158" s="511"/>
    </row>
    <row r="159" spans="2:17" ht="12.75">
      <c r="B159" s="511"/>
      <c r="C159" s="511"/>
      <c r="D159" s="511"/>
      <c r="E159" s="511"/>
      <c r="F159" s="511"/>
      <c r="G159" s="511"/>
      <c r="H159" s="511"/>
      <c r="I159" s="511"/>
      <c r="J159" s="511"/>
      <c r="K159" s="511"/>
      <c r="L159" s="511"/>
      <c r="M159" s="511"/>
      <c r="N159" s="511"/>
      <c r="O159" s="511"/>
      <c r="P159" s="511"/>
      <c r="Q159" s="511"/>
    </row>
    <row r="160" spans="2:17" ht="12.75">
      <c r="B160" s="511"/>
      <c r="C160" s="511"/>
      <c r="D160" s="511"/>
      <c r="E160" s="511"/>
      <c r="F160" s="511"/>
      <c r="G160" s="511"/>
      <c r="H160" s="511"/>
      <c r="I160" s="511"/>
      <c r="J160" s="511"/>
      <c r="K160" s="511"/>
      <c r="L160" s="511"/>
      <c r="M160" s="511"/>
      <c r="N160" s="511"/>
      <c r="O160" s="511"/>
      <c r="P160" s="511"/>
      <c r="Q160" s="511"/>
    </row>
    <row r="161" spans="2:17" ht="12.75">
      <c r="B161" s="511"/>
      <c r="C161" s="511"/>
      <c r="D161" s="511"/>
      <c r="E161" s="511"/>
      <c r="F161" s="511"/>
      <c r="G161" s="511"/>
      <c r="H161" s="511"/>
      <c r="I161" s="511"/>
      <c r="J161" s="511"/>
      <c r="K161" s="511"/>
      <c r="L161" s="511"/>
      <c r="M161" s="511"/>
      <c r="N161" s="511"/>
      <c r="O161" s="511"/>
      <c r="P161" s="511"/>
      <c r="Q161" s="511"/>
    </row>
    <row r="162" spans="2:17" ht="12.75">
      <c r="B162" s="511"/>
      <c r="C162" s="511"/>
      <c r="D162" s="511"/>
      <c r="E162" s="511"/>
      <c r="F162" s="511"/>
      <c r="G162" s="511"/>
      <c r="H162" s="511"/>
      <c r="I162" s="511"/>
      <c r="J162" s="511"/>
      <c r="K162" s="511"/>
      <c r="L162" s="511"/>
      <c r="M162" s="511"/>
      <c r="N162" s="511"/>
      <c r="O162" s="511"/>
      <c r="P162" s="511"/>
      <c r="Q162" s="511"/>
    </row>
    <row r="163" spans="2:17" ht="12.75">
      <c r="B163" s="511"/>
      <c r="C163" s="511"/>
      <c r="D163" s="511"/>
      <c r="E163" s="511"/>
      <c r="F163" s="511"/>
      <c r="G163" s="511"/>
      <c r="H163" s="511"/>
      <c r="I163" s="511"/>
      <c r="J163" s="511"/>
      <c r="K163" s="511"/>
      <c r="L163" s="511"/>
      <c r="M163" s="511"/>
      <c r="N163" s="511"/>
      <c r="O163" s="511"/>
      <c r="P163" s="511"/>
      <c r="Q163" s="511"/>
    </row>
    <row r="164" spans="2:17" ht="12.75">
      <c r="B164" s="511"/>
      <c r="C164" s="511"/>
      <c r="D164" s="511"/>
      <c r="E164" s="511"/>
      <c r="F164" s="511"/>
      <c r="G164" s="511"/>
      <c r="H164" s="511"/>
      <c r="I164" s="511"/>
      <c r="J164" s="511"/>
      <c r="K164" s="511"/>
      <c r="L164" s="511"/>
      <c r="M164" s="511"/>
      <c r="N164" s="511"/>
      <c r="O164" s="511"/>
      <c r="P164" s="511"/>
      <c r="Q164" s="511"/>
    </row>
    <row r="165" spans="2:17" ht="12.75">
      <c r="B165" s="511"/>
      <c r="C165" s="511"/>
      <c r="D165" s="511"/>
      <c r="E165" s="511"/>
      <c r="F165" s="511"/>
      <c r="G165" s="511"/>
      <c r="H165" s="511"/>
      <c r="I165" s="511"/>
      <c r="J165" s="511"/>
      <c r="K165" s="511"/>
      <c r="L165" s="511"/>
      <c r="M165" s="511"/>
      <c r="N165" s="511"/>
      <c r="O165" s="511"/>
      <c r="P165" s="511"/>
      <c r="Q165" s="511"/>
    </row>
    <row r="166" spans="2:17" ht="12.75">
      <c r="B166" s="511"/>
      <c r="C166" s="511"/>
      <c r="D166" s="511"/>
      <c r="E166" s="511"/>
      <c r="F166" s="511"/>
      <c r="G166" s="511"/>
      <c r="H166" s="511"/>
      <c r="I166" s="511"/>
      <c r="J166" s="511"/>
      <c r="K166" s="511"/>
      <c r="L166" s="511"/>
      <c r="M166" s="511"/>
      <c r="N166" s="511"/>
      <c r="O166" s="511"/>
      <c r="P166" s="511"/>
      <c r="Q166" s="511"/>
    </row>
    <row r="167" spans="2:17" ht="12.75">
      <c r="B167" s="511"/>
      <c r="C167" s="511"/>
      <c r="D167" s="511"/>
      <c r="E167" s="511"/>
      <c r="F167" s="511"/>
      <c r="G167" s="511"/>
      <c r="H167" s="511"/>
      <c r="I167" s="511"/>
      <c r="J167" s="511"/>
      <c r="K167" s="511"/>
      <c r="L167" s="511"/>
      <c r="M167" s="511"/>
      <c r="N167" s="511"/>
      <c r="O167" s="511"/>
      <c r="P167" s="511"/>
      <c r="Q167" s="511"/>
    </row>
    <row r="168" spans="2:17" ht="12.75">
      <c r="B168" s="511"/>
      <c r="C168" s="511"/>
      <c r="D168" s="511"/>
      <c r="E168" s="511"/>
      <c r="F168" s="511"/>
      <c r="G168" s="511"/>
      <c r="H168" s="511"/>
      <c r="I168" s="511"/>
      <c r="J168" s="511"/>
      <c r="K168" s="511"/>
      <c r="L168" s="511"/>
      <c r="M168" s="511"/>
      <c r="N168" s="511"/>
      <c r="O168" s="511"/>
      <c r="P168" s="511"/>
      <c r="Q168" s="511"/>
    </row>
    <row r="169" spans="2:17" ht="12.75">
      <c r="B169" s="511"/>
      <c r="C169" s="511"/>
      <c r="D169" s="511"/>
      <c r="E169" s="511"/>
      <c r="F169" s="511"/>
      <c r="G169" s="511"/>
      <c r="H169" s="511"/>
      <c r="I169" s="511"/>
      <c r="J169" s="511"/>
      <c r="K169" s="511"/>
      <c r="L169" s="511"/>
      <c r="M169" s="511"/>
      <c r="N169" s="511"/>
      <c r="O169" s="511"/>
      <c r="P169" s="511"/>
      <c r="Q169" s="511"/>
    </row>
    <row r="170" spans="2:17" ht="12.75">
      <c r="B170" s="511"/>
      <c r="C170" s="511"/>
      <c r="D170" s="511"/>
      <c r="E170" s="511"/>
      <c r="F170" s="511"/>
      <c r="G170" s="511"/>
      <c r="H170" s="511"/>
      <c r="I170" s="511"/>
      <c r="J170" s="511"/>
      <c r="K170" s="511"/>
      <c r="L170" s="511"/>
      <c r="M170" s="511"/>
      <c r="N170" s="511"/>
      <c r="O170" s="511"/>
      <c r="P170" s="511"/>
      <c r="Q170" s="511"/>
    </row>
    <row r="171" spans="2:17" ht="12.75">
      <c r="B171" s="511"/>
      <c r="C171" s="511"/>
      <c r="D171" s="511"/>
      <c r="E171" s="511"/>
      <c r="F171" s="511"/>
      <c r="G171" s="511"/>
      <c r="H171" s="511"/>
      <c r="I171" s="511"/>
      <c r="J171" s="511"/>
      <c r="K171" s="511"/>
      <c r="L171" s="511"/>
      <c r="M171" s="511"/>
      <c r="N171" s="511"/>
      <c r="O171" s="511"/>
      <c r="P171" s="511"/>
      <c r="Q171" s="511"/>
    </row>
    <row r="172" spans="2:17" ht="12.75">
      <c r="B172" s="511"/>
      <c r="C172" s="511"/>
      <c r="D172" s="511"/>
      <c r="E172" s="511"/>
      <c r="F172" s="511"/>
      <c r="G172" s="511"/>
      <c r="H172" s="511"/>
      <c r="I172" s="511"/>
      <c r="J172" s="511"/>
      <c r="K172" s="511"/>
      <c r="L172" s="511"/>
      <c r="M172" s="511"/>
      <c r="N172" s="511"/>
      <c r="O172" s="511"/>
      <c r="P172" s="511"/>
      <c r="Q172" s="511"/>
    </row>
    <row r="173" spans="2:17" ht="12.75">
      <c r="B173" s="511"/>
      <c r="C173" s="511"/>
      <c r="D173" s="511"/>
      <c r="E173" s="511"/>
      <c r="F173" s="511"/>
      <c r="G173" s="511"/>
      <c r="H173" s="511"/>
      <c r="I173" s="511"/>
      <c r="J173" s="511"/>
      <c r="K173" s="511"/>
      <c r="L173" s="511"/>
      <c r="M173" s="511"/>
      <c r="N173" s="511"/>
      <c r="O173" s="511"/>
      <c r="P173" s="511"/>
      <c r="Q173" s="511"/>
    </row>
    <row r="174" spans="2:17" ht="12.75">
      <c r="B174" s="511"/>
      <c r="C174" s="511"/>
      <c r="D174" s="511"/>
      <c r="E174" s="511"/>
      <c r="F174" s="511"/>
      <c r="G174" s="511"/>
      <c r="H174" s="511"/>
      <c r="I174" s="511"/>
      <c r="J174" s="511"/>
      <c r="K174" s="511"/>
      <c r="L174" s="511"/>
      <c r="M174" s="511"/>
      <c r="N174" s="511"/>
      <c r="O174" s="511"/>
      <c r="P174" s="511"/>
      <c r="Q174" s="511"/>
    </row>
    <row r="175" spans="2:17" ht="12.75">
      <c r="B175" s="511"/>
      <c r="C175" s="511"/>
      <c r="D175" s="511"/>
      <c r="E175" s="511"/>
      <c r="F175" s="511"/>
      <c r="G175" s="511"/>
      <c r="H175" s="511"/>
      <c r="I175" s="511"/>
      <c r="J175" s="511"/>
      <c r="K175" s="511"/>
      <c r="L175" s="511"/>
      <c r="M175" s="511"/>
      <c r="N175" s="511"/>
      <c r="O175" s="511"/>
      <c r="P175" s="511"/>
      <c r="Q175" s="511"/>
    </row>
    <row r="176" spans="2:17" ht="12.75">
      <c r="B176" s="511"/>
      <c r="C176" s="511"/>
      <c r="D176" s="511"/>
      <c r="E176" s="511"/>
      <c r="F176" s="511"/>
      <c r="G176" s="511"/>
      <c r="H176" s="511"/>
      <c r="I176" s="511"/>
      <c r="J176" s="511"/>
      <c r="K176" s="511"/>
      <c r="L176" s="511"/>
      <c r="M176" s="511"/>
      <c r="N176" s="511"/>
      <c r="O176" s="511"/>
      <c r="P176" s="511"/>
      <c r="Q176" s="511"/>
    </row>
    <row r="177" spans="2:17" ht="12.75">
      <c r="B177" s="511"/>
      <c r="C177" s="511"/>
      <c r="D177" s="511"/>
      <c r="E177" s="511"/>
      <c r="F177" s="511"/>
      <c r="G177" s="511"/>
      <c r="H177" s="511"/>
      <c r="I177" s="511"/>
      <c r="J177" s="511"/>
      <c r="K177" s="511"/>
      <c r="L177" s="511"/>
      <c r="M177" s="511"/>
      <c r="N177" s="511"/>
      <c r="O177" s="511"/>
      <c r="P177" s="511"/>
      <c r="Q177" s="511"/>
    </row>
    <row r="178" spans="2:17" ht="12.75">
      <c r="B178" s="511"/>
      <c r="C178" s="511"/>
      <c r="D178" s="511"/>
      <c r="E178" s="511"/>
      <c r="F178" s="511"/>
      <c r="G178" s="511"/>
      <c r="H178" s="511"/>
      <c r="I178" s="511"/>
      <c r="J178" s="511"/>
      <c r="K178" s="511"/>
      <c r="L178" s="511"/>
      <c r="M178" s="511"/>
      <c r="N178" s="511"/>
      <c r="O178" s="511"/>
      <c r="P178" s="511"/>
      <c r="Q178" s="511"/>
    </row>
    <row r="179" spans="2:17" ht="12.75">
      <c r="B179" s="511"/>
      <c r="C179" s="511"/>
      <c r="D179" s="511"/>
      <c r="E179" s="511"/>
      <c r="F179" s="511"/>
      <c r="G179" s="511"/>
      <c r="H179" s="511"/>
      <c r="I179" s="511"/>
      <c r="J179" s="511"/>
      <c r="K179" s="511"/>
      <c r="L179" s="511"/>
      <c r="M179" s="511"/>
      <c r="N179" s="511"/>
      <c r="O179" s="511"/>
      <c r="P179" s="511"/>
      <c r="Q179" s="511"/>
    </row>
    <row r="180" spans="2:17" ht="12.75">
      <c r="B180" s="511"/>
      <c r="C180" s="511"/>
      <c r="D180" s="511"/>
      <c r="E180" s="511"/>
      <c r="F180" s="511"/>
      <c r="G180" s="511"/>
      <c r="H180" s="511"/>
      <c r="I180" s="511"/>
      <c r="J180" s="511"/>
      <c r="K180" s="511"/>
      <c r="L180" s="511"/>
      <c r="M180" s="511"/>
      <c r="N180" s="511"/>
      <c r="O180" s="511"/>
      <c r="P180" s="511"/>
      <c r="Q180" s="511"/>
    </row>
    <row r="181" spans="2:17" ht="12.75">
      <c r="B181" s="511"/>
      <c r="C181" s="511"/>
      <c r="D181" s="511"/>
      <c r="E181" s="511"/>
      <c r="F181" s="511"/>
      <c r="G181" s="511"/>
      <c r="H181" s="511"/>
      <c r="I181" s="511"/>
      <c r="J181" s="511"/>
      <c r="K181" s="511"/>
      <c r="L181" s="511"/>
      <c r="M181" s="511"/>
      <c r="N181" s="511"/>
      <c r="O181" s="511"/>
      <c r="P181" s="511"/>
      <c r="Q181" s="511"/>
    </row>
    <row r="182" spans="2:17" ht="12.75">
      <c r="B182" s="511"/>
      <c r="C182" s="511"/>
      <c r="D182" s="511"/>
      <c r="E182" s="511"/>
      <c r="F182" s="511"/>
      <c r="G182" s="511"/>
      <c r="H182" s="511"/>
      <c r="I182" s="511"/>
      <c r="J182" s="511"/>
      <c r="K182" s="511"/>
      <c r="L182" s="511"/>
      <c r="M182" s="511"/>
      <c r="N182" s="511"/>
      <c r="O182" s="511"/>
      <c r="P182" s="511"/>
      <c r="Q182" s="511"/>
    </row>
    <row r="183" spans="2:17" ht="12.75">
      <c r="B183" s="511"/>
      <c r="C183" s="511"/>
      <c r="D183" s="511"/>
      <c r="E183" s="511"/>
      <c r="F183" s="511"/>
      <c r="G183" s="511"/>
      <c r="H183" s="511"/>
      <c r="I183" s="511"/>
      <c r="J183" s="511"/>
      <c r="K183" s="511"/>
      <c r="L183" s="511"/>
      <c r="M183" s="511"/>
      <c r="N183" s="511"/>
      <c r="O183" s="511"/>
      <c r="P183" s="511"/>
      <c r="Q183" s="511"/>
    </row>
    <row r="184" spans="2:17" ht="12.75">
      <c r="B184" s="511"/>
      <c r="C184" s="511"/>
      <c r="D184" s="511"/>
      <c r="E184" s="511"/>
      <c r="F184" s="511"/>
      <c r="G184" s="511"/>
      <c r="H184" s="511"/>
      <c r="I184" s="511"/>
      <c r="J184" s="511"/>
      <c r="K184" s="511"/>
      <c r="L184" s="511"/>
      <c r="M184" s="511"/>
      <c r="N184" s="511"/>
      <c r="O184" s="511"/>
      <c r="P184" s="511"/>
      <c r="Q184" s="511"/>
    </row>
    <row r="185" spans="2:17" ht="12.75">
      <c r="B185" s="511"/>
      <c r="C185" s="511"/>
      <c r="D185" s="511"/>
      <c r="E185" s="511"/>
      <c r="F185" s="511"/>
      <c r="G185" s="511"/>
      <c r="H185" s="511"/>
      <c r="I185" s="511"/>
      <c r="J185" s="511"/>
      <c r="K185" s="511"/>
      <c r="L185" s="511"/>
      <c r="M185" s="511"/>
      <c r="N185" s="511"/>
      <c r="O185" s="511"/>
      <c r="P185" s="511"/>
      <c r="Q185" s="511"/>
    </row>
    <row r="186" spans="2:17" ht="12.75">
      <c r="B186" s="511"/>
      <c r="C186" s="511"/>
      <c r="D186" s="511"/>
      <c r="E186" s="511"/>
      <c r="F186" s="511"/>
      <c r="G186" s="511"/>
      <c r="H186" s="511"/>
      <c r="I186" s="511"/>
      <c r="J186" s="511"/>
      <c r="K186" s="511"/>
      <c r="L186" s="511"/>
      <c r="M186" s="511"/>
      <c r="N186" s="511"/>
      <c r="O186" s="511"/>
      <c r="P186" s="511"/>
      <c r="Q186" s="511"/>
    </row>
    <row r="187" spans="2:17" ht="12.75">
      <c r="B187" s="511"/>
      <c r="C187" s="511"/>
      <c r="D187" s="511"/>
      <c r="E187" s="511"/>
      <c r="F187" s="511"/>
      <c r="G187" s="511"/>
      <c r="H187" s="511"/>
      <c r="I187" s="511"/>
      <c r="J187" s="511"/>
      <c r="K187" s="511"/>
      <c r="L187" s="511"/>
      <c r="M187" s="511"/>
      <c r="N187" s="511"/>
      <c r="O187" s="511"/>
      <c r="P187" s="511"/>
      <c r="Q187" s="511"/>
    </row>
  </sheetData>
  <sheetProtection/>
  <mergeCells count="10">
    <mergeCell ref="B53:P53"/>
    <mergeCell ref="B54:P54"/>
    <mergeCell ref="B1:P1"/>
    <mergeCell ref="B2:P2"/>
    <mergeCell ref="D6:E7"/>
    <mergeCell ref="G6:H7"/>
    <mergeCell ref="J6:K7"/>
    <mergeCell ref="M6:N7"/>
    <mergeCell ref="P6:P7"/>
    <mergeCell ref="B47:M48"/>
  </mergeCells>
  <printOptions/>
  <pageMargins left="0.4" right="0.4" top="1" bottom="0.25" header="0.5" footer="0.5"/>
  <pageSetup horizontalDpi="600" verticalDpi="600" orientation="landscape" scale="83" r:id="rId1"/>
  <headerFooter alignWithMargins="0">
    <oddHeader>&amp;C&amp;"Times New Roman,Bold"&amp;16ATTACHMENT H - 1,  Page &amp;P of &amp;N 
  The Empire District Electric Company</oddHeader>
  </headerFooter>
  <rowBreaks count="1" manualBreakCount="1">
    <brk id="52" max="255" man="1"/>
  </rowBreaks>
</worksheet>
</file>

<file path=xl/worksheets/sheet13.xml><?xml version="1.0" encoding="utf-8"?>
<worksheet xmlns="http://schemas.openxmlformats.org/spreadsheetml/2006/main" xmlns:r="http://schemas.openxmlformats.org/officeDocument/2006/relationships">
  <dimension ref="A1:Q40"/>
  <sheetViews>
    <sheetView view="pageBreakPreview" zoomScale="60" zoomScaleNormal="75" zoomScalePageLayoutView="0" workbookViewId="0" topLeftCell="A1">
      <selection activeCell="C4" sqref="C4"/>
    </sheetView>
  </sheetViews>
  <sheetFormatPr defaultColWidth="9.140625" defaultRowHeight="12.75"/>
  <cols>
    <col min="1" max="1" width="5.7109375" style="0" customWidth="1"/>
    <col min="2" max="2" width="14.7109375" style="0" customWidth="1"/>
    <col min="3" max="3" width="1.7109375" style="0" customWidth="1"/>
    <col min="4" max="4" width="55.7109375" style="0" customWidth="1"/>
    <col min="5" max="5" width="1.7109375" style="0" customWidth="1"/>
    <col min="6" max="6" width="16.7109375" style="0" customWidth="1"/>
    <col min="7" max="7" width="1.7109375" style="0" customWidth="1"/>
    <col min="8" max="8" width="16.7109375" style="0" customWidth="1"/>
    <col min="9" max="9" width="11.7109375" style="0" customWidth="1"/>
    <col min="10" max="10" width="10.7109375" style="0" customWidth="1"/>
    <col min="11" max="12" width="11.7109375" style="0" customWidth="1"/>
    <col min="13" max="13" width="2.7109375" style="0" customWidth="1"/>
    <col min="14" max="15" width="11.7109375" style="0" customWidth="1"/>
    <col min="16" max="16" width="12.7109375" style="0" customWidth="1"/>
    <col min="17" max="17" width="14.7109375" style="0" customWidth="1"/>
  </cols>
  <sheetData>
    <row r="1" spans="1:17" ht="20.25">
      <c r="A1" s="1366" t="s">
        <v>660</v>
      </c>
      <c r="B1" s="1368"/>
      <c r="C1" s="1368"/>
      <c r="D1" s="1368"/>
      <c r="E1" s="1368"/>
      <c r="F1" s="1368"/>
      <c r="G1" s="1368"/>
      <c r="H1" s="1368"/>
      <c r="I1" s="1368"/>
      <c r="J1" s="1368"/>
      <c r="K1" s="1368"/>
      <c r="L1" s="1368"/>
      <c r="M1" s="1368"/>
      <c r="N1" s="1368"/>
      <c r="O1" s="201"/>
      <c r="P1" s="201"/>
      <c r="Q1" s="197"/>
    </row>
    <row r="2" spans="1:17" ht="18.75">
      <c r="A2" s="1595" t="str">
        <f>Inputs!B2</f>
        <v>(For Rate Year Beginning July 1, 2015, Based on 2014 Data)</v>
      </c>
      <c r="B2" s="1368"/>
      <c r="C2" s="1368"/>
      <c r="D2" s="1368"/>
      <c r="E2" s="1368"/>
      <c r="F2" s="1368"/>
      <c r="G2" s="1368"/>
      <c r="H2" s="1368"/>
      <c r="I2" s="1368"/>
      <c r="J2" s="1368"/>
      <c r="K2" s="1368"/>
      <c r="L2" s="1368"/>
      <c r="M2" s="1368"/>
      <c r="N2" s="1368"/>
      <c r="O2" s="201"/>
      <c r="P2" s="201"/>
      <c r="Q2" s="201"/>
    </row>
    <row r="3" spans="1:17" ht="18.75">
      <c r="A3" s="230"/>
      <c r="B3" s="744"/>
      <c r="C3" s="744"/>
      <c r="D3" s="744"/>
      <c r="E3" s="744"/>
      <c r="F3" s="748"/>
      <c r="G3" s="748"/>
      <c r="H3" s="748"/>
      <c r="I3" s="748"/>
      <c r="J3" s="748"/>
      <c r="K3" s="748"/>
      <c r="L3" s="748"/>
      <c r="M3" s="748"/>
      <c r="N3" s="748"/>
      <c r="O3" s="748"/>
      <c r="P3" s="748"/>
      <c r="Q3" s="748"/>
    </row>
    <row r="4" spans="1:17" ht="14.25">
      <c r="A4" s="230"/>
      <c r="B4" s="764"/>
      <c r="C4" s="764"/>
      <c r="D4" s="764"/>
      <c r="E4" s="764"/>
      <c r="F4" s="765"/>
      <c r="G4" s="756"/>
      <c r="H4" s="756"/>
      <c r="I4" s="756"/>
      <c r="J4" s="756"/>
      <c r="K4" s="756"/>
      <c r="L4" s="756"/>
      <c r="M4" s="756"/>
      <c r="N4" s="756"/>
      <c r="O4" s="756"/>
      <c r="P4" s="756"/>
      <c r="Q4" s="748"/>
    </row>
    <row r="5" spans="1:17" ht="18" customHeight="1">
      <c r="A5" s="1051"/>
      <c r="B5" s="1191" t="s">
        <v>306</v>
      </c>
      <c r="C5" s="1191"/>
      <c r="D5" s="1191" t="s">
        <v>705</v>
      </c>
      <c r="E5" s="1191"/>
      <c r="F5" s="1212">
        <v>2011</v>
      </c>
      <c r="G5" s="1212"/>
      <c r="H5" s="1212">
        <v>2012</v>
      </c>
      <c r="I5" s="756"/>
      <c r="J5" s="756"/>
      <c r="K5" s="756"/>
      <c r="L5" s="756"/>
      <c r="M5" s="756"/>
      <c r="N5" s="756"/>
      <c r="O5" s="756"/>
      <c r="P5" s="756"/>
      <c r="Q5" s="748"/>
    </row>
    <row r="6" spans="1:17" ht="18" customHeight="1">
      <c r="A6" s="1051"/>
      <c r="B6" s="1191" t="s">
        <v>307</v>
      </c>
      <c r="C6" s="1191"/>
      <c r="D6" s="1191"/>
      <c r="E6" s="1191"/>
      <c r="F6" s="1212" t="s">
        <v>306</v>
      </c>
      <c r="G6" s="1212"/>
      <c r="H6" s="1212" t="s">
        <v>306</v>
      </c>
      <c r="I6" s="756"/>
      <c r="J6" s="756"/>
      <c r="K6" s="756"/>
      <c r="L6" s="756"/>
      <c r="M6" s="756"/>
      <c r="N6" s="756"/>
      <c r="O6" s="756"/>
      <c r="P6" s="756"/>
      <c r="Q6" s="748"/>
    </row>
    <row r="7" spans="1:17" ht="18" customHeight="1">
      <c r="A7" s="1051"/>
      <c r="B7" s="1191" t="s">
        <v>308</v>
      </c>
      <c r="C7" s="1191"/>
      <c r="D7" s="1191"/>
      <c r="E7" s="1191"/>
      <c r="F7" s="1212" t="s">
        <v>309</v>
      </c>
      <c r="G7" s="1212"/>
      <c r="H7" s="1212" t="s">
        <v>309</v>
      </c>
      <c r="I7" s="756"/>
      <c r="J7" s="756"/>
      <c r="K7" s="756"/>
      <c r="L7" s="756"/>
      <c r="M7" s="756"/>
      <c r="N7" s="756"/>
      <c r="O7" s="756"/>
      <c r="P7" s="756"/>
      <c r="Q7" s="748"/>
    </row>
    <row r="8" spans="1:17" ht="18" customHeight="1">
      <c r="A8" s="1051"/>
      <c r="B8" s="1191"/>
      <c r="C8" s="1191"/>
      <c r="D8" s="1191"/>
      <c r="E8" s="1191"/>
      <c r="F8" s="1212" t="s">
        <v>596</v>
      </c>
      <c r="G8" s="1212"/>
      <c r="H8" s="1212" t="s">
        <v>597</v>
      </c>
      <c r="I8" s="756"/>
      <c r="J8" s="756"/>
      <c r="K8" s="756"/>
      <c r="L8" s="756"/>
      <c r="M8" s="756"/>
      <c r="N8" s="756"/>
      <c r="O8" s="756"/>
      <c r="P8" s="756"/>
      <c r="Q8" s="748"/>
    </row>
    <row r="9" spans="1:17" ht="18" customHeight="1">
      <c r="A9" s="1193" t="s">
        <v>692</v>
      </c>
      <c r="B9" s="1191"/>
      <c r="C9" s="1191"/>
      <c r="D9" s="1191"/>
      <c r="E9" s="1191"/>
      <c r="F9" s="1192"/>
      <c r="G9" s="1192"/>
      <c r="H9" s="1192"/>
      <c r="I9" s="756"/>
      <c r="J9" s="756"/>
      <c r="K9" s="756"/>
      <c r="L9" s="756"/>
      <c r="M9" s="756"/>
      <c r="N9" s="756"/>
      <c r="O9" s="756"/>
      <c r="P9" s="756"/>
      <c r="Q9" s="748"/>
    </row>
    <row r="10" spans="1:17" ht="15" customHeight="1">
      <c r="A10" s="1193"/>
      <c r="B10" s="1191"/>
      <c r="C10" s="1191"/>
      <c r="D10" s="1191"/>
      <c r="E10" s="1191"/>
      <c r="F10" s="1192"/>
      <c r="G10" s="1192"/>
      <c r="H10" s="1192"/>
      <c r="I10" s="756"/>
      <c r="J10" s="756"/>
      <c r="K10" s="756"/>
      <c r="L10" s="756"/>
      <c r="M10" s="756"/>
      <c r="N10" s="756"/>
      <c r="O10" s="756"/>
      <c r="P10" s="756"/>
      <c r="Q10" s="748"/>
    </row>
    <row r="11" spans="1:17" ht="18" customHeight="1">
      <c r="A11" s="1194"/>
      <c r="B11" s="1191"/>
      <c r="C11" s="1191"/>
      <c r="D11" s="1195" t="s">
        <v>973</v>
      </c>
      <c r="E11" s="1191"/>
      <c r="F11" s="1192"/>
      <c r="G11" s="1192"/>
      <c r="H11" s="1192"/>
      <c r="I11" s="756"/>
      <c r="J11" s="756"/>
      <c r="K11" s="756"/>
      <c r="L11" s="756"/>
      <c r="M11" s="756"/>
      <c r="N11" s="756"/>
      <c r="O11" s="756"/>
      <c r="P11" s="756"/>
      <c r="Q11" s="748"/>
    </row>
    <row r="12" spans="1:17" ht="18" customHeight="1">
      <c r="A12" s="1196" t="s">
        <v>1257</v>
      </c>
      <c r="B12" s="182">
        <v>352</v>
      </c>
      <c r="C12" s="182"/>
      <c r="D12" s="94" t="s">
        <v>989</v>
      </c>
      <c r="E12" s="182"/>
      <c r="F12" s="1197">
        <v>2</v>
      </c>
      <c r="G12" s="1051"/>
      <c r="H12" s="182">
        <v>2.01</v>
      </c>
      <c r="I12" s="230"/>
      <c r="J12" s="230"/>
      <c r="K12" s="230"/>
      <c r="L12" s="230"/>
      <c r="M12" s="230"/>
      <c r="N12" s="230"/>
      <c r="O12" s="230"/>
      <c r="P12" s="230"/>
      <c r="Q12" s="230"/>
    </row>
    <row r="13" spans="1:17" ht="18" customHeight="1">
      <c r="A13" s="1196" t="s">
        <v>1254</v>
      </c>
      <c r="B13" s="182">
        <v>353</v>
      </c>
      <c r="C13" s="182"/>
      <c r="D13" s="94" t="s">
        <v>990</v>
      </c>
      <c r="E13" s="182"/>
      <c r="F13" s="1198">
        <v>2.19</v>
      </c>
      <c r="G13" s="182"/>
      <c r="H13" s="182">
        <v>2.18</v>
      </c>
      <c r="I13" s="757"/>
      <c r="J13" s="748"/>
      <c r="K13" s="758"/>
      <c r="L13" s="759"/>
      <c r="M13" s="759"/>
      <c r="N13" s="759"/>
      <c r="O13" s="759"/>
      <c r="P13" s="759"/>
      <c r="Q13" s="749"/>
    </row>
    <row r="14" spans="1:17" ht="18" customHeight="1">
      <c r="A14" s="1196" t="s">
        <v>1251</v>
      </c>
      <c r="B14" s="1199">
        <v>354</v>
      </c>
      <c r="C14" s="1199"/>
      <c r="D14" s="1200" t="s">
        <v>671</v>
      </c>
      <c r="E14" s="1199"/>
      <c r="F14" s="1201">
        <v>1.83</v>
      </c>
      <c r="G14" s="1202"/>
      <c r="H14" s="842">
        <v>1.83</v>
      </c>
      <c r="I14" s="760"/>
      <c r="J14" s="635"/>
      <c r="K14" s="761"/>
      <c r="L14" s="761"/>
      <c r="M14" s="761"/>
      <c r="N14" s="761"/>
      <c r="O14" s="761"/>
      <c r="P14" s="760"/>
      <c r="Q14" s="752"/>
    </row>
    <row r="15" spans="1:17" ht="18" customHeight="1">
      <c r="A15" s="1196" t="s">
        <v>1248</v>
      </c>
      <c r="B15" s="107">
        <v>355</v>
      </c>
      <c r="C15" s="107"/>
      <c r="D15" s="381" t="s">
        <v>991</v>
      </c>
      <c r="E15" s="107"/>
      <c r="F15" s="1203">
        <v>3.16</v>
      </c>
      <c r="G15" s="213"/>
      <c r="H15" s="107">
        <v>3.19</v>
      </c>
      <c r="I15" s="750"/>
      <c r="J15" s="750"/>
      <c r="K15" s="751"/>
      <c r="L15" s="751"/>
      <c r="M15" s="751"/>
      <c r="N15" s="751"/>
      <c r="O15" s="751"/>
      <c r="P15" s="750"/>
      <c r="Q15" s="751"/>
    </row>
    <row r="16" spans="1:17" ht="18" customHeight="1">
      <c r="A16" s="1196" t="s">
        <v>1246</v>
      </c>
      <c r="B16" s="182">
        <v>356</v>
      </c>
      <c r="C16" s="182"/>
      <c r="D16" s="94" t="s">
        <v>992</v>
      </c>
      <c r="E16" s="182"/>
      <c r="F16" s="1198">
        <v>2.07</v>
      </c>
      <c r="G16" s="1194"/>
      <c r="H16" s="182">
        <v>2.09</v>
      </c>
      <c r="I16" s="753"/>
      <c r="J16" s="746"/>
      <c r="K16" s="753"/>
      <c r="L16" s="753"/>
      <c r="M16" s="753"/>
      <c r="N16" s="753"/>
      <c r="O16" s="753"/>
      <c r="P16" s="753"/>
      <c r="Q16" s="746"/>
    </row>
    <row r="17" spans="1:17" ht="18" customHeight="1">
      <c r="A17" s="1196"/>
      <c r="B17" s="182"/>
      <c r="C17" s="182"/>
      <c r="D17" s="94"/>
      <c r="E17" s="182"/>
      <c r="F17" s="1198"/>
      <c r="G17" s="1194"/>
      <c r="H17" s="182"/>
      <c r="I17" s="753"/>
      <c r="J17" s="746"/>
      <c r="K17" s="753"/>
      <c r="L17" s="753"/>
      <c r="M17" s="753"/>
      <c r="N17" s="753"/>
      <c r="O17" s="753"/>
      <c r="P17" s="753"/>
      <c r="Q17" s="746"/>
    </row>
    <row r="18" spans="1:17" ht="18" customHeight="1">
      <c r="A18" s="1196"/>
      <c r="B18" s="1204"/>
      <c r="C18" s="1204"/>
      <c r="D18" s="1205" t="s">
        <v>974</v>
      </c>
      <c r="E18" s="1204"/>
      <c r="F18" s="1206"/>
      <c r="G18" s="1051"/>
      <c r="H18" s="182"/>
      <c r="I18" s="745"/>
      <c r="J18" s="745"/>
      <c r="K18" s="747"/>
      <c r="L18" s="747"/>
      <c r="M18" s="747"/>
      <c r="N18" s="747"/>
      <c r="O18" s="747"/>
      <c r="P18" s="745"/>
      <c r="Q18" s="747"/>
    </row>
    <row r="19" spans="1:17" ht="18" customHeight="1">
      <c r="A19" s="1196" t="s">
        <v>352</v>
      </c>
      <c r="B19" s="1207">
        <v>390</v>
      </c>
      <c r="C19" s="1204"/>
      <c r="D19" s="1204" t="s">
        <v>936</v>
      </c>
      <c r="E19" s="1204"/>
      <c r="F19" s="1208">
        <v>2.87</v>
      </c>
      <c r="G19" s="1051"/>
      <c r="H19" s="1220">
        <v>2.84</v>
      </c>
      <c r="I19" s="745"/>
      <c r="J19" s="745"/>
      <c r="K19" s="747"/>
      <c r="L19" s="747"/>
      <c r="M19" s="747"/>
      <c r="N19" s="747"/>
      <c r="O19" s="747"/>
      <c r="P19" s="745"/>
      <c r="Q19" s="747"/>
    </row>
    <row r="20" spans="1:17" ht="18" customHeight="1">
      <c r="A20" s="1196" t="s">
        <v>351</v>
      </c>
      <c r="B20" s="1207">
        <v>391</v>
      </c>
      <c r="C20" s="1204"/>
      <c r="D20" s="1204" t="s">
        <v>938</v>
      </c>
      <c r="E20" s="1204"/>
      <c r="F20" s="1208">
        <v>4.96</v>
      </c>
      <c r="G20" s="1194"/>
      <c r="H20" s="1220">
        <v>4.96</v>
      </c>
      <c r="I20" s="746"/>
      <c r="J20" s="746"/>
      <c r="K20" s="753"/>
      <c r="L20" s="753"/>
      <c r="M20" s="753"/>
      <c r="N20" s="753"/>
      <c r="O20" s="753"/>
      <c r="P20" s="753"/>
      <c r="Q20" s="753"/>
    </row>
    <row r="21" spans="1:17" ht="18" customHeight="1">
      <c r="A21" s="1196" t="s">
        <v>349</v>
      </c>
      <c r="B21" s="1207" t="s">
        <v>972</v>
      </c>
      <c r="C21" s="1204"/>
      <c r="D21" s="1204" t="s">
        <v>937</v>
      </c>
      <c r="E21" s="1204"/>
      <c r="F21" s="1208">
        <v>10.22</v>
      </c>
      <c r="G21" s="1051"/>
      <c r="H21" s="1220">
        <v>10.09</v>
      </c>
      <c r="I21" s="745"/>
      <c r="J21" s="745"/>
      <c r="K21" s="753"/>
      <c r="L21" s="753"/>
      <c r="M21" s="753"/>
      <c r="N21" s="753"/>
      <c r="O21" s="753"/>
      <c r="P21" s="753"/>
      <c r="Q21" s="747"/>
    </row>
    <row r="22" spans="1:17" ht="18" customHeight="1">
      <c r="A22" s="1196" t="s">
        <v>347</v>
      </c>
      <c r="B22" s="1207">
        <v>392</v>
      </c>
      <c r="C22" s="1204"/>
      <c r="D22" s="1204" t="s">
        <v>939</v>
      </c>
      <c r="E22" s="1204"/>
      <c r="F22" s="1208">
        <v>7.08</v>
      </c>
      <c r="G22" s="1051"/>
      <c r="H22" s="1220">
        <v>7</v>
      </c>
      <c r="I22" s="745"/>
      <c r="J22" s="745"/>
      <c r="K22" s="753"/>
      <c r="L22" s="753"/>
      <c r="M22" s="753"/>
      <c r="N22" s="753"/>
      <c r="O22" s="753"/>
      <c r="P22" s="753"/>
      <c r="Q22" s="747"/>
    </row>
    <row r="23" spans="1:17" ht="18" customHeight="1">
      <c r="A23" s="1196" t="s">
        <v>365</v>
      </c>
      <c r="B23" s="1207">
        <v>393</v>
      </c>
      <c r="C23" s="1204"/>
      <c r="D23" s="1204" t="s">
        <v>940</v>
      </c>
      <c r="E23" s="1204"/>
      <c r="F23" s="1208">
        <v>3.18</v>
      </c>
      <c r="G23" s="1209"/>
      <c r="H23" s="1220">
        <v>3.14</v>
      </c>
      <c r="I23" s="747"/>
      <c r="J23" s="745"/>
      <c r="K23" s="747"/>
      <c r="L23" s="747"/>
      <c r="M23" s="747"/>
      <c r="N23" s="747"/>
      <c r="O23" s="747"/>
      <c r="P23" s="747"/>
      <c r="Q23" s="747"/>
    </row>
    <row r="24" spans="1:17" ht="18" customHeight="1">
      <c r="A24" s="1196" t="s">
        <v>363</v>
      </c>
      <c r="B24" s="1207">
        <v>394</v>
      </c>
      <c r="C24" s="1204"/>
      <c r="D24" s="1204" t="s">
        <v>941</v>
      </c>
      <c r="E24" s="1204"/>
      <c r="F24" s="1208">
        <v>4.31</v>
      </c>
      <c r="G24" s="1209"/>
      <c r="H24" s="1220">
        <v>4.34</v>
      </c>
      <c r="I24" s="747"/>
      <c r="J24" s="745"/>
      <c r="K24" s="747"/>
      <c r="L24" s="747"/>
      <c r="M24" s="747"/>
      <c r="N24" s="747"/>
      <c r="O24" s="747"/>
      <c r="P24" s="747"/>
      <c r="Q24" s="747"/>
    </row>
    <row r="25" spans="1:17" ht="18" customHeight="1">
      <c r="A25" s="1196" t="s">
        <v>361</v>
      </c>
      <c r="B25" s="1207">
        <v>395</v>
      </c>
      <c r="C25" s="1204"/>
      <c r="D25" s="1204" t="s">
        <v>942</v>
      </c>
      <c r="E25" s="1204"/>
      <c r="F25" s="1208">
        <v>2.59</v>
      </c>
      <c r="G25" s="1209"/>
      <c r="H25" s="1220">
        <v>2.58</v>
      </c>
      <c r="I25" s="747"/>
      <c r="J25" s="745"/>
      <c r="K25" s="747"/>
      <c r="L25" s="747"/>
      <c r="M25" s="747"/>
      <c r="N25" s="747"/>
      <c r="O25" s="747"/>
      <c r="P25" s="747"/>
      <c r="Q25" s="747"/>
    </row>
    <row r="26" spans="1:17" ht="18" customHeight="1">
      <c r="A26" s="1196" t="s">
        <v>359</v>
      </c>
      <c r="B26" s="1207">
        <v>396</v>
      </c>
      <c r="C26" s="1204"/>
      <c r="D26" s="1204" t="s">
        <v>943</v>
      </c>
      <c r="E26" s="1204"/>
      <c r="F26" s="1208">
        <v>6.3</v>
      </c>
      <c r="G26" s="1209"/>
      <c r="H26" s="1220">
        <v>6.27</v>
      </c>
      <c r="I26" s="747"/>
      <c r="J26" s="745"/>
      <c r="K26" s="747"/>
      <c r="L26" s="747"/>
      <c r="M26" s="747"/>
      <c r="N26" s="747"/>
      <c r="O26" s="747"/>
      <c r="P26" s="747"/>
      <c r="Q26" s="747"/>
    </row>
    <row r="27" spans="1:17" ht="18" customHeight="1">
      <c r="A27" s="1196" t="s">
        <v>310</v>
      </c>
      <c r="B27" s="1207">
        <v>397</v>
      </c>
      <c r="C27" s="1204"/>
      <c r="D27" s="1204" t="s">
        <v>944</v>
      </c>
      <c r="E27" s="1204"/>
      <c r="F27" s="1208">
        <v>4.07</v>
      </c>
      <c r="G27" s="1209"/>
      <c r="H27" s="1220">
        <v>4.04</v>
      </c>
      <c r="I27" s="747"/>
      <c r="J27" s="745"/>
      <c r="K27" s="747"/>
      <c r="L27" s="747"/>
      <c r="M27" s="747"/>
      <c r="N27" s="747"/>
      <c r="O27" s="747"/>
      <c r="P27" s="747"/>
      <c r="Q27" s="747"/>
    </row>
    <row r="28" spans="1:17" ht="18" customHeight="1">
      <c r="A28" s="1196" t="s">
        <v>311</v>
      </c>
      <c r="B28" s="1194">
        <v>398</v>
      </c>
      <c r="C28" s="1210"/>
      <c r="D28" s="1210" t="s">
        <v>945</v>
      </c>
      <c r="E28" s="1210"/>
      <c r="F28" s="1211">
        <v>4.43</v>
      </c>
      <c r="G28" s="1209"/>
      <c r="H28" s="1221">
        <v>4.42</v>
      </c>
      <c r="I28" s="747"/>
      <c r="J28" s="745"/>
      <c r="K28" s="747"/>
      <c r="L28" s="747"/>
      <c r="M28" s="747"/>
      <c r="N28" s="747"/>
      <c r="O28" s="747"/>
      <c r="P28" s="747"/>
      <c r="Q28" s="747"/>
    </row>
    <row r="29" spans="1:17" ht="12.75">
      <c r="A29" s="1188"/>
      <c r="B29" s="1190"/>
      <c r="C29" s="1190"/>
      <c r="D29" s="1190"/>
      <c r="E29" s="1190"/>
      <c r="F29" s="1189"/>
      <c r="G29" s="1189"/>
      <c r="H29" s="1189"/>
      <c r="I29" s="747"/>
      <c r="J29" s="745"/>
      <c r="K29" s="747"/>
      <c r="L29" s="747"/>
      <c r="M29" s="747"/>
      <c r="N29" s="747"/>
      <c r="O29" s="747"/>
      <c r="P29" s="747"/>
      <c r="Q29" s="747"/>
    </row>
    <row r="30" spans="1:17" ht="12.75">
      <c r="A30" s="1188"/>
      <c r="B30" s="1190"/>
      <c r="C30" s="1190"/>
      <c r="D30" s="1190"/>
      <c r="E30" s="1190"/>
      <c r="F30" s="1189"/>
      <c r="G30" s="1189"/>
      <c r="H30" s="1189"/>
      <c r="I30" s="747"/>
      <c r="J30" s="745"/>
      <c r="K30" s="747"/>
      <c r="L30" s="747"/>
      <c r="M30" s="747"/>
      <c r="N30" s="747"/>
      <c r="O30" s="747"/>
      <c r="P30" s="747"/>
      <c r="Q30" s="747"/>
    </row>
    <row r="31" spans="1:17" ht="18" customHeight="1">
      <c r="A31" s="1188"/>
      <c r="B31" s="1598" t="s">
        <v>251</v>
      </c>
      <c r="C31" s="1599"/>
      <c r="D31" s="1599"/>
      <c r="E31" s="1599"/>
      <c r="F31" s="1599"/>
      <c r="G31" s="1599"/>
      <c r="H31" s="1599"/>
      <c r="I31" s="1599"/>
      <c r="J31" s="1599"/>
      <c r="K31" s="1599"/>
      <c r="L31" s="1599"/>
      <c r="M31" s="1599"/>
      <c r="N31" s="747"/>
      <c r="O31" s="747"/>
      <c r="P31" s="747"/>
      <c r="Q31" s="747"/>
    </row>
    <row r="32" spans="1:17" ht="18" customHeight="1">
      <c r="A32" s="1188"/>
      <c r="B32" s="1599"/>
      <c r="C32" s="1599"/>
      <c r="D32" s="1599"/>
      <c r="E32" s="1599"/>
      <c r="F32" s="1599"/>
      <c r="G32" s="1599"/>
      <c r="H32" s="1599"/>
      <c r="I32" s="1599"/>
      <c r="J32" s="1599"/>
      <c r="K32" s="1599"/>
      <c r="L32" s="1599"/>
      <c r="M32" s="1599"/>
      <c r="N32" s="747"/>
      <c r="O32" s="747"/>
      <c r="P32" s="747"/>
      <c r="Q32" s="747"/>
    </row>
    <row r="33" spans="1:17" ht="12.75">
      <c r="A33" s="1188"/>
      <c r="B33" s="1190"/>
      <c r="C33" s="1190"/>
      <c r="D33" s="1190"/>
      <c r="E33" s="1190"/>
      <c r="F33" s="1189"/>
      <c r="G33" s="1189"/>
      <c r="H33" s="1189"/>
      <c r="I33" s="747"/>
      <c r="J33" s="745"/>
      <c r="K33" s="747"/>
      <c r="L33" s="747"/>
      <c r="M33" s="747"/>
      <c r="N33" s="747"/>
      <c r="O33" s="747"/>
      <c r="P33" s="747"/>
      <c r="Q33" s="747"/>
    </row>
    <row r="34" spans="1:17" ht="18" customHeight="1">
      <c r="A34" s="1188"/>
      <c r="B34" s="1596" t="s">
        <v>250</v>
      </c>
      <c r="C34" s="1597"/>
      <c r="D34" s="1597"/>
      <c r="E34" s="1597"/>
      <c r="F34" s="1597"/>
      <c r="G34" s="1597"/>
      <c r="H34" s="1597"/>
      <c r="I34" s="1597"/>
      <c r="J34" s="1597"/>
      <c r="K34" s="1597"/>
      <c r="L34" s="1597"/>
      <c r="M34" s="1597"/>
      <c r="N34" s="747"/>
      <c r="O34" s="747"/>
      <c r="P34" s="747"/>
      <c r="Q34" s="747"/>
    </row>
    <row r="35" spans="1:17" ht="18" customHeight="1">
      <c r="A35" s="754"/>
      <c r="B35" s="1597"/>
      <c r="C35" s="1597"/>
      <c r="D35" s="1597"/>
      <c r="E35" s="1597"/>
      <c r="F35" s="1597"/>
      <c r="G35" s="1597"/>
      <c r="H35" s="1597"/>
      <c r="I35" s="1597"/>
      <c r="J35" s="1597"/>
      <c r="K35" s="1597"/>
      <c r="L35" s="1597"/>
      <c r="M35" s="1597"/>
      <c r="N35" s="747"/>
      <c r="O35" s="747"/>
      <c r="P35" s="747"/>
      <c r="Q35" s="747"/>
    </row>
    <row r="36" spans="1:17" ht="12.75">
      <c r="A36" s="754"/>
      <c r="B36" s="746"/>
      <c r="C36" s="746"/>
      <c r="D36" s="746"/>
      <c r="E36" s="746"/>
      <c r="F36" s="747"/>
      <c r="G36" s="747"/>
      <c r="H36" s="747"/>
      <c r="I36" s="747"/>
      <c r="J36" s="745"/>
      <c r="K36" s="747"/>
      <c r="L36" s="747"/>
      <c r="M36" s="747"/>
      <c r="N36" s="747"/>
      <c r="O36" s="747"/>
      <c r="P36" s="747"/>
      <c r="Q36" s="747"/>
    </row>
    <row r="37" spans="1:17" ht="12.75">
      <c r="A37" s="230"/>
      <c r="B37" s="763"/>
      <c r="C37" s="763"/>
      <c r="D37" s="763"/>
      <c r="E37" s="763"/>
      <c r="F37" s="763"/>
      <c r="G37" s="763"/>
      <c r="H37" s="763"/>
      <c r="I37" s="763"/>
      <c r="J37" s="763"/>
      <c r="K37" s="763"/>
      <c r="L37" s="763"/>
      <c r="M37" s="763"/>
      <c r="N37" s="763"/>
      <c r="O37" s="763"/>
      <c r="P37" s="763"/>
      <c r="Q37" s="230"/>
    </row>
    <row r="38" spans="2:16" ht="12.75">
      <c r="B38" s="608"/>
      <c r="C38" s="608"/>
      <c r="D38" s="608"/>
      <c r="E38" s="608"/>
      <c r="F38" s="608"/>
      <c r="G38" s="608"/>
      <c r="H38" s="608"/>
      <c r="I38" s="608"/>
      <c r="J38" s="608"/>
      <c r="K38" s="608"/>
      <c r="L38" s="608"/>
      <c r="M38" s="608"/>
      <c r="N38" s="608"/>
      <c r="O38" s="608"/>
      <c r="P38" s="608"/>
    </row>
    <row r="39" spans="1:17" ht="12.75">
      <c r="A39" s="1422" t="s">
        <v>661</v>
      </c>
      <c r="B39" s="1422"/>
      <c r="C39" s="1422"/>
      <c r="D39" s="1422"/>
      <c r="E39" s="1422"/>
      <c r="F39" s="1422"/>
      <c r="G39" s="1422"/>
      <c r="H39" s="1422"/>
      <c r="I39" s="1422"/>
      <c r="J39" s="1422"/>
      <c r="K39" s="1422"/>
      <c r="L39" s="1422"/>
      <c r="M39" s="1422"/>
      <c r="N39" s="1422"/>
      <c r="O39" s="197"/>
      <c r="P39" s="197"/>
      <c r="Q39" s="197"/>
    </row>
    <row r="40" spans="1:17" ht="12.75">
      <c r="A40" s="1422" t="s">
        <v>1237</v>
      </c>
      <c r="B40" s="1422"/>
      <c r="C40" s="1422"/>
      <c r="D40" s="1422"/>
      <c r="E40" s="1422"/>
      <c r="F40" s="1422"/>
      <c r="G40" s="1422"/>
      <c r="H40" s="1422"/>
      <c r="I40" s="1422"/>
      <c r="J40" s="1422"/>
      <c r="K40" s="1422"/>
      <c r="L40" s="1422"/>
      <c r="M40" s="1422"/>
      <c r="N40" s="1422"/>
      <c r="O40" s="197"/>
      <c r="P40" s="197"/>
      <c r="Q40" s="197"/>
    </row>
  </sheetData>
  <sheetProtection/>
  <mergeCells count="6">
    <mergeCell ref="A39:N39"/>
    <mergeCell ref="A40:N40"/>
    <mergeCell ref="A1:N1"/>
    <mergeCell ref="A2:N2"/>
    <mergeCell ref="B34:M35"/>
    <mergeCell ref="B31:M32"/>
  </mergeCells>
  <printOptions/>
  <pageMargins left="0.75" right="0.75" top="1" bottom="1" header="0.5" footer="0.5"/>
  <pageSetup horizontalDpi="600" verticalDpi="600" orientation="landscape" scale="70" r:id="rId1"/>
  <headerFooter alignWithMargins="0">
    <oddHeader>&amp;C&amp;"Times New Roman,Bold"&amp;16ATTACHMENT H - 1, Page &amp;P of &amp;N
The Empire District Electric Company</oddHeader>
  </headerFooter>
</worksheet>
</file>

<file path=xl/worksheets/sheet14.xml><?xml version="1.0" encoding="utf-8"?>
<worksheet xmlns="http://schemas.openxmlformats.org/spreadsheetml/2006/main" xmlns:r="http://schemas.openxmlformats.org/officeDocument/2006/relationships">
  <dimension ref="A1:K70"/>
  <sheetViews>
    <sheetView view="pageBreakPreview" zoomScale="54" zoomScaleNormal="55" zoomScaleSheetLayoutView="54" zoomScalePageLayoutView="0" workbookViewId="0" topLeftCell="A1">
      <selection activeCell="B4" sqref="B4"/>
    </sheetView>
  </sheetViews>
  <sheetFormatPr defaultColWidth="9.140625" defaultRowHeight="12.75"/>
  <cols>
    <col min="1" max="1" width="2.7109375" style="0" customWidth="1"/>
    <col min="2" max="2" width="6.7109375" style="0" customWidth="1"/>
    <col min="3" max="3" width="75.7109375" style="0" customWidth="1"/>
    <col min="4" max="4" width="13.7109375" style="0" customWidth="1"/>
    <col min="5" max="5" width="20.7109375" style="0" customWidth="1"/>
    <col min="6" max="6" width="21.7109375" style="0" customWidth="1"/>
    <col min="7" max="7" width="20.7109375" style="0" customWidth="1"/>
    <col min="8" max="8" width="21.7109375" style="0" customWidth="1"/>
    <col min="9" max="10" width="20.7109375" style="0" customWidth="1"/>
    <col min="11" max="11" width="28.7109375" style="0" customWidth="1"/>
    <col min="12" max="12" width="2.7109375" style="0" customWidth="1"/>
  </cols>
  <sheetData>
    <row r="1" spans="1:11" ht="20.25">
      <c r="A1" s="1601" t="s">
        <v>946</v>
      </c>
      <c r="B1" s="1601"/>
      <c r="C1" s="1601"/>
      <c r="D1" s="1601"/>
      <c r="E1" s="1602"/>
      <c r="F1" s="1602"/>
      <c r="G1" s="1602"/>
      <c r="H1" s="1602"/>
      <c r="I1" s="1602"/>
      <c r="J1" s="1602"/>
      <c r="K1" s="1602"/>
    </row>
    <row r="2" spans="1:11" ht="19.5">
      <c r="A2" s="1421" t="str">
        <f>Inputs!B2</f>
        <v>(For Rate Year Beginning July 1, 2015, Based on 2014 Data)</v>
      </c>
      <c r="B2" s="1421"/>
      <c r="C2" s="1368"/>
      <c r="D2" s="1368"/>
      <c r="E2" s="1368"/>
      <c r="F2" s="1368"/>
      <c r="G2" s="1368"/>
      <c r="H2" s="1368"/>
      <c r="I2" s="1368"/>
      <c r="J2" s="1368"/>
      <c r="K2" s="1368"/>
    </row>
    <row r="3" spans="1:11" ht="6" customHeight="1">
      <c r="A3" s="1163"/>
      <c r="B3" s="1163"/>
      <c r="C3" s="1163"/>
      <c r="D3" s="1163"/>
      <c r="E3" s="1163"/>
      <c r="F3" s="1163"/>
      <c r="G3" s="1163"/>
      <c r="H3" s="1163"/>
      <c r="I3" s="1163"/>
      <c r="J3" s="1163"/>
      <c r="K3" s="1163"/>
    </row>
    <row r="4" spans="1:11" ht="9" customHeight="1">
      <c r="A4" s="1164"/>
      <c r="B4" s="1164"/>
      <c r="C4" s="1164"/>
      <c r="D4" s="1164"/>
      <c r="E4" s="1164"/>
      <c r="F4" s="1164"/>
      <c r="G4" s="1165"/>
      <c r="H4" s="1165"/>
      <c r="I4" s="1165"/>
      <c r="J4" s="1165"/>
      <c r="K4" s="1166"/>
    </row>
    <row r="5" spans="1:11" ht="6" customHeight="1">
      <c r="A5" s="1167"/>
      <c r="B5" s="1167"/>
      <c r="C5" s="1167"/>
      <c r="D5" s="1610" t="s">
        <v>109</v>
      </c>
      <c r="E5" s="1610" t="s">
        <v>649</v>
      </c>
      <c r="F5" s="1607" t="s">
        <v>980</v>
      </c>
      <c r="G5" s="1608"/>
      <c r="H5" s="1608"/>
      <c r="I5" s="1608"/>
      <c r="J5" s="1608"/>
      <c r="K5" s="1549"/>
    </row>
    <row r="6" spans="1:11" ht="15.75">
      <c r="A6" s="1169"/>
      <c r="B6" s="1169"/>
      <c r="C6" s="1169"/>
      <c r="D6" s="1611"/>
      <c r="E6" s="1611"/>
      <c r="F6" s="1552"/>
      <c r="G6" s="1609"/>
      <c r="H6" s="1609"/>
      <c r="I6" s="1609"/>
      <c r="J6" s="1609"/>
      <c r="K6" s="1553"/>
    </row>
    <row r="7" spans="1:11" ht="15.75">
      <c r="A7" s="1169"/>
      <c r="B7" s="1605" t="s">
        <v>692</v>
      </c>
      <c r="C7" s="1603" t="s">
        <v>1282</v>
      </c>
      <c r="D7" s="1611"/>
      <c r="E7" s="1611"/>
      <c r="F7" s="1241">
        <v>41274</v>
      </c>
      <c r="G7" s="1215" t="s">
        <v>599</v>
      </c>
      <c r="H7" s="1168" t="s">
        <v>208</v>
      </c>
      <c r="I7" s="1215" t="s">
        <v>208</v>
      </c>
      <c r="J7" s="1168" t="s">
        <v>208</v>
      </c>
      <c r="K7" s="1215" t="s">
        <v>600</v>
      </c>
    </row>
    <row r="8" spans="1:11" ht="18.75">
      <c r="A8" s="1170"/>
      <c r="B8" s="1606"/>
      <c r="C8" s="1604"/>
      <c r="D8" s="1612"/>
      <c r="E8" s="1612"/>
      <c r="F8" s="1213" t="s">
        <v>979</v>
      </c>
      <c r="G8" s="1213" t="s">
        <v>598</v>
      </c>
      <c r="H8" s="1187" t="s">
        <v>110</v>
      </c>
      <c r="I8" s="1214" t="s">
        <v>198</v>
      </c>
      <c r="J8" s="1187" t="s">
        <v>281</v>
      </c>
      <c r="K8" s="1213" t="s">
        <v>598</v>
      </c>
    </row>
    <row r="9" spans="1:11" ht="15.75">
      <c r="A9" s="1171"/>
      <c r="B9" s="1171"/>
      <c r="C9" s="1172"/>
      <c r="D9" s="1172"/>
      <c r="E9" s="1172"/>
      <c r="F9" s="1216" t="s">
        <v>950</v>
      </c>
      <c r="G9" s="1219" t="s">
        <v>951</v>
      </c>
      <c r="H9" s="1217" t="s">
        <v>952</v>
      </c>
      <c r="I9" s="1219" t="s">
        <v>976</v>
      </c>
      <c r="J9" s="1218" t="s">
        <v>977</v>
      </c>
      <c r="K9" s="1219" t="s">
        <v>981</v>
      </c>
    </row>
    <row r="10" spans="1:11" ht="15.75">
      <c r="A10" s="1170"/>
      <c r="B10" s="1173" t="s">
        <v>1257</v>
      </c>
      <c r="C10" s="1337" t="s">
        <v>968</v>
      </c>
      <c r="D10" s="1338" t="s">
        <v>802</v>
      </c>
      <c r="E10" s="1338" t="s">
        <v>957</v>
      </c>
      <c r="F10" s="1339">
        <v>29940.23</v>
      </c>
      <c r="G10" s="1339">
        <v>0</v>
      </c>
      <c r="H10" s="1339">
        <v>0</v>
      </c>
      <c r="I10" s="1344">
        <v>0</v>
      </c>
      <c r="J10" s="1344">
        <v>0</v>
      </c>
      <c r="K10" s="1174">
        <f>G10+H10+I10+J10</f>
        <v>0</v>
      </c>
    </row>
    <row r="11" spans="1:11" ht="15.75">
      <c r="A11" s="1170"/>
      <c r="B11" s="1343" t="s">
        <v>1254</v>
      </c>
      <c r="C11" s="1337" t="s">
        <v>969</v>
      </c>
      <c r="D11" s="1338">
        <v>30</v>
      </c>
      <c r="E11" s="1338" t="s">
        <v>958</v>
      </c>
      <c r="F11" s="1339">
        <v>1079798.2</v>
      </c>
      <c r="G11" s="1339">
        <v>784618</v>
      </c>
      <c r="H11" s="1339">
        <v>35422</v>
      </c>
      <c r="I11" s="1344">
        <v>0</v>
      </c>
      <c r="J11" s="1344">
        <v>0</v>
      </c>
      <c r="K11" s="1174">
        <f>G11+H11+I11+J11</f>
        <v>820040</v>
      </c>
    </row>
    <row r="12" spans="1:11" ht="15.75">
      <c r="A12" s="1170"/>
      <c r="B12" s="1343" t="s">
        <v>1251</v>
      </c>
      <c r="C12" s="1337" t="s">
        <v>176</v>
      </c>
      <c r="D12" s="1338">
        <v>30</v>
      </c>
      <c r="E12" s="1338" t="s">
        <v>177</v>
      </c>
      <c r="F12" s="1339">
        <v>658212</v>
      </c>
      <c r="G12" s="1339">
        <v>73219</v>
      </c>
      <c r="H12" s="1339">
        <v>22006</v>
      </c>
      <c r="I12" s="1344">
        <v>0</v>
      </c>
      <c r="J12" s="1344">
        <v>0</v>
      </c>
      <c r="K12" s="1174">
        <f>G12+H12+I12+J12</f>
        <v>95225</v>
      </c>
    </row>
    <row r="13" spans="1:11" ht="15.75">
      <c r="A13" s="1170"/>
      <c r="B13" s="1343" t="s">
        <v>798</v>
      </c>
      <c r="C13" s="1337" t="s">
        <v>800</v>
      </c>
      <c r="D13" s="1338">
        <v>30</v>
      </c>
      <c r="E13" s="1338" t="s">
        <v>177</v>
      </c>
      <c r="F13" s="1339">
        <v>881371</v>
      </c>
      <c r="G13" s="1339">
        <v>98041</v>
      </c>
      <c r="H13" s="1339">
        <v>29467</v>
      </c>
      <c r="I13" s="1344">
        <v>0</v>
      </c>
      <c r="J13" s="1344">
        <v>0</v>
      </c>
      <c r="K13" s="1174">
        <f>G13+H13+I13+J13</f>
        <v>127508</v>
      </c>
    </row>
    <row r="14" spans="1:11" ht="15.75">
      <c r="A14" s="1170"/>
      <c r="B14" s="1343" t="s">
        <v>799</v>
      </c>
      <c r="C14" s="1337" t="s">
        <v>801</v>
      </c>
      <c r="D14" s="1338">
        <v>7</v>
      </c>
      <c r="E14" s="1338" t="s">
        <v>959</v>
      </c>
      <c r="F14" s="1339">
        <v>103469</v>
      </c>
      <c r="G14" s="1339">
        <v>31018</v>
      </c>
      <c r="H14" s="1339">
        <v>14969</v>
      </c>
      <c r="I14" s="1344">
        <v>0</v>
      </c>
      <c r="J14" s="1344">
        <v>0</v>
      </c>
      <c r="K14" s="1174">
        <f>G14+H14+I14+J14</f>
        <v>45987</v>
      </c>
    </row>
    <row r="15" spans="1:11" ht="15.75">
      <c r="A15" s="1170"/>
      <c r="B15" s="1343" t="s">
        <v>1248</v>
      </c>
      <c r="C15" s="1337" t="s">
        <v>178</v>
      </c>
      <c r="D15" s="1338">
        <v>30</v>
      </c>
      <c r="E15" s="1338" t="s">
        <v>179</v>
      </c>
      <c r="F15" s="1339">
        <v>1526913</v>
      </c>
      <c r="G15" s="1339">
        <v>151340</v>
      </c>
      <c r="H15" s="1339">
        <v>49274</v>
      </c>
      <c r="I15" s="1344">
        <v>0</v>
      </c>
      <c r="J15" s="1344">
        <v>0</v>
      </c>
      <c r="K15" s="1174">
        <f aca="true" t="shared" si="0" ref="K15:K41">G15+H15+I15+J15</f>
        <v>200614</v>
      </c>
    </row>
    <row r="16" spans="1:11" ht="15.75">
      <c r="A16" s="1170"/>
      <c r="B16" s="1343" t="s">
        <v>1246</v>
      </c>
      <c r="C16" s="1337" t="s">
        <v>1386</v>
      </c>
      <c r="D16" s="1338" t="s">
        <v>802</v>
      </c>
      <c r="E16" s="1338" t="s">
        <v>959</v>
      </c>
      <c r="F16" s="1339">
        <v>122178</v>
      </c>
      <c r="G16" s="1339">
        <v>122178</v>
      </c>
      <c r="H16" s="1339">
        <v>0</v>
      </c>
      <c r="I16" s="1344">
        <v>0</v>
      </c>
      <c r="J16" s="1344">
        <v>0</v>
      </c>
      <c r="K16" s="1174">
        <f t="shared" si="0"/>
        <v>122178</v>
      </c>
    </row>
    <row r="17" spans="1:11" ht="15.75">
      <c r="A17" s="1170"/>
      <c r="B17" s="1343" t="s">
        <v>352</v>
      </c>
      <c r="C17" s="1337" t="s">
        <v>209</v>
      </c>
      <c r="D17" s="1338">
        <v>5</v>
      </c>
      <c r="E17" s="1338" t="s">
        <v>960</v>
      </c>
      <c r="F17" s="1339">
        <v>257839</v>
      </c>
      <c r="G17" s="1339">
        <v>257839</v>
      </c>
      <c r="H17" s="1339">
        <v>0</v>
      </c>
      <c r="I17" s="1344">
        <v>0</v>
      </c>
      <c r="J17" s="1344">
        <v>0</v>
      </c>
      <c r="K17" s="1174">
        <f t="shared" si="0"/>
        <v>257839</v>
      </c>
    </row>
    <row r="18" spans="1:11" ht="15.75">
      <c r="A18" s="1170"/>
      <c r="B18" s="1343" t="s">
        <v>351</v>
      </c>
      <c r="C18" s="1337" t="s">
        <v>180</v>
      </c>
      <c r="D18" s="1338">
        <v>7</v>
      </c>
      <c r="E18" s="1338" t="s">
        <v>181</v>
      </c>
      <c r="F18" s="1339">
        <v>328722</v>
      </c>
      <c r="G18" s="1339">
        <v>165409</v>
      </c>
      <c r="H18" s="1339">
        <v>47799</v>
      </c>
      <c r="I18" s="1344">
        <v>0</v>
      </c>
      <c r="J18" s="1344">
        <v>0</v>
      </c>
      <c r="K18" s="1174">
        <f t="shared" si="0"/>
        <v>213208</v>
      </c>
    </row>
    <row r="19" spans="1:11" ht="15.75">
      <c r="A19" s="1170"/>
      <c r="B19" s="1343" t="s">
        <v>349</v>
      </c>
      <c r="C19" s="1337" t="s">
        <v>182</v>
      </c>
      <c r="D19" s="1338">
        <v>8</v>
      </c>
      <c r="E19" s="1338" t="s">
        <v>961</v>
      </c>
      <c r="F19" s="1339">
        <v>374751</v>
      </c>
      <c r="G19" s="1339">
        <v>233938</v>
      </c>
      <c r="H19" s="1339">
        <v>51205</v>
      </c>
      <c r="I19" s="1344">
        <v>0</v>
      </c>
      <c r="J19" s="1344">
        <v>0</v>
      </c>
      <c r="K19" s="1174">
        <f t="shared" si="0"/>
        <v>285143</v>
      </c>
    </row>
    <row r="20" spans="1:11" ht="15.75">
      <c r="A20" s="1170"/>
      <c r="B20" s="1343" t="s">
        <v>347</v>
      </c>
      <c r="C20" s="1337" t="s">
        <v>183</v>
      </c>
      <c r="D20" s="1338">
        <v>10</v>
      </c>
      <c r="E20" s="1338" t="s">
        <v>184</v>
      </c>
      <c r="F20" s="1339">
        <v>53166</v>
      </c>
      <c r="G20" s="1339">
        <v>17793</v>
      </c>
      <c r="H20" s="1339">
        <v>5373</v>
      </c>
      <c r="I20" s="1344">
        <v>0</v>
      </c>
      <c r="J20" s="1344">
        <v>0</v>
      </c>
      <c r="K20" s="1174">
        <f t="shared" si="0"/>
        <v>23166</v>
      </c>
    </row>
    <row r="21" spans="1:11" ht="15.75">
      <c r="A21" s="1170"/>
      <c r="B21" s="1343" t="s">
        <v>365</v>
      </c>
      <c r="C21" s="1337" t="s">
        <v>210</v>
      </c>
      <c r="D21" s="1338">
        <v>5</v>
      </c>
      <c r="E21" s="1338" t="s">
        <v>962</v>
      </c>
      <c r="F21" s="1339">
        <v>240983</v>
      </c>
      <c r="G21" s="1339">
        <v>240983</v>
      </c>
      <c r="H21" s="1339">
        <v>0</v>
      </c>
      <c r="I21" s="1344">
        <v>0</v>
      </c>
      <c r="J21" s="1344">
        <v>0</v>
      </c>
      <c r="K21" s="1174">
        <f t="shared" si="0"/>
        <v>240983</v>
      </c>
    </row>
    <row r="22" spans="1:11" ht="15.75">
      <c r="A22" s="1170"/>
      <c r="B22" s="1343" t="s">
        <v>363</v>
      </c>
      <c r="C22" s="1337" t="s">
        <v>211</v>
      </c>
      <c r="D22" s="1338">
        <v>10</v>
      </c>
      <c r="E22" s="1338" t="s">
        <v>963</v>
      </c>
      <c r="F22" s="1339">
        <v>475623</v>
      </c>
      <c r="G22" s="1339">
        <v>475623</v>
      </c>
      <c r="H22" s="1339">
        <v>0</v>
      </c>
      <c r="I22" s="1344">
        <v>0</v>
      </c>
      <c r="J22" s="1344">
        <v>0</v>
      </c>
      <c r="K22" s="1174">
        <f t="shared" si="0"/>
        <v>475623</v>
      </c>
    </row>
    <row r="23" spans="1:11" ht="15.75">
      <c r="A23" s="1170"/>
      <c r="B23" s="1343" t="s">
        <v>361</v>
      </c>
      <c r="C23" s="1337" t="s">
        <v>212</v>
      </c>
      <c r="D23" s="1338">
        <v>8</v>
      </c>
      <c r="E23" s="1338" t="s">
        <v>1385</v>
      </c>
      <c r="F23" s="1339">
        <v>379500</v>
      </c>
      <c r="G23" s="1339">
        <v>379500</v>
      </c>
      <c r="H23" s="1339">
        <v>0</v>
      </c>
      <c r="I23" s="1344">
        <v>0</v>
      </c>
      <c r="J23" s="1344">
        <v>0</v>
      </c>
      <c r="K23" s="1174">
        <f t="shared" si="0"/>
        <v>379500</v>
      </c>
    </row>
    <row r="24" spans="1:11" ht="15.75">
      <c r="A24" s="1170"/>
      <c r="B24" s="1343" t="s">
        <v>359</v>
      </c>
      <c r="C24" s="1337" t="s">
        <v>213</v>
      </c>
      <c r="D24" s="1338">
        <v>5</v>
      </c>
      <c r="E24" s="1338" t="s">
        <v>964</v>
      </c>
      <c r="F24" s="1339">
        <v>174623</v>
      </c>
      <c r="G24" s="1339">
        <v>174623</v>
      </c>
      <c r="H24" s="1339">
        <v>0</v>
      </c>
      <c r="I24" s="1344">
        <v>0</v>
      </c>
      <c r="J24" s="1344">
        <v>0</v>
      </c>
      <c r="K24" s="1174">
        <f t="shared" si="0"/>
        <v>174623</v>
      </c>
    </row>
    <row r="25" spans="1:11" ht="15.75">
      <c r="A25" s="1170"/>
      <c r="B25" s="1343" t="s">
        <v>310</v>
      </c>
      <c r="C25" s="1337" t="s">
        <v>214</v>
      </c>
      <c r="D25" s="1338">
        <v>5</v>
      </c>
      <c r="E25" s="1338" t="s">
        <v>965</v>
      </c>
      <c r="F25" s="1339">
        <v>119517</v>
      </c>
      <c r="G25" s="1339">
        <v>119517</v>
      </c>
      <c r="H25" s="1339">
        <v>0</v>
      </c>
      <c r="I25" s="1344">
        <v>0</v>
      </c>
      <c r="J25" s="1344">
        <v>0</v>
      </c>
      <c r="K25" s="1174">
        <f t="shared" si="0"/>
        <v>119517</v>
      </c>
    </row>
    <row r="26" spans="1:11" ht="15.75">
      <c r="A26" s="1170"/>
      <c r="B26" s="1343" t="s">
        <v>311</v>
      </c>
      <c r="C26" s="1337" t="s">
        <v>215</v>
      </c>
      <c r="D26" s="1338">
        <v>7</v>
      </c>
      <c r="E26" s="1338" t="s">
        <v>966</v>
      </c>
      <c r="F26" s="1339">
        <v>42342</v>
      </c>
      <c r="G26" s="1339">
        <v>40220</v>
      </c>
      <c r="H26" s="1339">
        <v>2122</v>
      </c>
      <c r="I26" s="1344">
        <v>0</v>
      </c>
      <c r="J26" s="1344">
        <v>0</v>
      </c>
      <c r="K26" s="1174">
        <f t="shared" si="0"/>
        <v>42342</v>
      </c>
    </row>
    <row r="27" spans="1:11" ht="15.75">
      <c r="A27" s="1170"/>
      <c r="B27" s="1343" t="s">
        <v>1082</v>
      </c>
      <c r="C27" s="1337" t="s">
        <v>216</v>
      </c>
      <c r="D27" s="1338">
        <v>5</v>
      </c>
      <c r="E27" s="1338" t="s">
        <v>967</v>
      </c>
      <c r="F27" s="1339">
        <v>161308</v>
      </c>
      <c r="G27" s="1339">
        <v>161308</v>
      </c>
      <c r="H27" s="1339">
        <v>0</v>
      </c>
      <c r="I27" s="1344">
        <v>0</v>
      </c>
      <c r="J27" s="1344">
        <v>0</v>
      </c>
      <c r="K27" s="1174">
        <f t="shared" si="0"/>
        <v>161308</v>
      </c>
    </row>
    <row r="28" spans="1:11" ht="15.75">
      <c r="A28" s="1170"/>
      <c r="B28" s="1343" t="s">
        <v>1083</v>
      </c>
      <c r="C28" s="1337" t="s">
        <v>185</v>
      </c>
      <c r="D28" s="1338">
        <v>5</v>
      </c>
      <c r="E28" s="1338" t="s">
        <v>186</v>
      </c>
      <c r="F28" s="1339">
        <v>14988</v>
      </c>
      <c r="G28" s="1339">
        <v>14988</v>
      </c>
      <c r="H28" s="1339">
        <v>0</v>
      </c>
      <c r="I28" s="1344">
        <v>0</v>
      </c>
      <c r="J28" s="1344">
        <v>0</v>
      </c>
      <c r="K28" s="1174">
        <f t="shared" si="0"/>
        <v>14988</v>
      </c>
    </row>
    <row r="29" spans="1:11" ht="15.75">
      <c r="A29" s="1170"/>
      <c r="B29" s="1343" t="s">
        <v>1084</v>
      </c>
      <c r="C29" s="1337" t="s">
        <v>187</v>
      </c>
      <c r="D29" s="1338">
        <v>5</v>
      </c>
      <c r="E29" s="1338" t="s">
        <v>188</v>
      </c>
      <c r="F29" s="1339">
        <v>21887</v>
      </c>
      <c r="G29" s="1339">
        <v>21887</v>
      </c>
      <c r="H29" s="1339">
        <v>0</v>
      </c>
      <c r="I29" s="1344">
        <v>0</v>
      </c>
      <c r="J29" s="1344">
        <v>0</v>
      </c>
      <c r="K29" s="1174">
        <f t="shared" si="0"/>
        <v>21887</v>
      </c>
    </row>
    <row r="30" spans="1:11" ht="15.75">
      <c r="A30" s="1170"/>
      <c r="B30" s="1343" t="s">
        <v>1085</v>
      </c>
      <c r="C30" s="1337" t="s">
        <v>953</v>
      </c>
      <c r="D30" s="1338">
        <v>5</v>
      </c>
      <c r="E30" s="1338" t="s">
        <v>954</v>
      </c>
      <c r="F30" s="1339">
        <v>19030</v>
      </c>
      <c r="G30" s="1339">
        <v>15407</v>
      </c>
      <c r="H30" s="1339">
        <v>3623</v>
      </c>
      <c r="I30" s="1344">
        <v>0</v>
      </c>
      <c r="J30" s="1344">
        <v>0</v>
      </c>
      <c r="K30" s="1174">
        <f t="shared" si="0"/>
        <v>19030</v>
      </c>
    </row>
    <row r="31" spans="1:11" ht="15.75">
      <c r="A31" s="1170"/>
      <c r="B31" s="1343" t="s">
        <v>1086</v>
      </c>
      <c r="C31" s="1337" t="s">
        <v>1456</v>
      </c>
      <c r="D31" s="1338">
        <v>5</v>
      </c>
      <c r="E31" s="1338">
        <v>1000263</v>
      </c>
      <c r="F31" s="1339">
        <v>217917</v>
      </c>
      <c r="G31" s="1339">
        <v>0</v>
      </c>
      <c r="H31" s="1339">
        <v>34791</v>
      </c>
      <c r="I31" s="1344">
        <v>0</v>
      </c>
      <c r="J31" s="1344">
        <v>0</v>
      </c>
      <c r="K31" s="1174">
        <f t="shared" si="0"/>
        <v>34791</v>
      </c>
    </row>
    <row r="32" spans="1:11" ht="15.75">
      <c r="A32" s="1170"/>
      <c r="B32" s="1343" t="s">
        <v>1087</v>
      </c>
      <c r="C32" s="1337" t="s">
        <v>217</v>
      </c>
      <c r="D32" s="1338">
        <v>5</v>
      </c>
      <c r="E32" s="1338" t="s">
        <v>199</v>
      </c>
      <c r="F32" s="1339">
        <v>140879</v>
      </c>
      <c r="G32" s="1339">
        <v>140879</v>
      </c>
      <c r="H32" s="1339">
        <v>0</v>
      </c>
      <c r="I32" s="1344">
        <v>0</v>
      </c>
      <c r="J32" s="1344">
        <v>0</v>
      </c>
      <c r="K32" s="1174">
        <f t="shared" si="0"/>
        <v>140879</v>
      </c>
    </row>
    <row r="33" spans="1:11" ht="15.75">
      <c r="A33" s="1170"/>
      <c r="B33" s="1343" t="s">
        <v>1088</v>
      </c>
      <c r="C33" s="1337" t="s">
        <v>218</v>
      </c>
      <c r="D33" s="1338">
        <v>10</v>
      </c>
      <c r="E33" s="1338" t="s">
        <v>200</v>
      </c>
      <c r="F33" s="1339">
        <v>2979275</v>
      </c>
      <c r="G33" s="1339">
        <v>2979275</v>
      </c>
      <c r="H33" s="1339">
        <v>0</v>
      </c>
      <c r="I33" s="1344">
        <v>0</v>
      </c>
      <c r="J33" s="1344">
        <v>0</v>
      </c>
      <c r="K33" s="1174">
        <f t="shared" si="0"/>
        <v>2979275</v>
      </c>
    </row>
    <row r="34" spans="1:11" ht="15.75">
      <c r="A34" s="1170"/>
      <c r="B34" s="1343" t="s">
        <v>1089</v>
      </c>
      <c r="C34" s="1337" t="s">
        <v>985</v>
      </c>
      <c r="D34" s="1338">
        <v>10</v>
      </c>
      <c r="E34" s="1338" t="s">
        <v>201</v>
      </c>
      <c r="F34" s="1339">
        <v>1903570</v>
      </c>
      <c r="G34" s="1339">
        <v>1903570</v>
      </c>
      <c r="H34" s="1339">
        <v>0</v>
      </c>
      <c r="I34" s="1344">
        <v>0</v>
      </c>
      <c r="J34" s="1344">
        <v>0</v>
      </c>
      <c r="K34" s="1174">
        <f t="shared" si="0"/>
        <v>1903570</v>
      </c>
    </row>
    <row r="35" spans="1:11" ht="15.75">
      <c r="A35" s="1170"/>
      <c r="B35" s="1343" t="s">
        <v>1090</v>
      </c>
      <c r="C35" s="1337" t="s">
        <v>189</v>
      </c>
      <c r="D35" s="1338">
        <v>7</v>
      </c>
      <c r="E35" s="1338" t="s">
        <v>190</v>
      </c>
      <c r="F35" s="1339">
        <v>281500</v>
      </c>
      <c r="G35" s="1339">
        <v>263906</v>
      </c>
      <c r="H35" s="1339">
        <v>17594</v>
      </c>
      <c r="I35" s="1344">
        <v>0</v>
      </c>
      <c r="J35" s="1344">
        <v>0</v>
      </c>
      <c r="K35" s="1174">
        <f t="shared" si="0"/>
        <v>281500</v>
      </c>
    </row>
    <row r="36" spans="1:11" ht="15.75">
      <c r="A36" s="1170"/>
      <c r="B36" s="1343" t="s">
        <v>1091</v>
      </c>
      <c r="C36" s="1337" t="s">
        <v>986</v>
      </c>
      <c r="D36" s="1338">
        <v>10</v>
      </c>
      <c r="E36" s="1338" t="s">
        <v>202</v>
      </c>
      <c r="F36" s="1339">
        <v>837080</v>
      </c>
      <c r="G36" s="1339">
        <v>771684</v>
      </c>
      <c r="H36" s="1339">
        <v>65397</v>
      </c>
      <c r="I36" s="1344">
        <v>0</v>
      </c>
      <c r="J36" s="1344">
        <v>0</v>
      </c>
      <c r="K36" s="1174">
        <f t="shared" si="0"/>
        <v>837081</v>
      </c>
    </row>
    <row r="37" spans="1:11" ht="15.75">
      <c r="A37" s="1170"/>
      <c r="B37" s="1343" t="s">
        <v>1092</v>
      </c>
      <c r="C37" s="1337" t="s">
        <v>987</v>
      </c>
      <c r="D37" s="1338">
        <v>8</v>
      </c>
      <c r="E37" s="1338" t="s">
        <v>203</v>
      </c>
      <c r="F37" s="1339">
        <v>75930</v>
      </c>
      <c r="G37" s="1339">
        <v>75930</v>
      </c>
      <c r="H37" s="1339">
        <v>0</v>
      </c>
      <c r="I37" s="1344">
        <v>0</v>
      </c>
      <c r="J37" s="1344">
        <v>0</v>
      </c>
      <c r="K37" s="1174">
        <f t="shared" si="0"/>
        <v>75930</v>
      </c>
    </row>
    <row r="38" spans="1:11" ht="15.75">
      <c r="A38" s="1170"/>
      <c r="B38" s="1343" t="s">
        <v>1093</v>
      </c>
      <c r="C38" s="1337" t="s">
        <v>955</v>
      </c>
      <c r="D38" s="1338">
        <v>8</v>
      </c>
      <c r="E38" s="1338" t="s">
        <v>956</v>
      </c>
      <c r="F38" s="1339">
        <v>61575</v>
      </c>
      <c r="G38" s="1339">
        <v>43013</v>
      </c>
      <c r="H38" s="1344">
        <v>5862</v>
      </c>
      <c r="I38" s="1344">
        <v>0</v>
      </c>
      <c r="J38" s="1344">
        <v>0</v>
      </c>
      <c r="K38" s="1174">
        <f t="shared" si="0"/>
        <v>48875</v>
      </c>
    </row>
    <row r="39" spans="1:11" ht="15.75">
      <c r="A39" s="1170"/>
      <c r="B39" s="1343" t="s">
        <v>1094</v>
      </c>
      <c r="C39" s="1337" t="s">
        <v>988</v>
      </c>
      <c r="D39" s="1338">
        <v>30</v>
      </c>
      <c r="E39" s="1338" t="s">
        <v>204</v>
      </c>
      <c r="F39" s="1339">
        <v>1171053</v>
      </c>
      <c r="G39" s="1339">
        <v>247024</v>
      </c>
      <c r="H39" s="1344">
        <v>39181</v>
      </c>
      <c r="I39" s="1344">
        <v>0</v>
      </c>
      <c r="J39" s="1344">
        <v>0</v>
      </c>
      <c r="K39" s="1174">
        <f t="shared" si="0"/>
        <v>286205</v>
      </c>
    </row>
    <row r="40" spans="1:11" ht="15.75">
      <c r="A40" s="1170"/>
      <c r="B40" s="1343" t="s">
        <v>1095</v>
      </c>
      <c r="C40" s="1337" t="s">
        <v>982</v>
      </c>
      <c r="D40" s="1338">
        <v>30</v>
      </c>
      <c r="E40" s="1338" t="s">
        <v>205</v>
      </c>
      <c r="F40" s="1339">
        <v>219151</v>
      </c>
      <c r="G40" s="1339">
        <v>58553</v>
      </c>
      <c r="H40" s="1344">
        <v>6692</v>
      </c>
      <c r="I40" s="1344">
        <v>0</v>
      </c>
      <c r="J40" s="1344">
        <v>0</v>
      </c>
      <c r="K40" s="1174">
        <f t="shared" si="0"/>
        <v>65245</v>
      </c>
    </row>
    <row r="41" spans="1:11" ht="15.75">
      <c r="A41" s="1170"/>
      <c r="B41" s="1343" t="s">
        <v>1096</v>
      </c>
      <c r="C41" s="1337" t="s">
        <v>191</v>
      </c>
      <c r="D41" s="1338">
        <v>30</v>
      </c>
      <c r="E41" s="1338" t="s">
        <v>192</v>
      </c>
      <c r="F41" s="1339">
        <v>3989045</v>
      </c>
      <c r="G41" s="1339">
        <v>546028</v>
      </c>
      <c r="H41" s="1344">
        <v>132424</v>
      </c>
      <c r="I41" s="1344">
        <v>0</v>
      </c>
      <c r="J41" s="1344">
        <v>0</v>
      </c>
      <c r="K41" s="1174">
        <f t="shared" si="0"/>
        <v>678452</v>
      </c>
    </row>
    <row r="42" spans="1:11" ht="15.75">
      <c r="A42" s="1170"/>
      <c r="B42" s="1343" t="s">
        <v>1097</v>
      </c>
      <c r="C42" s="1337" t="s">
        <v>983</v>
      </c>
      <c r="D42" s="1338">
        <v>5</v>
      </c>
      <c r="E42" s="1338" t="s">
        <v>206</v>
      </c>
      <c r="F42" s="1339">
        <v>189707</v>
      </c>
      <c r="G42" s="1339">
        <v>189707</v>
      </c>
      <c r="H42" s="1344">
        <v>0</v>
      </c>
      <c r="I42" s="1344">
        <v>0</v>
      </c>
      <c r="J42" s="1344">
        <v>0</v>
      </c>
      <c r="K42" s="1174">
        <f>G42+H42+I42+J42</f>
        <v>189707</v>
      </c>
    </row>
    <row r="43" spans="1:11" ht="15.75">
      <c r="A43" s="1170"/>
      <c r="B43" s="1343" t="s">
        <v>1098</v>
      </c>
      <c r="C43" s="1337" t="s">
        <v>984</v>
      </c>
      <c r="D43" s="1338">
        <v>30</v>
      </c>
      <c r="E43" s="1338" t="s">
        <v>207</v>
      </c>
      <c r="F43" s="1339">
        <v>731143</v>
      </c>
      <c r="G43" s="1339">
        <v>190544</v>
      </c>
      <c r="H43" s="1344">
        <v>27723</v>
      </c>
      <c r="I43" s="1344">
        <v>0</v>
      </c>
      <c r="J43" s="1344">
        <v>0</v>
      </c>
      <c r="K43" s="1174">
        <f>G43+H43+I43+J43</f>
        <v>218267</v>
      </c>
    </row>
    <row r="44" spans="1:11" ht="15.75">
      <c r="A44" s="1170"/>
      <c r="B44" s="1343" t="s">
        <v>1099</v>
      </c>
      <c r="C44" s="1337" t="s">
        <v>1387</v>
      </c>
      <c r="D44" s="1338">
        <v>10</v>
      </c>
      <c r="E44" s="1340" t="s">
        <v>193</v>
      </c>
      <c r="F44" s="1339">
        <v>202336</v>
      </c>
      <c r="G44" s="1344">
        <v>50827</v>
      </c>
      <c r="H44" s="1344">
        <v>20428</v>
      </c>
      <c r="I44" s="1344">
        <v>0</v>
      </c>
      <c r="J44" s="1344">
        <v>0</v>
      </c>
      <c r="K44" s="1174">
        <f>G44+H44+I44+J44</f>
        <v>71255</v>
      </c>
    </row>
    <row r="45" spans="1:11" ht="15.75">
      <c r="A45" s="1170"/>
      <c r="B45" s="1343" t="s">
        <v>1101</v>
      </c>
      <c r="C45" s="1337" t="s">
        <v>194</v>
      </c>
      <c r="D45" s="1338">
        <v>10</v>
      </c>
      <c r="E45" s="1340" t="s">
        <v>195</v>
      </c>
      <c r="F45" s="1339">
        <v>2061486</v>
      </c>
      <c r="G45" s="1344">
        <v>235666</v>
      </c>
      <c r="H45" s="1344">
        <v>204542</v>
      </c>
      <c r="I45" s="1344">
        <v>0</v>
      </c>
      <c r="J45" s="1344">
        <v>0</v>
      </c>
      <c r="K45" s="1174">
        <f>G45+H45+I45+J45</f>
        <v>440208</v>
      </c>
    </row>
    <row r="46" spans="1:11" ht="15.75">
      <c r="A46" s="1170"/>
      <c r="B46" s="1343" t="s">
        <v>1102</v>
      </c>
      <c r="C46" s="1337" t="s">
        <v>196</v>
      </c>
      <c r="D46" s="1338">
        <v>5</v>
      </c>
      <c r="E46" s="1340" t="s">
        <v>197</v>
      </c>
      <c r="F46" s="1339">
        <v>21587.16</v>
      </c>
      <c r="G46" s="1344">
        <v>10554</v>
      </c>
      <c r="H46" s="1344">
        <v>4413</v>
      </c>
      <c r="I46" s="1344">
        <v>0</v>
      </c>
      <c r="J46" s="1344">
        <v>0</v>
      </c>
      <c r="K46" s="1174">
        <f>G46+H46+I46+J46</f>
        <v>14967</v>
      </c>
    </row>
    <row r="47" spans="1:11" ht="15.75">
      <c r="A47" s="1170"/>
      <c r="B47" s="1343" t="s">
        <v>1103</v>
      </c>
      <c r="C47" s="1337" t="s">
        <v>1392</v>
      </c>
      <c r="D47" s="1338">
        <v>10</v>
      </c>
      <c r="E47" s="1340" t="s">
        <v>1400</v>
      </c>
      <c r="F47" s="1339">
        <v>183625</v>
      </c>
      <c r="G47" s="1344">
        <v>20169</v>
      </c>
      <c r="H47" s="1344">
        <v>18331</v>
      </c>
      <c r="I47" s="1344">
        <v>0</v>
      </c>
      <c r="J47" s="1344">
        <v>0</v>
      </c>
      <c r="K47" s="1174">
        <f aca="true" t="shared" si="1" ref="K47:K59">G47+H47+I47+J47</f>
        <v>38500</v>
      </c>
    </row>
    <row r="48" spans="1:11" ht="15.75">
      <c r="A48" s="1170"/>
      <c r="B48" s="1343" t="s">
        <v>859</v>
      </c>
      <c r="C48" s="1337" t="s">
        <v>1393</v>
      </c>
      <c r="D48" s="1338">
        <v>10</v>
      </c>
      <c r="E48" s="1340" t="s">
        <v>1401</v>
      </c>
      <c r="F48" s="1339">
        <v>74814</v>
      </c>
      <c r="G48" s="1344">
        <v>7362</v>
      </c>
      <c r="H48" s="1344">
        <v>7506</v>
      </c>
      <c r="I48" s="1344">
        <v>0</v>
      </c>
      <c r="J48" s="1344">
        <v>0</v>
      </c>
      <c r="K48" s="1174">
        <f t="shared" si="1"/>
        <v>14868</v>
      </c>
    </row>
    <row r="49" spans="1:11" ht="15.75">
      <c r="A49" s="1170"/>
      <c r="B49" s="1343" t="s">
        <v>486</v>
      </c>
      <c r="C49" s="1337" t="s">
        <v>1394</v>
      </c>
      <c r="D49" s="1338">
        <v>10</v>
      </c>
      <c r="E49" s="1340" t="s">
        <v>1402</v>
      </c>
      <c r="F49" s="1339">
        <v>5164995</v>
      </c>
      <c r="G49" s="1344">
        <v>483957</v>
      </c>
      <c r="H49" s="1344">
        <v>509670</v>
      </c>
      <c r="I49" s="1344">
        <v>0</v>
      </c>
      <c r="J49" s="1344">
        <v>0</v>
      </c>
      <c r="K49" s="1174">
        <f t="shared" si="1"/>
        <v>993627</v>
      </c>
    </row>
    <row r="50" spans="1:11" ht="15.75">
      <c r="A50" s="1170"/>
      <c r="B50" s="1343" t="s">
        <v>1388</v>
      </c>
      <c r="C50" s="1337" t="s">
        <v>1395</v>
      </c>
      <c r="D50" s="1338">
        <v>10</v>
      </c>
      <c r="E50" s="1340" t="s">
        <v>1403</v>
      </c>
      <c r="F50" s="1339">
        <v>7734559</v>
      </c>
      <c r="G50" s="1344">
        <v>894486</v>
      </c>
      <c r="H50" s="1344">
        <v>773030</v>
      </c>
      <c r="I50" s="1344">
        <v>0</v>
      </c>
      <c r="J50" s="1344">
        <v>0</v>
      </c>
      <c r="K50" s="1174">
        <f t="shared" si="1"/>
        <v>1667516</v>
      </c>
    </row>
    <row r="51" spans="1:11" ht="15.75">
      <c r="A51" s="1170"/>
      <c r="B51" s="1343" t="s">
        <v>1389</v>
      </c>
      <c r="C51" s="1337" t="s">
        <v>1396</v>
      </c>
      <c r="D51" s="1338">
        <v>10</v>
      </c>
      <c r="E51" s="1340" t="s">
        <v>1404</v>
      </c>
      <c r="F51" s="1339">
        <v>2649620</v>
      </c>
      <c r="G51" s="1344">
        <v>285533</v>
      </c>
      <c r="H51" s="1344">
        <v>266019</v>
      </c>
      <c r="I51" s="1344">
        <v>0</v>
      </c>
      <c r="J51" s="1344">
        <v>0</v>
      </c>
      <c r="K51" s="1174">
        <f t="shared" si="1"/>
        <v>551552</v>
      </c>
    </row>
    <row r="52" spans="1:11" ht="15.75">
      <c r="A52" s="1170"/>
      <c r="B52" s="1343" t="s">
        <v>1391</v>
      </c>
      <c r="C52" s="1337" t="s">
        <v>1397</v>
      </c>
      <c r="D52" s="1338">
        <v>10</v>
      </c>
      <c r="E52" s="1340" t="s">
        <v>1405</v>
      </c>
      <c r="F52" s="1339">
        <v>404973</v>
      </c>
      <c r="G52" s="1344">
        <v>46827</v>
      </c>
      <c r="H52" s="1344">
        <v>40545</v>
      </c>
      <c r="I52" s="1344">
        <v>0</v>
      </c>
      <c r="J52" s="1344">
        <v>0</v>
      </c>
      <c r="K52" s="1174">
        <f t="shared" si="1"/>
        <v>87372</v>
      </c>
    </row>
    <row r="53" spans="1:11" ht="15.75">
      <c r="A53" s="1170"/>
      <c r="B53" s="1343" t="s">
        <v>1390</v>
      </c>
      <c r="C53" s="1337" t="s">
        <v>1398</v>
      </c>
      <c r="D53" s="1338">
        <v>10</v>
      </c>
      <c r="E53" s="1340" t="s">
        <v>1406</v>
      </c>
      <c r="F53" s="1339">
        <v>1018841</v>
      </c>
      <c r="G53" s="1344">
        <v>66573</v>
      </c>
      <c r="H53" s="1344">
        <v>106302</v>
      </c>
      <c r="I53" s="1344">
        <v>0</v>
      </c>
      <c r="J53" s="1344">
        <v>0</v>
      </c>
      <c r="K53" s="1174">
        <f t="shared" si="1"/>
        <v>172875</v>
      </c>
    </row>
    <row r="54" spans="1:11" ht="15.75">
      <c r="A54" s="1170"/>
      <c r="B54" s="1343" t="s">
        <v>1409</v>
      </c>
      <c r="C54" s="1337" t="s">
        <v>1399</v>
      </c>
      <c r="D54" s="1338">
        <v>10</v>
      </c>
      <c r="E54" s="1340" t="s">
        <v>1407</v>
      </c>
      <c r="F54" s="1339">
        <v>247368</v>
      </c>
      <c r="G54" s="1344">
        <v>10307</v>
      </c>
      <c r="H54" s="1344">
        <v>24737</v>
      </c>
      <c r="I54" s="1344">
        <v>0</v>
      </c>
      <c r="J54" s="1344">
        <v>0</v>
      </c>
      <c r="K54" s="1174">
        <f>G54+H54+I54+J54</f>
        <v>35044</v>
      </c>
    </row>
    <row r="55" spans="1:11" ht="15.75">
      <c r="A55" s="1170"/>
      <c r="B55" s="1343" t="s">
        <v>1421</v>
      </c>
      <c r="C55" s="1337" t="s">
        <v>1423</v>
      </c>
      <c r="D55" s="1338">
        <v>10</v>
      </c>
      <c r="E55" s="1341" t="s">
        <v>1425</v>
      </c>
      <c r="F55" s="1339">
        <v>59043</v>
      </c>
      <c r="G55" s="1344">
        <v>3418</v>
      </c>
      <c r="H55" s="1344">
        <v>5906</v>
      </c>
      <c r="I55" s="1344">
        <v>0</v>
      </c>
      <c r="J55" s="1344">
        <v>0</v>
      </c>
      <c r="K55" s="1174">
        <f>G55+H55+I55+J55</f>
        <v>9324</v>
      </c>
    </row>
    <row r="56" spans="1:11" ht="15.75">
      <c r="A56" s="1170"/>
      <c r="B56" s="1343" t="s">
        <v>1422</v>
      </c>
      <c r="C56" s="1337" t="s">
        <v>1424</v>
      </c>
      <c r="D56" s="1338">
        <v>10</v>
      </c>
      <c r="E56" s="1341" t="s">
        <v>1426</v>
      </c>
      <c r="F56" s="1339">
        <v>151584</v>
      </c>
      <c r="G56" s="1344">
        <v>8835</v>
      </c>
      <c r="H56" s="1344">
        <v>15157</v>
      </c>
      <c r="I56" s="1344">
        <v>0</v>
      </c>
      <c r="J56" s="1344">
        <v>0</v>
      </c>
      <c r="K56" s="1174">
        <f t="shared" si="1"/>
        <v>23992</v>
      </c>
    </row>
    <row r="57" spans="1:11" ht="15.75">
      <c r="A57" s="1170"/>
      <c r="B57" s="1343" t="s">
        <v>1457</v>
      </c>
      <c r="C57" s="1337" t="s">
        <v>1459</v>
      </c>
      <c r="D57" s="1338">
        <v>10</v>
      </c>
      <c r="E57" s="1342">
        <v>1001050</v>
      </c>
      <c r="F57" s="1339">
        <v>42710</v>
      </c>
      <c r="G57" s="1344">
        <v>0</v>
      </c>
      <c r="H57" s="1344">
        <v>1424</v>
      </c>
      <c r="I57" s="1344">
        <v>0</v>
      </c>
      <c r="J57" s="1344">
        <v>0</v>
      </c>
      <c r="K57" s="1174">
        <f t="shared" si="1"/>
        <v>1424</v>
      </c>
    </row>
    <row r="58" spans="1:11" ht="15.75">
      <c r="A58" s="1170"/>
      <c r="B58" s="1343" t="s">
        <v>1458</v>
      </c>
      <c r="C58" s="1337" t="s">
        <v>1460</v>
      </c>
      <c r="D58" s="1338">
        <v>10</v>
      </c>
      <c r="E58" s="1342">
        <v>1001219</v>
      </c>
      <c r="F58" s="1339">
        <v>34875</v>
      </c>
      <c r="G58" s="1344">
        <v>0</v>
      </c>
      <c r="H58" s="1344">
        <v>995</v>
      </c>
      <c r="I58" s="1344">
        <v>0</v>
      </c>
      <c r="J58" s="1344">
        <v>0</v>
      </c>
      <c r="K58" s="1174">
        <f t="shared" si="1"/>
        <v>995</v>
      </c>
    </row>
    <row r="59" spans="1:11" ht="15.75">
      <c r="A59" s="1170"/>
      <c r="B59" s="1343" t="s">
        <v>1461</v>
      </c>
      <c r="C59" s="1337" t="s">
        <v>1462</v>
      </c>
      <c r="D59" s="1338">
        <v>7</v>
      </c>
      <c r="E59" s="1342" t="s">
        <v>1463</v>
      </c>
      <c r="F59" s="1339">
        <v>1251652</v>
      </c>
      <c r="G59" s="1344">
        <v>0</v>
      </c>
      <c r="H59" s="1344">
        <v>45240</v>
      </c>
      <c r="I59" s="1344">
        <v>0</v>
      </c>
      <c r="J59" s="1344">
        <v>0</v>
      </c>
      <c r="K59" s="1174">
        <f t="shared" si="1"/>
        <v>45240</v>
      </c>
    </row>
    <row r="60" spans="1:11" ht="4.5" customHeight="1">
      <c r="A60" s="1165"/>
      <c r="B60" s="1165"/>
      <c r="C60" s="647"/>
      <c r="D60" s="647"/>
      <c r="E60" s="1175"/>
      <c r="F60" s="1175"/>
      <c r="G60" s="1176"/>
      <c r="H60" s="1176"/>
      <c r="I60" s="1176"/>
      <c r="J60" s="1176">
        <v>0</v>
      </c>
      <c r="K60" s="1177"/>
    </row>
    <row r="61" spans="1:11" ht="15.75">
      <c r="A61" s="1165"/>
      <c r="B61" s="1173" t="s">
        <v>487</v>
      </c>
      <c r="C61" s="647" t="s">
        <v>1201</v>
      </c>
      <c r="D61" s="647"/>
      <c r="E61" s="1175"/>
      <c r="F61" s="1178">
        <f>SUM(F10:F59)</f>
        <v>41168053.59</v>
      </c>
      <c r="G61" s="1178">
        <f>SUM(G10:G59)</f>
        <v>13114076</v>
      </c>
      <c r="H61" s="1178">
        <f>SUM(H10:H59)</f>
        <v>2635169</v>
      </c>
      <c r="I61" s="1178">
        <f>SUM(I10:I59)</f>
        <v>0</v>
      </c>
      <c r="J61" s="1178">
        <f>SUM(J10:J60)</f>
        <v>0</v>
      </c>
      <c r="K61" s="1178">
        <f>SUM(K10:K59)</f>
        <v>15749245</v>
      </c>
    </row>
    <row r="62" spans="1:11" ht="15.75">
      <c r="A62" s="1165"/>
      <c r="B62" s="1173" t="s">
        <v>10</v>
      </c>
      <c r="C62" s="50" t="s">
        <v>601</v>
      </c>
      <c r="D62" s="50"/>
      <c r="E62" s="1179"/>
      <c r="F62" s="262">
        <f>Inputs!D38</f>
        <v>41168052</v>
      </c>
      <c r="G62" s="1179"/>
      <c r="H62" s="1179"/>
      <c r="I62" s="1179"/>
      <c r="J62" s="1165"/>
      <c r="K62" s="1180"/>
    </row>
    <row r="63" spans="1:11" ht="15.75">
      <c r="A63" s="1165"/>
      <c r="B63" s="1173" t="s">
        <v>11</v>
      </c>
      <c r="C63" s="50" t="s">
        <v>602</v>
      </c>
      <c r="D63" s="50"/>
      <c r="E63" s="1179"/>
      <c r="F63" s="1179"/>
      <c r="G63" s="1179"/>
      <c r="H63" s="262">
        <f>Inputs!D65</f>
        <v>2635169</v>
      </c>
      <c r="I63" s="1179"/>
      <c r="J63" s="1165"/>
      <c r="K63" s="1180"/>
    </row>
    <row r="64" spans="1:11" ht="15.75" customHeight="1">
      <c r="A64" s="1165"/>
      <c r="B64" s="1173" t="s">
        <v>978</v>
      </c>
      <c r="C64" s="50" t="s">
        <v>603</v>
      </c>
      <c r="D64" s="50"/>
      <c r="E64" s="1179"/>
      <c r="F64" s="1179"/>
      <c r="G64" s="1179"/>
      <c r="H64" s="1179"/>
      <c r="I64" s="1179"/>
      <c r="J64" s="1165"/>
      <c r="K64" s="262">
        <f>Inputs!D37</f>
        <v>15749246</v>
      </c>
    </row>
    <row r="65" spans="1:11" ht="6" customHeight="1">
      <c r="A65" s="1165"/>
      <c r="B65" s="1173"/>
      <c r="C65" s="50"/>
      <c r="D65" s="50"/>
      <c r="E65" s="1179"/>
      <c r="F65" s="1179"/>
      <c r="G65" s="1179"/>
      <c r="H65" s="1179"/>
      <c r="I65" s="1179"/>
      <c r="J65" s="1165"/>
      <c r="K65" s="262"/>
    </row>
    <row r="66" spans="1:11" ht="18.75">
      <c r="A66" s="1165"/>
      <c r="B66" s="1165"/>
      <c r="C66" s="1182" t="s">
        <v>111</v>
      </c>
      <c r="D66" s="1182"/>
      <c r="E66" s="1179"/>
      <c r="F66" s="1179"/>
      <c r="G66" s="1179"/>
      <c r="H66" s="1179"/>
      <c r="I66" s="1179"/>
      <c r="J66" s="1165"/>
      <c r="K66" s="1181"/>
    </row>
    <row r="67" spans="1:11" ht="6" customHeight="1">
      <c r="A67" s="1165"/>
      <c r="B67" s="1165"/>
      <c r="C67" s="1182"/>
      <c r="D67" s="1182"/>
      <c r="E67" s="1179"/>
      <c r="F67" s="1179"/>
      <c r="G67" s="1179"/>
      <c r="H67" s="1179"/>
      <c r="I67" s="1179"/>
      <c r="J67" s="1165"/>
      <c r="K67" s="1181"/>
    </row>
    <row r="68" spans="1:11" ht="18.75" customHeight="1">
      <c r="A68" s="1165"/>
      <c r="B68" s="1165"/>
      <c r="C68" s="1182" t="s">
        <v>256</v>
      </c>
      <c r="D68" s="1182"/>
      <c r="E68" s="1179"/>
      <c r="F68" s="1179"/>
      <c r="G68" s="1179"/>
      <c r="H68" s="1179"/>
      <c r="I68" s="1179"/>
      <c r="J68" s="1165"/>
      <c r="K68" s="1181"/>
    </row>
    <row r="69" spans="1:11" ht="15">
      <c r="A69" s="1600" t="s">
        <v>970</v>
      </c>
      <c r="B69" s="1600"/>
      <c r="C69" s="1600"/>
      <c r="D69" s="1600"/>
      <c r="E69" s="1600"/>
      <c r="F69" s="1600"/>
      <c r="G69" s="1600"/>
      <c r="H69" s="1600"/>
      <c r="I69" s="1600"/>
      <c r="J69" s="1600"/>
      <c r="K69" s="1600"/>
    </row>
    <row r="70" spans="1:11" ht="15">
      <c r="A70" s="1600" t="s">
        <v>1237</v>
      </c>
      <c r="B70" s="1600"/>
      <c r="C70" s="1600"/>
      <c r="D70" s="1600"/>
      <c r="E70" s="1600"/>
      <c r="F70" s="1600"/>
      <c r="G70" s="1600"/>
      <c r="H70" s="1600"/>
      <c r="I70" s="1600"/>
      <c r="J70" s="1600"/>
      <c r="K70" s="1600"/>
    </row>
  </sheetData>
  <sheetProtection/>
  <mergeCells count="9">
    <mergeCell ref="A70:K70"/>
    <mergeCell ref="A1:K1"/>
    <mergeCell ref="A2:K2"/>
    <mergeCell ref="A69:K69"/>
    <mergeCell ref="C7:C8"/>
    <mergeCell ref="B7:B8"/>
    <mergeCell ref="F5:K6"/>
    <mergeCell ref="E5:E8"/>
    <mergeCell ref="D5:D8"/>
  </mergeCells>
  <printOptions/>
  <pageMargins left="0.5" right="0.5" top="1" bottom="0.5" header="0.5" footer="0.5"/>
  <pageSetup horizontalDpi="600" verticalDpi="600" orientation="landscape" scale="49" r:id="rId1"/>
  <headerFooter alignWithMargins="0">
    <oddHeader>&amp;C&amp;"Times New Roman,Bold"&amp;16ATTACHMENT H-1, Page &amp;P of &amp;N 
The Empire District Electric Company</oddHeader>
  </headerFooter>
</worksheet>
</file>

<file path=xl/worksheets/sheet15.xml><?xml version="1.0" encoding="utf-8"?>
<worksheet xmlns="http://schemas.openxmlformats.org/spreadsheetml/2006/main" xmlns:r="http://schemas.openxmlformats.org/officeDocument/2006/relationships">
  <dimension ref="A1:N136"/>
  <sheetViews>
    <sheetView view="pageBreakPreview" zoomScale="95" zoomScaleNormal="95" zoomScaleSheetLayoutView="95" zoomScalePageLayoutView="0" workbookViewId="0" topLeftCell="A1">
      <selection activeCell="B3" sqref="B3"/>
    </sheetView>
  </sheetViews>
  <sheetFormatPr defaultColWidth="9.140625" defaultRowHeight="12.75"/>
  <cols>
    <col min="1" max="1" width="2.7109375" style="0" customWidth="1"/>
    <col min="2" max="2" width="5.7109375" style="0" customWidth="1"/>
    <col min="3" max="4" width="9.7109375" style="0" customWidth="1"/>
    <col min="5" max="10" width="11.7109375" style="0" customWidth="1"/>
    <col min="11" max="13" width="14.7109375" style="0" customWidth="1"/>
    <col min="14" max="14" width="2.7109375" style="0" customWidth="1"/>
  </cols>
  <sheetData>
    <row r="1" spans="1:14" ht="20.25">
      <c r="A1" s="1601" t="s">
        <v>1010</v>
      </c>
      <c r="B1" s="1601"/>
      <c r="C1" s="1601"/>
      <c r="D1" s="1601"/>
      <c r="E1" s="1601"/>
      <c r="F1" s="1601"/>
      <c r="G1" s="1601"/>
      <c r="H1" s="1601"/>
      <c r="I1" s="1601"/>
      <c r="J1" s="1601"/>
      <c r="K1" s="1601"/>
      <c r="L1" s="1601"/>
      <c r="M1" s="1601"/>
      <c r="N1" s="1601"/>
    </row>
    <row r="2" spans="1:14" ht="16.5">
      <c r="A2" s="1639" t="str">
        <f>Inputs!B2</f>
        <v>(For Rate Year Beginning July 1, 2015, Based on 2014 Data)</v>
      </c>
      <c r="B2" s="1639"/>
      <c r="C2" s="1639"/>
      <c r="D2" s="1639"/>
      <c r="E2" s="1639"/>
      <c r="F2" s="1639"/>
      <c r="G2" s="1639"/>
      <c r="H2" s="1639"/>
      <c r="I2" s="1639"/>
      <c r="J2" s="1639"/>
      <c r="K2" s="1639"/>
      <c r="L2" s="1639"/>
      <c r="M2" s="1639"/>
      <c r="N2" s="1639"/>
    </row>
    <row r="3" spans="2:13" ht="15.75">
      <c r="B3" s="647"/>
      <c r="C3" s="647"/>
      <c r="D3" s="647"/>
      <c r="E3" s="647"/>
      <c r="F3" s="647"/>
      <c r="G3" s="647"/>
      <c r="H3" s="647"/>
      <c r="I3" s="647"/>
      <c r="J3" s="647"/>
      <c r="K3" s="647"/>
      <c r="L3" s="647"/>
      <c r="M3" s="647"/>
    </row>
    <row r="4" spans="1:13" ht="15.75">
      <c r="A4" s="947" t="s">
        <v>784</v>
      </c>
      <c r="B4" s="647"/>
      <c r="C4" s="647"/>
      <c r="D4" s="647"/>
      <c r="E4" s="647"/>
      <c r="F4" s="647"/>
      <c r="G4" s="647"/>
      <c r="H4" s="647"/>
      <c r="I4" s="647"/>
      <c r="J4" s="647"/>
      <c r="K4" s="647"/>
      <c r="L4" s="647"/>
      <c r="M4" s="647"/>
    </row>
    <row r="6" spans="2:13" ht="15.75" customHeight="1">
      <c r="B6" s="1644" t="s">
        <v>692</v>
      </c>
      <c r="C6" s="1640" t="s">
        <v>1069</v>
      </c>
      <c r="D6" s="1643"/>
      <c r="E6" s="1640" t="s">
        <v>785</v>
      </c>
      <c r="F6" s="1641"/>
      <c r="G6" s="1641"/>
      <c r="H6" s="1641"/>
      <c r="I6" s="1641"/>
      <c r="J6" s="1642"/>
      <c r="K6" s="648" t="s">
        <v>42</v>
      </c>
      <c r="L6" s="649" t="s">
        <v>281</v>
      </c>
      <c r="M6" s="648" t="s">
        <v>1201</v>
      </c>
    </row>
    <row r="7" spans="2:13" ht="15.75" customHeight="1">
      <c r="B7" s="1645"/>
      <c r="C7" s="1640" t="s">
        <v>675</v>
      </c>
      <c r="D7" s="1643"/>
      <c r="E7" s="1640" t="s">
        <v>676</v>
      </c>
      <c r="F7" s="1641"/>
      <c r="G7" s="1641"/>
      <c r="H7" s="1641"/>
      <c r="I7" s="1641"/>
      <c r="J7" s="1642"/>
      <c r="K7" s="650" t="s">
        <v>677</v>
      </c>
      <c r="L7" s="650" t="s">
        <v>678</v>
      </c>
      <c r="M7" s="650" t="s">
        <v>679</v>
      </c>
    </row>
    <row r="8" spans="2:13" ht="12.75">
      <c r="B8" s="2"/>
      <c r="C8" s="2"/>
      <c r="D8" s="2"/>
      <c r="E8" s="2"/>
      <c r="F8" s="2"/>
      <c r="G8" s="2"/>
      <c r="H8" s="2"/>
      <c r="I8" s="2"/>
      <c r="J8" s="2"/>
      <c r="K8" s="2"/>
      <c r="L8" s="2"/>
      <c r="M8" s="2"/>
    </row>
    <row r="9" spans="2:13" ht="12.75">
      <c r="B9" s="230"/>
      <c r="C9" s="230"/>
      <c r="D9" s="230"/>
      <c r="E9" s="230"/>
      <c r="F9" s="230"/>
      <c r="G9" s="230"/>
      <c r="H9" s="230"/>
      <c r="I9" s="230"/>
      <c r="J9" s="230"/>
      <c r="K9" s="651"/>
      <c r="L9" s="651"/>
      <c r="M9" s="651"/>
    </row>
    <row r="10" spans="2:13" ht="15.75" customHeight="1">
      <c r="B10" s="1636" t="s">
        <v>1257</v>
      </c>
      <c r="C10" s="1638" t="s">
        <v>1070</v>
      </c>
      <c r="D10" s="1549"/>
      <c r="E10" s="669" t="s">
        <v>112</v>
      </c>
      <c r="F10" s="669"/>
      <c r="G10" s="669"/>
      <c r="H10" s="669"/>
      <c r="I10" s="669"/>
      <c r="J10" s="255"/>
      <c r="K10" s="664"/>
      <c r="L10" s="1280"/>
      <c r="M10" s="664"/>
    </row>
    <row r="11" spans="2:13" ht="15.75" customHeight="1">
      <c r="B11" s="1637"/>
      <c r="C11" s="1552"/>
      <c r="D11" s="1553"/>
      <c r="E11" s="667" t="s">
        <v>786</v>
      </c>
      <c r="F11" s="667"/>
      <c r="G11" s="667"/>
      <c r="H11" s="667"/>
      <c r="I11" s="667"/>
      <c r="J11" s="667"/>
      <c r="K11" s="666">
        <f>Inputs!D31</f>
        <v>35628400</v>
      </c>
      <c r="L11" s="1281">
        <v>3751000</v>
      </c>
      <c r="M11" s="666">
        <f>K11+L11</f>
        <v>39379400</v>
      </c>
    </row>
    <row r="12" spans="2:13" ht="12.75">
      <c r="B12" s="230"/>
      <c r="C12" s="230"/>
      <c r="D12" s="230"/>
      <c r="E12" s="230"/>
      <c r="F12" s="230"/>
      <c r="G12" s="230"/>
      <c r="H12" s="230"/>
      <c r="I12" s="230"/>
      <c r="J12" s="230"/>
      <c r="K12" s="651"/>
      <c r="L12" s="651"/>
      <c r="M12" s="651"/>
    </row>
    <row r="13" spans="2:13" ht="15.75" customHeight="1">
      <c r="B13" s="1636" t="s">
        <v>1254</v>
      </c>
      <c r="C13" s="1638" t="s">
        <v>1071</v>
      </c>
      <c r="D13" s="1549"/>
      <c r="E13" s="669" t="s">
        <v>113</v>
      </c>
      <c r="F13" s="669"/>
      <c r="G13" s="669"/>
      <c r="H13" s="669"/>
      <c r="I13" s="669"/>
      <c r="J13" s="255"/>
      <c r="K13" s="668"/>
      <c r="L13" s="1282"/>
      <c r="M13" s="668"/>
    </row>
    <row r="14" spans="2:13" ht="15.75" customHeight="1">
      <c r="B14" s="1637"/>
      <c r="C14" s="1552"/>
      <c r="D14" s="1553"/>
      <c r="E14" s="667" t="s">
        <v>787</v>
      </c>
      <c r="F14" s="667"/>
      <c r="G14" s="667"/>
      <c r="H14" s="667"/>
      <c r="I14" s="667"/>
      <c r="J14" s="667"/>
      <c r="K14" s="666">
        <f>Inputs!D18</f>
        <v>583000000</v>
      </c>
      <c r="L14" s="1281">
        <v>55000000</v>
      </c>
      <c r="M14" s="666">
        <f>K14+L14</f>
        <v>638000000</v>
      </c>
    </row>
    <row r="15" spans="2:13" ht="12.75">
      <c r="B15" s="2"/>
      <c r="C15" s="2"/>
      <c r="D15" s="2"/>
      <c r="E15" s="2"/>
      <c r="F15" s="2"/>
      <c r="G15" s="2"/>
      <c r="H15" s="2"/>
      <c r="I15" s="2"/>
      <c r="J15" s="2"/>
      <c r="K15" s="2"/>
      <c r="L15" s="2"/>
      <c r="M15" s="2"/>
    </row>
    <row r="16" spans="2:13" ht="15.75" customHeight="1">
      <c r="B16" s="1636" t="s">
        <v>1251</v>
      </c>
      <c r="C16" s="1638" t="s">
        <v>1072</v>
      </c>
      <c r="D16" s="1549"/>
      <c r="E16" s="669" t="s">
        <v>114</v>
      </c>
      <c r="F16" s="669"/>
      <c r="G16" s="669"/>
      <c r="H16" s="669"/>
      <c r="I16" s="669"/>
      <c r="J16" s="255"/>
      <c r="K16" s="668"/>
      <c r="L16" s="1282"/>
      <c r="M16" s="668"/>
    </row>
    <row r="17" spans="2:13" ht="15.75" customHeight="1">
      <c r="B17" s="1637"/>
      <c r="C17" s="1552"/>
      <c r="D17" s="1553"/>
      <c r="E17" s="667" t="s">
        <v>788</v>
      </c>
      <c r="F17" s="667"/>
      <c r="G17" s="667"/>
      <c r="H17" s="667"/>
      <c r="I17" s="667"/>
      <c r="J17" s="667"/>
      <c r="K17" s="666">
        <f>Inputs!D17</f>
        <v>643000000</v>
      </c>
      <c r="L17" s="1281">
        <v>55000000</v>
      </c>
      <c r="M17" s="666">
        <f>K17+L17</f>
        <v>698000000</v>
      </c>
    </row>
    <row r="18" spans="2:13" ht="12.75">
      <c r="B18" s="626"/>
      <c r="C18" s="626"/>
      <c r="D18" s="625"/>
      <c r="E18" s="230"/>
      <c r="F18" s="230"/>
      <c r="G18" s="230"/>
      <c r="H18" s="230"/>
      <c r="I18" s="230"/>
      <c r="J18" s="230"/>
      <c r="K18" s="652"/>
      <c r="L18" s="652"/>
      <c r="M18" s="652"/>
    </row>
    <row r="19" spans="2:13" ht="15.75" customHeight="1">
      <c r="B19" s="1633" t="s">
        <v>1248</v>
      </c>
      <c r="C19" s="1638" t="s">
        <v>1073</v>
      </c>
      <c r="D19" s="1549"/>
      <c r="E19" s="255" t="s">
        <v>115</v>
      </c>
      <c r="F19" s="255"/>
      <c r="G19" s="255"/>
      <c r="H19" s="255"/>
      <c r="I19" s="255"/>
      <c r="J19" s="255"/>
      <c r="K19" s="665"/>
      <c r="L19" s="1283"/>
      <c r="M19" s="665"/>
    </row>
    <row r="20" spans="2:13" ht="15.75" customHeight="1">
      <c r="B20" s="1552"/>
      <c r="C20" s="1552"/>
      <c r="D20" s="1553"/>
      <c r="E20" s="667" t="s">
        <v>789</v>
      </c>
      <c r="F20" s="667"/>
      <c r="G20" s="667"/>
      <c r="H20" s="667"/>
      <c r="I20" s="667"/>
      <c r="J20" s="667"/>
      <c r="K20" s="666">
        <f>Inputs!D12</f>
        <v>12727631</v>
      </c>
      <c r="L20" s="1281">
        <v>3751000</v>
      </c>
      <c r="M20" s="666">
        <f>K20+L20</f>
        <v>16478631</v>
      </c>
    </row>
    <row r="21" spans="2:13" ht="12.75">
      <c r="B21" s="626"/>
      <c r="C21" s="626"/>
      <c r="D21" s="655"/>
      <c r="E21" s="230"/>
      <c r="F21" s="230"/>
      <c r="G21" s="230"/>
      <c r="H21" s="230"/>
      <c r="I21" s="230"/>
      <c r="J21" s="230"/>
      <c r="K21" s="652"/>
      <c r="L21" s="652"/>
      <c r="M21" s="652"/>
    </row>
    <row r="22" spans="2:13" ht="15.75" customHeight="1">
      <c r="B22" s="1633" t="s">
        <v>1246</v>
      </c>
      <c r="C22" s="1638" t="s">
        <v>1074</v>
      </c>
      <c r="D22" s="1549"/>
      <c r="E22" s="255" t="s">
        <v>116</v>
      </c>
      <c r="F22" s="255"/>
      <c r="G22" s="255"/>
      <c r="H22" s="255"/>
      <c r="I22" s="255"/>
      <c r="J22" s="255"/>
      <c r="K22" s="665"/>
      <c r="L22" s="1283"/>
      <c r="M22" s="665"/>
    </row>
    <row r="23" spans="2:13" ht="15.75" customHeight="1">
      <c r="B23" s="1552"/>
      <c r="C23" s="1552"/>
      <c r="D23" s="1553"/>
      <c r="E23" s="667" t="s">
        <v>790</v>
      </c>
      <c r="F23" s="667"/>
      <c r="G23" s="667"/>
      <c r="H23" s="667"/>
      <c r="I23" s="667"/>
      <c r="J23" s="667"/>
      <c r="K23" s="666">
        <f>Inputs!D11</f>
        <v>18363820</v>
      </c>
      <c r="L23" s="1281">
        <v>3751000</v>
      </c>
      <c r="M23" s="666">
        <f>K23+L23</f>
        <v>22114820</v>
      </c>
    </row>
    <row r="24" spans="2:13" ht="12.75">
      <c r="B24" s="625"/>
      <c r="C24" s="625"/>
      <c r="D24" s="655"/>
      <c r="E24" s="230"/>
      <c r="F24" s="230"/>
      <c r="G24" s="230"/>
      <c r="H24" s="230"/>
      <c r="I24" s="230"/>
      <c r="J24" s="230"/>
      <c r="K24" s="652"/>
      <c r="L24" s="652"/>
      <c r="M24" s="652"/>
    </row>
    <row r="25" spans="2:13" ht="15.75" customHeight="1">
      <c r="B25" s="1633" t="s">
        <v>352</v>
      </c>
      <c r="C25" s="1638" t="s">
        <v>496</v>
      </c>
      <c r="D25" s="1549"/>
      <c r="E25" s="255" t="s">
        <v>117</v>
      </c>
      <c r="F25" s="255"/>
      <c r="G25" s="255"/>
      <c r="H25" s="255"/>
      <c r="I25" s="255"/>
      <c r="J25" s="255"/>
      <c r="K25" s="665"/>
      <c r="L25" s="1283"/>
      <c r="M25" s="665"/>
    </row>
    <row r="26" spans="2:13" ht="15.75" customHeight="1">
      <c r="B26" s="1552"/>
      <c r="C26" s="1552"/>
      <c r="D26" s="1553"/>
      <c r="E26" s="667" t="s">
        <v>791</v>
      </c>
      <c r="F26" s="667"/>
      <c r="G26" s="667"/>
      <c r="H26" s="667"/>
      <c r="I26" s="667"/>
      <c r="J26" s="667"/>
      <c r="K26" s="666">
        <f>Inputs!D56</f>
        <v>771592684</v>
      </c>
      <c r="L26" s="1281">
        <v>-35447305</v>
      </c>
      <c r="M26" s="666">
        <f>K26+L26</f>
        <v>736145379</v>
      </c>
    </row>
    <row r="27" spans="4:13" ht="12.75">
      <c r="D27" s="2"/>
      <c r="E27" s="2"/>
      <c r="F27" s="2"/>
      <c r="G27" s="2"/>
      <c r="H27" s="2"/>
      <c r="I27" s="2"/>
      <c r="J27" s="2"/>
      <c r="K27" s="2"/>
      <c r="L27" s="2"/>
      <c r="M27" s="2"/>
    </row>
    <row r="28" spans="2:13" ht="7.5" customHeight="1">
      <c r="B28" s="782"/>
      <c r="C28" s="782"/>
      <c r="D28" s="782"/>
      <c r="E28" s="782"/>
      <c r="F28" s="782"/>
      <c r="G28" s="782"/>
      <c r="H28" s="782"/>
      <c r="I28" s="782"/>
      <c r="J28" s="782"/>
      <c r="K28" s="782"/>
      <c r="L28" s="782"/>
      <c r="M28" s="782"/>
    </row>
    <row r="29" spans="2:13" ht="15.75" customHeight="1">
      <c r="B29" s="1646" t="s">
        <v>604</v>
      </c>
      <c r="C29" s="1646"/>
      <c r="D29" s="1647"/>
      <c r="E29" s="1647"/>
      <c r="F29" s="1647"/>
      <c r="G29" s="1647"/>
      <c r="H29" s="1647"/>
      <c r="I29" s="1647"/>
      <c r="J29" s="1647"/>
      <c r="K29" s="1647"/>
      <c r="L29" s="1647"/>
      <c r="M29" s="1647"/>
    </row>
    <row r="30" spans="2:13" ht="15.75" customHeight="1">
      <c r="B30" s="1647"/>
      <c r="C30" s="1647"/>
      <c r="D30" s="1647"/>
      <c r="E30" s="1647"/>
      <c r="F30" s="1647"/>
      <c r="G30" s="1647"/>
      <c r="H30" s="1647"/>
      <c r="I30" s="1647"/>
      <c r="J30" s="1647"/>
      <c r="K30" s="1647"/>
      <c r="L30" s="1647"/>
      <c r="M30" s="1647"/>
    </row>
    <row r="31" spans="2:13" ht="7.5" customHeight="1">
      <c r="B31" s="781"/>
      <c r="C31" s="781"/>
      <c r="D31" s="781"/>
      <c r="E31" s="781"/>
      <c r="F31" s="781"/>
      <c r="G31" s="781"/>
      <c r="H31" s="781"/>
      <c r="I31" s="781"/>
      <c r="J31" s="781"/>
      <c r="K31" s="781"/>
      <c r="L31" s="781"/>
      <c r="M31" s="781"/>
    </row>
    <row r="32" spans="2:13" ht="15.75" customHeight="1">
      <c r="B32" s="1646" t="s">
        <v>605</v>
      </c>
      <c r="C32" s="1646"/>
      <c r="D32" s="1647"/>
      <c r="E32" s="1647"/>
      <c r="F32" s="1647"/>
      <c r="G32" s="1647"/>
      <c r="H32" s="1647"/>
      <c r="I32" s="1647"/>
      <c r="J32" s="1647"/>
      <c r="K32" s="1647"/>
      <c r="L32" s="1647"/>
      <c r="M32" s="1647"/>
    </row>
    <row r="33" spans="2:13" ht="15.75" customHeight="1">
      <c r="B33" s="1647"/>
      <c r="C33" s="1647"/>
      <c r="D33" s="1647"/>
      <c r="E33" s="1647"/>
      <c r="F33" s="1647"/>
      <c r="G33" s="1647"/>
      <c r="H33" s="1647"/>
      <c r="I33" s="1647"/>
      <c r="J33" s="1647"/>
      <c r="K33" s="1647"/>
      <c r="L33" s="1647"/>
      <c r="M33" s="1647"/>
    </row>
    <row r="34" spans="2:13" ht="15.75" customHeight="1">
      <c r="B34" s="1647"/>
      <c r="C34" s="1647"/>
      <c r="D34" s="1647"/>
      <c r="E34" s="1647"/>
      <c r="F34" s="1647"/>
      <c r="G34" s="1647"/>
      <c r="H34" s="1647"/>
      <c r="I34" s="1647"/>
      <c r="J34" s="1647"/>
      <c r="K34" s="1647"/>
      <c r="L34" s="1647"/>
      <c r="M34" s="1647"/>
    </row>
    <row r="35" spans="2:13" ht="7.5" customHeight="1">
      <c r="B35" s="781"/>
      <c r="C35" s="781"/>
      <c r="D35" s="781"/>
      <c r="E35" s="781"/>
      <c r="F35" s="781"/>
      <c r="G35" s="781"/>
      <c r="H35" s="781"/>
      <c r="I35" s="781"/>
      <c r="J35" s="781"/>
      <c r="K35" s="781"/>
      <c r="L35" s="781"/>
      <c r="M35" s="781"/>
    </row>
    <row r="36" spans="2:13" ht="15.75" customHeight="1">
      <c r="B36" s="1646" t="s">
        <v>606</v>
      </c>
      <c r="C36" s="1646"/>
      <c r="D36" s="1647"/>
      <c r="E36" s="1647"/>
      <c r="F36" s="1647"/>
      <c r="G36" s="1647"/>
      <c r="H36" s="1647"/>
      <c r="I36" s="1647"/>
      <c r="J36" s="1647"/>
      <c r="K36" s="1647"/>
      <c r="L36" s="1647"/>
      <c r="M36" s="1647"/>
    </row>
    <row r="37" spans="2:13" ht="15.75" customHeight="1">
      <c r="B37" s="1647"/>
      <c r="C37" s="1647"/>
      <c r="D37" s="1647"/>
      <c r="E37" s="1647"/>
      <c r="F37" s="1647"/>
      <c r="G37" s="1647"/>
      <c r="H37" s="1647"/>
      <c r="I37" s="1647"/>
      <c r="J37" s="1647"/>
      <c r="K37" s="1647"/>
      <c r="L37" s="1647"/>
      <c r="M37" s="1647"/>
    </row>
    <row r="38" spans="2:13" ht="7.5" customHeight="1">
      <c r="B38" s="781"/>
      <c r="C38" s="781"/>
      <c r="D38" s="781"/>
      <c r="E38" s="781"/>
      <c r="F38" s="781"/>
      <c r="G38" s="781"/>
      <c r="H38" s="781"/>
      <c r="I38" s="781"/>
      <c r="J38" s="781"/>
      <c r="K38" s="781"/>
      <c r="L38" s="781"/>
      <c r="M38" s="781"/>
    </row>
    <row r="39" spans="2:13" ht="15.75" customHeight="1">
      <c r="B39" s="1646" t="s">
        <v>1453</v>
      </c>
      <c r="C39" s="1646"/>
      <c r="D39" s="1647"/>
      <c r="E39" s="1647"/>
      <c r="F39" s="1647"/>
      <c r="G39" s="1647"/>
      <c r="H39" s="1647"/>
      <c r="I39" s="1647"/>
      <c r="J39" s="1647"/>
      <c r="K39" s="1647"/>
      <c r="L39" s="1647"/>
      <c r="M39" s="1647"/>
    </row>
    <row r="40" spans="2:13" ht="16.5" customHeight="1">
      <c r="B40" s="1647"/>
      <c r="C40" s="1647"/>
      <c r="D40" s="1647"/>
      <c r="E40" s="1647"/>
      <c r="F40" s="1647"/>
      <c r="G40" s="1647"/>
      <c r="H40" s="1647"/>
      <c r="I40" s="1647"/>
      <c r="J40" s="1647"/>
      <c r="K40" s="1647"/>
      <c r="L40" s="1647"/>
      <c r="M40" s="1647"/>
    </row>
    <row r="41" spans="2:13" ht="16.5" customHeight="1">
      <c r="B41" s="1647"/>
      <c r="C41" s="1647"/>
      <c r="D41" s="1647"/>
      <c r="E41" s="1647"/>
      <c r="F41" s="1647"/>
      <c r="G41" s="1647"/>
      <c r="H41" s="1647"/>
      <c r="I41" s="1647"/>
      <c r="J41" s="1647"/>
      <c r="K41" s="1647"/>
      <c r="L41" s="1647"/>
      <c r="M41" s="1647"/>
    </row>
    <row r="42" spans="2:13" ht="16.5" customHeight="1">
      <c r="B42" s="1647"/>
      <c r="C42" s="1647"/>
      <c r="D42" s="1647"/>
      <c r="E42" s="1647"/>
      <c r="F42" s="1647"/>
      <c r="G42" s="1647"/>
      <c r="H42" s="1647"/>
      <c r="I42" s="1647"/>
      <c r="J42" s="1647"/>
      <c r="K42" s="1647"/>
      <c r="L42" s="1647"/>
      <c r="M42" s="1647"/>
    </row>
    <row r="43" spans="2:13" ht="12.75" customHeight="1">
      <c r="B43" s="1647"/>
      <c r="C43" s="1647"/>
      <c r="D43" s="1647"/>
      <c r="E43" s="1647"/>
      <c r="F43" s="1647"/>
      <c r="G43" s="1647"/>
      <c r="H43" s="1647"/>
      <c r="I43" s="1647"/>
      <c r="J43" s="1647"/>
      <c r="K43" s="1647"/>
      <c r="L43" s="1647"/>
      <c r="M43" s="1647"/>
    </row>
    <row r="44" spans="2:13" ht="7.5" customHeight="1">
      <c r="B44" s="783"/>
      <c r="C44" s="783"/>
      <c r="D44" s="783"/>
      <c r="E44" s="783"/>
      <c r="F44" s="783"/>
      <c r="G44" s="783"/>
      <c r="H44" s="783"/>
      <c r="I44" s="783"/>
      <c r="J44" s="783"/>
      <c r="K44" s="783"/>
      <c r="L44" s="783"/>
      <c r="M44" s="783"/>
    </row>
    <row r="45" spans="2:13" ht="15.75" customHeight="1">
      <c r="B45" s="1646" t="s">
        <v>1454</v>
      </c>
      <c r="C45" s="1646"/>
      <c r="D45" s="1647"/>
      <c r="E45" s="1647"/>
      <c r="F45" s="1647"/>
      <c r="G45" s="1647"/>
      <c r="H45" s="1647"/>
      <c r="I45" s="1647"/>
      <c r="J45" s="1647"/>
      <c r="K45" s="1647"/>
      <c r="L45" s="1647"/>
      <c r="M45" s="1647"/>
    </row>
    <row r="46" spans="2:13" ht="15.75" customHeight="1">
      <c r="B46" s="1647"/>
      <c r="C46" s="1647"/>
      <c r="D46" s="1647"/>
      <c r="E46" s="1647"/>
      <c r="F46" s="1647"/>
      <c r="G46" s="1647"/>
      <c r="H46" s="1647"/>
      <c r="I46" s="1647"/>
      <c r="J46" s="1647"/>
      <c r="K46" s="1647"/>
      <c r="L46" s="1647"/>
      <c r="M46" s="1647"/>
    </row>
    <row r="47" spans="2:13" ht="15.75" customHeight="1">
      <c r="B47" s="1647"/>
      <c r="C47" s="1647"/>
      <c r="D47" s="1647"/>
      <c r="E47" s="1647"/>
      <c r="F47" s="1647"/>
      <c r="G47" s="1647"/>
      <c r="H47" s="1647"/>
      <c r="I47" s="1647"/>
      <c r="J47" s="1647"/>
      <c r="K47" s="1647"/>
      <c r="L47" s="1647"/>
      <c r="M47" s="1647"/>
    </row>
    <row r="48" spans="2:13" ht="15.75" customHeight="1">
      <c r="B48" s="1647"/>
      <c r="C48" s="1647"/>
      <c r="D48" s="1647"/>
      <c r="E48" s="1647"/>
      <c r="F48" s="1647"/>
      <c r="G48" s="1647"/>
      <c r="H48" s="1647"/>
      <c r="I48" s="1647"/>
      <c r="J48" s="1647"/>
      <c r="K48" s="1647"/>
      <c r="L48" s="1647"/>
      <c r="M48" s="1647"/>
    </row>
    <row r="49" spans="2:13" ht="7.5" customHeight="1">
      <c r="B49" s="783"/>
      <c r="C49" s="783"/>
      <c r="D49" s="783"/>
      <c r="E49" s="783"/>
      <c r="F49" s="783"/>
      <c r="G49" s="783"/>
      <c r="H49" s="783"/>
      <c r="I49" s="783"/>
      <c r="J49" s="783"/>
      <c r="K49" s="783"/>
      <c r="L49" s="783"/>
      <c r="M49" s="783"/>
    </row>
    <row r="50" spans="2:13" ht="18" customHeight="1">
      <c r="B50" s="1634" t="s">
        <v>258</v>
      </c>
      <c r="C50" s="1634"/>
      <c r="D50" s="1635"/>
      <c r="E50" s="1635"/>
      <c r="F50" s="1635"/>
      <c r="G50" s="1635"/>
      <c r="H50" s="1635"/>
      <c r="I50" s="1635"/>
      <c r="J50" s="1635"/>
      <c r="K50" s="1635"/>
      <c r="L50" s="1635"/>
      <c r="M50" s="1635"/>
    </row>
    <row r="51" spans="2:13" ht="18" customHeight="1">
      <c r="B51" s="1635"/>
      <c r="C51" s="1635"/>
      <c r="D51" s="1635"/>
      <c r="E51" s="1635"/>
      <c r="F51" s="1635"/>
      <c r="G51" s="1635"/>
      <c r="H51" s="1635"/>
      <c r="I51" s="1635"/>
      <c r="J51" s="1635"/>
      <c r="K51" s="1635"/>
      <c r="L51" s="1635"/>
      <c r="M51" s="1635"/>
    </row>
    <row r="52" spans="2:13" ht="18" customHeight="1">
      <c r="B52" s="1436"/>
      <c r="C52" s="1436"/>
      <c r="D52" s="1436"/>
      <c r="E52" s="1436"/>
      <c r="F52" s="1436"/>
      <c r="G52" s="1436"/>
      <c r="H52" s="1436"/>
      <c r="I52" s="1436"/>
      <c r="J52" s="1436"/>
      <c r="K52" s="1436"/>
      <c r="L52" s="1436"/>
      <c r="M52" s="1436"/>
    </row>
    <row r="53" spans="2:13" ht="7.5" customHeight="1">
      <c r="B53" s="783"/>
      <c r="C53" s="783"/>
      <c r="D53" s="783"/>
      <c r="E53" s="783"/>
      <c r="F53" s="783"/>
      <c r="G53" s="783"/>
      <c r="H53" s="783"/>
      <c r="I53" s="783"/>
      <c r="J53" s="783"/>
      <c r="K53" s="783"/>
      <c r="L53" s="783"/>
      <c r="M53" s="783"/>
    </row>
    <row r="54" spans="2:13" ht="9.75" customHeight="1">
      <c r="B54" s="755"/>
      <c r="C54" s="1222" t="s">
        <v>257</v>
      </c>
      <c r="D54" s="1223" t="s">
        <v>923</v>
      </c>
      <c r="E54" s="1224"/>
      <c r="F54" s="1222" t="s">
        <v>257</v>
      </c>
      <c r="G54" s="1223" t="s">
        <v>923</v>
      </c>
      <c r="H54" s="1224"/>
      <c r="I54" s="1222" t="s">
        <v>257</v>
      </c>
      <c r="J54" s="1223" t="s">
        <v>923</v>
      </c>
      <c r="K54" s="1224"/>
      <c r="L54" s="1222" t="s">
        <v>257</v>
      </c>
      <c r="M54" s="1223" t="s">
        <v>923</v>
      </c>
    </row>
    <row r="55" spans="2:13" ht="9.75" customHeight="1">
      <c r="B55" s="755"/>
      <c r="C55" s="1225" t="s">
        <v>1081</v>
      </c>
      <c r="D55" s="1226" t="s">
        <v>924</v>
      </c>
      <c r="E55" s="1224"/>
      <c r="F55" s="1225" t="s">
        <v>1081</v>
      </c>
      <c r="G55" s="1226" t="s">
        <v>924</v>
      </c>
      <c r="H55" s="1224"/>
      <c r="I55" s="1225" t="s">
        <v>1081</v>
      </c>
      <c r="J55" s="1226" t="s">
        <v>924</v>
      </c>
      <c r="K55" s="1224"/>
      <c r="L55" s="1225" t="s">
        <v>1081</v>
      </c>
      <c r="M55" s="1226" t="s">
        <v>924</v>
      </c>
    </row>
    <row r="56" spans="2:13" ht="7.5" customHeight="1">
      <c r="B56" s="230"/>
      <c r="C56" s="1227"/>
      <c r="D56" s="1228"/>
      <c r="E56" s="1229"/>
      <c r="F56" s="1222"/>
      <c r="G56" s="1228"/>
      <c r="H56" s="1229"/>
      <c r="I56" s="1222"/>
      <c r="J56" s="1228"/>
      <c r="K56" s="1229"/>
      <c r="L56" s="1222"/>
      <c r="M56" s="1228"/>
    </row>
    <row r="57" spans="2:13" ht="9.75" customHeight="1">
      <c r="B57" s="755"/>
      <c r="C57" s="1230">
        <v>2012</v>
      </c>
      <c r="D57" s="1231">
        <v>37312953</v>
      </c>
      <c r="E57" s="1229"/>
      <c r="F57" s="1230">
        <v>2027</v>
      </c>
      <c r="G57" s="1231">
        <f>D71-$D$57/60</f>
        <v>27984714.75000001</v>
      </c>
      <c r="H57" s="1229"/>
      <c r="I57" s="1230">
        <v>2042</v>
      </c>
      <c r="J57" s="1231">
        <f>G71-$D$57/60</f>
        <v>18656476.5</v>
      </c>
      <c r="K57" s="1229"/>
      <c r="L57" s="1230">
        <v>2057</v>
      </c>
      <c r="M57" s="1231">
        <f>J71-$D$57/60</f>
        <v>9328238.249999989</v>
      </c>
    </row>
    <row r="58" spans="2:13" ht="9.75" customHeight="1">
      <c r="B58" s="755"/>
      <c r="C58" s="1230">
        <v>2013</v>
      </c>
      <c r="D58" s="1231">
        <f>D57-$D$57/60</f>
        <v>36691070.45</v>
      </c>
      <c r="E58" s="1229"/>
      <c r="F58" s="1230">
        <f aca="true" t="shared" si="0" ref="F58:F71">F57+1</f>
        <v>2028</v>
      </c>
      <c r="G58" s="1231">
        <f aca="true" t="shared" si="1" ref="G58:G71">G57-$D$57/60</f>
        <v>27362832.20000001</v>
      </c>
      <c r="H58" s="1229"/>
      <c r="I58" s="1230">
        <f aca="true" t="shared" si="2" ref="I58:I71">I57+1</f>
        <v>2043</v>
      </c>
      <c r="J58" s="1231">
        <f aca="true" t="shared" si="3" ref="J58:J71">J57-$D$57/60</f>
        <v>18034593.95</v>
      </c>
      <c r="K58" s="1229"/>
      <c r="L58" s="1230">
        <f aca="true" t="shared" si="4" ref="L58:L71">L57+1</f>
        <v>2058</v>
      </c>
      <c r="M58" s="1231">
        <f aca="true" t="shared" si="5" ref="M58:M71">M57-$D$57/60</f>
        <v>8706355.699999988</v>
      </c>
    </row>
    <row r="59" spans="2:13" ht="9.75" customHeight="1">
      <c r="B59" s="755"/>
      <c r="C59" s="1230">
        <f>C58+1</f>
        <v>2014</v>
      </c>
      <c r="D59" s="1231">
        <f aca="true" t="shared" si="6" ref="D59:D71">D58-$D$57/60</f>
        <v>36069187.900000006</v>
      </c>
      <c r="E59" s="1229"/>
      <c r="F59" s="1230">
        <f t="shared" si="0"/>
        <v>2029</v>
      </c>
      <c r="G59" s="1231">
        <f t="shared" si="1"/>
        <v>26740949.65000001</v>
      </c>
      <c r="H59" s="1229"/>
      <c r="I59" s="1230">
        <f t="shared" si="2"/>
        <v>2044</v>
      </c>
      <c r="J59" s="1231">
        <f t="shared" si="3"/>
        <v>17412711.4</v>
      </c>
      <c r="K59" s="1229"/>
      <c r="L59" s="1230">
        <f t="shared" si="4"/>
        <v>2059</v>
      </c>
      <c r="M59" s="1231">
        <f t="shared" si="5"/>
        <v>8084473.149999988</v>
      </c>
    </row>
    <row r="60" spans="2:13" ht="9.75" customHeight="1">
      <c r="B60" s="755"/>
      <c r="C60" s="1230">
        <f aca="true" t="shared" si="7" ref="C60:C71">C59+1</f>
        <v>2015</v>
      </c>
      <c r="D60" s="1231">
        <f t="shared" si="6"/>
        <v>35447305.35000001</v>
      </c>
      <c r="E60" s="1229"/>
      <c r="F60" s="1230">
        <f t="shared" si="0"/>
        <v>2030</v>
      </c>
      <c r="G60" s="1231">
        <f t="shared" si="1"/>
        <v>26119067.10000001</v>
      </c>
      <c r="H60" s="1229"/>
      <c r="I60" s="1230">
        <f t="shared" si="2"/>
        <v>2045</v>
      </c>
      <c r="J60" s="1231">
        <f t="shared" si="3"/>
        <v>16790828.849999998</v>
      </c>
      <c r="K60" s="1229"/>
      <c r="L60" s="1230">
        <f t="shared" si="4"/>
        <v>2060</v>
      </c>
      <c r="M60" s="1231">
        <f t="shared" si="5"/>
        <v>7462590.599999988</v>
      </c>
    </row>
    <row r="61" spans="2:13" ht="9.75" customHeight="1">
      <c r="B61" s="755"/>
      <c r="C61" s="1230">
        <f t="shared" si="7"/>
        <v>2016</v>
      </c>
      <c r="D61" s="1231">
        <f t="shared" si="6"/>
        <v>34825422.80000001</v>
      </c>
      <c r="E61" s="1229"/>
      <c r="F61" s="1230">
        <f t="shared" si="0"/>
        <v>2031</v>
      </c>
      <c r="G61" s="1231">
        <f t="shared" si="1"/>
        <v>25497184.55000001</v>
      </c>
      <c r="H61" s="1229"/>
      <c r="I61" s="1230">
        <f t="shared" si="2"/>
        <v>2046</v>
      </c>
      <c r="J61" s="1231">
        <f t="shared" si="3"/>
        <v>16168946.299999997</v>
      </c>
      <c r="K61" s="1229"/>
      <c r="L61" s="1230">
        <f t="shared" si="4"/>
        <v>2061</v>
      </c>
      <c r="M61" s="1231">
        <f t="shared" si="5"/>
        <v>6840708.049999989</v>
      </c>
    </row>
    <row r="62" spans="2:13" ht="9.75" customHeight="1">
      <c r="B62" s="755"/>
      <c r="C62" s="1230">
        <f t="shared" si="7"/>
        <v>2017</v>
      </c>
      <c r="D62" s="1231">
        <f t="shared" si="6"/>
        <v>34203540.250000015</v>
      </c>
      <c r="E62" s="1229"/>
      <c r="F62" s="1230">
        <f t="shared" si="0"/>
        <v>2032</v>
      </c>
      <c r="G62" s="1231">
        <f t="shared" si="1"/>
        <v>24875302.000000007</v>
      </c>
      <c r="H62" s="1229"/>
      <c r="I62" s="1230">
        <f t="shared" si="2"/>
        <v>2047</v>
      </c>
      <c r="J62" s="1231">
        <f t="shared" si="3"/>
        <v>15547063.749999996</v>
      </c>
      <c r="K62" s="1229"/>
      <c r="L62" s="1230">
        <f t="shared" si="4"/>
        <v>2062</v>
      </c>
      <c r="M62" s="1231">
        <f t="shared" si="5"/>
        <v>6218825.499999989</v>
      </c>
    </row>
    <row r="63" spans="2:13" ht="9.75" customHeight="1">
      <c r="B63" s="755"/>
      <c r="C63" s="1230">
        <f t="shared" si="7"/>
        <v>2018</v>
      </c>
      <c r="D63" s="1231">
        <f t="shared" si="6"/>
        <v>33581657.70000002</v>
      </c>
      <c r="E63" s="1229"/>
      <c r="F63" s="1230">
        <f t="shared" si="0"/>
        <v>2033</v>
      </c>
      <c r="G63" s="1231">
        <f t="shared" si="1"/>
        <v>24253419.450000007</v>
      </c>
      <c r="H63" s="1229"/>
      <c r="I63" s="1230">
        <f t="shared" si="2"/>
        <v>2048</v>
      </c>
      <c r="J63" s="1231">
        <f t="shared" si="3"/>
        <v>14925181.199999996</v>
      </c>
      <c r="K63" s="1229"/>
      <c r="L63" s="1230">
        <f t="shared" si="4"/>
        <v>2063</v>
      </c>
      <c r="M63" s="1231">
        <f t="shared" si="5"/>
        <v>5596942.949999989</v>
      </c>
    </row>
    <row r="64" spans="2:13" ht="9.75" customHeight="1">
      <c r="B64" s="755"/>
      <c r="C64" s="1230">
        <f t="shared" si="7"/>
        <v>2019</v>
      </c>
      <c r="D64" s="1231">
        <f t="shared" si="6"/>
        <v>32959775.150000017</v>
      </c>
      <c r="E64" s="1229"/>
      <c r="F64" s="1230">
        <f t="shared" si="0"/>
        <v>2034</v>
      </c>
      <c r="G64" s="1231">
        <f t="shared" si="1"/>
        <v>23631536.900000006</v>
      </c>
      <c r="H64" s="1229"/>
      <c r="I64" s="1230">
        <f t="shared" si="2"/>
        <v>2049</v>
      </c>
      <c r="J64" s="1231">
        <f t="shared" si="3"/>
        <v>14303298.649999995</v>
      </c>
      <c r="K64" s="1229"/>
      <c r="L64" s="1230">
        <f t="shared" si="4"/>
        <v>2064</v>
      </c>
      <c r="M64" s="1231">
        <f t="shared" si="5"/>
        <v>4975060.399999989</v>
      </c>
    </row>
    <row r="65" spans="2:13" ht="9.75" customHeight="1">
      <c r="B65" s="755"/>
      <c r="C65" s="1230">
        <f t="shared" si="7"/>
        <v>2020</v>
      </c>
      <c r="D65" s="1231">
        <f t="shared" si="6"/>
        <v>32337892.600000016</v>
      </c>
      <c r="E65" s="1229"/>
      <c r="F65" s="1230">
        <f t="shared" si="0"/>
        <v>2035</v>
      </c>
      <c r="G65" s="1231">
        <f t="shared" si="1"/>
        <v>23009654.350000005</v>
      </c>
      <c r="H65" s="1229"/>
      <c r="I65" s="1230">
        <f t="shared" si="2"/>
        <v>2050</v>
      </c>
      <c r="J65" s="1231">
        <f t="shared" si="3"/>
        <v>13681416.099999994</v>
      </c>
      <c r="K65" s="1229"/>
      <c r="L65" s="1230">
        <f t="shared" si="4"/>
        <v>2065</v>
      </c>
      <c r="M65" s="1231">
        <f t="shared" si="5"/>
        <v>4353177.849999989</v>
      </c>
    </row>
    <row r="66" spans="2:13" ht="9.75" customHeight="1">
      <c r="B66" s="755"/>
      <c r="C66" s="1230">
        <f t="shared" si="7"/>
        <v>2021</v>
      </c>
      <c r="D66" s="1231">
        <f t="shared" si="6"/>
        <v>31716010.050000016</v>
      </c>
      <c r="E66" s="1229"/>
      <c r="F66" s="1230">
        <f t="shared" si="0"/>
        <v>2036</v>
      </c>
      <c r="G66" s="1231">
        <f t="shared" si="1"/>
        <v>22387771.800000004</v>
      </c>
      <c r="H66" s="1229"/>
      <c r="I66" s="1230">
        <f t="shared" si="2"/>
        <v>2051</v>
      </c>
      <c r="J66" s="1231">
        <f t="shared" si="3"/>
        <v>13059533.549999993</v>
      </c>
      <c r="K66" s="1229"/>
      <c r="L66" s="1230">
        <f t="shared" si="4"/>
        <v>2066</v>
      </c>
      <c r="M66" s="1231">
        <f t="shared" si="5"/>
        <v>3731295.2999999896</v>
      </c>
    </row>
    <row r="67" spans="2:13" ht="9.75" customHeight="1">
      <c r="B67" s="755"/>
      <c r="C67" s="1230">
        <f t="shared" si="7"/>
        <v>2022</v>
      </c>
      <c r="D67" s="1231">
        <f t="shared" si="6"/>
        <v>31094127.500000015</v>
      </c>
      <c r="E67" s="1229"/>
      <c r="F67" s="1230">
        <f t="shared" si="0"/>
        <v>2037</v>
      </c>
      <c r="G67" s="1231">
        <f t="shared" si="1"/>
        <v>21765889.250000004</v>
      </c>
      <c r="H67" s="1229"/>
      <c r="I67" s="1230">
        <f t="shared" si="2"/>
        <v>2052</v>
      </c>
      <c r="J67" s="1231">
        <f t="shared" si="3"/>
        <v>12437650.999999993</v>
      </c>
      <c r="K67" s="1229"/>
      <c r="L67" s="1230">
        <f t="shared" si="4"/>
        <v>2067</v>
      </c>
      <c r="M67" s="1231">
        <f t="shared" si="5"/>
        <v>3109412.7499999898</v>
      </c>
    </row>
    <row r="68" spans="2:13" ht="9.75" customHeight="1">
      <c r="B68" s="755"/>
      <c r="C68" s="1230">
        <f t="shared" si="7"/>
        <v>2023</v>
      </c>
      <c r="D68" s="1231">
        <f t="shared" si="6"/>
        <v>30472244.950000014</v>
      </c>
      <c r="E68" s="1229"/>
      <c r="F68" s="1230">
        <f t="shared" si="0"/>
        <v>2038</v>
      </c>
      <c r="G68" s="1231">
        <f t="shared" si="1"/>
        <v>21144006.700000003</v>
      </c>
      <c r="H68" s="1229"/>
      <c r="I68" s="1230">
        <f t="shared" si="2"/>
        <v>2053</v>
      </c>
      <c r="J68" s="1231">
        <f t="shared" si="3"/>
        <v>11815768.449999992</v>
      </c>
      <c r="K68" s="1229"/>
      <c r="L68" s="1230">
        <f t="shared" si="4"/>
        <v>2068</v>
      </c>
      <c r="M68" s="1231">
        <f t="shared" si="5"/>
        <v>2487530.19999999</v>
      </c>
    </row>
    <row r="69" spans="2:13" ht="9.75" customHeight="1">
      <c r="B69" s="755"/>
      <c r="C69" s="1230">
        <f t="shared" si="7"/>
        <v>2024</v>
      </c>
      <c r="D69" s="1231">
        <f t="shared" si="6"/>
        <v>29850362.400000013</v>
      </c>
      <c r="E69" s="1229"/>
      <c r="F69" s="1230">
        <f t="shared" si="0"/>
        <v>2039</v>
      </c>
      <c r="G69" s="1231">
        <f t="shared" si="1"/>
        <v>20522124.150000002</v>
      </c>
      <c r="H69" s="1229"/>
      <c r="I69" s="1230">
        <f t="shared" si="2"/>
        <v>2054</v>
      </c>
      <c r="J69" s="1231">
        <f t="shared" si="3"/>
        <v>11193885.899999991</v>
      </c>
      <c r="K69" s="1229"/>
      <c r="L69" s="1230">
        <f t="shared" si="4"/>
        <v>2069</v>
      </c>
      <c r="M69" s="1231">
        <f t="shared" si="5"/>
        <v>1865647.64999999</v>
      </c>
    </row>
    <row r="70" spans="2:13" ht="9.75" customHeight="1">
      <c r="B70" s="755"/>
      <c r="C70" s="1230">
        <f t="shared" si="7"/>
        <v>2025</v>
      </c>
      <c r="D70" s="1231">
        <f t="shared" si="6"/>
        <v>29228479.850000013</v>
      </c>
      <c r="E70" s="1229"/>
      <c r="F70" s="1230">
        <f t="shared" si="0"/>
        <v>2040</v>
      </c>
      <c r="G70" s="1231">
        <f t="shared" si="1"/>
        <v>19900241.6</v>
      </c>
      <c r="H70" s="1229"/>
      <c r="I70" s="1230">
        <f t="shared" si="2"/>
        <v>2055</v>
      </c>
      <c r="J70" s="1231">
        <f t="shared" si="3"/>
        <v>10572003.34999999</v>
      </c>
      <c r="K70" s="1229"/>
      <c r="L70" s="1230">
        <f t="shared" si="4"/>
        <v>2070</v>
      </c>
      <c r="M70" s="1231">
        <f t="shared" si="5"/>
        <v>1243765.0999999898</v>
      </c>
    </row>
    <row r="71" spans="2:13" ht="9.75" customHeight="1">
      <c r="B71" s="755"/>
      <c r="C71" s="1225">
        <f t="shared" si="7"/>
        <v>2026</v>
      </c>
      <c r="D71" s="1232">
        <f t="shared" si="6"/>
        <v>28606597.300000012</v>
      </c>
      <c r="E71" s="1229"/>
      <c r="F71" s="1225">
        <f t="shared" si="0"/>
        <v>2041</v>
      </c>
      <c r="G71" s="1232">
        <f t="shared" si="1"/>
        <v>19278359.05</v>
      </c>
      <c r="H71" s="1229"/>
      <c r="I71" s="1225">
        <f t="shared" si="2"/>
        <v>2056</v>
      </c>
      <c r="J71" s="1232">
        <f t="shared" si="3"/>
        <v>9950120.79999999</v>
      </c>
      <c r="K71" s="1229"/>
      <c r="L71" s="1225">
        <f t="shared" si="4"/>
        <v>2071</v>
      </c>
      <c r="M71" s="1232">
        <f t="shared" si="5"/>
        <v>621882.5499999898</v>
      </c>
    </row>
    <row r="72" ht="7.5" customHeight="1">
      <c r="B72" s="215"/>
    </row>
    <row r="73" ht="15.75" customHeight="1">
      <c r="H73" s="197" t="s">
        <v>646</v>
      </c>
    </row>
    <row r="74" ht="15.75" customHeight="1">
      <c r="H74" s="197" t="s">
        <v>353</v>
      </c>
    </row>
    <row r="75" spans="1:14" ht="20.25">
      <c r="A75" s="1601" t="s">
        <v>1010</v>
      </c>
      <c r="B75" s="1601"/>
      <c r="C75" s="1601"/>
      <c r="D75" s="1601"/>
      <c r="E75" s="1601"/>
      <c r="F75" s="1601"/>
      <c r="G75" s="1601"/>
      <c r="H75" s="1601"/>
      <c r="I75" s="1601"/>
      <c r="J75" s="1601"/>
      <c r="K75" s="1601"/>
      <c r="L75" s="1601"/>
      <c r="M75" s="1601"/>
      <c r="N75" s="1601"/>
    </row>
    <row r="76" spans="1:14" ht="16.5">
      <c r="A76" s="1639" t="str">
        <f>A2</f>
        <v>(For Rate Year Beginning July 1, 2015, Based on 2014 Data)</v>
      </c>
      <c r="B76" s="1639"/>
      <c r="C76" s="1639"/>
      <c r="D76" s="1639"/>
      <c r="E76" s="1639"/>
      <c r="F76" s="1639"/>
      <c r="G76" s="1639"/>
      <c r="H76" s="1639"/>
      <c r="I76" s="1639"/>
      <c r="J76" s="1639"/>
      <c r="K76" s="1639"/>
      <c r="L76" s="1639"/>
      <c r="M76" s="1639"/>
      <c r="N76" s="1639"/>
    </row>
    <row r="78" ht="12.75">
      <c r="A78" s="947" t="s">
        <v>1006</v>
      </c>
    </row>
    <row r="80" spans="2:13" ht="19.5" customHeight="1">
      <c r="B80" s="1624" t="s">
        <v>692</v>
      </c>
      <c r="C80" s="1626" t="s">
        <v>506</v>
      </c>
      <c r="D80" s="1608"/>
      <c r="E80" s="1549"/>
      <c r="F80" s="1627" t="s">
        <v>507</v>
      </c>
      <c r="G80" s="1627" t="s">
        <v>510</v>
      </c>
      <c r="H80" s="1627" t="s">
        <v>508</v>
      </c>
      <c r="I80" s="1627" t="s">
        <v>509</v>
      </c>
      <c r="J80" s="1627" t="s">
        <v>513</v>
      </c>
      <c r="K80" s="1627" t="s">
        <v>511</v>
      </c>
      <c r="L80" s="1627" t="s">
        <v>514</v>
      </c>
      <c r="M80" s="1627" t="s">
        <v>512</v>
      </c>
    </row>
    <row r="81" spans="2:13" ht="19.5" customHeight="1">
      <c r="B81" s="1625"/>
      <c r="C81" s="1552"/>
      <c r="D81" s="1609"/>
      <c r="E81" s="1553"/>
      <c r="F81" s="1612"/>
      <c r="G81" s="1612"/>
      <c r="H81" s="1612"/>
      <c r="I81" s="1612"/>
      <c r="J81" s="1612"/>
      <c r="K81" s="1648"/>
      <c r="L81" s="1648"/>
      <c r="M81" s="1648"/>
    </row>
    <row r="82" spans="2:13" ht="15.75" customHeight="1">
      <c r="B82" s="655"/>
      <c r="C82" s="1628" t="s">
        <v>523</v>
      </c>
      <c r="D82" s="1629"/>
      <c r="E82" s="1630"/>
      <c r="F82" s="1010" t="s">
        <v>524</v>
      </c>
      <c r="G82" s="1011" t="s">
        <v>525</v>
      </c>
      <c r="H82" s="1010" t="s">
        <v>2</v>
      </c>
      <c r="I82" s="1010" t="s">
        <v>3</v>
      </c>
      <c r="J82" s="1010" t="s">
        <v>4</v>
      </c>
      <c r="K82" s="1011" t="s">
        <v>5</v>
      </c>
      <c r="L82" s="1010" t="s">
        <v>6</v>
      </c>
      <c r="M82" s="1012" t="s">
        <v>7</v>
      </c>
    </row>
    <row r="83" spans="2:13" ht="12.75">
      <c r="B83" s="655"/>
      <c r="C83" s="760"/>
      <c r="D83" s="945"/>
      <c r="E83" s="945"/>
      <c r="F83" s="945"/>
      <c r="G83" s="946"/>
      <c r="H83" s="944"/>
      <c r="I83" s="944"/>
      <c r="J83" s="944"/>
      <c r="K83" s="944"/>
      <c r="L83" s="944"/>
      <c r="M83" s="1649" t="s">
        <v>135</v>
      </c>
    </row>
    <row r="84" spans="2:13" ht="12.75">
      <c r="B84" s="655"/>
      <c r="C84" s="760"/>
      <c r="D84" s="945"/>
      <c r="E84" s="945"/>
      <c r="F84" s="945"/>
      <c r="G84" s="946"/>
      <c r="H84" s="944"/>
      <c r="I84" s="944"/>
      <c r="J84" s="944"/>
      <c r="K84" s="944"/>
      <c r="L84" s="944"/>
      <c r="M84" s="1612"/>
    </row>
    <row r="85" spans="2:13" ht="19.5" customHeight="1">
      <c r="B85" s="1632" t="s">
        <v>1257</v>
      </c>
      <c r="C85" s="1617"/>
      <c r="D85" s="1618"/>
      <c r="E85" s="1619"/>
      <c r="F85" s="1623"/>
      <c r="G85" s="1615"/>
      <c r="H85" s="948"/>
      <c r="I85" s="274"/>
      <c r="J85" s="230"/>
      <c r="K85" s="230"/>
      <c r="L85" s="230"/>
      <c r="M85" s="230"/>
    </row>
    <row r="86" spans="2:13" ht="19.5" customHeight="1">
      <c r="B86" s="1612"/>
      <c r="C86" s="1620"/>
      <c r="D86" s="1621"/>
      <c r="E86" s="1622"/>
      <c r="F86" s="1616"/>
      <c r="G86" s="1616"/>
      <c r="H86" s="1275"/>
      <c r="I86" s="1276"/>
      <c r="J86" s="1277"/>
      <c r="K86" s="1278"/>
      <c r="L86" s="1279"/>
      <c r="M86" s="961">
        <f>K86+L86</f>
        <v>0</v>
      </c>
    </row>
    <row r="87" ht="12.75">
      <c r="M87" s="2"/>
    </row>
    <row r="88" spans="2:13" ht="19.5" customHeight="1">
      <c r="B88" s="1613" t="s">
        <v>1254</v>
      </c>
      <c r="C88" s="1617"/>
      <c r="D88" s="1618"/>
      <c r="E88" s="1619"/>
      <c r="F88" s="1623"/>
      <c r="G88" s="1615"/>
      <c r="H88" s="948"/>
      <c r="I88" s="274"/>
      <c r="J88" s="230"/>
      <c r="K88" s="230"/>
      <c r="L88" s="230"/>
      <c r="M88" s="230"/>
    </row>
    <row r="89" spans="2:13" ht="19.5" customHeight="1">
      <c r="B89" s="1614"/>
      <c r="C89" s="1620"/>
      <c r="D89" s="1621"/>
      <c r="E89" s="1622"/>
      <c r="F89" s="1616"/>
      <c r="G89" s="1616"/>
      <c r="H89" s="1275"/>
      <c r="I89" s="1276"/>
      <c r="J89" s="1277"/>
      <c r="K89" s="1278"/>
      <c r="L89" s="1279"/>
      <c r="M89" s="961">
        <f>K89+L89</f>
        <v>0</v>
      </c>
    </row>
    <row r="90" ht="12.75">
      <c r="M90" s="2"/>
    </row>
    <row r="91" spans="2:13" ht="19.5" customHeight="1">
      <c r="B91" s="1613" t="s">
        <v>1251</v>
      </c>
      <c r="C91" s="1617"/>
      <c r="D91" s="1618"/>
      <c r="E91" s="1619"/>
      <c r="F91" s="1623"/>
      <c r="G91" s="1615"/>
      <c r="H91" s="948"/>
      <c r="I91" s="274"/>
      <c r="J91" s="230"/>
      <c r="K91" s="230"/>
      <c r="L91" s="230"/>
      <c r="M91" s="230"/>
    </row>
    <row r="92" spans="2:13" ht="19.5" customHeight="1">
      <c r="B92" s="1614"/>
      <c r="C92" s="1620"/>
      <c r="D92" s="1621"/>
      <c r="E92" s="1622"/>
      <c r="F92" s="1616"/>
      <c r="G92" s="1616"/>
      <c r="H92" s="1275"/>
      <c r="I92" s="1276"/>
      <c r="J92" s="1277"/>
      <c r="K92" s="1278"/>
      <c r="L92" s="1279"/>
      <c r="M92" s="961">
        <f>K92+L92</f>
        <v>0</v>
      </c>
    </row>
    <row r="93" ht="12.75">
      <c r="M93" s="2"/>
    </row>
    <row r="94" spans="2:13" ht="19.5" customHeight="1">
      <c r="B94" s="1613" t="s">
        <v>1248</v>
      </c>
      <c r="C94" s="1617"/>
      <c r="D94" s="1618"/>
      <c r="E94" s="1619"/>
      <c r="F94" s="1623"/>
      <c r="G94" s="1615"/>
      <c r="H94" s="948"/>
      <c r="I94" s="274"/>
      <c r="J94" s="230"/>
      <c r="K94" s="230"/>
      <c r="L94" s="230"/>
      <c r="M94" s="230"/>
    </row>
    <row r="95" spans="2:13" ht="19.5" customHeight="1">
      <c r="B95" s="1614"/>
      <c r="C95" s="1620"/>
      <c r="D95" s="1621"/>
      <c r="E95" s="1622"/>
      <c r="F95" s="1616"/>
      <c r="G95" s="1616"/>
      <c r="H95" s="1275"/>
      <c r="I95" s="1276"/>
      <c r="J95" s="1277"/>
      <c r="K95" s="1278"/>
      <c r="L95" s="1279"/>
      <c r="M95" s="961">
        <f>K95+L95</f>
        <v>0</v>
      </c>
    </row>
    <row r="96" ht="12.75">
      <c r="M96" s="2"/>
    </row>
    <row r="97" spans="2:13" ht="19.5" customHeight="1">
      <c r="B97" s="1613" t="s">
        <v>1246</v>
      </c>
      <c r="C97" s="1617"/>
      <c r="D97" s="1618"/>
      <c r="E97" s="1619"/>
      <c r="F97" s="1623"/>
      <c r="G97" s="1615"/>
      <c r="H97" s="948"/>
      <c r="I97" s="274"/>
      <c r="J97" s="230"/>
      <c r="K97" s="230"/>
      <c r="L97" s="230"/>
      <c r="M97" s="230"/>
    </row>
    <row r="98" spans="2:13" ht="19.5" customHeight="1">
      <c r="B98" s="1614"/>
      <c r="C98" s="1620"/>
      <c r="D98" s="1621"/>
      <c r="E98" s="1622"/>
      <c r="F98" s="1616"/>
      <c r="G98" s="1616"/>
      <c r="H98" s="1275"/>
      <c r="I98" s="1276"/>
      <c r="J98" s="1277"/>
      <c r="K98" s="1278"/>
      <c r="L98" s="1279"/>
      <c r="M98" s="961">
        <f>K98+L98</f>
        <v>0</v>
      </c>
    </row>
    <row r="99" spans="2:13" ht="12.75" customHeight="1">
      <c r="B99" s="655"/>
      <c r="C99" s="959"/>
      <c r="D99" s="959"/>
      <c r="E99" s="959"/>
      <c r="F99" s="959"/>
      <c r="G99" s="959"/>
      <c r="H99" s="763"/>
      <c r="I99" s="960"/>
      <c r="J99" s="230"/>
      <c r="K99" s="652"/>
      <c r="L99" s="651"/>
      <c r="M99" s="652"/>
    </row>
    <row r="100" spans="2:13" ht="12.75" customHeight="1" thickBot="1">
      <c r="B100" s="655"/>
      <c r="C100" s="959"/>
      <c r="D100" s="959"/>
      <c r="E100" s="959"/>
      <c r="F100" s="959"/>
      <c r="G100" s="959"/>
      <c r="H100" s="763"/>
      <c r="I100" s="960"/>
      <c r="J100" s="230"/>
      <c r="K100" s="652"/>
      <c r="L100" s="651"/>
      <c r="M100" s="652"/>
    </row>
    <row r="101" spans="2:13" ht="15.75" customHeight="1" thickBot="1">
      <c r="B101" s="963" t="s">
        <v>352</v>
      </c>
      <c r="C101" s="1631" t="s">
        <v>1008</v>
      </c>
      <c r="D101" s="1368"/>
      <c r="E101" s="1368"/>
      <c r="F101" s="1368"/>
      <c r="G101" s="1368"/>
      <c r="H101" s="1368"/>
      <c r="I101" s="1368"/>
      <c r="J101" s="1368"/>
      <c r="K101" s="1368"/>
      <c r="L101" s="651"/>
      <c r="M101" s="962">
        <f>M86+M89+M92+M95+M98</f>
        <v>0</v>
      </c>
    </row>
    <row r="102" spans="2:13" ht="12.75" customHeight="1">
      <c r="B102" s="655"/>
      <c r="C102" s="959"/>
      <c r="D102" s="959"/>
      <c r="E102" s="959"/>
      <c r="F102" s="959"/>
      <c r="G102" s="959"/>
      <c r="H102" s="763"/>
      <c r="I102" s="960"/>
      <c r="J102" s="230"/>
      <c r="K102" s="652"/>
      <c r="L102" s="651"/>
      <c r="M102" s="652"/>
    </row>
    <row r="103" spans="2:13" ht="12.75" customHeight="1">
      <c r="B103" s="655"/>
      <c r="C103" s="959"/>
      <c r="D103" s="959"/>
      <c r="E103" s="959"/>
      <c r="F103" s="959"/>
      <c r="G103" s="959"/>
      <c r="H103" s="763"/>
      <c r="I103" s="960"/>
      <c r="J103" s="230"/>
      <c r="K103" s="652"/>
      <c r="L103" s="651"/>
      <c r="M103" s="652"/>
    </row>
    <row r="104" ht="12.75" customHeight="1">
      <c r="A104" s="947" t="s">
        <v>1007</v>
      </c>
    </row>
    <row r="105" ht="12.75" customHeight="1"/>
    <row r="106" spans="2:13" ht="12.75" customHeight="1">
      <c r="B106" s="1624" t="s">
        <v>692</v>
      </c>
      <c r="C106" s="1626" t="s">
        <v>506</v>
      </c>
      <c r="D106" s="1608"/>
      <c r="E106" s="1549"/>
      <c r="F106" s="1627" t="s">
        <v>507</v>
      </c>
      <c r="G106" s="1627" t="s">
        <v>510</v>
      </c>
      <c r="H106" s="1627" t="s">
        <v>508</v>
      </c>
      <c r="I106" s="1627" t="s">
        <v>509</v>
      </c>
      <c r="J106" s="1627" t="s">
        <v>513</v>
      </c>
      <c r="K106" s="1627" t="s">
        <v>511</v>
      </c>
      <c r="L106" s="1627" t="s">
        <v>514</v>
      </c>
      <c r="M106" s="1627" t="s">
        <v>512</v>
      </c>
    </row>
    <row r="107" spans="2:13" ht="12.75" customHeight="1">
      <c r="B107" s="1625"/>
      <c r="C107" s="1552"/>
      <c r="D107" s="1609"/>
      <c r="E107" s="1553"/>
      <c r="F107" s="1612"/>
      <c r="G107" s="1612"/>
      <c r="H107" s="1612"/>
      <c r="I107" s="1612"/>
      <c r="J107" s="1612"/>
      <c r="K107" s="1648"/>
      <c r="L107" s="1648"/>
      <c r="M107" s="1648"/>
    </row>
    <row r="108" spans="2:13" ht="15.75" customHeight="1">
      <c r="B108" s="655"/>
      <c r="C108" s="1628" t="s">
        <v>523</v>
      </c>
      <c r="D108" s="1629"/>
      <c r="E108" s="1630"/>
      <c r="F108" s="1010" t="s">
        <v>524</v>
      </c>
      <c r="G108" s="1011" t="s">
        <v>525</v>
      </c>
      <c r="H108" s="1010" t="s">
        <v>2</v>
      </c>
      <c r="I108" s="1010" t="s">
        <v>3</v>
      </c>
      <c r="J108" s="1010" t="s">
        <v>4</v>
      </c>
      <c r="K108" s="1011" t="s">
        <v>5</v>
      </c>
      <c r="L108" s="1010" t="s">
        <v>6</v>
      </c>
      <c r="M108" s="1012" t="s">
        <v>7</v>
      </c>
    </row>
    <row r="109" spans="2:13" ht="12.75" customHeight="1">
      <c r="B109" s="655"/>
      <c r="C109" s="760"/>
      <c r="D109" s="945"/>
      <c r="E109" s="945"/>
      <c r="F109" s="945"/>
      <c r="G109" s="946"/>
      <c r="H109" s="944"/>
      <c r="I109" s="944"/>
      <c r="J109" s="944"/>
      <c r="K109" s="944"/>
      <c r="L109" s="944"/>
      <c r="M109" s="1649" t="s">
        <v>135</v>
      </c>
    </row>
    <row r="110" ht="12.75">
      <c r="M110" s="1650"/>
    </row>
    <row r="111" spans="2:13" ht="19.5" customHeight="1">
      <c r="B111" s="1613" t="s">
        <v>351</v>
      </c>
      <c r="C111" s="1617"/>
      <c r="D111" s="1618"/>
      <c r="E111" s="1619"/>
      <c r="F111" s="1623"/>
      <c r="G111" s="1615"/>
      <c r="H111" s="948"/>
      <c r="I111" s="274"/>
      <c r="J111" s="230"/>
      <c r="K111" s="230"/>
      <c r="L111" s="230"/>
      <c r="M111" s="230"/>
    </row>
    <row r="112" spans="2:13" ht="19.5" customHeight="1">
      <c r="B112" s="1614"/>
      <c r="C112" s="1620"/>
      <c r="D112" s="1621"/>
      <c r="E112" s="1622"/>
      <c r="F112" s="1616"/>
      <c r="G112" s="1616"/>
      <c r="H112" s="1275"/>
      <c r="I112" s="1276"/>
      <c r="J112" s="1277"/>
      <c r="K112" s="1278"/>
      <c r="L112" s="1279"/>
      <c r="M112" s="961">
        <f>K112+L112</f>
        <v>0</v>
      </c>
    </row>
    <row r="113" ht="12.75">
      <c r="M113" s="2"/>
    </row>
    <row r="114" spans="2:13" ht="19.5" customHeight="1">
      <c r="B114" s="1613" t="s">
        <v>349</v>
      </c>
      <c r="C114" s="1617"/>
      <c r="D114" s="1618"/>
      <c r="E114" s="1619"/>
      <c r="F114" s="1623"/>
      <c r="G114" s="1615"/>
      <c r="H114" s="948"/>
      <c r="I114" s="274"/>
      <c r="J114" s="230"/>
      <c r="K114" s="230"/>
      <c r="L114" s="230"/>
      <c r="M114" s="230"/>
    </row>
    <row r="115" spans="2:13" ht="19.5" customHeight="1">
      <c r="B115" s="1614"/>
      <c r="C115" s="1620"/>
      <c r="D115" s="1621"/>
      <c r="E115" s="1622"/>
      <c r="F115" s="1616"/>
      <c r="G115" s="1616"/>
      <c r="H115" s="1275"/>
      <c r="I115" s="1276"/>
      <c r="J115" s="1277"/>
      <c r="K115" s="1278"/>
      <c r="L115" s="1279"/>
      <c r="M115" s="961">
        <f>K115+L115</f>
        <v>0</v>
      </c>
    </row>
    <row r="116" ht="12.75">
      <c r="M116" s="2"/>
    </row>
    <row r="117" spans="2:13" ht="19.5" customHeight="1">
      <c r="B117" s="1613" t="s">
        <v>347</v>
      </c>
      <c r="C117" s="1617"/>
      <c r="D117" s="1618"/>
      <c r="E117" s="1619"/>
      <c r="F117" s="1623"/>
      <c r="G117" s="1615"/>
      <c r="H117" s="948"/>
      <c r="I117" s="274"/>
      <c r="J117" s="230"/>
      <c r="K117" s="230"/>
      <c r="L117" s="230"/>
      <c r="M117" s="230"/>
    </row>
    <row r="118" spans="2:13" ht="19.5" customHeight="1">
      <c r="B118" s="1614"/>
      <c r="C118" s="1620"/>
      <c r="D118" s="1621"/>
      <c r="E118" s="1622"/>
      <c r="F118" s="1616"/>
      <c r="G118" s="1616"/>
      <c r="H118" s="1275"/>
      <c r="I118" s="1276"/>
      <c r="J118" s="1277"/>
      <c r="K118" s="1278"/>
      <c r="L118" s="1279"/>
      <c r="M118" s="961">
        <f>K118+L118</f>
        <v>0</v>
      </c>
    </row>
    <row r="119" ht="12.75">
      <c r="M119" s="2"/>
    </row>
    <row r="120" spans="2:13" ht="19.5" customHeight="1">
      <c r="B120" s="1613" t="s">
        <v>365</v>
      </c>
      <c r="C120" s="1617"/>
      <c r="D120" s="1618"/>
      <c r="E120" s="1619"/>
      <c r="F120" s="1623"/>
      <c r="G120" s="1615"/>
      <c r="H120" s="948"/>
      <c r="I120" s="274"/>
      <c r="J120" s="230"/>
      <c r="K120" s="230"/>
      <c r="L120" s="230"/>
      <c r="M120" s="230"/>
    </row>
    <row r="121" spans="2:13" ht="19.5" customHeight="1">
      <c r="B121" s="1614"/>
      <c r="C121" s="1620"/>
      <c r="D121" s="1621"/>
      <c r="E121" s="1622"/>
      <c r="F121" s="1616"/>
      <c r="G121" s="1616"/>
      <c r="H121" s="1275"/>
      <c r="I121" s="1276"/>
      <c r="J121" s="1277"/>
      <c r="K121" s="1278"/>
      <c r="L121" s="1279"/>
      <c r="M121" s="961">
        <f>K121+L121</f>
        <v>0</v>
      </c>
    </row>
    <row r="122" ht="12.75">
      <c r="M122" s="2"/>
    </row>
    <row r="123" spans="2:13" ht="19.5" customHeight="1">
      <c r="B123" s="1613" t="s">
        <v>363</v>
      </c>
      <c r="C123" s="1617"/>
      <c r="D123" s="1618"/>
      <c r="E123" s="1619"/>
      <c r="F123" s="1623"/>
      <c r="G123" s="1615"/>
      <c r="H123" s="948"/>
      <c r="I123" s="274"/>
      <c r="J123" s="230"/>
      <c r="K123" s="230"/>
      <c r="L123" s="230"/>
      <c r="M123" s="230"/>
    </row>
    <row r="124" spans="2:13" ht="19.5" customHeight="1">
      <c r="B124" s="1614"/>
      <c r="C124" s="1620"/>
      <c r="D124" s="1621"/>
      <c r="E124" s="1622"/>
      <c r="F124" s="1616"/>
      <c r="G124" s="1616"/>
      <c r="H124" s="1275"/>
      <c r="I124" s="1276"/>
      <c r="J124" s="1277"/>
      <c r="K124" s="1278"/>
      <c r="L124" s="1279"/>
      <c r="M124" s="961">
        <f>K124+L124</f>
        <v>0</v>
      </c>
    </row>
    <row r="125" spans="2:13" ht="12.75" customHeight="1">
      <c r="B125" s="655"/>
      <c r="C125" s="959"/>
      <c r="D125" s="959"/>
      <c r="E125" s="959"/>
      <c r="F125" s="959"/>
      <c r="G125" s="959"/>
      <c r="H125" s="763"/>
      <c r="I125" s="960"/>
      <c r="J125" s="230"/>
      <c r="K125" s="652"/>
      <c r="L125" s="651"/>
      <c r="M125" s="652"/>
    </row>
    <row r="126" ht="13.5" thickBot="1"/>
    <row r="127" spans="2:13" ht="15.75" customHeight="1" thickBot="1">
      <c r="B127" s="964" t="s">
        <v>361</v>
      </c>
      <c r="C127" s="1631" t="s">
        <v>1009</v>
      </c>
      <c r="D127" s="1368"/>
      <c r="E127" s="1368"/>
      <c r="F127" s="1368"/>
      <c r="G127" s="1368"/>
      <c r="H127" s="1368"/>
      <c r="I127" s="1368"/>
      <c r="J127" s="1368"/>
      <c r="K127" s="1368"/>
      <c r="M127" s="962">
        <f>M112+M115+M118+M121+M124</f>
        <v>0</v>
      </c>
    </row>
    <row r="129" ht="12.75">
      <c r="B129" s="836" t="s">
        <v>515</v>
      </c>
    </row>
    <row r="131" ht="15.75" customHeight="1">
      <c r="B131" s="949" t="s">
        <v>516</v>
      </c>
    </row>
    <row r="132" ht="15.75" customHeight="1">
      <c r="B132" s="949" t="s">
        <v>517</v>
      </c>
    </row>
    <row r="135" ht="15.75" customHeight="1">
      <c r="H135" s="197" t="s">
        <v>646</v>
      </c>
    </row>
    <row r="136" ht="15.75" customHeight="1">
      <c r="H136" s="197" t="s">
        <v>346</v>
      </c>
    </row>
  </sheetData>
  <sheetProtection/>
  <mergeCells count="93">
    <mergeCell ref="M106:M107"/>
    <mergeCell ref="G94:G95"/>
    <mergeCell ref="C127:K127"/>
    <mergeCell ref="G106:G107"/>
    <mergeCell ref="G123:G124"/>
    <mergeCell ref="C123:E124"/>
    <mergeCell ref="F123:F124"/>
    <mergeCell ref="M109:M110"/>
    <mergeCell ref="I106:I107"/>
    <mergeCell ref="G114:G115"/>
    <mergeCell ref="H106:H107"/>
    <mergeCell ref="K80:K81"/>
    <mergeCell ref="F80:F81"/>
    <mergeCell ref="J106:J107"/>
    <mergeCell ref="K106:K107"/>
    <mergeCell ref="L106:L107"/>
    <mergeCell ref="G91:G92"/>
    <mergeCell ref="G85:G86"/>
    <mergeCell ref="G88:G89"/>
    <mergeCell ref="L80:L81"/>
    <mergeCell ref="M83:M84"/>
    <mergeCell ref="B10:B11"/>
    <mergeCell ref="C19:D20"/>
    <mergeCell ref="G80:G81"/>
    <mergeCell ref="B32:M34"/>
    <mergeCell ref="B36:M37"/>
    <mergeCell ref="H80:H81"/>
    <mergeCell ref="J80:J81"/>
    <mergeCell ref="I80:I81"/>
    <mergeCell ref="C22:D23"/>
    <mergeCell ref="B39:M43"/>
    <mergeCell ref="A76:N76"/>
    <mergeCell ref="B80:B81"/>
    <mergeCell ref="A75:N75"/>
    <mergeCell ref="B25:B26"/>
    <mergeCell ref="B29:M30"/>
    <mergeCell ref="M80:M81"/>
    <mergeCell ref="B45:M48"/>
    <mergeCell ref="A1:N1"/>
    <mergeCell ref="A2:N2"/>
    <mergeCell ref="E6:J6"/>
    <mergeCell ref="E7:J7"/>
    <mergeCell ref="C6:D6"/>
    <mergeCell ref="C7:D7"/>
    <mergeCell ref="B6:B7"/>
    <mergeCell ref="B16:B17"/>
    <mergeCell ref="F85:F86"/>
    <mergeCell ref="C88:E89"/>
    <mergeCell ref="F88:F89"/>
    <mergeCell ref="B13:B14"/>
    <mergeCell ref="C10:D11"/>
    <mergeCell ref="C13:D14"/>
    <mergeCell ref="C16:D17"/>
    <mergeCell ref="C25:D26"/>
    <mergeCell ref="C80:E81"/>
    <mergeCell ref="C108:E108"/>
    <mergeCell ref="C101:K101"/>
    <mergeCell ref="B85:B86"/>
    <mergeCell ref="B19:B20"/>
    <mergeCell ref="B22:B23"/>
    <mergeCell ref="B91:B92"/>
    <mergeCell ref="B88:B89"/>
    <mergeCell ref="B50:M52"/>
    <mergeCell ref="C82:E82"/>
    <mergeCell ref="C85:E86"/>
    <mergeCell ref="B97:B98"/>
    <mergeCell ref="G97:G98"/>
    <mergeCell ref="C97:E98"/>
    <mergeCell ref="F97:F98"/>
    <mergeCell ref="C91:E92"/>
    <mergeCell ref="F91:F92"/>
    <mergeCell ref="C94:E95"/>
    <mergeCell ref="F94:F95"/>
    <mergeCell ref="F106:F107"/>
    <mergeCell ref="G117:G118"/>
    <mergeCell ref="C117:E118"/>
    <mergeCell ref="F117:F118"/>
    <mergeCell ref="B114:B115"/>
    <mergeCell ref="C114:E115"/>
    <mergeCell ref="F114:F115"/>
    <mergeCell ref="G111:G112"/>
    <mergeCell ref="C111:E112"/>
    <mergeCell ref="F111:F112"/>
    <mergeCell ref="B123:B124"/>
    <mergeCell ref="B117:B118"/>
    <mergeCell ref="B111:B112"/>
    <mergeCell ref="B94:B95"/>
    <mergeCell ref="B120:B121"/>
    <mergeCell ref="G120:G121"/>
    <mergeCell ref="C120:E121"/>
    <mergeCell ref="F120:F121"/>
    <mergeCell ref="B106:B107"/>
    <mergeCell ref="C106:E107"/>
  </mergeCells>
  <printOptions/>
  <pageMargins left="0.5" right="0.5" top="1" bottom="1" header="0.5" footer="0.5"/>
  <pageSetup horizontalDpi="600" verticalDpi="600" orientation="portrait" scale="66" r:id="rId1"/>
  <headerFooter alignWithMargins="0">
    <oddHeader>&amp;C&amp;"Times New Roman,Bold"&amp;16ATTACHMENT H-1, Page &amp;P of &amp;N
The Empire District Electric Company</oddHeader>
  </headerFooter>
  <rowBreaks count="1" manualBreakCount="1">
    <brk id="74" max="255" man="1"/>
  </rowBreaks>
</worksheet>
</file>

<file path=xl/worksheets/sheet16.xml><?xml version="1.0" encoding="utf-8"?>
<worksheet xmlns="http://schemas.openxmlformats.org/spreadsheetml/2006/main" xmlns:r="http://schemas.openxmlformats.org/officeDocument/2006/relationships">
  <dimension ref="A1:X823"/>
  <sheetViews>
    <sheetView view="pageBreakPreview" zoomScaleSheetLayoutView="100" workbookViewId="0" topLeftCell="A1">
      <selection activeCell="A2" sqref="A2"/>
    </sheetView>
  </sheetViews>
  <sheetFormatPr defaultColWidth="9.140625" defaultRowHeight="12.75"/>
  <cols>
    <col min="1" max="1" width="3.7109375" style="0" customWidth="1"/>
    <col min="2" max="2" width="7.7109375" style="0" customWidth="1"/>
    <col min="3" max="3" width="10.7109375" style="0" customWidth="1"/>
    <col min="4" max="4" width="7.7109375" style="0" customWidth="1"/>
    <col min="5" max="5" width="13.7109375" style="0" customWidth="1"/>
    <col min="6" max="6" width="8.7109375" style="0" customWidth="1"/>
    <col min="7" max="7" width="12.7109375" style="0" customWidth="1"/>
    <col min="8" max="8" width="13.7109375" style="0" customWidth="1"/>
    <col min="9" max="9" width="11.7109375" style="0" customWidth="1"/>
    <col min="10" max="11" width="12.7109375" style="0" customWidth="1"/>
    <col min="12" max="12" width="14.7109375" style="0" customWidth="1"/>
    <col min="13" max="13" width="2.7109375" style="0" customWidth="1"/>
    <col min="14" max="14" width="6.7109375" style="0" customWidth="1"/>
    <col min="15" max="18" width="13.7109375" style="0" customWidth="1"/>
    <col min="19" max="19" width="1.7109375" style="0" customWidth="1"/>
    <col min="20" max="20" width="6.7109375" style="0" customWidth="1"/>
    <col min="21" max="24" width="13.7109375" style="0" customWidth="1"/>
  </cols>
  <sheetData>
    <row r="1" spans="2:24" ht="20.25">
      <c r="B1" s="1366" t="s">
        <v>1279</v>
      </c>
      <c r="C1" s="1366"/>
      <c r="D1" s="1366"/>
      <c r="E1" s="1366"/>
      <c r="F1" s="1366"/>
      <c r="G1" s="1366"/>
      <c r="H1" s="1366"/>
      <c r="I1" s="1366"/>
      <c r="J1" s="1366"/>
      <c r="K1" s="1366"/>
      <c r="L1" s="1366"/>
      <c r="M1" s="426"/>
      <c r="N1" s="426"/>
      <c r="O1" s="426"/>
      <c r="P1" s="426"/>
      <c r="Q1" s="426"/>
      <c r="R1" s="426"/>
      <c r="S1" s="426"/>
      <c r="T1" s="201"/>
      <c r="U1" s="201"/>
      <c r="V1" s="201"/>
      <c r="W1" s="201"/>
      <c r="X1" s="201"/>
    </row>
    <row r="2" spans="2:24" ht="16.5">
      <c r="B2" s="1639" t="str">
        <f>Inputs!B2</f>
        <v>(For Rate Year Beginning July 1, 2015, Based on 2014 Data)</v>
      </c>
      <c r="C2" s="1639"/>
      <c r="D2" s="1639"/>
      <c r="E2" s="1639"/>
      <c r="F2" s="1639"/>
      <c r="G2" s="1639"/>
      <c r="H2" s="1639"/>
      <c r="I2" s="1639"/>
      <c r="J2" s="1639"/>
      <c r="K2" s="1639"/>
      <c r="L2" s="1639"/>
      <c r="M2" s="909"/>
      <c r="N2" s="909"/>
      <c r="O2" s="909"/>
      <c r="P2" s="909"/>
      <c r="Q2" s="909"/>
      <c r="R2" s="909"/>
      <c r="S2" s="909"/>
      <c r="T2" s="201"/>
      <c r="U2" s="201"/>
      <c r="V2" s="201"/>
      <c r="W2" s="201"/>
      <c r="X2" s="201"/>
    </row>
    <row r="3" spans="2:24" ht="7.5" customHeight="1">
      <c r="B3" s="909"/>
      <c r="C3" s="909"/>
      <c r="D3" s="909"/>
      <c r="E3" s="909"/>
      <c r="F3" s="909"/>
      <c r="G3" s="909"/>
      <c r="H3" s="909"/>
      <c r="I3" s="909"/>
      <c r="J3" s="909"/>
      <c r="K3" s="909"/>
      <c r="L3" s="909"/>
      <c r="M3" s="909"/>
      <c r="N3" s="909"/>
      <c r="O3" s="909"/>
      <c r="P3" s="909"/>
      <c r="Q3" s="909"/>
      <c r="R3" s="909"/>
      <c r="S3" s="909"/>
      <c r="T3" s="201"/>
      <c r="U3" s="201"/>
      <c r="V3" s="201"/>
      <c r="W3" s="201"/>
      <c r="X3" s="201"/>
    </row>
    <row r="4" spans="2:11" ht="12.75">
      <c r="B4" s="320" t="s">
        <v>1361</v>
      </c>
      <c r="C4" s="320"/>
      <c r="D4" s="320"/>
      <c r="E4" s="320"/>
      <c r="I4" s="1735" t="s">
        <v>14</v>
      </c>
      <c r="J4" s="1735"/>
      <c r="K4" s="1284">
        <f>'4 - Non-Escrowed Funds'!K13</f>
        <v>42004</v>
      </c>
    </row>
    <row r="5" ht="13.5" thickBot="1">
      <c r="A5" s="628" t="s">
        <v>475</v>
      </c>
    </row>
    <row r="6" spans="2:12" ht="13.5" thickBot="1">
      <c r="B6" s="1711" t="s">
        <v>243</v>
      </c>
      <c r="C6" s="1712"/>
      <c r="D6" s="1713"/>
      <c r="E6" s="1713"/>
      <c r="F6" s="1713"/>
      <c r="G6" s="1713"/>
      <c r="H6" s="1713"/>
      <c r="I6" s="1713"/>
      <c r="J6" s="1713"/>
      <c r="K6" s="1713"/>
      <c r="L6" s="1714"/>
    </row>
    <row r="7" spans="2:12" ht="12.75">
      <c r="B7" s="1733" t="s">
        <v>1351</v>
      </c>
      <c r="C7" s="1709" t="s">
        <v>1375</v>
      </c>
      <c r="D7" s="1716" t="s">
        <v>1344</v>
      </c>
      <c r="E7" s="1717"/>
      <c r="F7" s="1717"/>
      <c r="G7" s="1717"/>
      <c r="H7" s="1718"/>
      <c r="I7" s="1721" t="s">
        <v>1349</v>
      </c>
      <c r="J7" s="1707" t="s">
        <v>1080</v>
      </c>
      <c r="K7" s="1723" t="s">
        <v>1350</v>
      </c>
      <c r="L7" s="1707" t="s">
        <v>1313</v>
      </c>
    </row>
    <row r="8" spans="2:12" ht="13.5" thickBot="1">
      <c r="B8" s="1734"/>
      <c r="C8" s="1710"/>
      <c r="D8" s="1665"/>
      <c r="E8" s="1666"/>
      <c r="F8" s="1666"/>
      <c r="G8" s="1666"/>
      <c r="H8" s="1720"/>
      <c r="I8" s="1722"/>
      <c r="J8" s="1708"/>
      <c r="K8" s="1724"/>
      <c r="L8" s="1708"/>
    </row>
    <row r="9" spans="1:12" ht="12.75">
      <c r="A9" s="197">
        <v>1</v>
      </c>
      <c r="B9" s="1301">
        <v>10122</v>
      </c>
      <c r="C9" s="1302" t="s">
        <v>840</v>
      </c>
      <c r="D9" s="1729" t="s">
        <v>839</v>
      </c>
      <c r="E9" s="1730"/>
      <c r="F9" s="1730"/>
      <c r="G9" s="1730"/>
      <c r="H9" s="1731"/>
      <c r="I9" s="1303" t="s">
        <v>1035</v>
      </c>
      <c r="J9" s="1304">
        <f>E166</f>
        <v>2733798</v>
      </c>
      <c r="K9" s="1305">
        <f>J166</f>
        <v>404490.0031794994</v>
      </c>
      <c r="L9" s="1306">
        <v>0</v>
      </c>
    </row>
    <row r="10" spans="1:12" ht="12.75">
      <c r="A10" s="197">
        <f>A9+1</f>
        <v>2</v>
      </c>
      <c r="B10" s="1312">
        <v>10263</v>
      </c>
      <c r="C10" s="1313" t="s">
        <v>842</v>
      </c>
      <c r="D10" s="1726" t="s">
        <v>841</v>
      </c>
      <c r="E10" s="1732"/>
      <c r="F10" s="1732"/>
      <c r="G10" s="1732"/>
      <c r="H10" s="1728"/>
      <c r="I10" s="1303" t="s">
        <v>1001</v>
      </c>
      <c r="J10" s="1314">
        <f>E228</f>
        <v>610268</v>
      </c>
      <c r="K10" s="1315">
        <f>J228</f>
        <v>89719.13714665931</v>
      </c>
      <c r="L10" s="1295">
        <v>0</v>
      </c>
    </row>
    <row r="11" spans="1:12" ht="12.75">
      <c r="A11" s="197">
        <f aca="true" t="shared" si="0" ref="A11:A62">A10+1</f>
        <v>3</v>
      </c>
      <c r="B11" s="1312">
        <v>10641</v>
      </c>
      <c r="C11" s="1313" t="s">
        <v>403</v>
      </c>
      <c r="D11" s="1726" t="s">
        <v>402</v>
      </c>
      <c r="E11" s="1727"/>
      <c r="F11" s="1727"/>
      <c r="G11" s="1727"/>
      <c r="H11" s="1728"/>
      <c r="I11" s="1317" t="s">
        <v>635</v>
      </c>
      <c r="J11" s="1314">
        <f>E290</f>
        <v>58620</v>
      </c>
      <c r="K11" s="1315">
        <f>J290</f>
        <v>9085.444789476287</v>
      </c>
      <c r="L11" s="1295">
        <v>0</v>
      </c>
    </row>
    <row r="12" spans="1:12" ht="12.75">
      <c r="A12" s="197">
        <f t="shared" si="0"/>
        <v>4</v>
      </c>
      <c r="B12" s="1312">
        <v>10265</v>
      </c>
      <c r="C12" s="1313" t="s">
        <v>411</v>
      </c>
      <c r="D12" s="1726" t="s">
        <v>410</v>
      </c>
      <c r="E12" s="1727"/>
      <c r="F12" s="1727"/>
      <c r="G12" s="1727"/>
      <c r="H12" s="1728"/>
      <c r="I12" s="1303" t="s">
        <v>637</v>
      </c>
      <c r="J12" s="1315">
        <f>E354</f>
        <v>6701735</v>
      </c>
      <c r="K12" s="1315">
        <f>J354</f>
        <v>1044776.5473000889</v>
      </c>
      <c r="L12" s="1295">
        <v>0</v>
      </c>
    </row>
    <row r="13" spans="1:12" ht="12.75">
      <c r="A13" s="197">
        <f t="shared" si="0"/>
        <v>5</v>
      </c>
      <c r="B13" s="1312">
        <v>10266</v>
      </c>
      <c r="C13" s="1313" t="s">
        <v>413</v>
      </c>
      <c r="D13" s="1726" t="s">
        <v>1346</v>
      </c>
      <c r="E13" s="1727"/>
      <c r="F13" s="1727"/>
      <c r="G13" s="1727"/>
      <c r="H13" s="1728"/>
      <c r="I13" s="1303" t="s">
        <v>639</v>
      </c>
      <c r="J13" s="1315">
        <f>E415</f>
        <v>9255942</v>
      </c>
      <c r="K13" s="1315">
        <f>J415</f>
        <v>1430201.2316603316</v>
      </c>
      <c r="L13" s="1295">
        <v>0</v>
      </c>
    </row>
    <row r="14" spans="1:12" ht="12.75">
      <c r="A14" s="197">
        <f t="shared" si="0"/>
        <v>6</v>
      </c>
      <c r="B14" s="1312">
        <v>10267</v>
      </c>
      <c r="C14" s="1313" t="s">
        <v>414</v>
      </c>
      <c r="D14" s="1726" t="s">
        <v>415</v>
      </c>
      <c r="E14" s="1727"/>
      <c r="F14" s="1727"/>
      <c r="G14" s="1727"/>
      <c r="H14" s="1728"/>
      <c r="I14" s="1303" t="s">
        <v>1003</v>
      </c>
      <c r="J14" s="1315">
        <f>E481</f>
        <v>742863</v>
      </c>
      <c r="K14" s="1315">
        <f>J481</f>
        <v>106986.37297669979</v>
      </c>
      <c r="L14" s="1295">
        <v>0</v>
      </c>
    </row>
    <row r="15" spans="1:12" ht="12.75">
      <c r="A15" s="197">
        <f t="shared" si="0"/>
        <v>7</v>
      </c>
      <c r="B15" s="1312">
        <v>10268</v>
      </c>
      <c r="C15" s="1313" t="s">
        <v>418</v>
      </c>
      <c r="D15" s="1726" t="s">
        <v>417</v>
      </c>
      <c r="E15" s="1727"/>
      <c r="F15" s="1727"/>
      <c r="G15" s="1727"/>
      <c r="H15" s="1728"/>
      <c r="I15" s="1303" t="s">
        <v>641</v>
      </c>
      <c r="J15" s="1315">
        <f>E543</f>
        <v>557975</v>
      </c>
      <c r="K15" s="1315">
        <f>J543</f>
        <v>81461.8095639095</v>
      </c>
      <c r="L15" s="1295">
        <v>0</v>
      </c>
    </row>
    <row r="16" spans="1:12" ht="12.75">
      <c r="A16" s="197">
        <f t="shared" si="0"/>
        <v>8</v>
      </c>
      <c r="B16" s="1312">
        <v>10644</v>
      </c>
      <c r="C16" s="1313" t="s">
        <v>420</v>
      </c>
      <c r="D16" s="1726" t="s">
        <v>419</v>
      </c>
      <c r="E16" s="1727"/>
      <c r="F16" s="1727"/>
      <c r="G16" s="1727"/>
      <c r="H16" s="1728"/>
      <c r="I16" s="1303" t="s">
        <v>643</v>
      </c>
      <c r="J16" s="1315">
        <f>E605</f>
        <v>4042964</v>
      </c>
      <c r="K16" s="1315">
        <f>J605</f>
        <v>646104.7723895384</v>
      </c>
      <c r="L16" s="1295">
        <v>0</v>
      </c>
    </row>
    <row r="17" spans="1:12" ht="12.75">
      <c r="A17" s="197">
        <f t="shared" si="0"/>
        <v>9</v>
      </c>
      <c r="B17" s="1312">
        <v>10730</v>
      </c>
      <c r="C17" s="1313" t="s">
        <v>421</v>
      </c>
      <c r="D17" s="1726" t="s">
        <v>480</v>
      </c>
      <c r="E17" s="1727"/>
      <c r="F17" s="1727"/>
      <c r="G17" s="1727"/>
      <c r="H17" s="1728"/>
      <c r="I17" s="1303" t="s">
        <v>645</v>
      </c>
      <c r="J17" s="1315">
        <f>E667</f>
        <v>4246849</v>
      </c>
      <c r="K17" s="1315">
        <f>J667</f>
        <v>646733.4400559015</v>
      </c>
      <c r="L17" s="1295">
        <v>0</v>
      </c>
    </row>
    <row r="18" spans="1:12" ht="12.75">
      <c r="A18" s="197">
        <f t="shared" si="0"/>
        <v>10</v>
      </c>
      <c r="B18" s="1312" t="s">
        <v>1136</v>
      </c>
      <c r="C18" s="1313" t="s">
        <v>1136</v>
      </c>
      <c r="D18" s="1701" t="s">
        <v>481</v>
      </c>
      <c r="E18" s="1702"/>
      <c r="F18" s="1702"/>
      <c r="G18" s="1702"/>
      <c r="H18" s="1703"/>
      <c r="I18" s="1320" t="s">
        <v>1136</v>
      </c>
      <c r="J18" s="1315"/>
      <c r="K18" s="1315"/>
      <c r="L18" s="1295"/>
    </row>
    <row r="19" spans="1:12" ht="12.75">
      <c r="A19" s="197">
        <f t="shared" si="0"/>
        <v>11</v>
      </c>
      <c r="B19" s="1312">
        <v>10839</v>
      </c>
      <c r="C19" s="1321" t="s">
        <v>1429</v>
      </c>
      <c r="D19" s="1322" t="s">
        <v>1379</v>
      </c>
      <c r="E19" s="1297"/>
      <c r="F19" s="1297"/>
      <c r="G19" s="1297"/>
      <c r="H19" s="1298"/>
      <c r="I19" s="1323" t="s">
        <v>1381</v>
      </c>
      <c r="J19" s="1315">
        <f>E728</f>
        <v>5181360</v>
      </c>
      <c r="K19" s="1315">
        <f>J728</f>
        <v>837308.4722939336</v>
      </c>
      <c r="L19" s="1295">
        <v>0</v>
      </c>
    </row>
    <row r="20" spans="1:12" ht="12.75">
      <c r="A20" s="197">
        <f t="shared" si="0"/>
        <v>12</v>
      </c>
      <c r="B20" s="1312">
        <v>30067</v>
      </c>
      <c r="C20" s="1321" t="s">
        <v>1378</v>
      </c>
      <c r="D20" s="1725" t="s">
        <v>1380</v>
      </c>
      <c r="E20" s="1692"/>
      <c r="F20" s="1692"/>
      <c r="G20" s="1692"/>
      <c r="H20" s="1693"/>
      <c r="I20" s="1324" t="s">
        <v>1382</v>
      </c>
      <c r="J20" s="1315">
        <f>E791</f>
        <v>622164</v>
      </c>
      <c r="K20" s="1315">
        <f>J791</f>
        <v>103566.16885114666</v>
      </c>
      <c r="L20" s="1295">
        <v>0</v>
      </c>
    </row>
    <row r="21" spans="1:12" ht="12.75">
      <c r="A21" s="197">
        <f t="shared" si="0"/>
        <v>13</v>
      </c>
      <c r="B21" s="1312"/>
      <c r="C21" s="1321"/>
      <c r="D21" s="1725"/>
      <c r="E21" s="1692"/>
      <c r="F21" s="1692"/>
      <c r="G21" s="1692"/>
      <c r="H21" s="1693"/>
      <c r="I21" s="1324"/>
      <c r="J21" s="1315"/>
      <c r="K21" s="1315"/>
      <c r="L21" s="1295"/>
    </row>
    <row r="22" spans="1:12" ht="12.75">
      <c r="A22" s="197">
        <f t="shared" si="0"/>
        <v>14</v>
      </c>
      <c r="B22" s="1312"/>
      <c r="C22" s="1313"/>
      <c r="D22" s="1691"/>
      <c r="E22" s="1692"/>
      <c r="F22" s="1692"/>
      <c r="G22" s="1692"/>
      <c r="H22" s="1693"/>
      <c r="I22" s="1326"/>
      <c r="J22" s="1315"/>
      <c r="K22" s="1315"/>
      <c r="L22" s="1295"/>
    </row>
    <row r="23" spans="1:12" ht="12.75">
      <c r="A23" s="197">
        <f t="shared" si="0"/>
        <v>15</v>
      </c>
      <c r="B23" s="1312"/>
      <c r="C23" s="1313"/>
      <c r="D23" s="1691"/>
      <c r="E23" s="1692"/>
      <c r="F23" s="1692"/>
      <c r="G23" s="1692"/>
      <c r="H23" s="1693"/>
      <c r="I23" s="1326"/>
      <c r="J23" s="1315"/>
      <c r="K23" s="1315"/>
      <c r="L23" s="1295"/>
    </row>
    <row r="24" spans="1:12" ht="12.75">
      <c r="A24" s="197">
        <f t="shared" si="0"/>
        <v>16</v>
      </c>
      <c r="B24" s="1312"/>
      <c r="C24" s="1313"/>
      <c r="D24" s="1691"/>
      <c r="E24" s="1692"/>
      <c r="F24" s="1692"/>
      <c r="G24" s="1692"/>
      <c r="H24" s="1693"/>
      <c r="I24" s="1326"/>
      <c r="J24" s="1315"/>
      <c r="K24" s="1315"/>
      <c r="L24" s="1295"/>
    </row>
    <row r="25" spans="1:12" ht="12.75">
      <c r="A25" s="197">
        <f t="shared" si="0"/>
        <v>17</v>
      </c>
      <c r="B25" s="1312"/>
      <c r="C25" s="1313"/>
      <c r="D25" s="1691"/>
      <c r="E25" s="1692"/>
      <c r="F25" s="1692"/>
      <c r="G25" s="1692"/>
      <c r="H25" s="1693"/>
      <c r="I25" s="1326"/>
      <c r="J25" s="1315"/>
      <c r="K25" s="1315"/>
      <c r="L25" s="1295"/>
    </row>
    <row r="26" spans="1:12" ht="12.75">
      <c r="A26" s="197">
        <f t="shared" si="0"/>
        <v>18</v>
      </c>
      <c r="B26" s="1312"/>
      <c r="C26" s="1313"/>
      <c r="D26" s="1691"/>
      <c r="E26" s="1692"/>
      <c r="F26" s="1692"/>
      <c r="G26" s="1692"/>
      <c r="H26" s="1693"/>
      <c r="I26" s="1326"/>
      <c r="J26" s="1315"/>
      <c r="K26" s="1315"/>
      <c r="L26" s="1295"/>
    </row>
    <row r="27" spans="1:12" ht="12.75">
      <c r="A27" s="197">
        <f t="shared" si="0"/>
        <v>19</v>
      </c>
      <c r="B27" s="1312"/>
      <c r="C27" s="1313"/>
      <c r="D27" s="1691"/>
      <c r="E27" s="1692"/>
      <c r="F27" s="1692"/>
      <c r="G27" s="1692"/>
      <c r="H27" s="1693"/>
      <c r="I27" s="1326"/>
      <c r="J27" s="1315"/>
      <c r="K27" s="1315"/>
      <c r="L27" s="1295"/>
    </row>
    <row r="28" spans="1:12" ht="12.75">
      <c r="A28" s="197">
        <f t="shared" si="0"/>
        <v>20</v>
      </c>
      <c r="B28" s="1312"/>
      <c r="C28" s="1313"/>
      <c r="D28" s="1691"/>
      <c r="E28" s="1692"/>
      <c r="F28" s="1692"/>
      <c r="G28" s="1692"/>
      <c r="H28" s="1693"/>
      <c r="I28" s="1326"/>
      <c r="J28" s="1315"/>
      <c r="K28" s="1315"/>
      <c r="L28" s="1295"/>
    </row>
    <row r="29" spans="1:12" ht="12.75">
      <c r="A29" s="197">
        <f t="shared" si="0"/>
        <v>21</v>
      </c>
      <c r="B29" s="1312"/>
      <c r="C29" s="1313"/>
      <c r="D29" s="1691"/>
      <c r="E29" s="1692"/>
      <c r="F29" s="1692"/>
      <c r="G29" s="1692"/>
      <c r="H29" s="1693"/>
      <c r="I29" s="1293"/>
      <c r="J29" s="1315"/>
      <c r="K29" s="1315"/>
      <c r="L29" s="1295"/>
    </row>
    <row r="30" spans="1:12" ht="12.75">
      <c r="A30" s="197">
        <f t="shared" si="0"/>
        <v>22</v>
      </c>
      <c r="B30" s="1312"/>
      <c r="C30" s="1313"/>
      <c r="D30" s="1691"/>
      <c r="E30" s="1692"/>
      <c r="F30" s="1692"/>
      <c r="G30" s="1692"/>
      <c r="H30" s="1693"/>
      <c r="I30" s="1293"/>
      <c r="J30" s="1315"/>
      <c r="K30" s="1315"/>
      <c r="L30" s="1295"/>
    </row>
    <row r="31" spans="1:12" ht="12.75">
      <c r="A31" s="197">
        <f t="shared" si="0"/>
        <v>23</v>
      </c>
      <c r="B31" s="1312"/>
      <c r="C31" s="1313"/>
      <c r="D31" s="1691"/>
      <c r="E31" s="1692"/>
      <c r="F31" s="1692"/>
      <c r="G31" s="1692"/>
      <c r="H31" s="1693"/>
      <c r="I31" s="1293"/>
      <c r="J31" s="1315"/>
      <c r="K31" s="1315"/>
      <c r="L31" s="1295"/>
    </row>
    <row r="32" spans="1:12" ht="12.75">
      <c r="A32" s="197">
        <f t="shared" si="0"/>
        <v>24</v>
      </c>
      <c r="B32" s="1312"/>
      <c r="C32" s="1313"/>
      <c r="D32" s="1691"/>
      <c r="E32" s="1692"/>
      <c r="F32" s="1692"/>
      <c r="G32" s="1692"/>
      <c r="H32" s="1693"/>
      <c r="I32" s="1293"/>
      <c r="J32" s="1315"/>
      <c r="K32" s="1315"/>
      <c r="L32" s="1295"/>
    </row>
    <row r="33" spans="1:12" ht="12.75">
      <c r="A33" s="197">
        <f t="shared" si="0"/>
        <v>25</v>
      </c>
      <c r="B33" s="1312"/>
      <c r="C33" s="1313"/>
      <c r="D33" s="1691"/>
      <c r="E33" s="1700"/>
      <c r="F33" s="1700"/>
      <c r="G33" s="1700"/>
      <c r="H33" s="1693"/>
      <c r="I33" s="1293"/>
      <c r="J33" s="1315"/>
      <c r="K33" s="1315"/>
      <c r="L33" s="1295"/>
    </row>
    <row r="34" spans="1:12" ht="12.75">
      <c r="A34" s="197">
        <f t="shared" si="0"/>
        <v>26</v>
      </c>
      <c r="B34" s="1312"/>
      <c r="C34" s="1313"/>
      <c r="D34" s="1691"/>
      <c r="E34" s="1700"/>
      <c r="F34" s="1700"/>
      <c r="G34" s="1700"/>
      <c r="H34" s="1693"/>
      <c r="I34" s="1293"/>
      <c r="J34" s="1315"/>
      <c r="K34" s="1315"/>
      <c r="L34" s="1295"/>
    </row>
    <row r="35" spans="1:12" ht="12.75">
      <c r="A35" s="197">
        <f t="shared" si="0"/>
        <v>27</v>
      </c>
      <c r="B35" s="1312"/>
      <c r="C35" s="1313"/>
      <c r="D35" s="1691"/>
      <c r="E35" s="1692"/>
      <c r="F35" s="1692"/>
      <c r="G35" s="1692"/>
      <c r="H35" s="1693"/>
      <c r="I35" s="1293"/>
      <c r="J35" s="1315"/>
      <c r="K35" s="1315"/>
      <c r="L35" s="1295"/>
    </row>
    <row r="36" spans="1:12" ht="12.75">
      <c r="A36" s="197">
        <f t="shared" si="0"/>
        <v>28</v>
      </c>
      <c r="B36" s="1312"/>
      <c r="C36" s="1313"/>
      <c r="D36" s="1691"/>
      <c r="E36" s="1692"/>
      <c r="F36" s="1692"/>
      <c r="G36" s="1692"/>
      <c r="H36" s="1693"/>
      <c r="I36" s="1293"/>
      <c r="J36" s="1315"/>
      <c r="K36" s="1315"/>
      <c r="L36" s="1295"/>
    </row>
    <row r="37" spans="1:12" ht="12.75">
      <c r="A37" s="197">
        <f t="shared" si="0"/>
        <v>29</v>
      </c>
      <c r="B37" s="1312"/>
      <c r="C37" s="1313"/>
      <c r="D37" s="1691"/>
      <c r="E37" s="1692"/>
      <c r="F37" s="1692"/>
      <c r="G37" s="1692"/>
      <c r="H37" s="1693"/>
      <c r="I37" s="1293"/>
      <c r="J37" s="1315"/>
      <c r="K37" s="1315"/>
      <c r="L37" s="1295"/>
    </row>
    <row r="38" spans="1:12" ht="12.75">
      <c r="A38" s="197">
        <f t="shared" si="0"/>
        <v>30</v>
      </c>
      <c r="B38" s="1312"/>
      <c r="C38" s="1313"/>
      <c r="D38" s="1691"/>
      <c r="E38" s="1692"/>
      <c r="F38" s="1692"/>
      <c r="G38" s="1692"/>
      <c r="H38" s="1693"/>
      <c r="I38" s="1293"/>
      <c r="J38" s="1315"/>
      <c r="K38" s="1315"/>
      <c r="L38" s="1295"/>
    </row>
    <row r="39" spans="1:12" ht="12.75">
      <c r="A39" s="197">
        <f t="shared" si="0"/>
        <v>31</v>
      </c>
      <c r="B39" s="1312"/>
      <c r="C39" s="1313"/>
      <c r="D39" s="1691"/>
      <c r="E39" s="1692"/>
      <c r="F39" s="1692"/>
      <c r="G39" s="1692"/>
      <c r="H39" s="1693"/>
      <c r="I39" s="1293"/>
      <c r="J39" s="1315"/>
      <c r="K39" s="1315"/>
      <c r="L39" s="1295"/>
    </row>
    <row r="40" spans="1:12" ht="12.75">
      <c r="A40" s="197">
        <f t="shared" si="0"/>
        <v>32</v>
      </c>
      <c r="B40" s="1312"/>
      <c r="C40" s="1313"/>
      <c r="D40" s="1691"/>
      <c r="E40" s="1700"/>
      <c r="F40" s="1700"/>
      <c r="G40" s="1700"/>
      <c r="H40" s="1693"/>
      <c r="I40" s="1293"/>
      <c r="J40" s="1315"/>
      <c r="K40" s="1315"/>
      <c r="L40" s="1295"/>
    </row>
    <row r="41" spans="1:12" ht="12.75">
      <c r="A41" s="197">
        <f t="shared" si="0"/>
        <v>33</v>
      </c>
      <c r="B41" s="1312"/>
      <c r="C41" s="1313"/>
      <c r="D41" s="1691"/>
      <c r="E41" s="1692"/>
      <c r="F41" s="1692"/>
      <c r="G41" s="1692"/>
      <c r="H41" s="1693"/>
      <c r="I41" s="1293"/>
      <c r="J41" s="1315"/>
      <c r="K41" s="1315"/>
      <c r="L41" s="1295"/>
    </row>
    <row r="42" spans="1:12" ht="12.75">
      <c r="A42" s="197">
        <f t="shared" si="0"/>
        <v>34</v>
      </c>
      <c r="B42" s="1312"/>
      <c r="C42" s="1313"/>
      <c r="D42" s="1691"/>
      <c r="E42" s="1692"/>
      <c r="F42" s="1692"/>
      <c r="G42" s="1692"/>
      <c r="H42" s="1693"/>
      <c r="I42" s="1293"/>
      <c r="J42" s="1315"/>
      <c r="K42" s="1315"/>
      <c r="L42" s="1295"/>
    </row>
    <row r="43" spans="1:12" ht="12.75">
      <c r="A43" s="197">
        <f t="shared" si="0"/>
        <v>35</v>
      </c>
      <c r="B43" s="1312"/>
      <c r="C43" s="1313"/>
      <c r="D43" s="1691"/>
      <c r="E43" s="1700"/>
      <c r="F43" s="1700"/>
      <c r="G43" s="1700"/>
      <c r="H43" s="1693"/>
      <c r="I43" s="1293"/>
      <c r="J43" s="1315"/>
      <c r="K43" s="1315"/>
      <c r="L43" s="1295"/>
    </row>
    <row r="44" spans="1:12" ht="12.75">
      <c r="A44" s="197">
        <f t="shared" si="0"/>
        <v>36</v>
      </c>
      <c r="B44" s="1312"/>
      <c r="C44" s="1313"/>
      <c r="D44" s="1691"/>
      <c r="E44" s="1700"/>
      <c r="F44" s="1700"/>
      <c r="G44" s="1700"/>
      <c r="H44" s="1693"/>
      <c r="I44" s="1293"/>
      <c r="J44" s="1315"/>
      <c r="K44" s="1315"/>
      <c r="L44" s="1295"/>
    </row>
    <row r="45" spans="1:12" ht="13.5" customHeight="1">
      <c r="A45" s="197">
        <f t="shared" si="0"/>
        <v>37</v>
      </c>
      <c r="B45" s="1312"/>
      <c r="C45" s="1313"/>
      <c r="D45" s="1691"/>
      <c r="E45" s="1692"/>
      <c r="F45" s="1692"/>
      <c r="G45" s="1692"/>
      <c r="H45" s="1693"/>
      <c r="I45" s="1293"/>
      <c r="J45" s="1315"/>
      <c r="K45" s="1315"/>
      <c r="L45" s="1295"/>
    </row>
    <row r="46" spans="1:12" ht="12.75" customHeight="1">
      <c r="A46" s="197">
        <f t="shared" si="0"/>
        <v>38</v>
      </c>
      <c r="B46" s="1312"/>
      <c r="C46" s="1313"/>
      <c r="D46" s="1691"/>
      <c r="E46" s="1692"/>
      <c r="F46" s="1692"/>
      <c r="G46" s="1692"/>
      <c r="H46" s="1693"/>
      <c r="I46" s="1293"/>
      <c r="J46" s="1315"/>
      <c r="K46" s="1315"/>
      <c r="L46" s="1295"/>
    </row>
    <row r="47" spans="1:12" ht="12.75">
      <c r="A47" s="197">
        <f t="shared" si="0"/>
        <v>39</v>
      </c>
      <c r="B47" s="1312"/>
      <c r="C47" s="1313"/>
      <c r="D47" s="1691"/>
      <c r="E47" s="1692"/>
      <c r="F47" s="1692"/>
      <c r="G47" s="1692"/>
      <c r="H47" s="1693"/>
      <c r="I47" s="1293"/>
      <c r="J47" s="1315"/>
      <c r="K47" s="1315"/>
      <c r="L47" s="1295"/>
    </row>
    <row r="48" spans="1:12" ht="12.75">
      <c r="A48" s="197">
        <f t="shared" si="0"/>
        <v>40</v>
      </c>
      <c r="B48" s="1312"/>
      <c r="C48" s="1313"/>
      <c r="D48" s="1691"/>
      <c r="E48" s="1692"/>
      <c r="F48" s="1692"/>
      <c r="G48" s="1692"/>
      <c r="H48" s="1693"/>
      <c r="I48" s="1293"/>
      <c r="J48" s="1315"/>
      <c r="K48" s="1315"/>
      <c r="L48" s="1295"/>
    </row>
    <row r="49" spans="1:12" ht="12.75">
      <c r="A49" s="197">
        <f t="shared" si="0"/>
        <v>41</v>
      </c>
      <c r="B49" s="1312"/>
      <c r="C49" s="1313"/>
      <c r="D49" s="1691"/>
      <c r="E49" s="1692"/>
      <c r="F49" s="1692"/>
      <c r="G49" s="1692"/>
      <c r="H49" s="1693"/>
      <c r="I49" s="1293"/>
      <c r="J49" s="1315"/>
      <c r="K49" s="1315"/>
      <c r="L49" s="1295"/>
    </row>
    <row r="50" spans="1:12" ht="12.75">
      <c r="A50" s="197">
        <f t="shared" si="0"/>
        <v>42</v>
      </c>
      <c r="B50" s="1312"/>
      <c r="C50" s="1313"/>
      <c r="D50" s="1691"/>
      <c r="E50" s="1700"/>
      <c r="F50" s="1700"/>
      <c r="G50" s="1700"/>
      <c r="H50" s="1693"/>
      <c r="I50" s="1293"/>
      <c r="J50" s="1315"/>
      <c r="K50" s="1315"/>
      <c r="L50" s="1295"/>
    </row>
    <row r="51" spans="1:12" ht="12.75">
      <c r="A51" s="197">
        <f t="shared" si="0"/>
        <v>43</v>
      </c>
      <c r="B51" s="1312"/>
      <c r="C51" s="1313"/>
      <c r="D51" s="1296"/>
      <c r="E51" s="1297"/>
      <c r="F51" s="1297"/>
      <c r="G51" s="1297"/>
      <c r="H51" s="1298"/>
      <c r="I51" s="1293"/>
      <c r="J51" s="1315"/>
      <c r="K51" s="1315"/>
      <c r="L51" s="1295"/>
    </row>
    <row r="52" spans="1:12" ht="12.75">
      <c r="A52" s="197">
        <f t="shared" si="0"/>
        <v>44</v>
      </c>
      <c r="B52" s="1312"/>
      <c r="C52" s="1313"/>
      <c r="D52" s="1691"/>
      <c r="E52" s="1700"/>
      <c r="F52" s="1700"/>
      <c r="G52" s="1700"/>
      <c r="H52" s="1693"/>
      <c r="I52" s="1293"/>
      <c r="J52" s="1315"/>
      <c r="K52" s="1315"/>
      <c r="L52" s="1295"/>
    </row>
    <row r="53" spans="1:12" ht="12.75">
      <c r="A53" s="197">
        <f t="shared" si="0"/>
        <v>45</v>
      </c>
      <c r="B53" s="1312"/>
      <c r="C53" s="1313"/>
      <c r="D53" s="1691"/>
      <c r="E53" s="1692"/>
      <c r="F53" s="1692"/>
      <c r="G53" s="1692"/>
      <c r="H53" s="1693"/>
      <c r="I53" s="1293"/>
      <c r="J53" s="1315"/>
      <c r="K53" s="1315"/>
      <c r="L53" s="1295"/>
    </row>
    <row r="54" spans="1:12" ht="12.75">
      <c r="A54" s="197">
        <f t="shared" si="0"/>
        <v>46</v>
      </c>
      <c r="B54" s="1312"/>
      <c r="C54" s="1313"/>
      <c r="D54" s="1691"/>
      <c r="E54" s="1692"/>
      <c r="F54" s="1692"/>
      <c r="G54" s="1692"/>
      <c r="H54" s="1693"/>
      <c r="I54" s="1293"/>
      <c r="J54" s="1315"/>
      <c r="K54" s="1315"/>
      <c r="L54" s="1295"/>
    </row>
    <row r="55" spans="1:12" ht="13.5" customHeight="1">
      <c r="A55" s="197">
        <f t="shared" si="0"/>
        <v>47</v>
      </c>
      <c r="B55" s="1312"/>
      <c r="C55" s="1313"/>
      <c r="D55" s="1691"/>
      <c r="E55" s="1692"/>
      <c r="F55" s="1692"/>
      <c r="G55" s="1692"/>
      <c r="H55" s="1693"/>
      <c r="I55" s="1293"/>
      <c r="J55" s="1315"/>
      <c r="K55" s="1315"/>
      <c r="L55" s="1295"/>
    </row>
    <row r="56" spans="1:12" ht="12.75" customHeight="1">
      <c r="A56" s="197">
        <f t="shared" si="0"/>
        <v>48</v>
      </c>
      <c r="B56" s="1312"/>
      <c r="C56" s="1313"/>
      <c r="D56" s="1691"/>
      <c r="E56" s="1692"/>
      <c r="F56" s="1692"/>
      <c r="G56" s="1692"/>
      <c r="H56" s="1693"/>
      <c r="I56" s="1293"/>
      <c r="J56" s="1315"/>
      <c r="K56" s="1315"/>
      <c r="L56" s="1295"/>
    </row>
    <row r="57" spans="1:12" ht="12.75">
      <c r="A57" s="197">
        <f t="shared" si="0"/>
        <v>49</v>
      </c>
      <c r="B57" s="1312"/>
      <c r="C57" s="1313"/>
      <c r="D57" s="1691"/>
      <c r="E57" s="1692"/>
      <c r="F57" s="1692"/>
      <c r="G57" s="1692"/>
      <c r="H57" s="1693"/>
      <c r="I57" s="1293"/>
      <c r="J57" s="1315"/>
      <c r="K57" s="1315"/>
      <c r="L57" s="1295"/>
    </row>
    <row r="58" spans="1:12" ht="12.75">
      <c r="A58" s="197">
        <f t="shared" si="0"/>
        <v>50</v>
      </c>
      <c r="B58" s="1312"/>
      <c r="C58" s="1313"/>
      <c r="D58" s="1691"/>
      <c r="E58" s="1692"/>
      <c r="F58" s="1692"/>
      <c r="G58" s="1692"/>
      <c r="H58" s="1693"/>
      <c r="I58" s="1293"/>
      <c r="J58" s="1315"/>
      <c r="K58" s="1315"/>
      <c r="L58" s="1295"/>
    </row>
    <row r="59" spans="1:12" ht="12.75">
      <c r="A59" s="197">
        <f t="shared" si="0"/>
        <v>51</v>
      </c>
      <c r="B59" s="1312"/>
      <c r="C59" s="1313"/>
      <c r="D59" s="1296"/>
      <c r="E59" s="1327"/>
      <c r="F59" s="1327"/>
      <c r="G59" s="1327"/>
      <c r="H59" s="1298"/>
      <c r="I59" s="1293"/>
      <c r="J59" s="1315"/>
      <c r="K59" s="1315"/>
      <c r="L59" s="1295"/>
    </row>
    <row r="60" spans="1:12" ht="12.75">
      <c r="A60" s="197">
        <f t="shared" si="0"/>
        <v>52</v>
      </c>
      <c r="B60" s="1312"/>
      <c r="C60" s="1313"/>
      <c r="D60" s="1296"/>
      <c r="E60" s="1297"/>
      <c r="F60" s="1297"/>
      <c r="G60" s="1297"/>
      <c r="H60" s="1298"/>
      <c r="I60" s="1293"/>
      <c r="J60" s="1315"/>
      <c r="K60" s="1315"/>
      <c r="L60" s="1295"/>
    </row>
    <row r="61" spans="1:12" ht="12.75">
      <c r="A61" s="197">
        <f t="shared" si="0"/>
        <v>53</v>
      </c>
      <c r="B61" s="1312"/>
      <c r="C61" s="1328"/>
      <c r="D61" s="1296"/>
      <c r="E61" s="1297"/>
      <c r="F61" s="1297"/>
      <c r="G61" s="1297"/>
      <c r="H61" s="1298"/>
      <c r="I61" s="1293"/>
      <c r="J61" s="1315"/>
      <c r="K61" s="1315"/>
      <c r="L61" s="1295"/>
    </row>
    <row r="62" spans="1:12" ht="13.5" thickBot="1">
      <c r="A62" s="197">
        <f t="shared" si="0"/>
        <v>54</v>
      </c>
      <c r="B62" s="994" t="s">
        <v>1359</v>
      </c>
      <c r="C62" s="991"/>
      <c r="D62" s="992"/>
      <c r="E62" s="992"/>
      <c r="F62" s="992"/>
      <c r="G62" s="992"/>
      <c r="H62" s="993"/>
      <c r="I62" s="914"/>
      <c r="J62" s="933">
        <f>SUM(J9:J61)</f>
        <v>34754538</v>
      </c>
      <c r="K62" s="933">
        <f>SUM(K9:K61)</f>
        <v>5400433.400207185</v>
      </c>
      <c r="L62" s="995">
        <f>SUM(L9:L61)</f>
        <v>0</v>
      </c>
    </row>
    <row r="63" ht="12.75">
      <c r="A63" s="201"/>
    </row>
    <row r="64" ht="12.75">
      <c r="A64" s="201"/>
    </row>
    <row r="65" spans="1:7" ht="12.75">
      <c r="A65" s="201"/>
      <c r="G65" s="197" t="s">
        <v>647</v>
      </c>
    </row>
    <row r="66" spans="1:7" ht="12.75">
      <c r="A66" s="201"/>
      <c r="G66" s="1285" t="s">
        <v>1430</v>
      </c>
    </row>
    <row r="67" spans="1:12" ht="20.25">
      <c r="A67" s="201"/>
      <c r="B67" s="1366" t="s">
        <v>1279</v>
      </c>
      <c r="C67" s="1366"/>
      <c r="D67" s="1366"/>
      <c r="E67" s="1366"/>
      <c r="F67" s="1366"/>
      <c r="G67" s="1366"/>
      <c r="H67" s="1366"/>
      <c r="I67" s="1366"/>
      <c r="J67" s="1366"/>
      <c r="K67" s="1366"/>
      <c r="L67" s="1366"/>
    </row>
    <row r="68" spans="1:12" ht="16.5">
      <c r="A68" s="201"/>
      <c r="B68" s="1639" t="str">
        <f>$B$2</f>
        <v>(For Rate Year Beginning July 1, 2015, Based on 2014 Data)</v>
      </c>
      <c r="C68" s="1639"/>
      <c r="D68" s="1639"/>
      <c r="E68" s="1639"/>
      <c r="F68" s="1639"/>
      <c r="G68" s="1639"/>
      <c r="H68" s="1639"/>
      <c r="I68" s="1639"/>
      <c r="J68" s="1639"/>
      <c r="K68" s="1639"/>
      <c r="L68" s="1639"/>
    </row>
    <row r="69" spans="1:7" ht="12.75">
      <c r="A69" s="201"/>
      <c r="G69" s="2"/>
    </row>
    <row r="70" spans="1:7" ht="12.75">
      <c r="A70" s="201"/>
      <c r="B70" s="320" t="s">
        <v>175</v>
      </c>
      <c r="G70" s="2"/>
    </row>
    <row r="71" spans="1:7" ht="13.5" thickBot="1">
      <c r="A71" s="628" t="s">
        <v>475</v>
      </c>
      <c r="G71" s="2"/>
    </row>
    <row r="72" spans="1:12" ht="13.5" customHeight="1" thickBot="1">
      <c r="A72" s="201"/>
      <c r="B72" s="1711" t="s">
        <v>1352</v>
      </c>
      <c r="C72" s="1712"/>
      <c r="D72" s="1713"/>
      <c r="E72" s="1713"/>
      <c r="F72" s="1713"/>
      <c r="G72" s="1713"/>
      <c r="H72" s="1713"/>
      <c r="I72" s="1713"/>
      <c r="J72" s="1713"/>
      <c r="K72" s="1713"/>
      <c r="L72" s="1714"/>
    </row>
    <row r="73" spans="1:12" ht="12.75" customHeight="1">
      <c r="A73" s="201"/>
      <c r="B73" s="1715" t="s">
        <v>1351</v>
      </c>
      <c r="C73" s="1709" t="s">
        <v>1375</v>
      </c>
      <c r="D73" s="1716" t="s">
        <v>1344</v>
      </c>
      <c r="E73" s="1717"/>
      <c r="F73" s="1717"/>
      <c r="G73" s="1717"/>
      <c r="H73" s="1718"/>
      <c r="I73" s="1721" t="s">
        <v>1349</v>
      </c>
      <c r="J73" s="1707" t="s">
        <v>1080</v>
      </c>
      <c r="K73" s="1723" t="s">
        <v>1350</v>
      </c>
      <c r="L73" s="1707" t="s">
        <v>1313</v>
      </c>
    </row>
    <row r="74" spans="1:12" ht="13.5" thickBot="1">
      <c r="A74" s="201"/>
      <c r="B74" s="1708"/>
      <c r="C74" s="1710"/>
      <c r="D74" s="1665"/>
      <c r="E74" s="1666"/>
      <c r="F74" s="1666"/>
      <c r="G74" s="1666"/>
      <c r="H74" s="1720"/>
      <c r="I74" s="1722"/>
      <c r="J74" s="1708"/>
      <c r="K74" s="1724"/>
      <c r="L74" s="1708"/>
    </row>
    <row r="75" spans="1:12" ht="12.75">
      <c r="A75" s="197">
        <f aca="true" t="shared" si="1" ref="A75:A84">A74+1</f>
        <v>1</v>
      </c>
      <c r="B75" s="1286"/>
      <c r="C75" s="1287"/>
      <c r="D75" s="1704"/>
      <c r="E75" s="1705"/>
      <c r="F75" s="1705"/>
      <c r="G75" s="1705"/>
      <c r="H75" s="1706"/>
      <c r="I75" s="1288"/>
      <c r="J75" s="1289"/>
      <c r="K75" s="1289"/>
      <c r="L75" s="1290"/>
    </row>
    <row r="76" spans="1:12" ht="12.75">
      <c r="A76" s="197">
        <f t="shared" si="1"/>
        <v>2</v>
      </c>
      <c r="B76" s="1291"/>
      <c r="C76" s="1292"/>
      <c r="D76" s="1691"/>
      <c r="E76" s="1692"/>
      <c r="F76" s="1692"/>
      <c r="G76" s="1692"/>
      <c r="H76" s="1693"/>
      <c r="I76" s="1293"/>
      <c r="J76" s="1294"/>
      <c r="K76" s="1294"/>
      <c r="L76" s="1295"/>
    </row>
    <row r="77" spans="1:12" ht="12.75">
      <c r="A77" s="197">
        <f t="shared" si="1"/>
        <v>3</v>
      </c>
      <c r="B77" s="1291"/>
      <c r="C77" s="1292"/>
      <c r="D77" s="1296"/>
      <c r="E77" s="1297"/>
      <c r="F77" s="1297"/>
      <c r="G77" s="1297"/>
      <c r="H77" s="1298"/>
      <c r="I77" s="1293"/>
      <c r="J77" s="1294"/>
      <c r="K77" s="1294"/>
      <c r="L77" s="1295"/>
    </row>
    <row r="78" spans="1:12" ht="12.75">
      <c r="A78" s="197">
        <f t="shared" si="1"/>
        <v>4</v>
      </c>
      <c r="B78" s="1291"/>
      <c r="C78" s="1292"/>
      <c r="D78" s="1296"/>
      <c r="E78" s="1297"/>
      <c r="F78" s="1297"/>
      <c r="G78" s="1297"/>
      <c r="H78" s="1298"/>
      <c r="I78" s="1293"/>
      <c r="J78" s="1294"/>
      <c r="K78" s="1294"/>
      <c r="L78" s="1295"/>
    </row>
    <row r="79" spans="1:12" ht="12.75">
      <c r="A79" s="197">
        <f t="shared" si="1"/>
        <v>5</v>
      </c>
      <c r="B79" s="1291"/>
      <c r="C79" s="1292"/>
      <c r="D79" s="1296"/>
      <c r="E79" s="1297"/>
      <c r="F79" s="1297"/>
      <c r="G79" s="1297"/>
      <c r="H79" s="1298"/>
      <c r="I79" s="1293"/>
      <c r="J79" s="1294"/>
      <c r="K79" s="1294"/>
      <c r="L79" s="1295"/>
    </row>
    <row r="80" spans="1:12" ht="12.75">
      <c r="A80" s="197">
        <f t="shared" si="1"/>
        <v>6</v>
      </c>
      <c r="B80" s="1291"/>
      <c r="C80" s="1292"/>
      <c r="D80" s="1691"/>
      <c r="E80" s="1692"/>
      <c r="F80" s="1692"/>
      <c r="G80" s="1692"/>
      <c r="H80" s="1693"/>
      <c r="I80" s="1293"/>
      <c r="J80" s="1294"/>
      <c r="K80" s="1294"/>
      <c r="L80" s="1295"/>
    </row>
    <row r="81" spans="1:12" ht="12.75">
      <c r="A81" s="197">
        <f t="shared" si="1"/>
        <v>7</v>
      </c>
      <c r="B81" s="1291"/>
      <c r="C81" s="1292"/>
      <c r="D81" s="1691"/>
      <c r="E81" s="1692"/>
      <c r="F81" s="1692"/>
      <c r="G81" s="1692"/>
      <c r="H81" s="1693"/>
      <c r="I81" s="1293"/>
      <c r="J81" s="1294"/>
      <c r="K81" s="1294"/>
      <c r="L81" s="1295"/>
    </row>
    <row r="82" spans="1:12" ht="12.75">
      <c r="A82" s="197">
        <f t="shared" si="1"/>
        <v>8</v>
      </c>
      <c r="B82" s="1291"/>
      <c r="C82" s="1292"/>
      <c r="D82" s="1691"/>
      <c r="E82" s="1692"/>
      <c r="F82" s="1692"/>
      <c r="G82" s="1692"/>
      <c r="H82" s="1693"/>
      <c r="I82" s="1293"/>
      <c r="J82" s="1294"/>
      <c r="K82" s="1294"/>
      <c r="L82" s="1295"/>
    </row>
    <row r="83" spans="1:12" ht="12.75">
      <c r="A83" s="197">
        <f t="shared" si="1"/>
        <v>9</v>
      </c>
      <c r="B83" s="1291"/>
      <c r="C83" s="1299"/>
      <c r="D83" s="1296"/>
      <c r="E83" s="1297"/>
      <c r="F83" s="1297"/>
      <c r="G83" s="1297"/>
      <c r="H83" s="1298"/>
      <c r="I83" s="1293"/>
      <c r="J83" s="1294"/>
      <c r="K83" s="1294"/>
      <c r="L83" s="1295"/>
    </row>
    <row r="84" spans="1:12" ht="13.5" thickBot="1">
      <c r="A84" s="197">
        <f t="shared" si="1"/>
        <v>10</v>
      </c>
      <c r="B84" s="1696" t="s">
        <v>1353</v>
      </c>
      <c r="C84" s="1698"/>
      <c r="D84" s="1698"/>
      <c r="E84" s="1698"/>
      <c r="F84" s="1698"/>
      <c r="G84" s="1698"/>
      <c r="H84" s="1699"/>
      <c r="I84" s="914" t="s">
        <v>1136</v>
      </c>
      <c r="J84" s="996">
        <f>SUM(J75:J83)</f>
        <v>0</v>
      </c>
      <c r="K84" s="996">
        <f>SUM(K75:K83)</f>
        <v>0</v>
      </c>
      <c r="L84" s="997">
        <f>SUM(L75:L83)</f>
        <v>0</v>
      </c>
    </row>
    <row r="85" spans="1:12" ht="13.5" customHeight="1">
      <c r="A85" s="201"/>
      <c r="B85" s="748"/>
      <c r="C85" s="748"/>
      <c r="D85" s="748"/>
      <c r="E85" s="748"/>
      <c r="F85" s="748"/>
      <c r="G85" s="748"/>
      <c r="H85" s="748"/>
      <c r="I85" s="748"/>
      <c r="J85" s="748"/>
      <c r="K85" s="748"/>
      <c r="L85" s="748"/>
    </row>
    <row r="86" spans="1:12" ht="12.75" customHeight="1" thickBot="1">
      <c r="A86" s="201"/>
      <c r="B86" s="748"/>
      <c r="C86" s="748"/>
      <c r="D86" s="748"/>
      <c r="E86" s="748"/>
      <c r="F86" s="748"/>
      <c r="G86" s="748"/>
      <c r="H86" s="748"/>
      <c r="I86" s="748"/>
      <c r="J86" s="748"/>
      <c r="K86" s="748"/>
      <c r="L86" s="748"/>
    </row>
    <row r="87" spans="1:12" ht="13.5" customHeight="1" thickBot="1">
      <c r="A87" s="201"/>
      <c r="B87" s="1711" t="s">
        <v>1354</v>
      </c>
      <c r="C87" s="1712"/>
      <c r="D87" s="1713"/>
      <c r="E87" s="1713"/>
      <c r="F87" s="1713"/>
      <c r="G87" s="1713"/>
      <c r="H87" s="1713"/>
      <c r="I87" s="1713"/>
      <c r="J87" s="1713"/>
      <c r="K87" s="1713"/>
      <c r="L87" s="1714"/>
    </row>
    <row r="88" spans="1:12" ht="12.75" customHeight="1">
      <c r="A88" s="201"/>
      <c r="B88" s="1715" t="s">
        <v>1351</v>
      </c>
      <c r="C88" s="1709" t="s">
        <v>1375</v>
      </c>
      <c r="D88" s="1716" t="s">
        <v>1344</v>
      </c>
      <c r="E88" s="1717"/>
      <c r="F88" s="1717"/>
      <c r="G88" s="1717"/>
      <c r="H88" s="1718"/>
      <c r="I88" s="1721" t="s">
        <v>1349</v>
      </c>
      <c r="J88" s="1707" t="s">
        <v>1080</v>
      </c>
      <c r="K88" s="1723" t="s">
        <v>1350</v>
      </c>
      <c r="L88" s="1707" t="s">
        <v>1313</v>
      </c>
    </row>
    <row r="89" spans="1:12" ht="13.5" thickBot="1">
      <c r="A89" s="201"/>
      <c r="B89" s="1708"/>
      <c r="C89" s="1710"/>
      <c r="D89" s="1665"/>
      <c r="E89" s="1666"/>
      <c r="F89" s="1666"/>
      <c r="G89" s="1666"/>
      <c r="H89" s="1720"/>
      <c r="I89" s="1722"/>
      <c r="J89" s="1708"/>
      <c r="K89" s="1724"/>
      <c r="L89" s="1708"/>
    </row>
    <row r="90" spans="1:12" ht="12.75">
      <c r="A90" s="197">
        <f>A84+1</f>
        <v>11</v>
      </c>
      <c r="B90" s="1291"/>
      <c r="C90" s="1287"/>
      <c r="D90" s="1704"/>
      <c r="E90" s="1705"/>
      <c r="F90" s="1705"/>
      <c r="G90" s="1705"/>
      <c r="H90" s="1706"/>
      <c r="I90" s="1293"/>
      <c r="J90" s="1289"/>
      <c r="K90" s="1289"/>
      <c r="L90" s="1295"/>
    </row>
    <row r="91" spans="1:12" ht="12.75">
      <c r="A91" s="197">
        <f aca="true" t="shared" si="2" ref="A91:A99">A90+1</f>
        <v>12</v>
      </c>
      <c r="B91" s="1291"/>
      <c r="C91" s="1292"/>
      <c r="D91" s="1296"/>
      <c r="E91" s="1297"/>
      <c r="F91" s="1297"/>
      <c r="G91" s="1297"/>
      <c r="H91" s="1298"/>
      <c r="I91" s="1293"/>
      <c r="J91" s="1294"/>
      <c r="K91" s="1294"/>
      <c r="L91" s="1295"/>
    </row>
    <row r="92" spans="1:12" ht="12.75">
      <c r="A92" s="197">
        <f t="shared" si="2"/>
        <v>13</v>
      </c>
      <c r="B92" s="1291"/>
      <c r="C92" s="1292"/>
      <c r="D92" s="1296"/>
      <c r="E92" s="1297"/>
      <c r="F92" s="1297"/>
      <c r="G92" s="1297"/>
      <c r="H92" s="1298"/>
      <c r="I92" s="1293"/>
      <c r="J92" s="1294"/>
      <c r="K92" s="1294"/>
      <c r="L92" s="1295"/>
    </row>
    <row r="93" spans="1:12" ht="12.75">
      <c r="A93" s="197">
        <f t="shared" si="2"/>
        <v>14</v>
      </c>
      <c r="B93" s="1291"/>
      <c r="C93" s="1292"/>
      <c r="D93" s="1296"/>
      <c r="E93" s="1297"/>
      <c r="F93" s="1297"/>
      <c r="G93" s="1297"/>
      <c r="H93" s="1298"/>
      <c r="I93" s="1293"/>
      <c r="J93" s="1294"/>
      <c r="K93" s="1294"/>
      <c r="L93" s="1295"/>
    </row>
    <row r="94" spans="1:12" ht="12.75">
      <c r="A94" s="197">
        <f t="shared" si="2"/>
        <v>15</v>
      </c>
      <c r="B94" s="1291"/>
      <c r="C94" s="1292"/>
      <c r="D94" s="1296"/>
      <c r="E94" s="1297"/>
      <c r="F94" s="1297"/>
      <c r="G94" s="1297"/>
      <c r="H94" s="1298"/>
      <c r="I94" s="1293"/>
      <c r="J94" s="1294"/>
      <c r="K94" s="1294"/>
      <c r="L94" s="1295"/>
    </row>
    <row r="95" spans="1:12" ht="12.75">
      <c r="A95" s="197">
        <f t="shared" si="2"/>
        <v>16</v>
      </c>
      <c r="B95" s="1291"/>
      <c r="C95" s="1292"/>
      <c r="D95" s="1296"/>
      <c r="E95" s="1297"/>
      <c r="F95" s="1297"/>
      <c r="G95" s="1297"/>
      <c r="H95" s="1298"/>
      <c r="I95" s="1293"/>
      <c r="J95" s="1294"/>
      <c r="K95" s="1294"/>
      <c r="L95" s="1295"/>
    </row>
    <row r="96" spans="1:12" ht="12.75">
      <c r="A96" s="197">
        <f t="shared" si="2"/>
        <v>17</v>
      </c>
      <c r="B96" s="1291"/>
      <c r="C96" s="1292"/>
      <c r="D96" s="1691"/>
      <c r="E96" s="1700"/>
      <c r="F96" s="1700"/>
      <c r="G96" s="1700"/>
      <c r="H96" s="1693"/>
      <c r="I96" s="1293"/>
      <c r="J96" s="1294"/>
      <c r="K96" s="1294"/>
      <c r="L96" s="1295"/>
    </row>
    <row r="97" spans="1:12" ht="12.75">
      <c r="A97" s="197">
        <f t="shared" si="2"/>
        <v>18</v>
      </c>
      <c r="B97" s="1291"/>
      <c r="C97" s="1292"/>
      <c r="D97" s="1691"/>
      <c r="E97" s="1692"/>
      <c r="F97" s="1692"/>
      <c r="G97" s="1692"/>
      <c r="H97" s="1693"/>
      <c r="I97" s="1293"/>
      <c r="J97" s="1294"/>
      <c r="K97" s="1294"/>
      <c r="L97" s="1295"/>
    </row>
    <row r="98" spans="1:12" ht="12.75">
      <c r="A98" s="197">
        <f t="shared" si="2"/>
        <v>19</v>
      </c>
      <c r="B98" s="1291"/>
      <c r="C98" s="1299"/>
      <c r="D98" s="1691"/>
      <c r="E98" s="1692"/>
      <c r="F98" s="1692"/>
      <c r="G98" s="1692"/>
      <c r="H98" s="1693"/>
      <c r="I98" s="1293"/>
      <c r="J98" s="1294"/>
      <c r="K98" s="1294"/>
      <c r="L98" s="1295"/>
    </row>
    <row r="99" spans="1:12" ht="13.5" thickBot="1">
      <c r="A99" s="197">
        <f t="shared" si="2"/>
        <v>20</v>
      </c>
      <c r="B99" s="1696" t="s">
        <v>1355</v>
      </c>
      <c r="C99" s="1697"/>
      <c r="D99" s="1698"/>
      <c r="E99" s="1698"/>
      <c r="F99" s="1698"/>
      <c r="G99" s="1698"/>
      <c r="H99" s="1699"/>
      <c r="I99" s="913" t="s">
        <v>1136</v>
      </c>
      <c r="J99" s="998">
        <f>SUM(J90:J98)</f>
        <v>0</v>
      </c>
      <c r="K99" s="999">
        <f>SUM(K90:K98)</f>
        <v>0</v>
      </c>
      <c r="L99" s="1000">
        <f>SUM(L90:L98)</f>
        <v>0</v>
      </c>
    </row>
    <row r="100" spans="1:12" ht="12.75">
      <c r="A100" s="197"/>
      <c r="B100" s="748"/>
      <c r="C100" s="748"/>
      <c r="D100" s="763"/>
      <c r="E100" s="763"/>
      <c r="F100" s="763"/>
      <c r="G100" s="763"/>
      <c r="H100" s="763"/>
      <c r="I100" s="748"/>
      <c r="J100" s="748"/>
      <c r="K100" s="748"/>
      <c r="L100" s="748"/>
    </row>
    <row r="101" spans="1:12" ht="13.5" thickBot="1">
      <c r="A101" s="197"/>
      <c r="B101" s="748"/>
      <c r="C101" s="748"/>
      <c r="D101" s="763"/>
      <c r="E101" s="763"/>
      <c r="F101" s="763"/>
      <c r="G101" s="763"/>
      <c r="H101" s="763"/>
      <c r="I101" s="748"/>
      <c r="J101" s="748"/>
      <c r="K101" s="748"/>
      <c r="L101" s="748"/>
    </row>
    <row r="102" spans="1:12" ht="13.5" customHeight="1" thickBot="1">
      <c r="A102" s="197"/>
      <c r="B102" s="1711" t="s">
        <v>1356</v>
      </c>
      <c r="C102" s="1712"/>
      <c r="D102" s="1713"/>
      <c r="E102" s="1713"/>
      <c r="F102" s="1713"/>
      <c r="G102" s="1713"/>
      <c r="H102" s="1713"/>
      <c r="I102" s="1713"/>
      <c r="J102" s="1713"/>
      <c r="K102" s="1713"/>
      <c r="L102" s="1714"/>
    </row>
    <row r="103" spans="1:12" ht="12.75" customHeight="1">
      <c r="A103" s="197"/>
      <c r="B103" s="1715" t="s">
        <v>1351</v>
      </c>
      <c r="C103" s="1709" t="s">
        <v>1375</v>
      </c>
      <c r="D103" s="1716" t="s">
        <v>1344</v>
      </c>
      <c r="E103" s="1717"/>
      <c r="F103" s="1717"/>
      <c r="G103" s="1717"/>
      <c r="H103" s="1718"/>
      <c r="I103" s="1721" t="s">
        <v>1349</v>
      </c>
      <c r="J103" s="1707" t="s">
        <v>1080</v>
      </c>
      <c r="K103" s="1723" t="s">
        <v>1350</v>
      </c>
      <c r="L103" s="1707" t="s">
        <v>1313</v>
      </c>
    </row>
    <row r="104" spans="1:12" ht="13.5" thickBot="1">
      <c r="A104" s="197"/>
      <c r="B104" s="1708"/>
      <c r="C104" s="1710"/>
      <c r="D104" s="1672"/>
      <c r="E104" s="1673"/>
      <c r="F104" s="1673"/>
      <c r="G104" s="1673"/>
      <c r="H104" s="1719"/>
      <c r="I104" s="1722"/>
      <c r="J104" s="1708"/>
      <c r="K104" s="1724"/>
      <c r="L104" s="1708"/>
    </row>
    <row r="105" spans="1:12" ht="12.75">
      <c r="A105" s="197">
        <f>A99+1</f>
        <v>21</v>
      </c>
      <c r="B105" s="1286"/>
      <c r="C105" s="1287"/>
      <c r="D105" s="1704"/>
      <c r="E105" s="1705"/>
      <c r="F105" s="1705"/>
      <c r="G105" s="1705"/>
      <c r="H105" s="1706"/>
      <c r="I105" s="1288"/>
      <c r="J105" s="1289"/>
      <c r="K105" s="1289"/>
      <c r="L105" s="1290"/>
    </row>
    <row r="106" spans="1:12" ht="12.75">
      <c r="A106" s="197">
        <f aca="true" t="shared" si="3" ref="A106:A124">A105+1</f>
        <v>22</v>
      </c>
      <c r="B106" s="1291"/>
      <c r="C106" s="1292"/>
      <c r="D106" s="1691"/>
      <c r="E106" s="1692"/>
      <c r="F106" s="1692"/>
      <c r="G106" s="1692"/>
      <c r="H106" s="1693"/>
      <c r="I106" s="1293"/>
      <c r="J106" s="1294"/>
      <c r="K106" s="1294"/>
      <c r="L106" s="1295"/>
    </row>
    <row r="107" spans="1:12" ht="12.75">
      <c r="A107" s="197">
        <f t="shared" si="3"/>
        <v>23</v>
      </c>
      <c r="B107" s="1291"/>
      <c r="C107" s="1292"/>
      <c r="D107" s="1691"/>
      <c r="E107" s="1692"/>
      <c r="F107" s="1692"/>
      <c r="G107" s="1692"/>
      <c r="H107" s="1693"/>
      <c r="I107" s="1293"/>
      <c r="J107" s="1294"/>
      <c r="K107" s="1294"/>
      <c r="L107" s="1295"/>
    </row>
    <row r="108" spans="1:12" ht="12.75">
      <c r="A108" s="197">
        <f t="shared" si="3"/>
        <v>24</v>
      </c>
      <c r="B108" s="1291"/>
      <c r="C108" s="1292"/>
      <c r="D108" s="1691"/>
      <c r="E108" s="1692"/>
      <c r="F108" s="1692"/>
      <c r="G108" s="1692"/>
      <c r="H108" s="1693"/>
      <c r="I108" s="1293"/>
      <c r="J108" s="1294"/>
      <c r="K108" s="1294"/>
      <c r="L108" s="1295"/>
    </row>
    <row r="109" spans="1:12" ht="12.75">
      <c r="A109" s="197">
        <f t="shared" si="3"/>
        <v>25</v>
      </c>
      <c r="B109" s="1291"/>
      <c r="C109" s="1292"/>
      <c r="D109" s="1691"/>
      <c r="E109" s="1692"/>
      <c r="F109" s="1692"/>
      <c r="G109" s="1692"/>
      <c r="H109" s="1693"/>
      <c r="I109" s="1293"/>
      <c r="J109" s="1294"/>
      <c r="K109" s="1294"/>
      <c r="L109" s="1295"/>
    </row>
    <row r="110" spans="1:12" ht="12.75">
      <c r="A110" s="197">
        <f t="shared" si="3"/>
        <v>26</v>
      </c>
      <c r="B110" s="1291"/>
      <c r="C110" s="1292"/>
      <c r="D110" s="1691"/>
      <c r="E110" s="1692"/>
      <c r="F110" s="1692"/>
      <c r="G110" s="1692"/>
      <c r="H110" s="1693"/>
      <c r="I110" s="1293"/>
      <c r="J110" s="1294"/>
      <c r="K110" s="1294"/>
      <c r="L110" s="1295"/>
    </row>
    <row r="111" spans="1:12" ht="12.75">
      <c r="A111" s="197">
        <f t="shared" si="3"/>
        <v>27</v>
      </c>
      <c r="B111" s="1291"/>
      <c r="C111" s="1292"/>
      <c r="D111" s="1691"/>
      <c r="E111" s="1692"/>
      <c r="F111" s="1692"/>
      <c r="G111" s="1692"/>
      <c r="H111" s="1693"/>
      <c r="I111" s="1293"/>
      <c r="J111" s="1294"/>
      <c r="K111" s="1294"/>
      <c r="L111" s="1295"/>
    </row>
    <row r="112" spans="1:12" ht="13.5" customHeight="1">
      <c r="A112" s="197">
        <f t="shared" si="3"/>
        <v>28</v>
      </c>
      <c r="B112" s="1291"/>
      <c r="C112" s="1292"/>
      <c r="D112" s="1691"/>
      <c r="E112" s="1692"/>
      <c r="F112" s="1692"/>
      <c r="G112" s="1692"/>
      <c r="H112" s="1693"/>
      <c r="I112" s="1293"/>
      <c r="J112" s="1294"/>
      <c r="K112" s="1294"/>
      <c r="L112" s="1295"/>
    </row>
    <row r="113" spans="1:12" ht="12.75" customHeight="1">
      <c r="A113" s="197">
        <f t="shared" si="3"/>
        <v>29</v>
      </c>
      <c r="B113" s="1291"/>
      <c r="C113" s="1292"/>
      <c r="D113" s="1691"/>
      <c r="E113" s="1692"/>
      <c r="F113" s="1692"/>
      <c r="G113" s="1692"/>
      <c r="H113" s="1693"/>
      <c r="I113" s="1293"/>
      <c r="J113" s="1294"/>
      <c r="K113" s="1294"/>
      <c r="L113" s="1295"/>
    </row>
    <row r="114" spans="1:12" ht="12.75">
      <c r="A114" s="197">
        <f t="shared" si="3"/>
        <v>30</v>
      </c>
      <c r="B114" s="1291"/>
      <c r="C114" s="1292"/>
      <c r="D114" s="1691"/>
      <c r="E114" s="1692"/>
      <c r="F114" s="1692"/>
      <c r="G114" s="1692"/>
      <c r="H114" s="1693"/>
      <c r="I114" s="1293"/>
      <c r="J114" s="1294"/>
      <c r="K114" s="1294"/>
      <c r="L114" s="1295"/>
    </row>
    <row r="115" spans="1:12" ht="12.75">
      <c r="A115" s="197">
        <f t="shared" si="3"/>
        <v>31</v>
      </c>
      <c r="B115" s="1291"/>
      <c r="C115" s="1292"/>
      <c r="D115" s="1296"/>
      <c r="E115" s="1297"/>
      <c r="F115" s="1297"/>
      <c r="G115" s="1297"/>
      <c r="H115" s="1298"/>
      <c r="I115" s="1293"/>
      <c r="J115" s="1294"/>
      <c r="K115" s="1294"/>
      <c r="L115" s="1295"/>
    </row>
    <row r="116" spans="1:12" ht="12.75">
      <c r="A116" s="197">
        <f t="shared" si="3"/>
        <v>32</v>
      </c>
      <c r="B116" s="1291"/>
      <c r="C116" s="1292"/>
      <c r="D116" s="1296"/>
      <c r="E116" s="1297"/>
      <c r="F116" s="1297"/>
      <c r="G116" s="1297"/>
      <c r="H116" s="1298"/>
      <c r="I116" s="1293"/>
      <c r="J116" s="1294"/>
      <c r="K116" s="1294"/>
      <c r="L116" s="1295"/>
    </row>
    <row r="117" spans="1:12" ht="12.75">
      <c r="A117" s="197">
        <f t="shared" si="3"/>
        <v>33</v>
      </c>
      <c r="B117" s="1291"/>
      <c r="C117" s="1292"/>
      <c r="D117" s="1691"/>
      <c r="E117" s="1692"/>
      <c r="F117" s="1692"/>
      <c r="G117" s="1692"/>
      <c r="H117" s="1693"/>
      <c r="I117" s="1293"/>
      <c r="J117" s="1294"/>
      <c r="K117" s="1294"/>
      <c r="L117" s="1295"/>
    </row>
    <row r="118" spans="1:12" ht="12.75">
      <c r="A118" s="197">
        <f t="shared" si="3"/>
        <v>34</v>
      </c>
      <c r="B118" s="1291"/>
      <c r="C118" s="1292"/>
      <c r="D118" s="1691"/>
      <c r="E118" s="1692"/>
      <c r="F118" s="1692"/>
      <c r="G118" s="1692"/>
      <c r="H118" s="1693"/>
      <c r="I118" s="1293"/>
      <c r="J118" s="1294"/>
      <c r="K118" s="1294"/>
      <c r="L118" s="1295"/>
    </row>
    <row r="119" spans="1:12" ht="12.75">
      <c r="A119" s="197">
        <f t="shared" si="3"/>
        <v>35</v>
      </c>
      <c r="B119" s="1291"/>
      <c r="C119" s="1292"/>
      <c r="D119" s="1691"/>
      <c r="E119" s="1692"/>
      <c r="F119" s="1692"/>
      <c r="G119" s="1692"/>
      <c r="H119" s="1693"/>
      <c r="I119" s="1293"/>
      <c r="J119" s="1294"/>
      <c r="K119" s="1294"/>
      <c r="L119" s="1295"/>
    </row>
    <row r="120" spans="1:12" ht="12.75">
      <c r="A120" s="197">
        <f t="shared" si="3"/>
        <v>36</v>
      </c>
      <c r="B120" s="1291"/>
      <c r="C120" s="1292"/>
      <c r="D120" s="1691"/>
      <c r="E120" s="1692"/>
      <c r="F120" s="1692"/>
      <c r="G120" s="1692"/>
      <c r="H120" s="1693"/>
      <c r="I120" s="1293"/>
      <c r="J120" s="1294"/>
      <c r="K120" s="1294"/>
      <c r="L120" s="1295"/>
    </row>
    <row r="121" spans="1:12" ht="12.75">
      <c r="A121" s="197">
        <f t="shared" si="3"/>
        <v>37</v>
      </c>
      <c r="B121" s="1291"/>
      <c r="C121" s="1292"/>
      <c r="D121" s="1691"/>
      <c r="E121" s="1692"/>
      <c r="F121" s="1692"/>
      <c r="G121" s="1692"/>
      <c r="H121" s="1693"/>
      <c r="I121" s="1293"/>
      <c r="J121" s="1294"/>
      <c r="K121" s="1294"/>
      <c r="L121" s="1295"/>
    </row>
    <row r="122" spans="1:12" ht="12.75">
      <c r="A122" s="197">
        <f t="shared" si="3"/>
        <v>38</v>
      </c>
      <c r="B122" s="1291"/>
      <c r="C122" s="1292"/>
      <c r="D122" s="1691"/>
      <c r="E122" s="1692"/>
      <c r="F122" s="1692"/>
      <c r="G122" s="1692"/>
      <c r="H122" s="1693"/>
      <c r="I122" s="1293"/>
      <c r="J122" s="1294"/>
      <c r="K122" s="1294"/>
      <c r="L122" s="1295"/>
    </row>
    <row r="123" spans="1:12" ht="12.75">
      <c r="A123" s="197">
        <f t="shared" si="3"/>
        <v>39</v>
      </c>
      <c r="B123" s="1291"/>
      <c r="C123" s="1299"/>
      <c r="D123" s="1691"/>
      <c r="E123" s="1692"/>
      <c r="F123" s="1692"/>
      <c r="G123" s="1692"/>
      <c r="H123" s="1693"/>
      <c r="I123" s="1293"/>
      <c r="J123" s="1294"/>
      <c r="K123" s="1294"/>
      <c r="L123" s="1295"/>
    </row>
    <row r="124" spans="1:12" ht="13.5" thickBot="1">
      <c r="A124" s="197">
        <f t="shared" si="3"/>
        <v>40</v>
      </c>
      <c r="B124" s="1696" t="s">
        <v>1357</v>
      </c>
      <c r="C124" s="1697"/>
      <c r="D124" s="1698"/>
      <c r="E124" s="1698"/>
      <c r="F124" s="1698"/>
      <c r="G124" s="1698"/>
      <c r="H124" s="1699"/>
      <c r="I124" s="913" t="s">
        <v>1136</v>
      </c>
      <c r="J124" s="998">
        <f>SUM(J105:J123)</f>
        <v>0</v>
      </c>
      <c r="K124" s="998">
        <f>SUM(K105:K123)</f>
        <v>0</v>
      </c>
      <c r="L124" s="1000">
        <f>SUM(L105:L123)</f>
        <v>0</v>
      </c>
    </row>
    <row r="125" spans="1:12" ht="12.75">
      <c r="A125" s="197"/>
      <c r="B125" s="1007"/>
      <c r="C125" s="1007"/>
      <c r="D125" s="254"/>
      <c r="E125" s="254"/>
      <c r="F125" s="254"/>
      <c r="G125" s="254"/>
      <c r="H125" s="254"/>
      <c r="I125" s="215"/>
      <c r="J125" s="1008"/>
      <c r="K125" s="1008"/>
      <c r="L125" s="1008"/>
    </row>
    <row r="126" ht="13.5" thickBot="1">
      <c r="A126" s="201"/>
    </row>
    <row r="127" spans="1:12" ht="19.5" customHeight="1">
      <c r="A127" s="1400">
        <v>41</v>
      </c>
      <c r="B127" s="1001" t="s">
        <v>1317</v>
      </c>
      <c r="C127" s="1002"/>
      <c r="D127" s="1002"/>
      <c r="E127" s="1002"/>
      <c r="F127" s="1002"/>
      <c r="G127" s="1002"/>
      <c r="H127" s="1002"/>
      <c r="I127" s="1003"/>
      <c r="J127" s="1004"/>
      <c r="K127" s="1004"/>
      <c r="L127" s="1005"/>
    </row>
    <row r="128" spans="1:12" ht="13.5" thickBot="1">
      <c r="A128" s="1400"/>
      <c r="B128" s="1694" t="s">
        <v>1243</v>
      </c>
      <c r="C128" s="1695"/>
      <c r="D128" s="1695"/>
      <c r="E128" s="1695"/>
      <c r="F128" s="1695"/>
      <c r="G128" s="1695"/>
      <c r="H128" s="1695"/>
      <c r="I128" s="1695"/>
      <c r="J128" s="1006">
        <f>J62+J84+J99+J124</f>
        <v>34754538</v>
      </c>
      <c r="K128" s="1006">
        <f>K62+K84+K99+K124</f>
        <v>5400433.400207185</v>
      </c>
      <c r="L128" s="1009">
        <f>L62+L84+L99+L124</f>
        <v>0</v>
      </c>
    </row>
    <row r="129" spans="1:7" ht="12.75">
      <c r="A129" s="201"/>
      <c r="G129" s="197" t="s">
        <v>647</v>
      </c>
    </row>
    <row r="130" spans="1:7" ht="12.75">
      <c r="A130" s="201"/>
      <c r="G130" s="1285" t="s">
        <v>1431</v>
      </c>
    </row>
    <row r="131" spans="1:12" ht="20.25">
      <c r="A131" s="201"/>
      <c r="B131" s="1366" t="s">
        <v>1279</v>
      </c>
      <c r="C131" s="1366"/>
      <c r="D131" s="1366"/>
      <c r="E131" s="1366"/>
      <c r="F131" s="1366"/>
      <c r="G131" s="1366"/>
      <c r="H131" s="1366"/>
      <c r="I131" s="1366"/>
      <c r="J131" s="1366"/>
      <c r="K131" s="1366"/>
      <c r="L131" s="1366"/>
    </row>
    <row r="132" spans="1:12" ht="16.5">
      <c r="A132" s="201"/>
      <c r="B132" s="1639" t="str">
        <f>$B$2</f>
        <v>(For Rate Year Beginning July 1, 2015, Based on 2014 Data)</v>
      </c>
      <c r="C132" s="1639"/>
      <c r="D132" s="1639"/>
      <c r="E132" s="1639"/>
      <c r="F132" s="1639"/>
      <c r="G132" s="1639"/>
      <c r="H132" s="1639"/>
      <c r="I132" s="1639"/>
      <c r="J132" s="1639"/>
      <c r="K132" s="1639"/>
      <c r="L132" s="1639"/>
    </row>
    <row r="133" ht="12.75">
      <c r="A133" s="201"/>
    </row>
    <row r="134" spans="1:6" ht="12.75">
      <c r="A134" s="1653" t="s">
        <v>1360</v>
      </c>
      <c r="B134" s="1654"/>
      <c r="C134" s="1654"/>
      <c r="D134" s="1654"/>
      <c r="E134" s="1654"/>
      <c r="F134" s="1654"/>
    </row>
    <row r="135" ht="12.75">
      <c r="A135" s="201"/>
    </row>
    <row r="136" spans="1:2" ht="12.75">
      <c r="A136" s="201"/>
      <c r="B136" t="s">
        <v>1362</v>
      </c>
    </row>
    <row r="137" spans="1:2" ht="12.75">
      <c r="A137" s="201"/>
      <c r="B137" t="s">
        <v>1369</v>
      </c>
    </row>
    <row r="138" spans="1:2" ht="12.75">
      <c r="A138" s="201"/>
      <c r="B138" t="s">
        <v>409</v>
      </c>
    </row>
    <row r="139" spans="1:2" ht="12.75">
      <c r="A139" s="201"/>
      <c r="B139" t="s">
        <v>1370</v>
      </c>
    </row>
    <row r="140" ht="12.75">
      <c r="A140" s="201"/>
    </row>
    <row r="141" spans="1:2" ht="12.75">
      <c r="A141" s="1658" t="s">
        <v>692</v>
      </c>
      <c r="B141" s="1400"/>
    </row>
    <row r="142" spans="1:2" ht="6" customHeight="1">
      <c r="A142" s="1368"/>
      <c r="B142" s="1368"/>
    </row>
    <row r="143" spans="1:15" ht="12.75">
      <c r="A143" s="1655" t="s">
        <v>1257</v>
      </c>
      <c r="B143" s="1400"/>
      <c r="C143" s="201" t="s">
        <v>844</v>
      </c>
      <c r="E143" s="201"/>
      <c r="F143" s="201"/>
      <c r="G143" s="201"/>
      <c r="H143" s="201"/>
      <c r="I143" s="201"/>
      <c r="L143" s="791">
        <f>'Appendix A'!$H$230</f>
        <v>35779600.62019057</v>
      </c>
      <c r="O143" s="791"/>
    </row>
    <row r="144" spans="1:15" ht="12.75">
      <c r="A144" s="1655" t="s">
        <v>1254</v>
      </c>
      <c r="B144" s="1400"/>
      <c r="C144" s="201" t="s">
        <v>485</v>
      </c>
      <c r="E144" s="201"/>
      <c r="F144" s="201"/>
      <c r="G144" s="201"/>
      <c r="H144" s="201"/>
      <c r="I144" s="201"/>
      <c r="L144" s="791">
        <f>'Appendix A'!$H$30</f>
        <v>205573967.51097637</v>
      </c>
      <c r="O144" s="791"/>
    </row>
    <row r="145" spans="1:15" ht="12.75">
      <c r="A145" s="1655" t="s">
        <v>1251</v>
      </c>
      <c r="B145" s="1400"/>
      <c r="C145" s="201" t="s">
        <v>1371</v>
      </c>
      <c r="E145" s="201"/>
      <c r="F145" s="201"/>
      <c r="G145" s="201"/>
      <c r="H145" s="201"/>
      <c r="I145" s="201"/>
      <c r="L145" s="792">
        <f>L143/L144</f>
        <v>0.17404733222498203</v>
      </c>
      <c r="O145" s="792"/>
    </row>
    <row r="146" spans="1:15" ht="12.75">
      <c r="A146" s="1655" t="s">
        <v>1248</v>
      </c>
      <c r="B146" s="1400"/>
      <c r="C146" s="201" t="s">
        <v>1037</v>
      </c>
      <c r="E146" s="201"/>
      <c r="F146" s="201"/>
      <c r="G146" s="201"/>
      <c r="H146" s="201"/>
      <c r="I146" s="201"/>
      <c r="L146" s="916">
        <f>'Appendix A'!$H$207</f>
        <v>0.623076923076923</v>
      </c>
      <c r="O146" s="899"/>
    </row>
    <row r="147" spans="1:15" ht="12.75">
      <c r="A147" s="1655" t="s">
        <v>1246</v>
      </c>
      <c r="B147" s="1400"/>
      <c r="C147" s="201" t="s">
        <v>1358</v>
      </c>
      <c r="E147" s="201"/>
      <c r="F147" s="201"/>
      <c r="G147" s="201"/>
      <c r="H147" s="201"/>
      <c r="I147" s="201"/>
      <c r="L147" s="916">
        <f>'6 - WACC'!$G$16</f>
        <v>0.4925578665212073</v>
      </c>
      <c r="O147" s="915"/>
    </row>
    <row r="148" spans="1:12" ht="12.75">
      <c r="A148" s="1655" t="s">
        <v>352</v>
      </c>
      <c r="B148" s="1400"/>
      <c r="C148" s="237" t="s">
        <v>609</v>
      </c>
      <c r="L148" s="916">
        <f>((0.01/L146)*L147*100)</f>
        <v>0.7905249709599625</v>
      </c>
    </row>
    <row r="149" spans="1:3" ht="13.5" thickBot="1">
      <c r="A149" s="1368"/>
      <c r="B149" s="1368"/>
      <c r="C149" s="197"/>
    </row>
    <row r="150" spans="1:24" ht="13.5" thickBot="1">
      <c r="A150" s="1655" t="s">
        <v>351</v>
      </c>
      <c r="B150" s="1656"/>
      <c r="C150" s="1683" t="s">
        <v>1372</v>
      </c>
      <c r="D150" s="1684"/>
      <c r="E150" s="1686" t="s">
        <v>839</v>
      </c>
      <c r="F150" s="1686"/>
      <c r="G150" s="1686"/>
      <c r="H150" s="1686"/>
      <c r="I150" s="1686"/>
      <c r="J150" s="1686"/>
      <c r="K150" s="1686"/>
      <c r="L150" s="1687"/>
      <c r="M150" s="748"/>
      <c r="N150" s="803"/>
      <c r="O150" s="748"/>
      <c r="P150" s="748"/>
      <c r="Q150" s="748"/>
      <c r="R150" s="748"/>
      <c r="S150" s="748"/>
      <c r="T150" s="803"/>
      <c r="U150" s="748"/>
      <c r="V150" s="748"/>
      <c r="W150" s="748"/>
      <c r="X150" s="748"/>
    </row>
    <row r="151" spans="1:24" ht="12" customHeight="1" thickBot="1">
      <c r="A151" s="1368"/>
      <c r="B151" s="1652"/>
      <c r="C151" s="919"/>
      <c r="D151" s="910"/>
      <c r="E151" s="763"/>
      <c r="F151" s="1688" t="s">
        <v>523</v>
      </c>
      <c r="G151" s="1689"/>
      <c r="H151" s="763"/>
      <c r="I151" s="763"/>
      <c r="J151" s="763"/>
      <c r="K151" s="763"/>
      <c r="L151" s="920" t="s">
        <v>524</v>
      </c>
      <c r="M151" s="748"/>
      <c r="N151" s="803"/>
      <c r="O151" s="748"/>
      <c r="P151" s="748"/>
      <c r="Q151" s="748"/>
      <c r="R151" s="748"/>
      <c r="S151" s="748"/>
      <c r="T151" s="803"/>
      <c r="U151" s="748"/>
      <c r="V151" s="748"/>
      <c r="W151" s="748"/>
      <c r="X151" s="748"/>
    </row>
    <row r="152" spans="1:24" ht="12.75">
      <c r="A152" s="1655" t="s">
        <v>349</v>
      </c>
      <c r="B152" s="1656"/>
      <c r="C152" s="1677" t="s">
        <v>1374</v>
      </c>
      <c r="D152" s="1678"/>
      <c r="E152" s="1678"/>
      <c r="F152" s="1679">
        <v>10122</v>
      </c>
      <c r="G152" s="1680"/>
      <c r="H152" s="1681" t="s">
        <v>0</v>
      </c>
      <c r="I152" s="1678"/>
      <c r="J152" s="1678"/>
      <c r="K152" s="1678"/>
      <c r="L152" s="932">
        <f>L145</f>
        <v>0.17404733222498203</v>
      </c>
      <c r="M152" s="748"/>
      <c r="N152" s="748"/>
      <c r="O152" s="748"/>
      <c r="P152" s="748"/>
      <c r="Q152" s="809"/>
      <c r="R152" s="809"/>
      <c r="S152" s="748"/>
      <c r="T152" s="748"/>
      <c r="U152" s="748"/>
      <c r="V152" s="748"/>
      <c r="W152" s="809"/>
      <c r="X152" s="809"/>
    </row>
    <row r="153" spans="1:24" ht="12.75">
      <c r="A153" s="1655" t="s">
        <v>347</v>
      </c>
      <c r="B153" s="1656"/>
      <c r="C153" s="1665" t="s">
        <v>902</v>
      </c>
      <c r="D153" s="1666"/>
      <c r="E153" s="1666"/>
      <c r="F153" s="1682">
        <v>39115</v>
      </c>
      <c r="G153" s="1668"/>
      <c r="H153" s="1671" t="s">
        <v>632</v>
      </c>
      <c r="I153" s="1666"/>
      <c r="J153" s="1666"/>
      <c r="K153" s="1666"/>
      <c r="L153" s="1138">
        <v>0</v>
      </c>
      <c r="M153" s="748"/>
      <c r="N153" s="804"/>
      <c r="O153" s="804"/>
      <c r="P153" s="748"/>
      <c r="Q153" s="917"/>
      <c r="R153" s="809"/>
      <c r="S153" s="748"/>
      <c r="T153" s="804"/>
      <c r="U153" s="804"/>
      <c r="V153" s="748"/>
      <c r="W153" s="917"/>
      <c r="X153" s="809"/>
    </row>
    <row r="154" spans="1:24" ht="12.75">
      <c r="A154" s="1655" t="s">
        <v>365</v>
      </c>
      <c r="B154" s="1656"/>
      <c r="C154" s="1665" t="s">
        <v>1373</v>
      </c>
      <c r="D154" s="1666"/>
      <c r="E154" s="1666"/>
      <c r="F154" s="1667" t="s">
        <v>1129</v>
      </c>
      <c r="G154" s="1668"/>
      <c r="H154" s="1671" t="s">
        <v>1347</v>
      </c>
      <c r="I154" s="1666"/>
      <c r="J154" s="1666"/>
      <c r="K154" s="1666"/>
      <c r="L154" s="943">
        <f>L153*L148</f>
        <v>0</v>
      </c>
      <c r="M154" s="748"/>
      <c r="N154" s="748"/>
      <c r="O154" s="748"/>
      <c r="P154" s="748"/>
      <c r="Q154" s="809"/>
      <c r="R154" s="809"/>
      <c r="S154" s="748"/>
      <c r="T154" s="748"/>
      <c r="U154" s="748"/>
      <c r="V154" s="748"/>
      <c r="W154" s="809"/>
      <c r="X154" s="809"/>
    </row>
    <row r="155" spans="1:24" ht="13.5" thickBot="1">
      <c r="A155" s="1655" t="s">
        <v>363</v>
      </c>
      <c r="B155" s="1656"/>
      <c r="C155" s="1672" t="s">
        <v>1128</v>
      </c>
      <c r="D155" s="1673"/>
      <c r="E155" s="1673"/>
      <c r="F155" s="1690" t="s">
        <v>608</v>
      </c>
      <c r="G155" s="1675"/>
      <c r="H155" s="1676" t="s">
        <v>1</v>
      </c>
      <c r="I155" s="1673"/>
      <c r="J155" s="1673"/>
      <c r="K155" s="1673"/>
      <c r="L155" s="1300">
        <v>1</v>
      </c>
      <c r="M155" s="230"/>
      <c r="N155" s="748"/>
      <c r="O155" s="748"/>
      <c r="P155" s="748"/>
      <c r="Q155" s="809"/>
      <c r="R155" s="917"/>
      <c r="S155" s="748"/>
      <c r="T155" s="748"/>
      <c r="U155" s="748"/>
      <c r="V155" s="748"/>
      <c r="W155" s="809"/>
      <c r="X155" s="917"/>
    </row>
    <row r="156" spans="1:24" ht="27.75" customHeight="1">
      <c r="A156" s="1368"/>
      <c r="B156" s="1652"/>
      <c r="C156" s="921" t="s">
        <v>1081</v>
      </c>
      <c r="D156" s="1669" t="s">
        <v>101</v>
      </c>
      <c r="E156" s="1670"/>
      <c r="F156" s="1669" t="s">
        <v>1376</v>
      </c>
      <c r="G156" s="1670"/>
      <c r="H156" s="1669" t="s">
        <v>8</v>
      </c>
      <c r="I156" s="1670"/>
      <c r="J156" s="921" t="s">
        <v>1314</v>
      </c>
      <c r="K156" s="921" t="s">
        <v>1315</v>
      </c>
      <c r="L156" s="921" t="s">
        <v>1316</v>
      </c>
      <c r="M156" s="230"/>
      <c r="N156" s="748"/>
      <c r="O156" s="748"/>
      <c r="P156" s="748"/>
      <c r="Q156" s="809"/>
      <c r="R156" s="918"/>
      <c r="S156" s="748"/>
      <c r="T156" s="748"/>
      <c r="U156" s="748"/>
      <c r="V156" s="748"/>
      <c r="W156" s="809"/>
      <c r="X156" s="918"/>
    </row>
    <row r="157" spans="1:24" ht="39.75" customHeight="1" thickBot="1">
      <c r="A157" s="1368"/>
      <c r="B157" s="1652"/>
      <c r="C157" s="911"/>
      <c r="D157" s="1659"/>
      <c r="E157" s="1660"/>
      <c r="F157" s="1659"/>
      <c r="G157" s="1660"/>
      <c r="H157" s="1661" t="s">
        <v>1348</v>
      </c>
      <c r="I157" s="1662"/>
      <c r="J157" s="923" t="s">
        <v>12</v>
      </c>
      <c r="K157" s="922" t="s">
        <v>13</v>
      </c>
      <c r="L157" s="911" t="s">
        <v>9</v>
      </c>
      <c r="M157" s="230"/>
      <c r="N157" s="748"/>
      <c r="O157" s="748"/>
      <c r="P157" s="762"/>
      <c r="Q157" s="748"/>
      <c r="R157" s="918"/>
      <c r="S157" s="748"/>
      <c r="T157" s="748"/>
      <c r="U157" s="748"/>
      <c r="V157" s="762"/>
      <c r="W157" s="748"/>
      <c r="X157" s="918"/>
    </row>
    <row r="158" spans="1:24" ht="12.75">
      <c r="A158" s="1368"/>
      <c r="B158" s="1652"/>
      <c r="C158" s="924" t="s">
        <v>525</v>
      </c>
      <c r="D158" s="1663" t="s">
        <v>2</v>
      </c>
      <c r="E158" s="1664"/>
      <c r="F158" s="1663" t="s">
        <v>3</v>
      </c>
      <c r="G158" s="1664"/>
      <c r="H158" s="1663" t="s">
        <v>4</v>
      </c>
      <c r="I158" s="1664"/>
      <c r="J158" s="925" t="s">
        <v>5</v>
      </c>
      <c r="K158" s="925" t="s">
        <v>6</v>
      </c>
      <c r="L158" s="926" t="s">
        <v>7</v>
      </c>
      <c r="M158" s="230"/>
      <c r="N158" s="748"/>
      <c r="O158" s="748"/>
      <c r="P158" s="748"/>
      <c r="Q158" s="809"/>
      <c r="R158" s="809"/>
      <c r="S158" s="748"/>
      <c r="T158" s="748"/>
      <c r="U158" s="748"/>
      <c r="V158" s="748"/>
      <c r="W158" s="809"/>
      <c r="X158" s="927"/>
    </row>
    <row r="159" spans="1:24" ht="12.75">
      <c r="A159" s="1651" t="s">
        <v>361</v>
      </c>
      <c r="B159" s="1652"/>
      <c r="C159" s="1307">
        <v>2007</v>
      </c>
      <c r="D159" s="1297"/>
      <c r="E159" s="1308">
        <v>304666</v>
      </c>
      <c r="F159" s="1297"/>
      <c r="G159" s="1308">
        <v>1103.93</v>
      </c>
      <c r="H159" s="910"/>
      <c r="I159" s="928">
        <f>E159-G159</f>
        <v>303562.07</v>
      </c>
      <c r="J159" s="1244" t="s">
        <v>802</v>
      </c>
      <c r="K159" s="941">
        <f>I159*$L$154*$L$155</f>
        <v>0</v>
      </c>
      <c r="L159" s="1244" t="s">
        <v>802</v>
      </c>
      <c r="M159" s="230"/>
      <c r="N159" s="748"/>
      <c r="O159" s="748"/>
      <c r="P159" s="748"/>
      <c r="Q159" s="748"/>
      <c r="R159" s="748"/>
      <c r="S159" s="748"/>
      <c r="T159" s="748"/>
      <c r="U159" s="748"/>
      <c r="V159" s="748"/>
      <c r="W159" s="748"/>
      <c r="X159" s="748"/>
    </row>
    <row r="160" spans="1:24" ht="12.75">
      <c r="A160" s="1651" t="s">
        <v>359</v>
      </c>
      <c r="B160" s="1652"/>
      <c r="C160" s="1307">
        <v>2008</v>
      </c>
      <c r="D160" s="1297"/>
      <c r="E160" s="1308">
        <v>2733798</v>
      </c>
      <c r="F160" s="1297"/>
      <c r="G160" s="1308">
        <v>25379.57</v>
      </c>
      <c r="H160" s="910"/>
      <c r="I160" s="928">
        <f aca="true" t="shared" si="4" ref="I160:I188">E160-G160</f>
        <v>2708418.43</v>
      </c>
      <c r="J160" s="1244" t="s">
        <v>802</v>
      </c>
      <c r="K160" s="941">
        <f aca="true" t="shared" si="5" ref="K160:K188">I160*$L$154*$L$155</f>
        <v>0</v>
      </c>
      <c r="L160" s="1244" t="s">
        <v>802</v>
      </c>
      <c r="M160" s="755"/>
      <c r="N160" s="755"/>
      <c r="O160" s="755"/>
      <c r="P160" s="755"/>
      <c r="Q160" s="755"/>
      <c r="R160" s="755"/>
      <c r="S160" s="755"/>
      <c r="T160" s="755"/>
      <c r="U160" s="755"/>
      <c r="V160" s="755"/>
      <c r="W160" s="755"/>
      <c r="X160" s="755"/>
    </row>
    <row r="161" spans="1:24" ht="12.75">
      <c r="A161" s="1651" t="s">
        <v>310</v>
      </c>
      <c r="B161" s="1652"/>
      <c r="C161" s="1307">
        <v>2009</v>
      </c>
      <c r="D161" s="1297"/>
      <c r="E161" s="1308">
        <v>2733797.67</v>
      </c>
      <c r="F161" s="1297"/>
      <c r="G161" s="1308">
        <v>89159.28</v>
      </c>
      <c r="H161" s="910"/>
      <c r="I161" s="928">
        <f t="shared" si="4"/>
        <v>2644638.39</v>
      </c>
      <c r="J161" s="1244" t="s">
        <v>802</v>
      </c>
      <c r="K161" s="941">
        <f t="shared" si="5"/>
        <v>0</v>
      </c>
      <c r="L161" s="1244" t="s">
        <v>802</v>
      </c>
      <c r="M161" s="230"/>
      <c r="N161" s="748"/>
      <c r="O161" s="748"/>
      <c r="P161" s="748"/>
      <c r="Q161" s="748"/>
      <c r="R161" s="748"/>
      <c r="S161" s="748"/>
      <c r="T161" s="748"/>
      <c r="U161" s="748"/>
      <c r="V161" s="748"/>
      <c r="W161" s="748"/>
      <c r="X161" s="748"/>
    </row>
    <row r="162" spans="1:24" ht="12.75">
      <c r="A162" s="1651" t="s">
        <v>311</v>
      </c>
      <c r="B162" s="1652"/>
      <c r="C162" s="1307">
        <v>2010</v>
      </c>
      <c r="D162" s="1297"/>
      <c r="E162" s="1308">
        <v>2733797.67</v>
      </c>
      <c r="F162" s="1297"/>
      <c r="G162" s="1308">
        <v>152963.37</v>
      </c>
      <c r="H162" s="910"/>
      <c r="I162" s="928">
        <f t="shared" si="4"/>
        <v>2580834.3</v>
      </c>
      <c r="J162" s="1244" t="s">
        <v>802</v>
      </c>
      <c r="K162" s="941">
        <f t="shared" si="5"/>
        <v>0</v>
      </c>
      <c r="L162" s="1244" t="s">
        <v>802</v>
      </c>
      <c r="M162" s="755"/>
      <c r="N162" s="755"/>
      <c r="O162" s="755"/>
      <c r="P162" s="755"/>
      <c r="Q162" s="755"/>
      <c r="R162" s="755"/>
      <c r="S162" s="755"/>
      <c r="T162" s="755"/>
      <c r="U162" s="755"/>
      <c r="V162" s="755"/>
      <c r="W162" s="755"/>
      <c r="X162" s="755"/>
    </row>
    <row r="163" spans="1:24" ht="12.75">
      <c r="A163" s="1651" t="s">
        <v>1082</v>
      </c>
      <c r="B163" s="1652"/>
      <c r="C163" s="1307">
        <v>2011</v>
      </c>
      <c r="D163" s="1297"/>
      <c r="E163" s="1308">
        <v>2733797.67</v>
      </c>
      <c r="F163" s="1297"/>
      <c r="G163" s="1308">
        <v>216679.29</v>
      </c>
      <c r="H163" s="910"/>
      <c r="I163" s="928">
        <f t="shared" si="4"/>
        <v>2517118.38</v>
      </c>
      <c r="J163" s="928">
        <v>457417</v>
      </c>
      <c r="K163" s="941">
        <f t="shared" si="5"/>
        <v>0</v>
      </c>
      <c r="L163" s="929">
        <f aca="true" t="shared" si="6" ref="L163:L188">J163+K163</f>
        <v>457417</v>
      </c>
      <c r="M163" s="258"/>
      <c r="N163" s="755"/>
      <c r="O163" s="755"/>
      <c r="P163" s="755"/>
      <c r="Q163" s="755"/>
      <c r="R163" s="755"/>
      <c r="S163" s="755"/>
      <c r="T163" s="755"/>
      <c r="U163" s="755"/>
      <c r="V163" s="755"/>
      <c r="W163" s="755"/>
      <c r="X163" s="755"/>
    </row>
    <row r="164" spans="1:24" ht="12.75">
      <c r="A164" s="1651" t="s">
        <v>1083</v>
      </c>
      <c r="B164" s="1652"/>
      <c r="C164" s="1307">
        <v>2012</v>
      </c>
      <c r="D164" s="1297"/>
      <c r="E164" s="1308">
        <v>2733798</v>
      </c>
      <c r="F164" s="1297"/>
      <c r="G164" s="1308">
        <v>292015</v>
      </c>
      <c r="H164" s="910"/>
      <c r="I164" s="928">
        <f t="shared" si="4"/>
        <v>2441783</v>
      </c>
      <c r="J164" s="928">
        <v>436606</v>
      </c>
      <c r="K164" s="941">
        <f t="shared" si="5"/>
        <v>0</v>
      </c>
      <c r="L164" s="929">
        <f t="shared" si="6"/>
        <v>436606</v>
      </c>
      <c r="M164" s="215"/>
      <c r="N164" s="755"/>
      <c r="O164" s="748"/>
      <c r="P164" s="748"/>
      <c r="Q164" s="748"/>
      <c r="R164" s="748"/>
      <c r="S164" s="748"/>
      <c r="T164" s="755"/>
      <c r="U164" s="748"/>
      <c r="V164" s="748"/>
      <c r="W164" s="748"/>
      <c r="X164" s="748"/>
    </row>
    <row r="165" spans="1:24" ht="12.75">
      <c r="A165" s="1651" t="s">
        <v>1084</v>
      </c>
      <c r="B165" s="1652"/>
      <c r="C165" s="1307">
        <v>2013</v>
      </c>
      <c r="D165" s="1297"/>
      <c r="E165" s="1308">
        <v>2733798</v>
      </c>
      <c r="F165" s="1297"/>
      <c r="G165" s="1308">
        <v>344840</v>
      </c>
      <c r="H165" s="910"/>
      <c r="I165" s="928">
        <f t="shared" si="4"/>
        <v>2388958</v>
      </c>
      <c r="J165" s="928">
        <f aca="true" t="shared" si="7" ref="J165:J188">I165*$L$152*$L$155</f>
        <v>415791.7666975286</v>
      </c>
      <c r="K165" s="941">
        <f t="shared" si="5"/>
        <v>0</v>
      </c>
      <c r="L165" s="929">
        <f t="shared" si="6"/>
        <v>415791.7666975286</v>
      </c>
      <c r="M165" s="660"/>
      <c r="N165" s="755"/>
      <c r="O165" s="244"/>
      <c r="P165" s="244"/>
      <c r="Q165" s="244"/>
      <c r="R165" s="244"/>
      <c r="S165" s="244"/>
      <c r="T165" s="755"/>
      <c r="U165" s="244"/>
      <c r="V165" s="244"/>
      <c r="W165" s="244"/>
      <c r="X165" s="244"/>
    </row>
    <row r="166" spans="1:24" ht="12.75">
      <c r="A166" s="1651" t="s">
        <v>1085</v>
      </c>
      <c r="B166" s="1652"/>
      <c r="C166" s="1307">
        <v>2014</v>
      </c>
      <c r="D166" s="1297"/>
      <c r="E166" s="1308">
        <v>2733798</v>
      </c>
      <c r="F166" s="1297"/>
      <c r="G166" s="1308">
        <v>409775</v>
      </c>
      <c r="H166" s="910"/>
      <c r="I166" s="928">
        <f t="shared" si="4"/>
        <v>2324023</v>
      </c>
      <c r="J166" s="928">
        <f t="shared" si="7"/>
        <v>404490.0031794994</v>
      </c>
      <c r="K166" s="941">
        <f t="shared" si="5"/>
        <v>0</v>
      </c>
      <c r="L166" s="929">
        <f t="shared" si="6"/>
        <v>404490.0031794994</v>
      </c>
      <c r="M166" s="660"/>
      <c r="N166" s="755"/>
      <c r="O166" s="244"/>
      <c r="P166" s="244"/>
      <c r="Q166" s="244"/>
      <c r="R166" s="244"/>
      <c r="S166" s="244"/>
      <c r="T166" s="755"/>
      <c r="U166" s="244"/>
      <c r="V166" s="244"/>
      <c r="W166" s="244"/>
      <c r="X166" s="244"/>
    </row>
    <row r="167" spans="1:24" ht="12.75">
      <c r="A167" s="1651" t="s">
        <v>1086</v>
      </c>
      <c r="B167" s="1652"/>
      <c r="C167" s="1307"/>
      <c r="D167" s="1297"/>
      <c r="E167" s="1308"/>
      <c r="F167" s="1297"/>
      <c r="G167" s="1308"/>
      <c r="H167" s="910"/>
      <c r="I167" s="928">
        <f t="shared" si="4"/>
        <v>0</v>
      </c>
      <c r="J167" s="928">
        <f t="shared" si="7"/>
        <v>0</v>
      </c>
      <c r="K167" s="941">
        <f t="shared" si="5"/>
        <v>0</v>
      </c>
      <c r="L167" s="929">
        <f t="shared" si="6"/>
        <v>0</v>
      </c>
      <c r="M167" s="660"/>
      <c r="N167" s="755"/>
      <c r="O167" s="244"/>
      <c r="P167" s="244"/>
      <c r="Q167" s="244"/>
      <c r="R167" s="244"/>
      <c r="S167" s="244"/>
      <c r="T167" s="755"/>
      <c r="U167" s="244"/>
      <c r="V167" s="244"/>
      <c r="W167" s="244"/>
      <c r="X167" s="244"/>
    </row>
    <row r="168" spans="1:24" ht="12.75">
      <c r="A168" s="1651" t="s">
        <v>1087</v>
      </c>
      <c r="B168" s="1652"/>
      <c r="C168" s="1307"/>
      <c r="D168" s="1297"/>
      <c r="E168" s="1308"/>
      <c r="F168" s="1297"/>
      <c r="G168" s="1308"/>
      <c r="H168" s="910"/>
      <c r="I168" s="928">
        <f t="shared" si="4"/>
        <v>0</v>
      </c>
      <c r="J168" s="928">
        <f t="shared" si="7"/>
        <v>0</v>
      </c>
      <c r="K168" s="941">
        <f t="shared" si="5"/>
        <v>0</v>
      </c>
      <c r="L168" s="929">
        <f t="shared" si="6"/>
        <v>0</v>
      </c>
      <c r="M168" s="660"/>
      <c r="N168" s="755"/>
      <c r="O168" s="244"/>
      <c r="P168" s="244"/>
      <c r="Q168" s="244"/>
      <c r="R168" s="244"/>
      <c r="S168" s="244"/>
      <c r="T168" s="755"/>
      <c r="U168" s="244"/>
      <c r="V168" s="244"/>
      <c r="W168" s="244"/>
      <c r="X168" s="244"/>
    </row>
    <row r="169" spans="1:24" ht="12.75">
      <c r="A169" s="1651" t="s">
        <v>1088</v>
      </c>
      <c r="B169" s="1652"/>
      <c r="C169" s="1307"/>
      <c r="D169" s="1297"/>
      <c r="E169" s="1308"/>
      <c r="F169" s="1297"/>
      <c r="G169" s="1308"/>
      <c r="H169" s="910"/>
      <c r="I169" s="928">
        <f t="shared" si="4"/>
        <v>0</v>
      </c>
      <c r="J169" s="928">
        <f t="shared" si="7"/>
        <v>0</v>
      </c>
      <c r="K169" s="941">
        <f t="shared" si="5"/>
        <v>0</v>
      </c>
      <c r="L169" s="929">
        <f t="shared" si="6"/>
        <v>0</v>
      </c>
      <c r="M169" s="660"/>
      <c r="N169" s="755"/>
      <c r="O169" s="244"/>
      <c r="P169" s="244"/>
      <c r="Q169" s="244"/>
      <c r="R169" s="244"/>
      <c r="S169" s="244"/>
      <c r="T169" s="755"/>
      <c r="U169" s="244"/>
      <c r="V169" s="244"/>
      <c r="W169" s="244"/>
      <c r="X169" s="244"/>
    </row>
    <row r="170" spans="1:24" ht="12.75">
      <c r="A170" s="1651" t="s">
        <v>1089</v>
      </c>
      <c r="B170" s="1652"/>
      <c r="C170" s="1307"/>
      <c r="D170" s="1297"/>
      <c r="E170" s="1308"/>
      <c r="F170" s="1297"/>
      <c r="G170" s="1308"/>
      <c r="H170" s="910"/>
      <c r="I170" s="928">
        <f t="shared" si="4"/>
        <v>0</v>
      </c>
      <c r="J170" s="928">
        <f t="shared" si="7"/>
        <v>0</v>
      </c>
      <c r="K170" s="941">
        <f t="shared" si="5"/>
        <v>0</v>
      </c>
      <c r="L170" s="929">
        <f t="shared" si="6"/>
        <v>0</v>
      </c>
      <c r="M170" s="660"/>
      <c r="N170" s="755"/>
      <c r="O170" s="244"/>
      <c r="P170" s="244"/>
      <c r="Q170" s="244"/>
      <c r="R170" s="244"/>
      <c r="S170" s="244"/>
      <c r="T170" s="755"/>
      <c r="U170" s="244"/>
      <c r="V170" s="244"/>
      <c r="W170" s="244"/>
      <c r="X170" s="244"/>
    </row>
    <row r="171" spans="1:24" ht="12.75">
      <c r="A171" s="1651" t="s">
        <v>1090</v>
      </c>
      <c r="B171" s="1652"/>
      <c r="C171" s="1307"/>
      <c r="D171" s="1297"/>
      <c r="E171" s="1308"/>
      <c r="F171" s="1297"/>
      <c r="G171" s="1308"/>
      <c r="H171" s="910"/>
      <c r="I171" s="928">
        <f t="shared" si="4"/>
        <v>0</v>
      </c>
      <c r="J171" s="928">
        <f t="shared" si="7"/>
        <v>0</v>
      </c>
      <c r="K171" s="941">
        <f t="shared" si="5"/>
        <v>0</v>
      </c>
      <c r="L171" s="929">
        <f t="shared" si="6"/>
        <v>0</v>
      </c>
      <c r="M171" s="660"/>
      <c r="N171" s="755"/>
      <c r="O171" s="244"/>
      <c r="P171" s="244"/>
      <c r="Q171" s="244"/>
      <c r="R171" s="244"/>
      <c r="S171" s="244"/>
      <c r="T171" s="755"/>
      <c r="U171" s="244"/>
      <c r="V171" s="244"/>
      <c r="W171" s="244"/>
      <c r="X171" s="244"/>
    </row>
    <row r="172" spans="1:24" ht="12.75">
      <c r="A172" s="1651" t="s">
        <v>1091</v>
      </c>
      <c r="B172" s="1652"/>
      <c r="C172" s="1307"/>
      <c r="D172" s="1297"/>
      <c r="E172" s="1308"/>
      <c r="F172" s="1297"/>
      <c r="G172" s="1308"/>
      <c r="H172" s="910"/>
      <c r="I172" s="928">
        <f t="shared" si="4"/>
        <v>0</v>
      </c>
      <c r="J172" s="928">
        <f t="shared" si="7"/>
        <v>0</v>
      </c>
      <c r="K172" s="941">
        <f t="shared" si="5"/>
        <v>0</v>
      </c>
      <c r="L172" s="929">
        <f t="shared" si="6"/>
        <v>0</v>
      </c>
      <c r="M172" s="660"/>
      <c r="N172" s="755"/>
      <c r="O172" s="244"/>
      <c r="P172" s="244"/>
      <c r="Q172" s="244"/>
      <c r="R172" s="244"/>
      <c r="S172" s="244"/>
      <c r="T172" s="755"/>
      <c r="U172" s="244"/>
      <c r="V172" s="244"/>
      <c r="W172" s="244"/>
      <c r="X172" s="244"/>
    </row>
    <row r="173" spans="1:24" ht="12.75">
      <c r="A173" s="1651" t="s">
        <v>1092</v>
      </c>
      <c r="B173" s="1652"/>
      <c r="C173" s="1307"/>
      <c r="D173" s="1297"/>
      <c r="E173" s="1308"/>
      <c r="F173" s="1297"/>
      <c r="G173" s="1308"/>
      <c r="H173" s="910"/>
      <c r="I173" s="928">
        <f t="shared" si="4"/>
        <v>0</v>
      </c>
      <c r="J173" s="928">
        <f t="shared" si="7"/>
        <v>0</v>
      </c>
      <c r="K173" s="941">
        <f t="shared" si="5"/>
        <v>0</v>
      </c>
      <c r="L173" s="929">
        <f t="shared" si="6"/>
        <v>0</v>
      </c>
      <c r="M173" s="660"/>
      <c r="N173" s="755"/>
      <c r="O173" s="244"/>
      <c r="P173" s="244"/>
      <c r="Q173" s="244"/>
      <c r="R173" s="244"/>
      <c r="S173" s="244"/>
      <c r="T173" s="755"/>
      <c r="U173" s="244"/>
      <c r="V173" s="244"/>
      <c r="W173" s="244"/>
      <c r="X173" s="244"/>
    </row>
    <row r="174" spans="1:24" ht="12.75">
      <c r="A174" s="1651" t="s">
        <v>1093</v>
      </c>
      <c r="B174" s="1652"/>
      <c r="C174" s="1307"/>
      <c r="D174" s="1297"/>
      <c r="E174" s="1308"/>
      <c r="F174" s="1297"/>
      <c r="G174" s="1308"/>
      <c r="H174" s="910"/>
      <c r="I174" s="928">
        <f t="shared" si="4"/>
        <v>0</v>
      </c>
      <c r="J174" s="928">
        <f t="shared" si="7"/>
        <v>0</v>
      </c>
      <c r="K174" s="941">
        <f t="shared" si="5"/>
        <v>0</v>
      </c>
      <c r="L174" s="929">
        <f t="shared" si="6"/>
        <v>0</v>
      </c>
      <c r="M174" s="660"/>
      <c r="N174" s="755"/>
      <c r="O174" s="244"/>
      <c r="P174" s="244"/>
      <c r="Q174" s="244"/>
      <c r="R174" s="244"/>
      <c r="S174" s="244"/>
      <c r="T174" s="755"/>
      <c r="U174" s="244"/>
      <c r="V174" s="244"/>
      <c r="W174" s="244"/>
      <c r="X174" s="244"/>
    </row>
    <row r="175" spans="1:24" ht="12.75">
      <c r="A175" s="1651" t="s">
        <v>1094</v>
      </c>
      <c r="B175" s="1652"/>
      <c r="C175" s="1307"/>
      <c r="D175" s="1297"/>
      <c r="E175" s="1308"/>
      <c r="F175" s="1297"/>
      <c r="G175" s="1308"/>
      <c r="H175" s="910"/>
      <c r="I175" s="928">
        <f t="shared" si="4"/>
        <v>0</v>
      </c>
      <c r="J175" s="928">
        <f t="shared" si="7"/>
        <v>0</v>
      </c>
      <c r="K175" s="941">
        <f t="shared" si="5"/>
        <v>0</v>
      </c>
      <c r="L175" s="929">
        <f t="shared" si="6"/>
        <v>0</v>
      </c>
      <c r="M175" s="660"/>
      <c r="N175" s="755"/>
      <c r="O175" s="244"/>
      <c r="P175" s="244"/>
      <c r="Q175" s="244"/>
      <c r="R175" s="244"/>
      <c r="S175" s="244"/>
      <c r="T175" s="755"/>
      <c r="U175" s="244"/>
      <c r="V175" s="244"/>
      <c r="W175" s="244"/>
      <c r="X175" s="244"/>
    </row>
    <row r="176" spans="1:24" ht="12.75">
      <c r="A176" s="1651" t="s">
        <v>1095</v>
      </c>
      <c r="B176" s="1652"/>
      <c r="C176" s="1307"/>
      <c r="D176" s="1297"/>
      <c r="E176" s="1308"/>
      <c r="F176" s="1297"/>
      <c r="G176" s="1308"/>
      <c r="H176" s="910"/>
      <c r="I176" s="928">
        <f t="shared" si="4"/>
        <v>0</v>
      </c>
      <c r="J176" s="928">
        <f t="shared" si="7"/>
        <v>0</v>
      </c>
      <c r="K176" s="941">
        <f t="shared" si="5"/>
        <v>0</v>
      </c>
      <c r="L176" s="929">
        <f t="shared" si="6"/>
        <v>0</v>
      </c>
      <c r="M176" s="660"/>
      <c r="N176" s="755"/>
      <c r="O176" s="244"/>
      <c r="P176" s="244"/>
      <c r="Q176" s="244"/>
      <c r="R176" s="244"/>
      <c r="S176" s="244"/>
      <c r="T176" s="755"/>
      <c r="U176" s="244"/>
      <c r="V176" s="244"/>
      <c r="W176" s="244"/>
      <c r="X176" s="244"/>
    </row>
    <row r="177" spans="1:24" ht="12.75">
      <c r="A177" s="1651" t="s">
        <v>1096</v>
      </c>
      <c r="B177" s="1652"/>
      <c r="C177" s="1307"/>
      <c r="D177" s="1297"/>
      <c r="E177" s="1308"/>
      <c r="F177" s="1297"/>
      <c r="G177" s="1308"/>
      <c r="H177" s="910"/>
      <c r="I177" s="928">
        <f t="shared" si="4"/>
        <v>0</v>
      </c>
      <c r="J177" s="928">
        <f t="shared" si="7"/>
        <v>0</v>
      </c>
      <c r="K177" s="941">
        <f t="shared" si="5"/>
        <v>0</v>
      </c>
      <c r="L177" s="929">
        <f t="shared" si="6"/>
        <v>0</v>
      </c>
      <c r="M177" s="660"/>
      <c r="N177" s="755"/>
      <c r="O177" s="244"/>
      <c r="P177" s="244"/>
      <c r="Q177" s="244"/>
      <c r="R177" s="244"/>
      <c r="S177" s="244"/>
      <c r="T177" s="755"/>
      <c r="U177" s="244"/>
      <c r="V177" s="244"/>
      <c r="W177" s="244"/>
      <c r="X177" s="244"/>
    </row>
    <row r="178" spans="1:24" ht="12.75">
      <c r="A178" s="1651" t="s">
        <v>1097</v>
      </c>
      <c r="B178" s="1652"/>
      <c r="C178" s="1307"/>
      <c r="D178" s="1297"/>
      <c r="E178" s="1308"/>
      <c r="F178" s="1297"/>
      <c r="G178" s="1308"/>
      <c r="H178" s="910"/>
      <c r="I178" s="928">
        <f>E178-G178</f>
        <v>0</v>
      </c>
      <c r="J178" s="928">
        <f t="shared" si="7"/>
        <v>0</v>
      </c>
      <c r="K178" s="941">
        <f>I178*$L$154*$L$155</f>
        <v>0</v>
      </c>
      <c r="L178" s="929">
        <f>J178+K178</f>
        <v>0</v>
      </c>
      <c r="M178" s="660"/>
      <c r="N178" s="755"/>
      <c r="O178" s="244"/>
      <c r="P178" s="244"/>
      <c r="Q178" s="244"/>
      <c r="R178" s="244"/>
      <c r="S178" s="244"/>
      <c r="T178" s="755"/>
      <c r="U178" s="244"/>
      <c r="V178" s="244"/>
      <c r="W178" s="244"/>
      <c r="X178" s="244"/>
    </row>
    <row r="179" spans="1:24" ht="12.75">
      <c r="A179" s="1651" t="s">
        <v>1098</v>
      </c>
      <c r="B179" s="1652"/>
      <c r="C179" s="1307"/>
      <c r="D179" s="1297"/>
      <c r="E179" s="1308"/>
      <c r="F179" s="1297"/>
      <c r="G179" s="1308"/>
      <c r="H179" s="910"/>
      <c r="I179" s="928">
        <f>E179-G179</f>
        <v>0</v>
      </c>
      <c r="J179" s="928">
        <f t="shared" si="7"/>
        <v>0</v>
      </c>
      <c r="K179" s="941">
        <f>I179*$L$154*$L$155</f>
        <v>0</v>
      </c>
      <c r="L179" s="929">
        <f>J179+K179</f>
        <v>0</v>
      </c>
      <c r="M179" s="660"/>
      <c r="N179" s="755"/>
      <c r="O179" s="244"/>
      <c r="P179" s="244"/>
      <c r="Q179" s="244"/>
      <c r="R179" s="244"/>
      <c r="S179" s="244"/>
      <c r="T179" s="755"/>
      <c r="U179" s="244"/>
      <c r="V179" s="244"/>
      <c r="W179" s="244"/>
      <c r="X179" s="244"/>
    </row>
    <row r="180" spans="1:24" ht="12.75">
      <c r="A180" s="1651" t="s">
        <v>1099</v>
      </c>
      <c r="B180" s="1652"/>
      <c r="C180" s="1307"/>
      <c r="D180" s="1297"/>
      <c r="E180" s="1308"/>
      <c r="F180" s="1297"/>
      <c r="G180" s="1308"/>
      <c r="H180" s="910"/>
      <c r="I180" s="928">
        <f t="shared" si="4"/>
        <v>0</v>
      </c>
      <c r="J180" s="928">
        <f t="shared" si="7"/>
        <v>0</v>
      </c>
      <c r="K180" s="941">
        <f t="shared" si="5"/>
        <v>0</v>
      </c>
      <c r="L180" s="929">
        <f t="shared" si="6"/>
        <v>0</v>
      </c>
      <c r="M180" s="660"/>
      <c r="N180" s="755"/>
      <c r="O180" s="244"/>
      <c r="P180" s="244"/>
      <c r="Q180" s="244"/>
      <c r="R180" s="244"/>
      <c r="S180" s="244"/>
      <c r="T180" s="755"/>
      <c r="U180" s="244"/>
      <c r="V180" s="244"/>
      <c r="W180" s="244"/>
      <c r="X180" s="244"/>
    </row>
    <row r="181" spans="1:24" ht="12.75">
      <c r="A181" s="1651" t="s">
        <v>1101</v>
      </c>
      <c r="B181" s="1652"/>
      <c r="C181" s="1307"/>
      <c r="D181" s="1297"/>
      <c r="E181" s="1308"/>
      <c r="F181" s="1297"/>
      <c r="G181" s="1308"/>
      <c r="H181" s="910"/>
      <c r="I181" s="928">
        <f t="shared" si="4"/>
        <v>0</v>
      </c>
      <c r="J181" s="928">
        <f t="shared" si="7"/>
        <v>0</v>
      </c>
      <c r="K181" s="941">
        <f t="shared" si="5"/>
        <v>0</v>
      </c>
      <c r="L181" s="929">
        <f t="shared" si="6"/>
        <v>0</v>
      </c>
      <c r="M181" s="660"/>
      <c r="N181" s="755"/>
      <c r="O181" s="244"/>
      <c r="P181" s="244"/>
      <c r="Q181" s="244"/>
      <c r="R181" s="244"/>
      <c r="S181" s="244"/>
      <c r="T181" s="755"/>
      <c r="U181" s="244"/>
      <c r="V181" s="244"/>
      <c r="W181" s="244"/>
      <c r="X181" s="244"/>
    </row>
    <row r="182" spans="1:24" ht="12.75">
      <c r="A182" s="1651" t="s">
        <v>1102</v>
      </c>
      <c r="B182" s="1652"/>
      <c r="C182" s="1307"/>
      <c r="D182" s="1297"/>
      <c r="E182" s="1308"/>
      <c r="F182" s="1297"/>
      <c r="G182" s="1308"/>
      <c r="H182" s="910"/>
      <c r="I182" s="928">
        <f t="shared" si="4"/>
        <v>0</v>
      </c>
      <c r="J182" s="928">
        <f t="shared" si="7"/>
        <v>0</v>
      </c>
      <c r="K182" s="941">
        <f t="shared" si="5"/>
        <v>0</v>
      </c>
      <c r="L182" s="929">
        <f t="shared" si="6"/>
        <v>0</v>
      </c>
      <c r="M182" s="660"/>
      <c r="N182" s="755"/>
      <c r="O182" s="244"/>
      <c r="P182" s="244"/>
      <c r="Q182" s="244"/>
      <c r="R182" s="244"/>
      <c r="S182" s="244"/>
      <c r="T182" s="755"/>
      <c r="U182" s="244"/>
      <c r="V182" s="244"/>
      <c r="W182" s="244"/>
      <c r="X182" s="244"/>
    </row>
    <row r="183" spans="1:24" ht="12.75">
      <c r="A183" s="1651" t="s">
        <v>1103</v>
      </c>
      <c r="B183" s="1652"/>
      <c r="C183" s="1307"/>
      <c r="D183" s="1297"/>
      <c r="E183" s="1308"/>
      <c r="F183" s="1297"/>
      <c r="G183" s="1308"/>
      <c r="H183" s="910"/>
      <c r="I183" s="928">
        <f t="shared" si="4"/>
        <v>0</v>
      </c>
      <c r="J183" s="928">
        <f t="shared" si="7"/>
        <v>0</v>
      </c>
      <c r="K183" s="941">
        <f t="shared" si="5"/>
        <v>0</v>
      </c>
      <c r="L183" s="929">
        <f t="shared" si="6"/>
        <v>0</v>
      </c>
      <c r="M183" s="660"/>
      <c r="N183" s="755"/>
      <c r="O183" s="244"/>
      <c r="P183" s="244"/>
      <c r="Q183" s="244"/>
      <c r="R183" s="244"/>
      <c r="S183" s="244"/>
      <c r="T183" s="755"/>
      <c r="U183" s="244"/>
      <c r="V183" s="244"/>
      <c r="W183" s="244"/>
      <c r="X183" s="244"/>
    </row>
    <row r="184" spans="1:24" ht="12.75">
      <c r="A184" s="1651" t="s">
        <v>859</v>
      </c>
      <c r="B184" s="1652"/>
      <c r="C184" s="1307"/>
      <c r="D184" s="1297"/>
      <c r="E184" s="1308"/>
      <c r="F184" s="1297"/>
      <c r="G184" s="1308"/>
      <c r="H184" s="910"/>
      <c r="I184" s="928">
        <f t="shared" si="4"/>
        <v>0</v>
      </c>
      <c r="J184" s="928">
        <f t="shared" si="7"/>
        <v>0</v>
      </c>
      <c r="K184" s="941">
        <f t="shared" si="5"/>
        <v>0</v>
      </c>
      <c r="L184" s="929">
        <f t="shared" si="6"/>
        <v>0</v>
      </c>
      <c r="M184" s="660"/>
      <c r="N184" s="755"/>
      <c r="O184" s="244"/>
      <c r="P184" s="244"/>
      <c r="Q184" s="244"/>
      <c r="R184" s="244"/>
      <c r="S184" s="244"/>
      <c r="T184" s="755"/>
      <c r="U184" s="244"/>
      <c r="V184" s="244"/>
      <c r="W184" s="244"/>
      <c r="X184" s="244"/>
    </row>
    <row r="185" spans="1:24" ht="12.75">
      <c r="A185" s="1651" t="s">
        <v>486</v>
      </c>
      <c r="B185" s="1652"/>
      <c r="C185" s="1307"/>
      <c r="D185" s="1297"/>
      <c r="E185" s="1308"/>
      <c r="F185" s="1297"/>
      <c r="G185" s="1308"/>
      <c r="H185" s="910"/>
      <c r="I185" s="928">
        <f t="shared" si="4"/>
        <v>0</v>
      </c>
      <c r="J185" s="928">
        <f t="shared" si="7"/>
        <v>0</v>
      </c>
      <c r="K185" s="941">
        <f t="shared" si="5"/>
        <v>0</v>
      </c>
      <c r="L185" s="929">
        <f t="shared" si="6"/>
        <v>0</v>
      </c>
      <c r="M185" s="660"/>
      <c r="N185" s="755"/>
      <c r="O185" s="244"/>
      <c r="P185" s="244"/>
      <c r="Q185" s="244"/>
      <c r="R185" s="244"/>
      <c r="S185" s="244"/>
      <c r="T185" s="755"/>
      <c r="U185" s="244"/>
      <c r="V185" s="244"/>
      <c r="W185" s="244"/>
      <c r="X185" s="244"/>
    </row>
    <row r="186" spans="1:24" ht="12.75">
      <c r="A186" s="1651" t="s">
        <v>487</v>
      </c>
      <c r="B186" s="1652"/>
      <c r="C186" s="1307"/>
      <c r="D186" s="1297"/>
      <c r="E186" s="1308"/>
      <c r="F186" s="1297"/>
      <c r="G186" s="1308"/>
      <c r="H186" s="910"/>
      <c r="I186" s="928">
        <f t="shared" si="4"/>
        <v>0</v>
      </c>
      <c r="J186" s="928">
        <f t="shared" si="7"/>
        <v>0</v>
      </c>
      <c r="K186" s="941">
        <f t="shared" si="5"/>
        <v>0</v>
      </c>
      <c r="L186" s="929">
        <f t="shared" si="6"/>
        <v>0</v>
      </c>
      <c r="M186" s="660"/>
      <c r="N186" s="755"/>
      <c r="O186" s="244"/>
      <c r="P186" s="244"/>
      <c r="Q186" s="244"/>
      <c r="R186" s="244"/>
      <c r="S186" s="244"/>
      <c r="T186" s="755"/>
      <c r="U186" s="244"/>
      <c r="V186" s="244"/>
      <c r="W186" s="244"/>
      <c r="X186" s="244"/>
    </row>
    <row r="187" spans="1:24" ht="12.75">
      <c r="A187" s="1651" t="s">
        <v>10</v>
      </c>
      <c r="B187" s="1652"/>
      <c r="C187" s="1307"/>
      <c r="D187" s="1297"/>
      <c r="E187" s="1308"/>
      <c r="F187" s="1297"/>
      <c r="G187" s="1308"/>
      <c r="H187" s="910"/>
      <c r="I187" s="928">
        <f t="shared" si="4"/>
        <v>0</v>
      </c>
      <c r="J187" s="928">
        <f t="shared" si="7"/>
        <v>0</v>
      </c>
      <c r="K187" s="941">
        <f t="shared" si="5"/>
        <v>0</v>
      </c>
      <c r="L187" s="929">
        <f t="shared" si="6"/>
        <v>0</v>
      </c>
      <c r="M187" s="660"/>
      <c r="N187" s="755"/>
      <c r="O187" s="244"/>
      <c r="P187" s="244"/>
      <c r="Q187" s="244"/>
      <c r="R187" s="244"/>
      <c r="S187" s="244"/>
      <c r="T187" s="755"/>
      <c r="U187" s="244"/>
      <c r="V187" s="244"/>
      <c r="W187" s="244"/>
      <c r="X187" s="244"/>
    </row>
    <row r="188" spans="1:24" ht="13.5" thickBot="1">
      <c r="A188" s="1651" t="s">
        <v>11</v>
      </c>
      <c r="B188" s="1652"/>
      <c r="C188" s="1309"/>
      <c r="D188" s="1310"/>
      <c r="E188" s="1311"/>
      <c r="F188" s="1310"/>
      <c r="G188" s="1311"/>
      <c r="H188" s="912"/>
      <c r="I188" s="930">
        <f t="shared" si="4"/>
        <v>0</v>
      </c>
      <c r="J188" s="930">
        <f t="shared" si="7"/>
        <v>0</v>
      </c>
      <c r="K188" s="942">
        <f t="shared" si="5"/>
        <v>0</v>
      </c>
      <c r="L188" s="931">
        <f t="shared" si="6"/>
        <v>0</v>
      </c>
      <c r="M188" s="660"/>
      <c r="N188" s="755"/>
      <c r="O188" s="244"/>
      <c r="P188" s="244"/>
      <c r="Q188" s="244"/>
      <c r="R188" s="244"/>
      <c r="S188" s="244"/>
      <c r="T188" s="755"/>
      <c r="U188" s="244"/>
      <c r="V188" s="244"/>
      <c r="W188" s="244"/>
      <c r="X188" s="244"/>
    </row>
    <row r="189" spans="1:24" ht="12.75">
      <c r="A189" s="989"/>
      <c r="B189" s="802"/>
      <c r="C189" s="990"/>
      <c r="D189" s="763"/>
      <c r="E189" s="958"/>
      <c r="F189" s="763"/>
      <c r="G189" s="958"/>
      <c r="H189" s="910"/>
      <c r="I189" s="928"/>
      <c r="J189" s="928"/>
      <c r="K189" s="941"/>
      <c r="L189" s="928"/>
      <c r="M189" s="660"/>
      <c r="N189" s="755"/>
      <c r="O189" s="244"/>
      <c r="P189" s="244"/>
      <c r="Q189" s="244"/>
      <c r="R189" s="244"/>
      <c r="S189" s="244"/>
      <c r="T189" s="755"/>
      <c r="U189" s="244"/>
      <c r="V189" s="244"/>
      <c r="W189" s="244"/>
      <c r="X189" s="244"/>
    </row>
    <row r="190" spans="1:24" ht="12.75">
      <c r="A190" s="237" t="s">
        <v>633</v>
      </c>
      <c r="B190" s="237"/>
      <c r="C190" s="237"/>
      <c r="D190" s="237"/>
      <c r="E190" s="237"/>
      <c r="F190" s="237"/>
      <c r="G190" s="237"/>
      <c r="H190" s="237"/>
      <c r="I190" s="237"/>
      <c r="J190" s="237"/>
      <c r="K190" s="237"/>
      <c r="L190" s="237"/>
      <c r="M190" s="660"/>
      <c r="N190" s="755"/>
      <c r="O190" s="244"/>
      <c r="P190" s="244"/>
      <c r="Q190" s="244"/>
      <c r="R190" s="244"/>
      <c r="S190" s="244"/>
      <c r="T190" s="755"/>
      <c r="U190" s="244"/>
      <c r="V190" s="244"/>
      <c r="W190" s="244"/>
      <c r="X190" s="244"/>
    </row>
    <row r="191" spans="1:24" ht="12.75">
      <c r="A191" s="201"/>
      <c r="B191" s="197" t="s">
        <v>1136</v>
      </c>
      <c r="C191" s="732"/>
      <c r="D191" s="732"/>
      <c r="E191" s="732"/>
      <c r="F191" s="732"/>
      <c r="G191" s="732"/>
      <c r="H191" s="732"/>
      <c r="I191" s="732"/>
      <c r="J191" s="732"/>
      <c r="K191" s="732"/>
      <c r="L191" s="732"/>
      <c r="M191" s="660"/>
      <c r="N191" s="755"/>
      <c r="O191" s="244"/>
      <c r="P191" s="244"/>
      <c r="Q191" s="244"/>
      <c r="R191" s="244"/>
      <c r="S191" s="244"/>
      <c r="T191" s="755"/>
      <c r="U191" s="244"/>
      <c r="V191" s="244"/>
      <c r="W191" s="244"/>
      <c r="X191" s="244"/>
    </row>
    <row r="192" spans="1:24" ht="12.75">
      <c r="A192" s="201"/>
      <c r="C192" s="732"/>
      <c r="D192" s="732"/>
      <c r="E192" s="732"/>
      <c r="F192" s="732"/>
      <c r="G192" s="197" t="s">
        <v>647</v>
      </c>
      <c r="H192" s="732"/>
      <c r="I192" s="732"/>
      <c r="J192" s="732"/>
      <c r="K192" s="732"/>
      <c r="L192" s="732"/>
      <c r="N192" s="748"/>
      <c r="O192" s="748"/>
      <c r="P192" s="748"/>
      <c r="Q192" s="748"/>
      <c r="R192" s="748"/>
      <c r="S192" s="748"/>
      <c r="T192" s="748"/>
      <c r="U192" s="748"/>
      <c r="V192" s="748"/>
      <c r="W192" s="748"/>
      <c r="X192" s="748"/>
    </row>
    <row r="193" spans="1:24" ht="12.75">
      <c r="A193" s="201"/>
      <c r="C193" s="732"/>
      <c r="D193" s="732"/>
      <c r="E193" s="732"/>
      <c r="F193" s="732"/>
      <c r="G193" s="1285" t="s">
        <v>1432</v>
      </c>
      <c r="H193" s="732"/>
      <c r="I193" s="732"/>
      <c r="J193" s="732"/>
      <c r="K193" s="732"/>
      <c r="L193" s="732"/>
      <c r="N193" s="748"/>
      <c r="O193" s="748"/>
      <c r="P193" s="748"/>
      <c r="Q193" s="748"/>
      <c r="R193" s="748"/>
      <c r="S193" s="748"/>
      <c r="T193" s="748"/>
      <c r="U193" s="748"/>
      <c r="V193" s="748"/>
      <c r="W193" s="748"/>
      <c r="X193" s="748"/>
    </row>
    <row r="194" spans="1:24" ht="20.25">
      <c r="A194" s="201"/>
      <c r="B194" s="1366" t="s">
        <v>1279</v>
      </c>
      <c r="C194" s="1366"/>
      <c r="D194" s="1366"/>
      <c r="E194" s="1366"/>
      <c r="F194" s="1366"/>
      <c r="G194" s="1366"/>
      <c r="H194" s="1366"/>
      <c r="I194" s="1366"/>
      <c r="J194" s="1366"/>
      <c r="K194" s="1366"/>
      <c r="L194" s="1366"/>
      <c r="N194" s="748"/>
      <c r="O194" s="748"/>
      <c r="P194" s="748"/>
      <c r="Q194" s="748"/>
      <c r="R194" s="748"/>
      <c r="S194" s="748"/>
      <c r="T194" s="748"/>
      <c r="U194" s="748"/>
      <c r="V194" s="748"/>
      <c r="W194" s="748"/>
      <c r="X194" s="748"/>
    </row>
    <row r="195" spans="1:24" ht="16.5">
      <c r="A195" s="201"/>
      <c r="B195" s="1639" t="str">
        <f>$B$2</f>
        <v>(For Rate Year Beginning July 1, 2015, Based on 2014 Data)</v>
      </c>
      <c r="C195" s="1639"/>
      <c r="D195" s="1639"/>
      <c r="E195" s="1639"/>
      <c r="F195" s="1639"/>
      <c r="G195" s="1639"/>
      <c r="H195" s="1639"/>
      <c r="I195" s="1639"/>
      <c r="J195" s="1639"/>
      <c r="K195" s="1639"/>
      <c r="L195" s="1639"/>
      <c r="N195" s="748"/>
      <c r="O195" s="748"/>
      <c r="P195" s="748"/>
      <c r="Q195" s="748"/>
      <c r="R195" s="748"/>
      <c r="S195" s="748"/>
      <c r="T195" s="748"/>
      <c r="U195" s="748"/>
      <c r="V195" s="748"/>
      <c r="W195" s="748"/>
      <c r="X195" s="748"/>
    </row>
    <row r="196" spans="1:24" ht="12.75">
      <c r="A196" s="201"/>
      <c r="N196" s="748"/>
      <c r="O196" s="748"/>
      <c r="P196" s="748"/>
      <c r="Q196" s="748"/>
      <c r="R196" s="748"/>
      <c r="S196" s="748"/>
      <c r="T196" s="748"/>
      <c r="U196" s="748"/>
      <c r="V196" s="748"/>
      <c r="W196" s="748"/>
      <c r="X196" s="748"/>
    </row>
    <row r="197" spans="1:24" ht="12.75">
      <c r="A197" s="1653" t="s">
        <v>1360</v>
      </c>
      <c r="B197" s="1654"/>
      <c r="C197" s="1654"/>
      <c r="D197" s="1654"/>
      <c r="E197" s="1654"/>
      <c r="F197" s="1654"/>
      <c r="N197" s="748"/>
      <c r="O197" s="755"/>
      <c r="P197" s="748"/>
      <c r="Q197" s="748"/>
      <c r="R197" s="748"/>
      <c r="S197" s="748"/>
      <c r="T197" s="748"/>
      <c r="U197" s="748"/>
      <c r="V197" s="748"/>
      <c r="W197" s="748"/>
      <c r="X197" s="748"/>
    </row>
    <row r="198" spans="1:24" ht="12.75">
      <c r="A198" s="201"/>
      <c r="N198" s="748"/>
      <c r="O198" s="755"/>
      <c r="P198" s="748"/>
      <c r="Q198" s="748"/>
      <c r="R198" s="748"/>
      <c r="S198" s="748"/>
      <c r="T198" s="748"/>
      <c r="U198" s="748"/>
      <c r="V198" s="748"/>
      <c r="W198" s="748"/>
      <c r="X198" s="748"/>
    </row>
    <row r="199" spans="1:24" ht="12.75" customHeight="1">
      <c r="A199" s="201"/>
      <c r="B199" t="s">
        <v>1362</v>
      </c>
      <c r="N199" s="807"/>
      <c r="O199" s="807"/>
      <c r="P199" s="807"/>
      <c r="Q199" s="807"/>
      <c r="R199" s="807"/>
      <c r="S199" s="807"/>
      <c r="T199" s="748"/>
      <c r="U199" s="748"/>
      <c r="V199" s="748"/>
      <c r="W199" s="748"/>
      <c r="X199" s="748"/>
    </row>
    <row r="200" spans="1:24" ht="12.75" customHeight="1">
      <c r="A200" s="201"/>
      <c r="B200" t="s">
        <v>1369</v>
      </c>
      <c r="N200" s="808"/>
      <c r="O200" s="808"/>
      <c r="P200" s="808"/>
      <c r="Q200" s="808"/>
      <c r="R200" s="808"/>
      <c r="S200" s="808"/>
      <c r="T200" s="748"/>
      <c r="U200" s="748"/>
      <c r="V200" s="748"/>
      <c r="W200" s="748"/>
      <c r="X200" s="748"/>
    </row>
    <row r="201" spans="1:24" ht="12.75" customHeight="1">
      <c r="A201" s="201"/>
      <c r="B201" t="s">
        <v>409</v>
      </c>
      <c r="N201" s="748"/>
      <c r="O201" s="748"/>
      <c r="P201" s="748"/>
      <c r="Q201" s="748"/>
      <c r="R201" s="748"/>
      <c r="S201" s="748"/>
      <c r="T201" s="748"/>
      <c r="U201" s="748"/>
      <c r="V201" s="748"/>
      <c r="W201" s="748"/>
      <c r="X201" s="748"/>
    </row>
    <row r="202" spans="1:24" ht="12.75" customHeight="1">
      <c r="A202" s="201"/>
      <c r="B202" t="s">
        <v>1370</v>
      </c>
      <c r="N202" s="748"/>
      <c r="O202" s="748"/>
      <c r="P202" s="748"/>
      <c r="Q202" s="748"/>
      <c r="R202" s="748"/>
      <c r="S202" s="748"/>
      <c r="T202" s="748"/>
      <c r="U202" s="748"/>
      <c r="V202" s="748"/>
      <c r="W202" s="748"/>
      <c r="X202" s="748"/>
    </row>
    <row r="203" spans="1:24" ht="12.75">
      <c r="A203" s="201"/>
      <c r="N203" s="748"/>
      <c r="O203" s="748"/>
      <c r="P203" s="748"/>
      <c r="Q203" s="748"/>
      <c r="R203" s="748"/>
      <c r="S203" s="748"/>
      <c r="T203" s="748"/>
      <c r="U203" s="748"/>
      <c r="V203" s="748"/>
      <c r="W203" s="748"/>
      <c r="X203" s="748"/>
    </row>
    <row r="204" spans="1:24" ht="12.75">
      <c r="A204" s="1658" t="s">
        <v>692</v>
      </c>
      <c r="B204" s="1400"/>
      <c r="N204" s="748"/>
      <c r="O204" s="748"/>
      <c r="P204" s="748"/>
      <c r="Q204" s="748"/>
      <c r="R204" s="748"/>
      <c r="S204" s="748"/>
      <c r="T204" s="748"/>
      <c r="U204" s="748"/>
      <c r="V204" s="748"/>
      <c r="W204" s="748"/>
      <c r="X204" s="748"/>
    </row>
    <row r="205" spans="1:24" ht="6" customHeight="1">
      <c r="A205" s="1368"/>
      <c r="B205" s="1368"/>
      <c r="N205" s="748"/>
      <c r="O205" s="748"/>
      <c r="P205" s="748"/>
      <c r="Q205" s="748"/>
      <c r="R205" s="748"/>
      <c r="S205" s="748"/>
      <c r="T205" s="748"/>
      <c r="U205" s="748"/>
      <c r="V205" s="748"/>
      <c r="W205" s="748"/>
      <c r="X205" s="748"/>
    </row>
    <row r="206" spans="1:24" ht="12.75">
      <c r="A206" s="1655" t="s">
        <v>1257</v>
      </c>
      <c r="B206" s="1400"/>
      <c r="C206" s="201" t="s">
        <v>844</v>
      </c>
      <c r="E206" s="201"/>
      <c r="F206" s="201"/>
      <c r="G206" s="201"/>
      <c r="H206" s="201"/>
      <c r="I206" s="201"/>
      <c r="L206" s="791">
        <f>'Appendix A'!$H$230</f>
        <v>35779600.62019057</v>
      </c>
      <c r="N206" s="748"/>
      <c r="O206" s="748"/>
      <c r="P206" s="748"/>
      <c r="Q206" s="748"/>
      <c r="R206" s="748"/>
      <c r="S206" s="748"/>
      <c r="T206" s="748"/>
      <c r="U206" s="748"/>
      <c r="V206" s="748"/>
      <c r="W206" s="748"/>
      <c r="X206" s="748"/>
    </row>
    <row r="207" spans="1:24" ht="12.75">
      <c r="A207" s="1655" t="s">
        <v>1254</v>
      </c>
      <c r="B207" s="1400"/>
      <c r="C207" s="201" t="s">
        <v>485</v>
      </c>
      <c r="E207" s="201"/>
      <c r="F207" s="201"/>
      <c r="G207" s="201"/>
      <c r="H207" s="201"/>
      <c r="I207" s="201"/>
      <c r="L207" s="791">
        <f>'Appendix A'!$H$30</f>
        <v>205573967.51097637</v>
      </c>
      <c r="N207" s="803"/>
      <c r="O207" s="748"/>
      <c r="P207" s="748"/>
      <c r="Q207" s="748"/>
      <c r="R207" s="748"/>
      <c r="S207" s="748"/>
      <c r="T207" s="803"/>
      <c r="U207" s="748"/>
      <c r="V207" s="748"/>
      <c r="W207" s="748"/>
      <c r="X207" s="748"/>
    </row>
    <row r="208" spans="1:24" ht="12.75">
      <c r="A208" s="1655" t="s">
        <v>1251</v>
      </c>
      <c r="B208" s="1400"/>
      <c r="C208" s="201" t="s">
        <v>1371</v>
      </c>
      <c r="E208" s="201"/>
      <c r="F208" s="201"/>
      <c r="G208" s="201"/>
      <c r="H208" s="201"/>
      <c r="I208" s="201"/>
      <c r="L208" s="792">
        <f>L206/L207</f>
        <v>0.17404733222498203</v>
      </c>
      <c r="N208" s="748"/>
      <c r="O208" s="748"/>
      <c r="P208" s="748"/>
      <c r="Q208" s="748"/>
      <c r="R208" s="748"/>
      <c r="S208" s="748"/>
      <c r="T208" s="748"/>
      <c r="U208" s="748"/>
      <c r="V208" s="748"/>
      <c r="W208" s="748"/>
      <c r="X208" s="748"/>
    </row>
    <row r="209" spans="1:24" ht="12.75">
      <c r="A209" s="1655" t="s">
        <v>1248</v>
      </c>
      <c r="B209" s="1400"/>
      <c r="C209" s="201" t="s">
        <v>1037</v>
      </c>
      <c r="E209" s="201"/>
      <c r="F209" s="201"/>
      <c r="G209" s="201"/>
      <c r="H209" s="201"/>
      <c r="I209" s="201"/>
      <c r="L209" s="916">
        <f>'Appendix A'!$H$207</f>
        <v>0.623076923076923</v>
      </c>
      <c r="N209" s="804"/>
      <c r="O209" s="804"/>
      <c r="P209" s="748"/>
      <c r="Q209" s="748"/>
      <c r="R209" s="748"/>
      <c r="S209" s="748"/>
      <c r="T209" s="804"/>
      <c r="U209" s="804"/>
      <c r="V209" s="748"/>
      <c r="W209" s="748"/>
      <c r="X209" s="748"/>
    </row>
    <row r="210" spans="1:24" ht="12.75">
      <c r="A210" s="1655" t="s">
        <v>1246</v>
      </c>
      <c r="B210" s="1400"/>
      <c r="C210" s="201" t="s">
        <v>1358</v>
      </c>
      <c r="E210" s="201"/>
      <c r="F210" s="201"/>
      <c r="G210" s="201"/>
      <c r="H210" s="201"/>
      <c r="I210" s="201"/>
      <c r="L210" s="916">
        <f>'6 - WACC'!$G$16</f>
        <v>0.4925578665212073</v>
      </c>
      <c r="N210" s="748"/>
      <c r="O210" s="748"/>
      <c r="P210" s="748"/>
      <c r="Q210" s="748"/>
      <c r="R210" s="748"/>
      <c r="S210" s="748"/>
      <c r="T210" s="748"/>
      <c r="U210" s="748"/>
      <c r="V210" s="748"/>
      <c r="W210" s="748"/>
      <c r="X210" s="748"/>
    </row>
    <row r="211" spans="1:24" ht="12.75">
      <c r="A211" s="1655" t="s">
        <v>352</v>
      </c>
      <c r="B211" s="1400"/>
      <c r="C211" s="237" t="s">
        <v>609</v>
      </c>
      <c r="L211" s="916">
        <f>((0.01/L209)*L210*100)</f>
        <v>0.7905249709599625</v>
      </c>
      <c r="N211" s="748"/>
      <c r="O211" s="748"/>
      <c r="P211" s="748"/>
      <c r="Q211" s="748"/>
      <c r="R211" s="748"/>
      <c r="S211" s="748"/>
      <c r="T211" s="748"/>
      <c r="U211" s="748"/>
      <c r="V211" s="748"/>
      <c r="W211" s="748"/>
      <c r="X211" s="748"/>
    </row>
    <row r="212" spans="1:24" ht="13.5" thickBot="1">
      <c r="A212" s="1368"/>
      <c r="B212" s="1368"/>
      <c r="C212" s="197"/>
      <c r="N212" s="748"/>
      <c r="O212" s="748"/>
      <c r="P212" s="748"/>
      <c r="Q212" s="748"/>
      <c r="R212" s="748"/>
      <c r="S212" s="748"/>
      <c r="T212" s="748"/>
      <c r="U212" s="748"/>
      <c r="V212" s="748"/>
      <c r="W212" s="748"/>
      <c r="X212" s="748"/>
    </row>
    <row r="213" spans="1:24" ht="13.5" thickBot="1">
      <c r="A213" s="1655" t="s">
        <v>351</v>
      </c>
      <c r="B213" s="1656"/>
      <c r="C213" s="1683" t="s">
        <v>1372</v>
      </c>
      <c r="D213" s="1684"/>
      <c r="E213" s="1686" t="s">
        <v>841</v>
      </c>
      <c r="F213" s="1686"/>
      <c r="G213" s="1686"/>
      <c r="H213" s="1686"/>
      <c r="I213" s="1686"/>
      <c r="J213" s="1686"/>
      <c r="K213" s="1686"/>
      <c r="L213" s="1687"/>
      <c r="M213" s="748"/>
      <c r="N213" s="748"/>
      <c r="O213" s="748"/>
      <c r="P213" s="748"/>
      <c r="Q213" s="748"/>
      <c r="R213" s="748"/>
      <c r="S213" s="748"/>
      <c r="T213" s="748"/>
      <c r="U213" s="748"/>
      <c r="V213" s="748"/>
      <c r="W213" s="748"/>
      <c r="X213" s="748"/>
    </row>
    <row r="214" spans="1:24" ht="12" customHeight="1" thickBot="1">
      <c r="A214" s="1368"/>
      <c r="B214" s="1652"/>
      <c r="C214" s="919"/>
      <c r="D214" s="910"/>
      <c r="E214" s="763"/>
      <c r="F214" s="1688" t="s">
        <v>523</v>
      </c>
      <c r="G214" s="1689"/>
      <c r="H214" s="763"/>
      <c r="I214" s="763"/>
      <c r="J214" s="763"/>
      <c r="K214" s="763"/>
      <c r="L214" s="920" t="s">
        <v>524</v>
      </c>
      <c r="M214" s="748"/>
      <c r="N214" s="748"/>
      <c r="O214" s="748"/>
      <c r="P214" s="748"/>
      <c r="Q214" s="748"/>
      <c r="R214" s="748"/>
      <c r="S214" s="748"/>
      <c r="T214" s="748"/>
      <c r="U214" s="748"/>
      <c r="V214" s="748"/>
      <c r="W214" s="748"/>
      <c r="X214" s="748"/>
    </row>
    <row r="215" spans="1:24" ht="12.75">
      <c r="A215" s="1655" t="s">
        <v>349</v>
      </c>
      <c r="B215" s="1656"/>
      <c r="C215" s="1677" t="s">
        <v>1374</v>
      </c>
      <c r="D215" s="1678"/>
      <c r="E215" s="1678"/>
      <c r="F215" s="1679">
        <v>10263</v>
      </c>
      <c r="G215" s="1680"/>
      <c r="H215" s="1681" t="s">
        <v>0</v>
      </c>
      <c r="I215" s="1678"/>
      <c r="J215" s="1678"/>
      <c r="K215" s="1678"/>
      <c r="L215" s="932">
        <f>L208</f>
        <v>0.17404733222498203</v>
      </c>
      <c r="M215" s="748"/>
      <c r="N215" s="748"/>
      <c r="O215" s="748"/>
      <c r="P215" s="748"/>
      <c r="Q215" s="748"/>
      <c r="R215" s="748"/>
      <c r="S215" s="748"/>
      <c r="T215" s="748"/>
      <c r="U215" s="748"/>
      <c r="V215" s="748"/>
      <c r="W215" s="748"/>
      <c r="X215" s="748"/>
    </row>
    <row r="216" spans="1:24" ht="12.75">
      <c r="A216" s="1655" t="s">
        <v>347</v>
      </c>
      <c r="B216" s="1656"/>
      <c r="C216" s="1665" t="s">
        <v>902</v>
      </c>
      <c r="D216" s="1666"/>
      <c r="E216" s="1666"/>
      <c r="F216" s="1682">
        <v>39491</v>
      </c>
      <c r="G216" s="1668"/>
      <c r="H216" s="1671" t="s">
        <v>632</v>
      </c>
      <c r="I216" s="1666"/>
      <c r="J216" s="1666"/>
      <c r="K216" s="1666"/>
      <c r="L216" s="1138">
        <v>0</v>
      </c>
      <c r="M216" s="748"/>
      <c r="N216" s="755"/>
      <c r="O216" s="755"/>
      <c r="P216" s="755"/>
      <c r="Q216" s="755"/>
      <c r="R216" s="755"/>
      <c r="S216" s="755"/>
      <c r="T216" s="755"/>
      <c r="U216" s="755"/>
      <c r="V216" s="755"/>
      <c r="W216" s="755"/>
      <c r="X216" s="755"/>
    </row>
    <row r="217" spans="1:24" ht="12.75">
      <c r="A217" s="1655" t="s">
        <v>365</v>
      </c>
      <c r="B217" s="1656"/>
      <c r="C217" s="1665" t="s">
        <v>1373</v>
      </c>
      <c r="D217" s="1666"/>
      <c r="E217" s="1666"/>
      <c r="F217" s="1667" t="s">
        <v>1129</v>
      </c>
      <c r="G217" s="1668"/>
      <c r="H217" s="1671" t="s">
        <v>1347</v>
      </c>
      <c r="I217" s="1666"/>
      <c r="J217" s="1666"/>
      <c r="K217" s="1666"/>
      <c r="L217" s="943">
        <f>L216*L211</f>
        <v>0</v>
      </c>
      <c r="M217" s="748"/>
      <c r="N217" s="748"/>
      <c r="O217" s="748"/>
      <c r="P217" s="748"/>
      <c r="Q217" s="748"/>
      <c r="R217" s="748"/>
      <c r="S217" s="748"/>
      <c r="T217" s="748"/>
      <c r="U217" s="748"/>
      <c r="V217" s="748"/>
      <c r="W217" s="748"/>
      <c r="X217" s="748"/>
    </row>
    <row r="218" spans="1:24" ht="13.5" thickBot="1">
      <c r="A218" s="1655" t="s">
        <v>363</v>
      </c>
      <c r="B218" s="1656"/>
      <c r="C218" s="1672" t="s">
        <v>1128</v>
      </c>
      <c r="D218" s="1673"/>
      <c r="E218" s="1673"/>
      <c r="F218" s="1674" t="s">
        <v>1000</v>
      </c>
      <c r="G218" s="1675"/>
      <c r="H218" s="1676" t="s">
        <v>1</v>
      </c>
      <c r="I218" s="1673"/>
      <c r="J218" s="1673"/>
      <c r="K218" s="1673"/>
      <c r="L218" s="1300">
        <v>1</v>
      </c>
      <c r="M218" s="230"/>
      <c r="N218" s="755"/>
      <c r="O218" s="755"/>
      <c r="P218" s="755"/>
      <c r="Q218" s="755"/>
      <c r="R218" s="755"/>
      <c r="S218" s="755"/>
      <c r="T218" s="755"/>
      <c r="U218" s="755"/>
      <c r="V218" s="755"/>
      <c r="W218" s="755"/>
      <c r="X218" s="755"/>
    </row>
    <row r="219" spans="1:24" ht="27.75" customHeight="1">
      <c r="A219" s="1368"/>
      <c r="B219" s="1652"/>
      <c r="C219" s="921" t="s">
        <v>1081</v>
      </c>
      <c r="D219" s="1669" t="s">
        <v>101</v>
      </c>
      <c r="E219" s="1670"/>
      <c r="F219" s="1669" t="s">
        <v>1376</v>
      </c>
      <c r="G219" s="1670"/>
      <c r="H219" s="1669" t="s">
        <v>8</v>
      </c>
      <c r="I219" s="1670"/>
      <c r="J219" s="921" t="s">
        <v>1314</v>
      </c>
      <c r="K219" s="921" t="s">
        <v>1315</v>
      </c>
      <c r="L219" s="921" t="s">
        <v>1316</v>
      </c>
      <c r="M219" s="230"/>
      <c r="N219" s="755"/>
      <c r="O219" s="755"/>
      <c r="P219" s="755"/>
      <c r="Q219" s="755"/>
      <c r="R219" s="755"/>
      <c r="S219" s="755"/>
      <c r="T219" s="755"/>
      <c r="U219" s="755"/>
      <c r="V219" s="755"/>
      <c r="W219" s="755"/>
      <c r="X219" s="755"/>
    </row>
    <row r="220" spans="1:24" ht="39.75" customHeight="1" thickBot="1">
      <c r="A220" s="1368"/>
      <c r="B220" s="1652"/>
      <c r="C220" s="911"/>
      <c r="D220" s="1659"/>
      <c r="E220" s="1660"/>
      <c r="F220" s="1659"/>
      <c r="G220" s="1660"/>
      <c r="H220" s="1661" t="s">
        <v>1348</v>
      </c>
      <c r="I220" s="1662"/>
      <c r="J220" s="923" t="s">
        <v>12</v>
      </c>
      <c r="K220" s="922" t="s">
        <v>13</v>
      </c>
      <c r="L220" s="911" t="s">
        <v>9</v>
      </c>
      <c r="M220" s="230"/>
      <c r="N220" s="755"/>
      <c r="O220" s="748"/>
      <c r="P220" s="748"/>
      <c r="Q220" s="748"/>
      <c r="R220" s="748"/>
      <c r="S220" s="748"/>
      <c r="T220" s="755"/>
      <c r="U220" s="748"/>
      <c r="V220" s="748"/>
      <c r="W220" s="748"/>
      <c r="X220" s="748"/>
    </row>
    <row r="221" spans="1:24" ht="12.75">
      <c r="A221" s="1368"/>
      <c r="B221" s="1652"/>
      <c r="C221" s="924" t="s">
        <v>525</v>
      </c>
      <c r="D221" s="1663" t="s">
        <v>2</v>
      </c>
      <c r="E221" s="1664"/>
      <c r="F221" s="1663" t="s">
        <v>3</v>
      </c>
      <c r="G221" s="1664"/>
      <c r="H221" s="1663" t="s">
        <v>4</v>
      </c>
      <c r="I221" s="1664"/>
      <c r="J221" s="925" t="s">
        <v>5</v>
      </c>
      <c r="K221" s="925" t="s">
        <v>6</v>
      </c>
      <c r="L221" s="926" t="s">
        <v>7</v>
      </c>
      <c r="M221" s="230"/>
      <c r="N221" s="755"/>
      <c r="O221" s="244"/>
      <c r="P221" s="244"/>
      <c r="Q221" s="244"/>
      <c r="R221" s="244"/>
      <c r="S221" s="244"/>
      <c r="T221" s="755"/>
      <c r="U221" s="244"/>
      <c r="V221" s="244"/>
      <c r="W221" s="244"/>
      <c r="X221" s="244"/>
    </row>
    <row r="222" spans="1:24" ht="12.75">
      <c r="A222" s="1651" t="s">
        <v>361</v>
      </c>
      <c r="B222" s="1652"/>
      <c r="C222" s="1307">
        <v>2008</v>
      </c>
      <c r="D222" s="1297"/>
      <c r="E222" s="1308">
        <v>610268</v>
      </c>
      <c r="F222" s="1297"/>
      <c r="G222" s="1316">
        <v>8361</v>
      </c>
      <c r="H222" s="763" t="s">
        <v>1136</v>
      </c>
      <c r="I222" s="928">
        <f>E222-G222</f>
        <v>601907</v>
      </c>
      <c r="J222" s="1244" t="s">
        <v>802</v>
      </c>
      <c r="K222" s="928">
        <f>I222*$L$217*$L$218</f>
        <v>0</v>
      </c>
      <c r="L222" s="1244" t="s">
        <v>802</v>
      </c>
      <c r="M222" s="230"/>
      <c r="N222" s="755"/>
      <c r="O222" s="244"/>
      <c r="P222" s="244"/>
      <c r="Q222" s="244"/>
      <c r="R222" s="244"/>
      <c r="S222" s="244"/>
      <c r="T222" s="755"/>
      <c r="U222" s="244"/>
      <c r="V222" s="244"/>
      <c r="W222" s="244"/>
      <c r="X222" s="244"/>
    </row>
    <row r="223" spans="1:24" ht="12.75">
      <c r="A223" s="1651" t="s">
        <v>359</v>
      </c>
      <c r="B223" s="1652"/>
      <c r="C223" s="1307">
        <v>2009</v>
      </c>
      <c r="D223" s="1297"/>
      <c r="E223" s="1308">
        <v>610267.83</v>
      </c>
      <c r="F223" s="1297"/>
      <c r="G223" s="1308">
        <v>22694</v>
      </c>
      <c r="H223" s="763" t="s">
        <v>1136</v>
      </c>
      <c r="I223" s="928">
        <f aca="true" t="shared" si="8" ref="I223:I251">E223-G223</f>
        <v>587573.83</v>
      </c>
      <c r="J223" s="1244" t="s">
        <v>802</v>
      </c>
      <c r="K223" s="928">
        <f aca="true" t="shared" si="9" ref="K223:K251">I223*$L$217*$L$218</f>
        <v>0</v>
      </c>
      <c r="L223" s="1244" t="s">
        <v>802</v>
      </c>
      <c r="M223" s="755"/>
      <c r="N223" s="755"/>
      <c r="O223" s="244"/>
      <c r="P223" s="244"/>
      <c r="Q223" s="244"/>
      <c r="R223" s="244"/>
      <c r="S223" s="244"/>
      <c r="T223" s="755"/>
      <c r="U223" s="244"/>
      <c r="V223" s="244"/>
      <c r="W223" s="244"/>
      <c r="X223" s="244"/>
    </row>
    <row r="224" spans="1:24" ht="12.75">
      <c r="A224" s="1651" t="s">
        <v>310</v>
      </c>
      <c r="B224" s="1652"/>
      <c r="C224" s="1307">
        <v>2010</v>
      </c>
      <c r="D224" s="1297"/>
      <c r="E224" s="1308">
        <v>610267.83</v>
      </c>
      <c r="F224" s="1297"/>
      <c r="G224" s="1308">
        <v>37026</v>
      </c>
      <c r="H224" s="763"/>
      <c r="I224" s="928">
        <f t="shared" si="8"/>
        <v>573241.83</v>
      </c>
      <c r="J224" s="1244" t="s">
        <v>802</v>
      </c>
      <c r="K224" s="928">
        <f t="shared" si="9"/>
        <v>0</v>
      </c>
      <c r="L224" s="1244" t="s">
        <v>802</v>
      </c>
      <c r="M224" s="230"/>
      <c r="N224" s="755"/>
      <c r="O224" s="244"/>
      <c r="P224" s="244"/>
      <c r="Q224" s="244"/>
      <c r="R224" s="244"/>
      <c r="S224" s="244"/>
      <c r="T224" s="755"/>
      <c r="U224" s="244"/>
      <c r="V224" s="244"/>
      <c r="W224" s="244"/>
      <c r="X224" s="244"/>
    </row>
    <row r="225" spans="1:24" ht="12.75">
      <c r="A225" s="1651" t="s">
        <v>311</v>
      </c>
      <c r="B225" s="1652"/>
      <c r="C225" s="1307">
        <v>2011</v>
      </c>
      <c r="D225" s="1297"/>
      <c r="E225" s="1308">
        <v>610267.83</v>
      </c>
      <c r="F225" s="1297"/>
      <c r="G225" s="1308">
        <v>51358</v>
      </c>
      <c r="H225" s="763"/>
      <c r="I225" s="928">
        <f t="shared" si="8"/>
        <v>558909.83</v>
      </c>
      <c r="J225" s="928">
        <v>101567</v>
      </c>
      <c r="K225" s="928">
        <f t="shared" si="9"/>
        <v>0</v>
      </c>
      <c r="L225" s="929">
        <f aca="true" t="shared" si="10" ref="L225:L251">J225+K225</f>
        <v>101567</v>
      </c>
      <c r="M225" s="755"/>
      <c r="N225" s="755"/>
      <c r="O225" s="244"/>
      <c r="P225" s="244"/>
      <c r="Q225" s="244"/>
      <c r="R225" s="244"/>
      <c r="S225" s="244"/>
      <c r="T225" s="755"/>
      <c r="U225" s="244"/>
      <c r="V225" s="244"/>
      <c r="W225" s="244"/>
      <c r="X225" s="244"/>
    </row>
    <row r="226" spans="1:24" ht="12.75">
      <c r="A226" s="1651" t="s">
        <v>1082</v>
      </c>
      <c r="B226" s="1652"/>
      <c r="C226" s="1307">
        <v>2012</v>
      </c>
      <c r="D226" s="1297"/>
      <c r="E226" s="1308">
        <v>610268</v>
      </c>
      <c r="F226" s="1297"/>
      <c r="G226" s="1308">
        <v>70845</v>
      </c>
      <c r="H226" s="910"/>
      <c r="I226" s="928">
        <f t="shared" si="8"/>
        <v>539423</v>
      </c>
      <c r="J226" s="928">
        <v>96452</v>
      </c>
      <c r="K226" s="928">
        <f t="shared" si="9"/>
        <v>0</v>
      </c>
      <c r="L226" s="929">
        <f t="shared" si="10"/>
        <v>96452</v>
      </c>
      <c r="M226" s="258"/>
      <c r="N226" s="755"/>
      <c r="O226" s="244"/>
      <c r="P226" s="244"/>
      <c r="Q226" s="244"/>
      <c r="R226" s="244"/>
      <c r="S226" s="244"/>
      <c r="T226" s="755"/>
      <c r="U226" s="244"/>
      <c r="V226" s="244"/>
      <c r="W226" s="244"/>
      <c r="X226" s="244"/>
    </row>
    <row r="227" spans="1:24" ht="12.75">
      <c r="A227" s="1651" t="s">
        <v>1083</v>
      </c>
      <c r="B227" s="1652"/>
      <c r="C227" s="1307">
        <v>2013</v>
      </c>
      <c r="D227" s="1297"/>
      <c r="E227" s="1308">
        <v>610268</v>
      </c>
      <c r="F227" s="1297"/>
      <c r="G227" s="1308">
        <v>79978</v>
      </c>
      <c r="H227" s="910"/>
      <c r="I227" s="928">
        <f t="shared" si="8"/>
        <v>530290</v>
      </c>
      <c r="J227" s="928">
        <f aca="true" t="shared" si="11" ref="J227:J251">I227*$L$215*$L$218</f>
        <v>92295.55980558573</v>
      </c>
      <c r="K227" s="928">
        <f t="shared" si="9"/>
        <v>0</v>
      </c>
      <c r="L227" s="929">
        <f t="shared" si="10"/>
        <v>92295.55980558573</v>
      </c>
      <c r="M227" s="215"/>
      <c r="N227" s="755"/>
      <c r="O227" s="244"/>
      <c r="P227" s="244"/>
      <c r="Q227" s="244"/>
      <c r="R227" s="244"/>
      <c r="S227" s="244"/>
      <c r="T227" s="755"/>
      <c r="U227" s="244"/>
      <c r="V227" s="244"/>
      <c r="W227" s="244"/>
      <c r="X227" s="244"/>
    </row>
    <row r="228" spans="1:24" ht="12.75">
      <c r="A228" s="1651" t="s">
        <v>1084</v>
      </c>
      <c r="B228" s="1652"/>
      <c r="C228" s="1307">
        <v>2014</v>
      </c>
      <c r="D228" s="1297"/>
      <c r="E228" s="1308">
        <v>610268</v>
      </c>
      <c r="F228" s="1297"/>
      <c r="G228" s="1308">
        <v>94781</v>
      </c>
      <c r="H228" s="910"/>
      <c r="I228" s="928">
        <f t="shared" si="8"/>
        <v>515487</v>
      </c>
      <c r="J228" s="928">
        <f t="shared" si="11"/>
        <v>89719.13714665931</v>
      </c>
      <c r="K228" s="928">
        <f t="shared" si="9"/>
        <v>0</v>
      </c>
      <c r="L228" s="929">
        <f t="shared" si="10"/>
        <v>89719.13714665931</v>
      </c>
      <c r="M228" s="660"/>
      <c r="N228" s="755"/>
      <c r="O228" s="244"/>
      <c r="P228" s="244"/>
      <c r="Q228" s="244"/>
      <c r="R228" s="244"/>
      <c r="S228" s="244"/>
      <c r="T228" s="755"/>
      <c r="U228" s="244"/>
      <c r="V228" s="244"/>
      <c r="W228" s="244"/>
      <c r="X228" s="244"/>
    </row>
    <row r="229" spans="1:24" ht="12.75">
      <c r="A229" s="1651" t="s">
        <v>1085</v>
      </c>
      <c r="B229" s="1652"/>
      <c r="C229" s="1307"/>
      <c r="D229" s="1297"/>
      <c r="E229" s="1308"/>
      <c r="F229" s="1297"/>
      <c r="G229" s="1308"/>
      <c r="H229" s="910"/>
      <c r="I229" s="928">
        <f t="shared" si="8"/>
        <v>0</v>
      </c>
      <c r="J229" s="928">
        <f t="shared" si="11"/>
        <v>0</v>
      </c>
      <c r="K229" s="928">
        <f t="shared" si="9"/>
        <v>0</v>
      </c>
      <c r="L229" s="929">
        <f t="shared" si="10"/>
        <v>0</v>
      </c>
      <c r="M229" s="660"/>
      <c r="N229" s="755"/>
      <c r="O229" s="244"/>
      <c r="P229" s="244"/>
      <c r="Q229" s="244"/>
      <c r="R229" s="244"/>
      <c r="S229" s="244"/>
      <c r="T229" s="755"/>
      <c r="U229" s="244"/>
      <c r="V229" s="244"/>
      <c r="W229" s="244"/>
      <c r="X229" s="244"/>
    </row>
    <row r="230" spans="1:24" ht="12.75">
      <c r="A230" s="1651" t="s">
        <v>1086</v>
      </c>
      <c r="B230" s="1652"/>
      <c r="C230" s="1307"/>
      <c r="D230" s="1297"/>
      <c r="E230" s="1308"/>
      <c r="F230" s="1297"/>
      <c r="G230" s="1308"/>
      <c r="H230" s="910"/>
      <c r="I230" s="928">
        <f t="shared" si="8"/>
        <v>0</v>
      </c>
      <c r="J230" s="928">
        <f t="shared" si="11"/>
        <v>0</v>
      </c>
      <c r="K230" s="928">
        <f t="shared" si="9"/>
        <v>0</v>
      </c>
      <c r="L230" s="929">
        <f t="shared" si="10"/>
        <v>0</v>
      </c>
      <c r="M230" s="660"/>
      <c r="N230" s="755"/>
      <c r="O230" s="244"/>
      <c r="P230" s="244"/>
      <c r="Q230" s="244"/>
      <c r="R230" s="244"/>
      <c r="S230" s="244"/>
      <c r="T230" s="755"/>
      <c r="U230" s="244"/>
      <c r="V230" s="244"/>
      <c r="W230" s="244"/>
      <c r="X230" s="244"/>
    </row>
    <row r="231" spans="1:24" ht="12.75">
      <c r="A231" s="1651" t="s">
        <v>1087</v>
      </c>
      <c r="B231" s="1652"/>
      <c r="C231" s="1307"/>
      <c r="D231" s="1297"/>
      <c r="E231" s="1308"/>
      <c r="F231" s="1297"/>
      <c r="G231" s="1308"/>
      <c r="H231" s="910"/>
      <c r="I231" s="928">
        <f t="shared" si="8"/>
        <v>0</v>
      </c>
      <c r="J231" s="928">
        <f t="shared" si="11"/>
        <v>0</v>
      </c>
      <c r="K231" s="928">
        <f t="shared" si="9"/>
        <v>0</v>
      </c>
      <c r="L231" s="929">
        <f t="shared" si="10"/>
        <v>0</v>
      </c>
      <c r="M231" s="660"/>
      <c r="N231" s="755"/>
      <c r="O231" s="244"/>
      <c r="P231" s="244"/>
      <c r="Q231" s="244"/>
      <c r="R231" s="244"/>
      <c r="S231" s="244"/>
      <c r="T231" s="755"/>
      <c r="U231" s="244"/>
      <c r="V231" s="244"/>
      <c r="W231" s="244"/>
      <c r="X231" s="244"/>
    </row>
    <row r="232" spans="1:24" ht="12.75">
      <c r="A232" s="1651" t="s">
        <v>1088</v>
      </c>
      <c r="B232" s="1652"/>
      <c r="C232" s="1307"/>
      <c r="D232" s="1297"/>
      <c r="E232" s="1308"/>
      <c r="F232" s="1297"/>
      <c r="G232" s="1308"/>
      <c r="H232" s="910"/>
      <c r="I232" s="928">
        <f t="shared" si="8"/>
        <v>0</v>
      </c>
      <c r="J232" s="928">
        <f t="shared" si="11"/>
        <v>0</v>
      </c>
      <c r="K232" s="928">
        <f t="shared" si="9"/>
        <v>0</v>
      </c>
      <c r="L232" s="929">
        <f t="shared" si="10"/>
        <v>0</v>
      </c>
      <c r="M232" s="660"/>
      <c r="N232" s="755"/>
      <c r="O232" s="244"/>
      <c r="P232" s="244"/>
      <c r="Q232" s="244"/>
      <c r="R232" s="244"/>
      <c r="S232" s="244"/>
      <c r="T232" s="755"/>
      <c r="U232" s="244"/>
      <c r="V232" s="244"/>
      <c r="W232" s="244"/>
      <c r="X232" s="244"/>
    </row>
    <row r="233" spans="1:24" ht="12.75">
      <c r="A233" s="1651" t="s">
        <v>1089</v>
      </c>
      <c r="B233" s="1652"/>
      <c r="C233" s="1307"/>
      <c r="D233" s="1297"/>
      <c r="E233" s="1308"/>
      <c r="F233" s="1297"/>
      <c r="G233" s="1308"/>
      <c r="H233" s="910"/>
      <c r="I233" s="928">
        <f t="shared" si="8"/>
        <v>0</v>
      </c>
      <c r="J233" s="928">
        <f t="shared" si="11"/>
        <v>0</v>
      </c>
      <c r="K233" s="928">
        <f t="shared" si="9"/>
        <v>0</v>
      </c>
      <c r="L233" s="929">
        <f t="shared" si="10"/>
        <v>0</v>
      </c>
      <c r="M233" s="660"/>
      <c r="N233" s="755"/>
      <c r="O233" s="244"/>
      <c r="P233" s="244"/>
      <c r="Q233" s="244"/>
      <c r="R233" s="244"/>
      <c r="S233" s="244"/>
      <c r="T233" s="755"/>
      <c r="U233" s="244"/>
      <c r="V233" s="244"/>
      <c r="W233" s="244"/>
      <c r="X233" s="244"/>
    </row>
    <row r="234" spans="1:24" ht="12.75">
      <c r="A234" s="1651" t="s">
        <v>1090</v>
      </c>
      <c r="B234" s="1652"/>
      <c r="C234" s="1307"/>
      <c r="D234" s="1297"/>
      <c r="E234" s="1308"/>
      <c r="F234" s="1297"/>
      <c r="G234" s="1308"/>
      <c r="H234" s="910"/>
      <c r="I234" s="928">
        <f t="shared" si="8"/>
        <v>0</v>
      </c>
      <c r="J234" s="928">
        <f t="shared" si="11"/>
        <v>0</v>
      </c>
      <c r="K234" s="928">
        <f t="shared" si="9"/>
        <v>0</v>
      </c>
      <c r="L234" s="929">
        <f t="shared" si="10"/>
        <v>0</v>
      </c>
      <c r="M234" s="660"/>
      <c r="N234" s="755"/>
      <c r="O234" s="244"/>
      <c r="P234" s="244"/>
      <c r="Q234" s="244"/>
      <c r="R234" s="244"/>
      <c r="S234" s="244"/>
      <c r="T234" s="755"/>
      <c r="U234" s="244"/>
      <c r="V234" s="244"/>
      <c r="W234" s="244"/>
      <c r="X234" s="244"/>
    </row>
    <row r="235" spans="1:24" ht="12.75">
      <c r="A235" s="1651" t="s">
        <v>1091</v>
      </c>
      <c r="B235" s="1652"/>
      <c r="C235" s="1307"/>
      <c r="D235" s="1297"/>
      <c r="E235" s="1308"/>
      <c r="F235" s="1297"/>
      <c r="G235" s="1308"/>
      <c r="H235" s="910"/>
      <c r="I235" s="928">
        <f t="shared" si="8"/>
        <v>0</v>
      </c>
      <c r="J235" s="928">
        <f t="shared" si="11"/>
        <v>0</v>
      </c>
      <c r="K235" s="928">
        <f t="shared" si="9"/>
        <v>0</v>
      </c>
      <c r="L235" s="929">
        <f t="shared" si="10"/>
        <v>0</v>
      </c>
      <c r="M235" s="660"/>
      <c r="N235" s="755"/>
      <c r="O235" s="244"/>
      <c r="P235" s="244"/>
      <c r="Q235" s="244"/>
      <c r="R235" s="244"/>
      <c r="S235" s="244"/>
      <c r="T235" s="755"/>
      <c r="U235" s="244"/>
      <c r="V235" s="244"/>
      <c r="W235" s="244"/>
      <c r="X235" s="244"/>
    </row>
    <row r="236" spans="1:24" ht="12.75">
      <c r="A236" s="1651" t="s">
        <v>1092</v>
      </c>
      <c r="B236" s="1652"/>
      <c r="C236" s="1307"/>
      <c r="D236" s="1297"/>
      <c r="E236" s="1308"/>
      <c r="F236" s="1297"/>
      <c r="G236" s="1308"/>
      <c r="H236" s="910"/>
      <c r="I236" s="928">
        <f t="shared" si="8"/>
        <v>0</v>
      </c>
      <c r="J236" s="928">
        <f t="shared" si="11"/>
        <v>0</v>
      </c>
      <c r="K236" s="928">
        <f t="shared" si="9"/>
        <v>0</v>
      </c>
      <c r="L236" s="929">
        <f t="shared" si="10"/>
        <v>0</v>
      </c>
      <c r="M236" s="660"/>
      <c r="N236" s="755"/>
      <c r="O236" s="244"/>
      <c r="P236" s="244"/>
      <c r="Q236" s="244"/>
      <c r="R236" s="244"/>
      <c r="S236" s="244"/>
      <c r="T236" s="755"/>
      <c r="U236" s="244"/>
      <c r="V236" s="244"/>
      <c r="W236" s="244"/>
      <c r="X236" s="244"/>
    </row>
    <row r="237" spans="1:24" ht="12.75">
      <c r="A237" s="1651" t="s">
        <v>1093</v>
      </c>
      <c r="B237" s="1652"/>
      <c r="C237" s="1307"/>
      <c r="D237" s="1297"/>
      <c r="E237" s="1308"/>
      <c r="F237" s="1297"/>
      <c r="G237" s="1308"/>
      <c r="H237" s="910"/>
      <c r="I237" s="928">
        <f t="shared" si="8"/>
        <v>0</v>
      </c>
      <c r="J237" s="928">
        <f t="shared" si="11"/>
        <v>0</v>
      </c>
      <c r="K237" s="928">
        <f t="shared" si="9"/>
        <v>0</v>
      </c>
      <c r="L237" s="929">
        <f t="shared" si="10"/>
        <v>0</v>
      </c>
      <c r="M237" s="660"/>
      <c r="N237" s="755"/>
      <c r="O237" s="244"/>
      <c r="P237" s="244"/>
      <c r="Q237" s="244"/>
      <c r="R237" s="244"/>
      <c r="S237" s="244"/>
      <c r="T237" s="755"/>
      <c r="U237" s="244"/>
      <c r="V237" s="244"/>
      <c r="W237" s="244"/>
      <c r="X237" s="244"/>
    </row>
    <row r="238" spans="1:24" ht="12.75">
      <c r="A238" s="1651" t="s">
        <v>1094</v>
      </c>
      <c r="B238" s="1652"/>
      <c r="C238" s="1307"/>
      <c r="D238" s="1297"/>
      <c r="E238" s="1308"/>
      <c r="F238" s="1297"/>
      <c r="G238" s="1308"/>
      <c r="H238" s="910"/>
      <c r="I238" s="928">
        <f t="shared" si="8"/>
        <v>0</v>
      </c>
      <c r="J238" s="928">
        <f t="shared" si="11"/>
        <v>0</v>
      </c>
      <c r="K238" s="928">
        <f t="shared" si="9"/>
        <v>0</v>
      </c>
      <c r="L238" s="929">
        <f t="shared" si="10"/>
        <v>0</v>
      </c>
      <c r="M238" s="660"/>
      <c r="N238" s="755"/>
      <c r="O238" s="244"/>
      <c r="P238" s="244"/>
      <c r="Q238" s="244"/>
      <c r="R238" s="244"/>
      <c r="S238" s="244"/>
      <c r="T238" s="755"/>
      <c r="U238" s="244"/>
      <c r="V238" s="244"/>
      <c r="W238" s="244"/>
      <c r="X238" s="244"/>
    </row>
    <row r="239" spans="1:24" ht="12.75">
      <c r="A239" s="1651" t="s">
        <v>1095</v>
      </c>
      <c r="B239" s="1652"/>
      <c r="C239" s="1307"/>
      <c r="D239" s="1297"/>
      <c r="E239" s="1308"/>
      <c r="F239" s="1297"/>
      <c r="G239" s="1308"/>
      <c r="H239" s="910"/>
      <c r="I239" s="928">
        <f t="shared" si="8"/>
        <v>0</v>
      </c>
      <c r="J239" s="928">
        <f t="shared" si="11"/>
        <v>0</v>
      </c>
      <c r="K239" s="928">
        <f t="shared" si="9"/>
        <v>0</v>
      </c>
      <c r="L239" s="929">
        <f t="shared" si="10"/>
        <v>0</v>
      </c>
      <c r="M239" s="660"/>
      <c r="N239" s="755"/>
      <c r="O239" s="244"/>
      <c r="P239" s="244"/>
      <c r="Q239" s="244"/>
      <c r="R239" s="244"/>
      <c r="S239" s="244"/>
      <c r="T239" s="755"/>
      <c r="U239" s="244"/>
      <c r="V239" s="244"/>
      <c r="W239" s="244"/>
      <c r="X239" s="244"/>
    </row>
    <row r="240" spans="1:24" ht="12.75">
      <c r="A240" s="1651" t="s">
        <v>1096</v>
      </c>
      <c r="B240" s="1652"/>
      <c r="C240" s="1307"/>
      <c r="D240" s="1297"/>
      <c r="E240" s="1308"/>
      <c r="F240" s="1297"/>
      <c r="G240" s="1308"/>
      <c r="H240" s="910"/>
      <c r="I240" s="928">
        <f t="shared" si="8"/>
        <v>0</v>
      </c>
      <c r="J240" s="928">
        <f t="shared" si="11"/>
        <v>0</v>
      </c>
      <c r="K240" s="928">
        <f t="shared" si="9"/>
        <v>0</v>
      </c>
      <c r="L240" s="929">
        <f t="shared" si="10"/>
        <v>0</v>
      </c>
      <c r="M240" s="660"/>
      <c r="N240" s="755"/>
      <c r="O240" s="244"/>
      <c r="P240" s="244"/>
      <c r="Q240" s="244"/>
      <c r="R240" s="244"/>
      <c r="S240" s="244"/>
      <c r="T240" s="755"/>
      <c r="U240" s="244"/>
      <c r="V240" s="244"/>
      <c r="W240" s="244"/>
      <c r="X240" s="244"/>
    </row>
    <row r="241" spans="1:24" ht="12.75">
      <c r="A241" s="1651" t="s">
        <v>1097</v>
      </c>
      <c r="B241" s="1652"/>
      <c r="C241" s="1307"/>
      <c r="D241" s="1297"/>
      <c r="E241" s="1308"/>
      <c r="F241" s="1297"/>
      <c r="G241" s="1308"/>
      <c r="H241" s="910"/>
      <c r="I241" s="928">
        <f t="shared" si="8"/>
        <v>0</v>
      </c>
      <c r="J241" s="928">
        <f t="shared" si="11"/>
        <v>0</v>
      </c>
      <c r="K241" s="928">
        <f t="shared" si="9"/>
        <v>0</v>
      </c>
      <c r="L241" s="929">
        <f t="shared" si="10"/>
        <v>0</v>
      </c>
      <c r="M241" s="660"/>
      <c r="N241" s="755"/>
      <c r="O241" s="244"/>
      <c r="P241" s="244"/>
      <c r="Q241" s="244"/>
      <c r="R241" s="244"/>
      <c r="S241" s="244"/>
      <c r="T241" s="755"/>
      <c r="U241" s="244"/>
      <c r="V241" s="244"/>
      <c r="W241" s="244"/>
      <c r="X241" s="244"/>
    </row>
    <row r="242" spans="1:24" ht="12.75">
      <c r="A242" s="1651" t="s">
        <v>1098</v>
      </c>
      <c r="B242" s="1652"/>
      <c r="C242" s="1307"/>
      <c r="D242" s="1297"/>
      <c r="E242" s="1308"/>
      <c r="F242" s="1297"/>
      <c r="G242" s="1308"/>
      <c r="H242" s="910"/>
      <c r="I242" s="928">
        <f t="shared" si="8"/>
        <v>0</v>
      </c>
      <c r="J242" s="928">
        <f t="shared" si="11"/>
        <v>0</v>
      </c>
      <c r="K242" s="928">
        <f t="shared" si="9"/>
        <v>0</v>
      </c>
      <c r="L242" s="929">
        <f t="shared" si="10"/>
        <v>0</v>
      </c>
      <c r="M242" s="660"/>
      <c r="N242" s="755"/>
      <c r="O242" s="244"/>
      <c r="P242" s="244"/>
      <c r="Q242" s="244"/>
      <c r="R242" s="244"/>
      <c r="S242" s="244"/>
      <c r="T242" s="755"/>
      <c r="U242" s="244"/>
      <c r="V242" s="244"/>
      <c r="W242" s="244"/>
      <c r="X242" s="244"/>
    </row>
    <row r="243" spans="1:24" ht="12.75">
      <c r="A243" s="1651" t="s">
        <v>1099</v>
      </c>
      <c r="B243" s="1652"/>
      <c r="C243" s="1307"/>
      <c r="D243" s="1297"/>
      <c r="E243" s="1308"/>
      <c r="F243" s="1297"/>
      <c r="G243" s="1308"/>
      <c r="H243" s="910"/>
      <c r="I243" s="928">
        <f t="shared" si="8"/>
        <v>0</v>
      </c>
      <c r="J243" s="928">
        <f t="shared" si="11"/>
        <v>0</v>
      </c>
      <c r="K243" s="928">
        <f t="shared" si="9"/>
        <v>0</v>
      </c>
      <c r="L243" s="929">
        <f t="shared" si="10"/>
        <v>0</v>
      </c>
      <c r="M243" s="660"/>
      <c r="N243" s="755"/>
      <c r="O243" s="244"/>
      <c r="P243" s="244"/>
      <c r="Q243" s="244"/>
      <c r="R243" s="244"/>
      <c r="S243" s="244"/>
      <c r="T243" s="755"/>
      <c r="U243" s="244"/>
      <c r="V243" s="244"/>
      <c r="W243" s="244"/>
      <c r="X243" s="244"/>
    </row>
    <row r="244" spans="1:24" ht="12.75">
      <c r="A244" s="1651" t="s">
        <v>1101</v>
      </c>
      <c r="B244" s="1652"/>
      <c r="C244" s="1307"/>
      <c r="D244" s="1297"/>
      <c r="E244" s="1308"/>
      <c r="F244" s="1297"/>
      <c r="G244" s="1308"/>
      <c r="H244" s="910"/>
      <c r="I244" s="928">
        <f t="shared" si="8"/>
        <v>0</v>
      </c>
      <c r="J244" s="928">
        <f t="shared" si="11"/>
        <v>0</v>
      </c>
      <c r="K244" s="928">
        <f t="shared" si="9"/>
        <v>0</v>
      </c>
      <c r="L244" s="929">
        <f t="shared" si="10"/>
        <v>0</v>
      </c>
      <c r="M244" s="660"/>
      <c r="N244" s="755"/>
      <c r="O244" s="244"/>
      <c r="P244" s="244"/>
      <c r="Q244" s="244"/>
      <c r="R244" s="244"/>
      <c r="S244" s="244"/>
      <c r="T244" s="755"/>
      <c r="U244" s="244"/>
      <c r="V244" s="244"/>
      <c r="W244" s="244"/>
      <c r="X244" s="244"/>
    </row>
    <row r="245" spans="1:24" ht="12.75">
      <c r="A245" s="1651" t="s">
        <v>1102</v>
      </c>
      <c r="B245" s="1652"/>
      <c r="C245" s="1307"/>
      <c r="D245" s="1297"/>
      <c r="E245" s="1308"/>
      <c r="F245" s="1297"/>
      <c r="G245" s="1308"/>
      <c r="H245" s="910"/>
      <c r="I245" s="928">
        <f t="shared" si="8"/>
        <v>0</v>
      </c>
      <c r="J245" s="928">
        <f t="shared" si="11"/>
        <v>0</v>
      </c>
      <c r="K245" s="928">
        <f t="shared" si="9"/>
        <v>0</v>
      </c>
      <c r="L245" s="929">
        <f t="shared" si="10"/>
        <v>0</v>
      </c>
      <c r="M245" s="660"/>
      <c r="N245" s="755"/>
      <c r="O245" s="244"/>
      <c r="P245" s="244"/>
      <c r="Q245" s="244"/>
      <c r="R245" s="244"/>
      <c r="S245" s="244"/>
      <c r="T245" s="755"/>
      <c r="U245" s="244"/>
      <c r="V245" s="244"/>
      <c r="W245" s="244"/>
      <c r="X245" s="244"/>
    </row>
    <row r="246" spans="1:24" ht="12.75">
      <c r="A246" s="1651" t="s">
        <v>1103</v>
      </c>
      <c r="B246" s="1652"/>
      <c r="C246" s="1307"/>
      <c r="D246" s="1297"/>
      <c r="E246" s="1308"/>
      <c r="F246" s="1297"/>
      <c r="G246" s="1308"/>
      <c r="H246" s="910"/>
      <c r="I246" s="928">
        <f t="shared" si="8"/>
        <v>0</v>
      </c>
      <c r="J246" s="928">
        <f t="shared" si="11"/>
        <v>0</v>
      </c>
      <c r="K246" s="928">
        <f t="shared" si="9"/>
        <v>0</v>
      </c>
      <c r="L246" s="929">
        <f t="shared" si="10"/>
        <v>0</v>
      </c>
      <c r="M246" s="660"/>
      <c r="N246" s="748"/>
      <c r="O246" s="748"/>
      <c r="P246" s="748"/>
      <c r="Q246" s="748"/>
      <c r="R246" s="748"/>
      <c r="S246" s="748"/>
      <c r="T246" s="748"/>
      <c r="U246" s="748"/>
      <c r="V246" s="748"/>
      <c r="W246" s="748"/>
      <c r="X246" s="748"/>
    </row>
    <row r="247" spans="1:24" ht="12.75">
      <c r="A247" s="1651" t="s">
        <v>859</v>
      </c>
      <c r="B247" s="1652"/>
      <c r="C247" s="1307"/>
      <c r="D247" s="1297"/>
      <c r="E247" s="1308"/>
      <c r="F247" s="1297"/>
      <c r="G247" s="1308"/>
      <c r="H247" s="910"/>
      <c r="I247" s="928">
        <f t="shared" si="8"/>
        <v>0</v>
      </c>
      <c r="J247" s="928">
        <f t="shared" si="11"/>
        <v>0</v>
      </c>
      <c r="K247" s="928">
        <f t="shared" si="9"/>
        <v>0</v>
      </c>
      <c r="L247" s="929">
        <f t="shared" si="10"/>
        <v>0</v>
      </c>
      <c r="M247" s="660"/>
      <c r="N247" s="748"/>
      <c r="O247" s="748"/>
      <c r="P247" s="748"/>
      <c r="Q247" s="748"/>
      <c r="R247" s="748"/>
      <c r="S247" s="748"/>
      <c r="T247" s="748"/>
      <c r="U247" s="748"/>
      <c r="V247" s="748"/>
      <c r="W247" s="748"/>
      <c r="X247" s="748"/>
    </row>
    <row r="248" spans="1:24" ht="12.75">
      <c r="A248" s="1651" t="s">
        <v>486</v>
      </c>
      <c r="B248" s="1652"/>
      <c r="C248" s="1307"/>
      <c r="D248" s="1297"/>
      <c r="E248" s="1308"/>
      <c r="F248" s="1297"/>
      <c r="G248" s="1308"/>
      <c r="H248" s="910"/>
      <c r="I248" s="928">
        <f t="shared" si="8"/>
        <v>0</v>
      </c>
      <c r="J248" s="928">
        <f t="shared" si="11"/>
        <v>0</v>
      </c>
      <c r="K248" s="928">
        <f t="shared" si="9"/>
        <v>0</v>
      </c>
      <c r="L248" s="929">
        <f t="shared" si="10"/>
        <v>0</v>
      </c>
      <c r="M248" s="660"/>
      <c r="N248" s="748"/>
      <c r="O248" s="748"/>
      <c r="P248" s="748"/>
      <c r="Q248" s="748"/>
      <c r="R248" s="748"/>
      <c r="S248" s="748"/>
      <c r="T248" s="748"/>
      <c r="U248" s="748"/>
      <c r="V248" s="748"/>
      <c r="W248" s="748"/>
      <c r="X248" s="748"/>
    </row>
    <row r="249" spans="1:24" ht="12.75">
      <c r="A249" s="1651" t="s">
        <v>487</v>
      </c>
      <c r="B249" s="1652"/>
      <c r="C249" s="1307"/>
      <c r="D249" s="1297"/>
      <c r="E249" s="1308"/>
      <c r="F249" s="1297"/>
      <c r="G249" s="1308"/>
      <c r="H249" s="910"/>
      <c r="I249" s="928">
        <f t="shared" si="8"/>
        <v>0</v>
      </c>
      <c r="J249" s="928">
        <f t="shared" si="11"/>
        <v>0</v>
      </c>
      <c r="K249" s="928">
        <f t="shared" si="9"/>
        <v>0</v>
      </c>
      <c r="L249" s="929">
        <f t="shared" si="10"/>
        <v>0</v>
      </c>
      <c r="M249" s="660"/>
      <c r="N249" s="748"/>
      <c r="O249" s="748"/>
      <c r="P249" s="748"/>
      <c r="Q249" s="748"/>
      <c r="R249" s="748"/>
      <c r="S249" s="748"/>
      <c r="T249" s="748"/>
      <c r="U249" s="748"/>
      <c r="V249" s="748"/>
      <c r="W249" s="748"/>
      <c r="X249" s="748"/>
    </row>
    <row r="250" spans="1:24" ht="12.75">
      <c r="A250" s="1651" t="s">
        <v>10</v>
      </c>
      <c r="B250" s="1652"/>
      <c r="C250" s="1307"/>
      <c r="D250" s="1297"/>
      <c r="E250" s="1308"/>
      <c r="F250" s="1297"/>
      <c r="G250" s="1308"/>
      <c r="H250" s="910"/>
      <c r="I250" s="928">
        <f>E250-G250</f>
        <v>0</v>
      </c>
      <c r="J250" s="928">
        <f t="shared" si="11"/>
        <v>0</v>
      </c>
      <c r="K250" s="928">
        <f>I250*$L$217*$L$218</f>
        <v>0</v>
      </c>
      <c r="L250" s="929">
        <f>J250+K250</f>
        <v>0</v>
      </c>
      <c r="M250" s="660"/>
      <c r="N250" s="748"/>
      <c r="O250" s="748"/>
      <c r="P250" s="748"/>
      <c r="Q250" s="748"/>
      <c r="R250" s="748"/>
      <c r="S250" s="748"/>
      <c r="T250" s="748"/>
      <c r="U250" s="748"/>
      <c r="V250" s="748"/>
      <c r="W250" s="748"/>
      <c r="X250" s="748"/>
    </row>
    <row r="251" spans="1:24" ht="13.5" thickBot="1">
      <c r="A251" s="1651" t="s">
        <v>11</v>
      </c>
      <c r="B251" s="1657"/>
      <c r="C251" s="1309"/>
      <c r="D251" s="1310"/>
      <c r="E251" s="1311"/>
      <c r="F251" s="1310"/>
      <c r="G251" s="1311"/>
      <c r="H251" s="912"/>
      <c r="I251" s="930">
        <f t="shared" si="8"/>
        <v>0</v>
      </c>
      <c r="J251" s="930">
        <f t="shared" si="11"/>
        <v>0</v>
      </c>
      <c r="K251" s="930">
        <f t="shared" si="9"/>
        <v>0</v>
      </c>
      <c r="L251" s="931">
        <f t="shared" si="10"/>
        <v>0</v>
      </c>
      <c r="M251" s="660"/>
      <c r="N251" s="748"/>
      <c r="O251" s="748"/>
      <c r="P251" s="748"/>
      <c r="Q251" s="748"/>
      <c r="R251" s="748"/>
      <c r="S251" s="748"/>
      <c r="T251" s="748"/>
      <c r="U251" s="748"/>
      <c r="V251" s="748"/>
      <c r="W251" s="748"/>
      <c r="X251" s="748"/>
    </row>
    <row r="252" spans="1:24" ht="12.75">
      <c r="A252" s="201"/>
      <c r="B252" s="197" t="s">
        <v>1136</v>
      </c>
      <c r="C252" s="732"/>
      <c r="D252" s="732"/>
      <c r="E252" s="732"/>
      <c r="F252" s="732"/>
      <c r="G252" s="732"/>
      <c r="H252" s="732"/>
      <c r="I252" s="732"/>
      <c r="J252" s="732"/>
      <c r="K252" s="732"/>
      <c r="L252" s="732"/>
      <c r="M252" s="660"/>
      <c r="N252" s="748"/>
      <c r="O252" s="748"/>
      <c r="P252" s="748"/>
      <c r="Q252" s="748"/>
      <c r="R252" s="748"/>
      <c r="S252" s="748"/>
      <c r="T252" s="748"/>
      <c r="U252" s="748"/>
      <c r="V252" s="748"/>
      <c r="W252" s="748"/>
      <c r="X252" s="748"/>
    </row>
    <row r="253" spans="1:24" ht="12.75">
      <c r="A253" s="237" t="s">
        <v>633</v>
      </c>
      <c r="B253" s="197"/>
      <c r="C253" s="732"/>
      <c r="D253" s="732"/>
      <c r="E253" s="732"/>
      <c r="F253" s="732"/>
      <c r="G253" s="732"/>
      <c r="H253" s="732"/>
      <c r="I253" s="732"/>
      <c r="J253" s="732"/>
      <c r="K253" s="732"/>
      <c r="L253" s="732"/>
      <c r="M253" s="660"/>
      <c r="N253" s="748"/>
      <c r="O253" s="748"/>
      <c r="P253" s="748"/>
      <c r="Q253" s="748"/>
      <c r="R253" s="748"/>
      <c r="S253" s="748"/>
      <c r="T253" s="748"/>
      <c r="U253" s="748"/>
      <c r="V253" s="748"/>
      <c r="W253" s="748"/>
      <c r="X253" s="748"/>
    </row>
    <row r="254" spans="1:24" ht="12.75">
      <c r="A254" s="201"/>
      <c r="B254" s="197"/>
      <c r="C254" s="732"/>
      <c r="D254" s="732"/>
      <c r="E254" s="732"/>
      <c r="F254" s="732"/>
      <c r="G254" s="732"/>
      <c r="H254" s="732"/>
      <c r="I254" s="732"/>
      <c r="J254" s="732"/>
      <c r="K254" s="732"/>
      <c r="L254" s="732"/>
      <c r="M254" s="660"/>
      <c r="N254" s="748"/>
      <c r="O254" s="748"/>
      <c r="P254" s="748"/>
      <c r="Q254" s="748"/>
      <c r="R254" s="748"/>
      <c r="S254" s="748"/>
      <c r="T254" s="748"/>
      <c r="U254" s="748"/>
      <c r="V254" s="748"/>
      <c r="W254" s="748"/>
      <c r="X254" s="748"/>
    </row>
    <row r="255" spans="1:24" ht="12.75">
      <c r="A255" s="201"/>
      <c r="C255" s="732"/>
      <c r="D255" s="732"/>
      <c r="E255" s="732"/>
      <c r="F255" s="732"/>
      <c r="G255" s="197" t="s">
        <v>647</v>
      </c>
      <c r="H255" s="732"/>
      <c r="I255" s="732"/>
      <c r="J255" s="732"/>
      <c r="K255" s="732"/>
      <c r="L255" s="732"/>
      <c r="N255" s="748"/>
      <c r="O255" s="748"/>
      <c r="P255" s="748"/>
      <c r="Q255" s="748"/>
      <c r="R255" s="748"/>
      <c r="S255" s="748"/>
      <c r="T255" s="748"/>
      <c r="U255" s="748"/>
      <c r="V255" s="748"/>
      <c r="W255" s="748"/>
      <c r="X255" s="748"/>
    </row>
    <row r="256" spans="1:24" ht="12.75">
      <c r="A256" s="201"/>
      <c r="C256" s="732"/>
      <c r="D256" s="732"/>
      <c r="E256" s="732"/>
      <c r="F256" s="732"/>
      <c r="G256" s="1285" t="s">
        <v>1433</v>
      </c>
      <c r="H256" s="732"/>
      <c r="I256" s="732"/>
      <c r="J256" s="732"/>
      <c r="K256" s="732"/>
      <c r="L256" s="732"/>
      <c r="N256" s="748"/>
      <c r="O256" s="748"/>
      <c r="P256" s="748"/>
      <c r="Q256" s="748"/>
      <c r="R256" s="748"/>
      <c r="S256" s="748"/>
      <c r="T256" s="748"/>
      <c r="U256" s="748"/>
      <c r="V256" s="748"/>
      <c r="W256" s="748"/>
      <c r="X256" s="748"/>
    </row>
    <row r="257" spans="1:24" ht="20.25">
      <c r="A257" s="201"/>
      <c r="B257" s="1366" t="s">
        <v>1279</v>
      </c>
      <c r="C257" s="1366"/>
      <c r="D257" s="1366"/>
      <c r="E257" s="1366"/>
      <c r="F257" s="1366"/>
      <c r="G257" s="1366"/>
      <c r="H257" s="1366"/>
      <c r="I257" s="1366"/>
      <c r="J257" s="1366"/>
      <c r="K257" s="1366"/>
      <c r="L257" s="1366"/>
      <c r="M257" s="748"/>
      <c r="N257" s="748"/>
      <c r="O257" s="748"/>
      <c r="P257" s="748"/>
      <c r="Q257" s="748"/>
      <c r="R257" s="748"/>
      <c r="S257" s="748"/>
      <c r="T257" s="748"/>
      <c r="U257" s="748"/>
      <c r="V257" s="748"/>
      <c r="W257" s="748"/>
      <c r="X257" s="748"/>
    </row>
    <row r="258" spans="1:24" ht="16.5">
      <c r="A258" s="201"/>
      <c r="B258" s="1639" t="str">
        <f>$B$2</f>
        <v>(For Rate Year Beginning July 1, 2015, Based on 2014 Data)</v>
      </c>
      <c r="C258" s="1639"/>
      <c r="D258" s="1639"/>
      <c r="E258" s="1639"/>
      <c r="F258" s="1639"/>
      <c r="G258" s="1639"/>
      <c r="H258" s="1639"/>
      <c r="I258" s="1639"/>
      <c r="J258" s="1639"/>
      <c r="K258" s="1639"/>
      <c r="L258" s="1639"/>
      <c r="M258" s="748"/>
      <c r="N258" s="748"/>
      <c r="O258" s="748"/>
      <c r="P258" s="748"/>
      <c r="Q258" s="748"/>
      <c r="R258" s="748"/>
      <c r="S258" s="748"/>
      <c r="T258" s="748"/>
      <c r="U258" s="748"/>
      <c r="V258" s="748"/>
      <c r="W258" s="748"/>
      <c r="X258" s="748"/>
    </row>
    <row r="259" spans="1:24" ht="12.75">
      <c r="A259" s="201"/>
      <c r="M259" s="748"/>
      <c r="N259" s="748"/>
      <c r="O259" s="755"/>
      <c r="P259" s="748"/>
      <c r="Q259" s="748"/>
      <c r="R259" s="748"/>
      <c r="S259" s="748"/>
      <c r="T259" s="748"/>
      <c r="U259" s="748"/>
      <c r="V259" s="748"/>
      <c r="W259" s="748"/>
      <c r="X259" s="748"/>
    </row>
    <row r="260" spans="1:24" ht="12.75">
      <c r="A260" s="1653" t="s">
        <v>1360</v>
      </c>
      <c r="B260" s="1654"/>
      <c r="C260" s="1654"/>
      <c r="D260" s="1654"/>
      <c r="E260" s="1654"/>
      <c r="F260" s="1654"/>
      <c r="M260" s="748"/>
      <c r="N260" s="748"/>
      <c r="O260" s="755"/>
      <c r="P260" s="748"/>
      <c r="Q260" s="748"/>
      <c r="R260" s="748"/>
      <c r="S260" s="748"/>
      <c r="T260" s="748"/>
      <c r="U260" s="748"/>
      <c r="V260" s="748"/>
      <c r="W260" s="748"/>
      <c r="X260" s="748"/>
    </row>
    <row r="261" spans="1:24" ht="12.75">
      <c r="A261" s="201"/>
      <c r="M261" s="748"/>
      <c r="N261" s="748"/>
      <c r="O261" s="748"/>
      <c r="P261" s="748"/>
      <c r="Q261" s="748"/>
      <c r="R261" s="748"/>
      <c r="S261" s="748"/>
      <c r="T261" s="748"/>
      <c r="U261" s="748"/>
      <c r="V261" s="748"/>
      <c r="W261" s="748"/>
      <c r="X261" s="748"/>
    </row>
    <row r="262" spans="1:24" ht="12.75">
      <c r="A262" s="201"/>
      <c r="B262" t="s">
        <v>1362</v>
      </c>
      <c r="M262" s="748"/>
      <c r="N262" s="748"/>
      <c r="O262" s="748"/>
      <c r="P262" s="748"/>
      <c r="Q262" s="748"/>
      <c r="R262" s="748"/>
      <c r="S262" s="748"/>
      <c r="T262" s="748"/>
      <c r="U262" s="748"/>
      <c r="V262" s="748"/>
      <c r="W262" s="748"/>
      <c r="X262" s="748"/>
    </row>
    <row r="263" spans="1:24" ht="12.75">
      <c r="A263" s="201"/>
      <c r="B263" t="s">
        <v>1369</v>
      </c>
      <c r="M263" s="748"/>
      <c r="N263" s="748"/>
      <c r="O263" s="748"/>
      <c r="P263" s="748"/>
      <c r="Q263" s="748"/>
      <c r="R263" s="748"/>
      <c r="S263" s="748"/>
      <c r="T263" s="748"/>
      <c r="U263" s="748"/>
      <c r="V263" s="748"/>
      <c r="W263" s="748"/>
      <c r="X263" s="748"/>
    </row>
    <row r="264" spans="1:24" ht="12.75">
      <c r="A264" s="201"/>
      <c r="B264" t="s">
        <v>409</v>
      </c>
      <c r="M264" s="748"/>
      <c r="N264" s="748"/>
      <c r="O264" s="748"/>
      <c r="P264" s="748"/>
      <c r="Q264" s="748"/>
      <c r="R264" s="748"/>
      <c r="S264" s="748"/>
      <c r="T264" s="748"/>
      <c r="U264" s="748"/>
      <c r="V264" s="748"/>
      <c r="W264" s="748"/>
      <c r="X264" s="748"/>
    </row>
    <row r="265" spans="1:24" ht="12.75">
      <c r="A265" s="201"/>
      <c r="B265" t="s">
        <v>1370</v>
      </c>
      <c r="M265" s="748"/>
      <c r="N265" s="748"/>
      <c r="O265" s="748"/>
      <c r="P265" s="748"/>
      <c r="Q265" s="748"/>
      <c r="R265" s="748"/>
      <c r="S265" s="748"/>
      <c r="T265" s="748"/>
      <c r="U265" s="748"/>
      <c r="V265" s="748"/>
      <c r="W265" s="748"/>
      <c r="X265" s="748"/>
    </row>
    <row r="266" spans="1:24" ht="12.75">
      <c r="A266" s="201"/>
      <c r="M266" s="748"/>
      <c r="N266" s="748"/>
      <c r="O266" s="748"/>
      <c r="P266" s="748"/>
      <c r="Q266" s="748"/>
      <c r="R266" s="748"/>
      <c r="S266" s="748"/>
      <c r="T266" s="748"/>
      <c r="U266" s="748"/>
      <c r="V266" s="748"/>
      <c r="W266" s="748"/>
      <c r="X266" s="748"/>
    </row>
    <row r="267" spans="1:24" ht="12.75">
      <c r="A267" s="1658" t="s">
        <v>692</v>
      </c>
      <c r="B267" s="1400"/>
      <c r="M267" s="748"/>
      <c r="N267" s="748"/>
      <c r="O267" s="748"/>
      <c r="P267" s="748"/>
      <c r="Q267" s="748"/>
      <c r="R267" s="748"/>
      <c r="S267" s="748"/>
      <c r="T267" s="748"/>
      <c r="U267" s="748"/>
      <c r="V267" s="748"/>
      <c r="W267" s="748"/>
      <c r="X267" s="748"/>
    </row>
    <row r="268" spans="1:24" ht="6" customHeight="1">
      <c r="A268" s="1368"/>
      <c r="B268" s="1368"/>
      <c r="M268" s="748"/>
      <c r="N268" s="748"/>
      <c r="O268" s="748"/>
      <c r="P268" s="748"/>
      <c r="Q268" s="748"/>
      <c r="R268" s="748"/>
      <c r="S268" s="748"/>
      <c r="T268" s="748"/>
      <c r="U268" s="748"/>
      <c r="V268" s="748"/>
      <c r="W268" s="748"/>
      <c r="X268" s="748"/>
    </row>
    <row r="269" spans="1:24" ht="12.75">
      <c r="A269" s="1655" t="s">
        <v>1257</v>
      </c>
      <c r="B269" s="1400"/>
      <c r="C269" s="201" t="s">
        <v>844</v>
      </c>
      <c r="E269" s="201"/>
      <c r="F269" s="201"/>
      <c r="G269" s="201"/>
      <c r="H269" s="201"/>
      <c r="I269" s="201"/>
      <c r="L269" s="791">
        <f>'Appendix A'!$H$230</f>
        <v>35779600.62019057</v>
      </c>
      <c r="M269" s="748"/>
      <c r="N269" s="748"/>
      <c r="O269" s="748"/>
      <c r="P269" s="748"/>
      <c r="Q269" s="748"/>
      <c r="R269" s="748"/>
      <c r="S269" s="748"/>
      <c r="T269" s="748"/>
      <c r="U269" s="748"/>
      <c r="V269" s="748"/>
      <c r="W269" s="748"/>
      <c r="X269" s="748"/>
    </row>
    <row r="270" spans="1:24" ht="12.75">
      <c r="A270" s="1655" t="s">
        <v>1254</v>
      </c>
      <c r="B270" s="1400"/>
      <c r="C270" s="201" t="s">
        <v>485</v>
      </c>
      <c r="E270" s="201"/>
      <c r="F270" s="201"/>
      <c r="G270" s="201"/>
      <c r="H270" s="201"/>
      <c r="I270" s="201"/>
      <c r="L270" s="791">
        <f>'Appendix A'!$H$30</f>
        <v>205573967.51097637</v>
      </c>
      <c r="M270" s="748"/>
      <c r="N270" s="748"/>
      <c r="O270" s="748"/>
      <c r="P270" s="748"/>
      <c r="Q270" s="748"/>
      <c r="R270" s="748"/>
      <c r="S270" s="748"/>
      <c r="T270" s="748"/>
      <c r="U270" s="748"/>
      <c r="V270" s="748"/>
      <c r="W270" s="748"/>
      <c r="X270" s="748"/>
    </row>
    <row r="271" spans="1:24" ht="12.75">
      <c r="A271" s="1655" t="s">
        <v>1251</v>
      </c>
      <c r="B271" s="1400"/>
      <c r="C271" s="201" t="s">
        <v>1371</v>
      </c>
      <c r="E271" s="201"/>
      <c r="F271" s="201"/>
      <c r="G271" s="201"/>
      <c r="H271" s="201"/>
      <c r="I271" s="201"/>
      <c r="L271" s="792">
        <f>L269/L270</f>
        <v>0.17404733222498203</v>
      </c>
      <c r="M271" s="748"/>
      <c r="N271" s="748"/>
      <c r="O271" s="748"/>
      <c r="P271" s="748"/>
      <c r="Q271" s="748"/>
      <c r="R271" s="748"/>
      <c r="S271" s="748"/>
      <c r="T271" s="748"/>
      <c r="U271" s="748"/>
      <c r="V271" s="748"/>
      <c r="W271" s="748"/>
      <c r="X271" s="748"/>
    </row>
    <row r="272" spans="1:24" ht="12.75">
      <c r="A272" s="1655" t="s">
        <v>1248</v>
      </c>
      <c r="B272" s="1400"/>
      <c r="C272" s="201" t="s">
        <v>1037</v>
      </c>
      <c r="E272" s="201"/>
      <c r="F272" s="201"/>
      <c r="G272" s="201"/>
      <c r="H272" s="201"/>
      <c r="I272" s="201"/>
      <c r="L272" s="916">
        <f>'Appendix A'!$H$207</f>
        <v>0.623076923076923</v>
      </c>
      <c r="M272" s="748"/>
      <c r="N272" s="748"/>
      <c r="O272" s="748"/>
      <c r="P272" s="748"/>
      <c r="Q272" s="748"/>
      <c r="R272" s="748"/>
      <c r="S272" s="748"/>
      <c r="T272" s="748"/>
      <c r="U272" s="748"/>
      <c r="V272" s="748"/>
      <c r="W272" s="748"/>
      <c r="X272" s="748"/>
    </row>
    <row r="273" spans="1:24" ht="12.75">
      <c r="A273" s="1655" t="s">
        <v>1246</v>
      </c>
      <c r="B273" s="1400"/>
      <c r="C273" s="201" t="s">
        <v>1358</v>
      </c>
      <c r="E273" s="201"/>
      <c r="F273" s="201"/>
      <c r="G273" s="201"/>
      <c r="H273" s="201"/>
      <c r="I273" s="201"/>
      <c r="L273" s="916">
        <f>'6 - WACC'!$G$16</f>
        <v>0.4925578665212073</v>
      </c>
      <c r="M273" s="748"/>
      <c r="N273" s="803"/>
      <c r="O273" s="748"/>
      <c r="P273" s="748"/>
      <c r="Q273" s="803"/>
      <c r="R273" s="748"/>
      <c r="S273" s="748"/>
      <c r="T273" s="748"/>
      <c r="U273" s="748"/>
      <c r="V273" s="748"/>
      <c r="W273" s="748"/>
      <c r="X273" s="748"/>
    </row>
    <row r="274" spans="1:24" ht="12.75">
      <c r="A274" s="1655" t="s">
        <v>352</v>
      </c>
      <c r="B274" s="1400"/>
      <c r="C274" s="237" t="s">
        <v>609</v>
      </c>
      <c r="L274" s="916">
        <f>((0.01/L272)*L273*100)</f>
        <v>0.7905249709599625</v>
      </c>
      <c r="M274" s="748"/>
      <c r="N274" s="748"/>
      <c r="O274" s="748"/>
      <c r="P274" s="748"/>
      <c r="Q274" s="748"/>
      <c r="R274" s="748"/>
      <c r="S274" s="748"/>
      <c r="T274" s="748"/>
      <c r="U274" s="748"/>
      <c r="V274" s="748"/>
      <c r="W274" s="748"/>
      <c r="X274" s="748"/>
    </row>
    <row r="275" spans="1:24" ht="13.5" thickBot="1">
      <c r="A275" s="1368"/>
      <c r="B275" s="1368"/>
      <c r="C275" s="197"/>
      <c r="M275" s="748"/>
      <c r="N275" s="804"/>
      <c r="O275" s="748"/>
      <c r="P275" s="748"/>
      <c r="Q275" s="804"/>
      <c r="R275" s="748"/>
      <c r="S275" s="748"/>
      <c r="T275" s="748"/>
      <c r="U275" s="748"/>
      <c r="V275" s="748"/>
      <c r="W275" s="748"/>
      <c r="X275" s="748"/>
    </row>
    <row r="276" spans="1:24" ht="13.5" thickBot="1">
      <c r="A276" s="1655" t="s">
        <v>351</v>
      </c>
      <c r="B276" s="1656"/>
      <c r="C276" s="1683" t="s">
        <v>1372</v>
      </c>
      <c r="D276" s="1684"/>
      <c r="E276" s="1686" t="s">
        <v>402</v>
      </c>
      <c r="F276" s="1686"/>
      <c r="G276" s="1686"/>
      <c r="H276" s="1686"/>
      <c r="I276" s="1686"/>
      <c r="J276" s="1686"/>
      <c r="K276" s="1686"/>
      <c r="L276" s="1687"/>
      <c r="M276" s="748"/>
      <c r="N276" s="748"/>
      <c r="O276" s="748"/>
      <c r="P276" s="748"/>
      <c r="Q276" s="748"/>
      <c r="R276" s="748"/>
      <c r="S276" s="748"/>
      <c r="T276" s="748"/>
      <c r="U276" s="748"/>
      <c r="V276" s="748"/>
      <c r="W276" s="748"/>
      <c r="X276" s="748"/>
    </row>
    <row r="277" spans="1:24" ht="12" customHeight="1" thickBot="1">
      <c r="A277" s="1368"/>
      <c r="B277" s="1652"/>
      <c r="C277" s="919"/>
      <c r="D277" s="910"/>
      <c r="E277" s="763"/>
      <c r="F277" s="1688" t="s">
        <v>523</v>
      </c>
      <c r="G277" s="1689"/>
      <c r="H277" s="763"/>
      <c r="I277" s="763"/>
      <c r="J277" s="763"/>
      <c r="K277" s="763"/>
      <c r="L277" s="920" t="s">
        <v>524</v>
      </c>
      <c r="M277" s="748"/>
      <c r="N277" s="748"/>
      <c r="O277" s="748"/>
      <c r="P277" s="748"/>
      <c r="Q277" s="748"/>
      <c r="R277" s="748"/>
      <c r="S277" s="748"/>
      <c r="T277" s="748"/>
      <c r="U277" s="748"/>
      <c r="V277" s="748"/>
      <c r="W277" s="748"/>
      <c r="X277" s="748"/>
    </row>
    <row r="278" spans="1:24" ht="12.75">
      <c r="A278" s="1655" t="s">
        <v>349</v>
      </c>
      <c r="B278" s="1656"/>
      <c r="C278" s="1677" t="s">
        <v>1374</v>
      </c>
      <c r="D278" s="1678"/>
      <c r="E278" s="1678"/>
      <c r="F278" s="1679">
        <v>10641</v>
      </c>
      <c r="G278" s="1680"/>
      <c r="H278" s="1681" t="s">
        <v>0</v>
      </c>
      <c r="I278" s="1678"/>
      <c r="J278" s="1678"/>
      <c r="K278" s="1678"/>
      <c r="L278" s="932">
        <f>L271</f>
        <v>0.17404733222498203</v>
      </c>
      <c r="M278" s="755"/>
      <c r="N278" s="755"/>
      <c r="O278" s="755"/>
      <c r="P278" s="755"/>
      <c r="Q278" s="755"/>
      <c r="R278" s="755"/>
      <c r="S278" s="755"/>
      <c r="T278" s="748"/>
      <c r="U278" s="748"/>
      <c r="V278" s="748"/>
      <c r="W278" s="748"/>
      <c r="X278" s="748"/>
    </row>
    <row r="279" spans="1:24" ht="12.75">
      <c r="A279" s="1655" t="s">
        <v>347</v>
      </c>
      <c r="B279" s="1656"/>
      <c r="C279" s="1665" t="s">
        <v>902</v>
      </c>
      <c r="D279" s="1666"/>
      <c r="E279" s="1666"/>
      <c r="F279" s="1682">
        <v>40074</v>
      </c>
      <c r="G279" s="1668"/>
      <c r="H279" s="1671" t="s">
        <v>632</v>
      </c>
      <c r="I279" s="1666"/>
      <c r="J279" s="1666"/>
      <c r="K279" s="1666"/>
      <c r="L279" s="1138">
        <v>0</v>
      </c>
      <c r="M279" s="748"/>
      <c r="N279" s="748"/>
      <c r="O279" s="748"/>
      <c r="P279" s="748"/>
      <c r="Q279" s="748"/>
      <c r="R279" s="748"/>
      <c r="S279" s="748"/>
      <c r="T279" s="748"/>
      <c r="U279" s="748"/>
      <c r="V279" s="748"/>
      <c r="W279" s="748"/>
      <c r="X279" s="748"/>
    </row>
    <row r="280" spans="1:24" ht="12.75">
      <c r="A280" s="1655" t="s">
        <v>365</v>
      </c>
      <c r="B280" s="1656"/>
      <c r="C280" s="1665" t="s">
        <v>1373</v>
      </c>
      <c r="D280" s="1666"/>
      <c r="E280" s="1666"/>
      <c r="F280" s="1667" t="s">
        <v>1129</v>
      </c>
      <c r="G280" s="1668"/>
      <c r="H280" s="1671" t="s">
        <v>1347</v>
      </c>
      <c r="I280" s="1666"/>
      <c r="J280" s="1666"/>
      <c r="K280" s="1666"/>
      <c r="L280" s="943">
        <f>L279*L274</f>
        <v>0</v>
      </c>
      <c r="M280" s="748"/>
      <c r="N280" s="748"/>
      <c r="O280" s="748"/>
      <c r="P280" s="748"/>
      <c r="Q280" s="748"/>
      <c r="R280" s="748"/>
      <c r="S280" s="748"/>
      <c r="T280" s="748"/>
      <c r="U280" s="748"/>
      <c r="V280" s="748"/>
      <c r="W280" s="748"/>
      <c r="X280" s="748"/>
    </row>
    <row r="281" spans="1:24" ht="13.5" thickBot="1">
      <c r="A281" s="1655" t="s">
        <v>363</v>
      </c>
      <c r="B281" s="1656"/>
      <c r="C281" s="1672" t="s">
        <v>1128</v>
      </c>
      <c r="D281" s="1673"/>
      <c r="E281" s="1673"/>
      <c r="F281" s="1674" t="s">
        <v>634</v>
      </c>
      <c r="G281" s="1675"/>
      <c r="H281" s="1676" t="s">
        <v>1</v>
      </c>
      <c r="I281" s="1673"/>
      <c r="J281" s="1673"/>
      <c r="K281" s="1673"/>
      <c r="L281" s="1300">
        <v>1</v>
      </c>
      <c r="M281" s="748"/>
      <c r="N281" s="748"/>
      <c r="O281" s="748"/>
      <c r="P281" s="748"/>
      <c r="Q281" s="748"/>
      <c r="R281" s="748"/>
      <c r="S281" s="748"/>
      <c r="T281" s="748"/>
      <c r="U281" s="748"/>
      <c r="V281" s="748"/>
      <c r="W281" s="748"/>
      <c r="X281" s="748"/>
    </row>
    <row r="282" spans="1:24" ht="27.75" customHeight="1">
      <c r="A282" s="1368"/>
      <c r="B282" s="1652"/>
      <c r="C282" s="921" t="s">
        <v>1081</v>
      </c>
      <c r="D282" s="1669" t="s">
        <v>101</v>
      </c>
      <c r="E282" s="1670"/>
      <c r="F282" s="1669" t="s">
        <v>1376</v>
      </c>
      <c r="G282" s="1670"/>
      <c r="H282" s="1669" t="s">
        <v>8</v>
      </c>
      <c r="I282" s="1670"/>
      <c r="J282" s="921" t="s">
        <v>1314</v>
      </c>
      <c r="K282" s="921" t="s">
        <v>1315</v>
      </c>
      <c r="L282" s="921" t="s">
        <v>1316</v>
      </c>
      <c r="M282" s="748"/>
      <c r="N282" s="748"/>
      <c r="O282" s="748"/>
      <c r="P282" s="748"/>
      <c r="Q282" s="748"/>
      <c r="R282" s="748"/>
      <c r="S282" s="748"/>
      <c r="T282" s="748"/>
      <c r="U282" s="748"/>
      <c r="V282" s="748"/>
      <c r="W282" s="748"/>
      <c r="X282" s="748"/>
    </row>
    <row r="283" spans="1:24" ht="39.75" customHeight="1" thickBot="1">
      <c r="A283" s="1368"/>
      <c r="B283" s="1652"/>
      <c r="C283" s="911"/>
      <c r="D283" s="1659"/>
      <c r="E283" s="1660"/>
      <c r="F283" s="1659"/>
      <c r="G283" s="1660"/>
      <c r="H283" s="1661" t="s">
        <v>1348</v>
      </c>
      <c r="I283" s="1662"/>
      <c r="J283" s="923" t="s">
        <v>12</v>
      </c>
      <c r="K283" s="922" t="s">
        <v>13</v>
      </c>
      <c r="L283" s="911" t="s">
        <v>9</v>
      </c>
      <c r="M283" s="748"/>
      <c r="N283" s="748"/>
      <c r="O283" s="748"/>
      <c r="P283" s="748"/>
      <c r="Q283" s="748"/>
      <c r="R283" s="748"/>
      <c r="S283" s="748"/>
      <c r="T283" s="748"/>
      <c r="U283" s="748"/>
      <c r="V283" s="748"/>
      <c r="W283" s="748"/>
      <c r="X283" s="748"/>
    </row>
    <row r="284" spans="1:24" ht="12.75">
      <c r="A284" s="1368"/>
      <c r="B284" s="1652"/>
      <c r="C284" s="924" t="s">
        <v>525</v>
      </c>
      <c r="D284" s="1663" t="s">
        <v>2</v>
      </c>
      <c r="E284" s="1664"/>
      <c r="F284" s="1663" t="s">
        <v>3</v>
      </c>
      <c r="G284" s="1664"/>
      <c r="H284" s="1663" t="s">
        <v>4</v>
      </c>
      <c r="I284" s="1664"/>
      <c r="J284" s="925" t="s">
        <v>5</v>
      </c>
      <c r="K284" s="925" t="s">
        <v>6</v>
      </c>
      <c r="L284" s="926" t="s">
        <v>7</v>
      </c>
      <c r="M284" s="755"/>
      <c r="N284" s="755"/>
      <c r="O284" s="755"/>
      <c r="P284" s="755"/>
      <c r="Q284" s="755"/>
      <c r="R284" s="755"/>
      <c r="S284" s="755"/>
      <c r="T284" s="748"/>
      <c r="U284" s="748"/>
      <c r="V284" s="748"/>
      <c r="W284" s="748"/>
      <c r="X284" s="748"/>
    </row>
    <row r="285" spans="1:24" ht="12.75">
      <c r="A285" s="1651" t="s">
        <v>361</v>
      </c>
      <c r="B285" s="1652"/>
      <c r="C285" s="1318">
        <v>2009</v>
      </c>
      <c r="D285" s="1308"/>
      <c r="E285" s="1308">
        <v>58620</v>
      </c>
      <c r="F285" s="1308"/>
      <c r="G285" s="1316">
        <v>0</v>
      </c>
      <c r="H285" s="928"/>
      <c r="I285" s="928">
        <f>E285-G285</f>
        <v>58620</v>
      </c>
      <c r="J285" s="1244" t="s">
        <v>802</v>
      </c>
      <c r="K285" s="928">
        <f>I285*$L$280*$L$281</f>
        <v>0</v>
      </c>
      <c r="L285" s="1244" t="s">
        <v>802</v>
      </c>
      <c r="M285" s="748"/>
      <c r="N285" s="748"/>
      <c r="O285" s="748"/>
      <c r="P285" s="748"/>
      <c r="Q285" s="748"/>
      <c r="R285" s="748"/>
      <c r="S285" s="748"/>
      <c r="T285" s="748"/>
      <c r="U285" s="748"/>
      <c r="V285" s="748"/>
      <c r="W285" s="748"/>
      <c r="X285" s="748"/>
    </row>
    <row r="286" spans="1:24" ht="12.75">
      <c r="A286" s="1651" t="s">
        <v>359</v>
      </c>
      <c r="B286" s="1652"/>
      <c r="C286" s="1318">
        <v>2010</v>
      </c>
      <c r="D286" s="1308"/>
      <c r="E286" s="1308">
        <v>58619.94</v>
      </c>
      <c r="F286" s="1308"/>
      <c r="G286" s="1308">
        <v>1295.72</v>
      </c>
      <c r="H286" s="928"/>
      <c r="I286" s="928">
        <f aca="true" t="shared" si="12" ref="I286:I314">E286-G286</f>
        <v>57324.22</v>
      </c>
      <c r="J286" s="1244" t="s">
        <v>802</v>
      </c>
      <c r="K286" s="928">
        <f aca="true" t="shared" si="13" ref="K286:K314">I286*$L$280*$L$281</f>
        <v>0</v>
      </c>
      <c r="L286" s="1244" t="s">
        <v>802</v>
      </c>
      <c r="M286" s="748"/>
      <c r="N286" s="748"/>
      <c r="O286" s="748"/>
      <c r="P286" s="748"/>
      <c r="Q286" s="748"/>
      <c r="R286" s="748"/>
      <c r="S286" s="748"/>
      <c r="T286" s="748"/>
      <c r="U286" s="748"/>
      <c r="V286" s="748"/>
      <c r="W286" s="748"/>
      <c r="X286" s="748"/>
    </row>
    <row r="287" spans="1:24" ht="12.75">
      <c r="A287" s="1651" t="s">
        <v>310</v>
      </c>
      <c r="B287" s="1652"/>
      <c r="C287" s="1318">
        <v>2011</v>
      </c>
      <c r="D287" s="1308"/>
      <c r="E287" s="1308">
        <v>58619.94</v>
      </c>
      <c r="F287" s="1308"/>
      <c r="G287" s="1308">
        <v>2578.17</v>
      </c>
      <c r="H287" s="928"/>
      <c r="I287" s="928">
        <f t="shared" si="12"/>
        <v>56041.770000000004</v>
      </c>
      <c r="J287" s="928">
        <v>10184</v>
      </c>
      <c r="K287" s="928">
        <f t="shared" si="13"/>
        <v>0</v>
      </c>
      <c r="L287" s="929">
        <f aca="true" t="shared" si="14" ref="L287:L314">J287+K287</f>
        <v>10184</v>
      </c>
      <c r="M287" s="748"/>
      <c r="N287" s="748"/>
      <c r="O287" s="748"/>
      <c r="P287" s="748"/>
      <c r="Q287" s="748"/>
      <c r="R287" s="748"/>
      <c r="S287" s="748"/>
      <c r="T287" s="748"/>
      <c r="U287" s="748"/>
      <c r="V287" s="748"/>
      <c r="W287" s="748"/>
      <c r="X287" s="748"/>
    </row>
    <row r="288" spans="1:24" ht="12.75">
      <c r="A288" s="1651" t="s">
        <v>311</v>
      </c>
      <c r="B288" s="1652"/>
      <c r="C288" s="1318">
        <v>2012</v>
      </c>
      <c r="D288" s="1308"/>
      <c r="E288" s="1308">
        <v>58620</v>
      </c>
      <c r="F288" s="1308"/>
      <c r="G288" s="1308">
        <v>3858</v>
      </c>
      <c r="H288" s="928"/>
      <c r="I288" s="928">
        <f t="shared" si="12"/>
        <v>54762</v>
      </c>
      <c r="J288" s="928">
        <v>9792</v>
      </c>
      <c r="K288" s="928">
        <f t="shared" si="13"/>
        <v>0</v>
      </c>
      <c r="L288" s="929">
        <f t="shared" si="14"/>
        <v>9792</v>
      </c>
      <c r="M288" s="748"/>
      <c r="N288" s="748"/>
      <c r="O288" s="748"/>
      <c r="P288" s="748"/>
      <c r="Q288" s="748"/>
      <c r="R288" s="748"/>
      <c r="S288" s="748"/>
      <c r="T288" s="748"/>
      <c r="U288" s="748"/>
      <c r="V288" s="748"/>
      <c r="W288" s="748"/>
      <c r="X288" s="748"/>
    </row>
    <row r="289" spans="1:24" ht="12.75">
      <c r="A289" s="1651" t="s">
        <v>1082</v>
      </c>
      <c r="B289" s="1652"/>
      <c r="C289" s="1318">
        <v>2013</v>
      </c>
      <c r="D289" s="1308"/>
      <c r="E289" s="1308">
        <v>58620</v>
      </c>
      <c r="F289" s="1308"/>
      <c r="G289" s="1308">
        <v>5138</v>
      </c>
      <c r="H289" s="928"/>
      <c r="I289" s="928">
        <f t="shared" si="12"/>
        <v>53482</v>
      </c>
      <c r="J289" s="928">
        <f aca="true" t="shared" si="15" ref="J289:J314">I289*$L$278*$L$281</f>
        <v>9308.39942205649</v>
      </c>
      <c r="K289" s="928">
        <f t="shared" si="13"/>
        <v>0</v>
      </c>
      <c r="L289" s="929">
        <f t="shared" si="14"/>
        <v>9308.39942205649</v>
      </c>
      <c r="M289" s="748"/>
      <c r="N289" s="748"/>
      <c r="O289" s="748"/>
      <c r="P289" s="748"/>
      <c r="Q289" s="748"/>
      <c r="R289" s="748"/>
      <c r="S289" s="748"/>
      <c r="T289" s="748"/>
      <c r="U289" s="748"/>
      <c r="V289" s="748"/>
      <c r="W289" s="748"/>
      <c r="X289" s="748"/>
    </row>
    <row r="290" spans="1:24" ht="12.75">
      <c r="A290" s="1651" t="s">
        <v>1083</v>
      </c>
      <c r="B290" s="1652"/>
      <c r="C290" s="1318">
        <v>2014</v>
      </c>
      <c r="D290" s="1308"/>
      <c r="E290" s="1308">
        <v>58620</v>
      </c>
      <c r="F290" s="1308"/>
      <c r="G290" s="1308">
        <v>6419</v>
      </c>
      <c r="H290" s="928"/>
      <c r="I290" s="928">
        <f t="shared" si="12"/>
        <v>52201</v>
      </c>
      <c r="J290" s="928">
        <f t="shared" si="15"/>
        <v>9085.444789476287</v>
      </c>
      <c r="K290" s="928">
        <f t="shared" si="13"/>
        <v>0</v>
      </c>
      <c r="L290" s="929">
        <f t="shared" si="14"/>
        <v>9085.444789476287</v>
      </c>
      <c r="M290" s="748"/>
      <c r="N290" s="748"/>
      <c r="O290" s="748"/>
      <c r="P290" s="748"/>
      <c r="Q290" s="748"/>
      <c r="R290" s="748"/>
      <c r="S290" s="748"/>
      <c r="T290" s="748"/>
      <c r="U290" s="748"/>
      <c r="V290" s="748"/>
      <c r="W290" s="748"/>
      <c r="X290" s="748"/>
    </row>
    <row r="291" spans="1:24" ht="12.75">
      <c r="A291" s="1651" t="s">
        <v>1084</v>
      </c>
      <c r="B291" s="1652"/>
      <c r="C291" s="1318"/>
      <c r="D291" s="1308"/>
      <c r="E291" s="1308"/>
      <c r="F291" s="1308"/>
      <c r="G291" s="1308"/>
      <c r="H291" s="928"/>
      <c r="I291" s="928">
        <f t="shared" si="12"/>
        <v>0</v>
      </c>
      <c r="J291" s="928">
        <f t="shared" si="15"/>
        <v>0</v>
      </c>
      <c r="K291" s="928">
        <f t="shared" si="13"/>
        <v>0</v>
      </c>
      <c r="L291" s="929">
        <f t="shared" si="14"/>
        <v>0</v>
      </c>
      <c r="M291" s="748"/>
      <c r="N291" s="748"/>
      <c r="O291" s="748"/>
      <c r="P291" s="748"/>
      <c r="Q291" s="748"/>
      <c r="R291" s="748"/>
      <c r="S291" s="748"/>
      <c r="T291" s="748"/>
      <c r="U291" s="748"/>
      <c r="V291" s="748"/>
      <c r="W291" s="748"/>
      <c r="X291" s="748"/>
    </row>
    <row r="292" spans="1:24" ht="12.75">
      <c r="A292" s="1651" t="s">
        <v>1085</v>
      </c>
      <c r="B292" s="1652"/>
      <c r="C292" s="1318"/>
      <c r="D292" s="1308"/>
      <c r="E292" s="1308"/>
      <c r="F292" s="1308"/>
      <c r="G292" s="1308"/>
      <c r="H292" s="928"/>
      <c r="I292" s="928">
        <f t="shared" si="12"/>
        <v>0</v>
      </c>
      <c r="J292" s="928">
        <f t="shared" si="15"/>
        <v>0</v>
      </c>
      <c r="K292" s="928">
        <f t="shared" si="13"/>
        <v>0</v>
      </c>
      <c r="L292" s="929">
        <f t="shared" si="14"/>
        <v>0</v>
      </c>
      <c r="M292" s="748"/>
      <c r="N292" s="748"/>
      <c r="O292" s="748"/>
      <c r="P292" s="748"/>
      <c r="Q292" s="748"/>
      <c r="R292" s="748"/>
      <c r="S292" s="748"/>
      <c r="T292" s="748"/>
      <c r="U292" s="748"/>
      <c r="V292" s="748"/>
      <c r="W292" s="748"/>
      <c r="X292" s="748"/>
    </row>
    <row r="293" spans="1:24" ht="12.75">
      <c r="A293" s="1651" t="s">
        <v>1086</v>
      </c>
      <c r="B293" s="1652"/>
      <c r="C293" s="1318"/>
      <c r="D293" s="1308"/>
      <c r="E293" s="1308"/>
      <c r="F293" s="1308"/>
      <c r="G293" s="1308"/>
      <c r="H293" s="928"/>
      <c r="I293" s="928">
        <f t="shared" si="12"/>
        <v>0</v>
      </c>
      <c r="J293" s="928">
        <f t="shared" si="15"/>
        <v>0</v>
      </c>
      <c r="K293" s="928">
        <f t="shared" si="13"/>
        <v>0</v>
      </c>
      <c r="L293" s="929">
        <f t="shared" si="14"/>
        <v>0</v>
      </c>
      <c r="M293" s="748"/>
      <c r="N293" s="748"/>
      <c r="O293" s="748"/>
      <c r="P293" s="748"/>
      <c r="Q293" s="748"/>
      <c r="R293" s="748"/>
      <c r="S293" s="748"/>
      <c r="T293" s="748"/>
      <c r="U293" s="748"/>
      <c r="V293" s="748"/>
      <c r="W293" s="748"/>
      <c r="X293" s="748"/>
    </row>
    <row r="294" spans="1:24" ht="12.75">
      <c r="A294" s="1651" t="s">
        <v>1087</v>
      </c>
      <c r="B294" s="1652"/>
      <c r="C294" s="1318"/>
      <c r="D294" s="1308"/>
      <c r="E294" s="1308"/>
      <c r="F294" s="1308"/>
      <c r="G294" s="1308"/>
      <c r="H294" s="928"/>
      <c r="I294" s="928">
        <f t="shared" si="12"/>
        <v>0</v>
      </c>
      <c r="J294" s="928">
        <f t="shared" si="15"/>
        <v>0</v>
      </c>
      <c r="K294" s="928">
        <f t="shared" si="13"/>
        <v>0</v>
      </c>
      <c r="L294" s="929">
        <f t="shared" si="14"/>
        <v>0</v>
      </c>
      <c r="M294" s="748"/>
      <c r="N294" s="748"/>
      <c r="O294" s="748"/>
      <c r="P294" s="748"/>
      <c r="Q294" s="748"/>
      <c r="R294" s="748"/>
      <c r="S294" s="748"/>
      <c r="T294" s="748"/>
      <c r="U294" s="748"/>
      <c r="V294" s="748"/>
      <c r="W294" s="748"/>
      <c r="X294" s="748"/>
    </row>
    <row r="295" spans="1:24" ht="12.75">
      <c r="A295" s="1651" t="s">
        <v>1088</v>
      </c>
      <c r="B295" s="1652"/>
      <c r="C295" s="1318"/>
      <c r="D295" s="1308"/>
      <c r="E295" s="1308"/>
      <c r="F295" s="1308"/>
      <c r="G295" s="1308"/>
      <c r="H295" s="928"/>
      <c r="I295" s="928">
        <f t="shared" si="12"/>
        <v>0</v>
      </c>
      <c r="J295" s="928">
        <f t="shared" si="15"/>
        <v>0</v>
      </c>
      <c r="K295" s="928">
        <f t="shared" si="13"/>
        <v>0</v>
      </c>
      <c r="L295" s="929">
        <f t="shared" si="14"/>
        <v>0</v>
      </c>
      <c r="M295" s="748"/>
      <c r="N295" s="748"/>
      <c r="O295" s="748"/>
      <c r="P295" s="748"/>
      <c r="Q295" s="748"/>
      <c r="R295" s="748"/>
      <c r="S295" s="748"/>
      <c r="T295" s="748"/>
      <c r="U295" s="748"/>
      <c r="V295" s="748"/>
      <c r="W295" s="748"/>
      <c r="X295" s="748"/>
    </row>
    <row r="296" spans="1:24" ht="12.75">
      <c r="A296" s="1651" t="s">
        <v>1089</v>
      </c>
      <c r="B296" s="1652"/>
      <c r="C296" s="1318"/>
      <c r="D296" s="1308"/>
      <c r="E296" s="1308"/>
      <c r="F296" s="1308"/>
      <c r="G296" s="1308"/>
      <c r="H296" s="928"/>
      <c r="I296" s="928">
        <f t="shared" si="12"/>
        <v>0</v>
      </c>
      <c r="J296" s="928">
        <f t="shared" si="15"/>
        <v>0</v>
      </c>
      <c r="K296" s="928">
        <f t="shared" si="13"/>
        <v>0</v>
      </c>
      <c r="L296" s="929">
        <f t="shared" si="14"/>
        <v>0</v>
      </c>
      <c r="M296" s="748"/>
      <c r="N296" s="748"/>
      <c r="O296" s="748"/>
      <c r="P296" s="748"/>
      <c r="Q296" s="748"/>
      <c r="R296" s="748"/>
      <c r="S296" s="748"/>
      <c r="T296" s="748"/>
      <c r="U296" s="748"/>
      <c r="V296" s="748"/>
      <c r="W296" s="748"/>
      <c r="X296" s="748"/>
    </row>
    <row r="297" spans="1:24" ht="12.75">
      <c r="A297" s="1651" t="s">
        <v>1090</v>
      </c>
      <c r="B297" s="1652"/>
      <c r="C297" s="1318"/>
      <c r="D297" s="1308"/>
      <c r="E297" s="1308"/>
      <c r="F297" s="1308"/>
      <c r="G297" s="1308"/>
      <c r="H297" s="928"/>
      <c r="I297" s="928">
        <f t="shared" si="12"/>
        <v>0</v>
      </c>
      <c r="J297" s="928">
        <f t="shared" si="15"/>
        <v>0</v>
      </c>
      <c r="K297" s="928">
        <f t="shared" si="13"/>
        <v>0</v>
      </c>
      <c r="L297" s="929">
        <f t="shared" si="14"/>
        <v>0</v>
      </c>
      <c r="M297" s="748"/>
      <c r="N297" s="748"/>
      <c r="O297" s="748"/>
      <c r="P297" s="748"/>
      <c r="Q297" s="748"/>
      <c r="R297" s="748"/>
      <c r="S297" s="748"/>
      <c r="T297" s="748"/>
      <c r="U297" s="748"/>
      <c r="V297" s="748"/>
      <c r="W297" s="748"/>
      <c r="X297" s="748"/>
    </row>
    <row r="298" spans="1:24" ht="12.75">
      <c r="A298" s="1651" t="s">
        <v>1091</v>
      </c>
      <c r="B298" s="1652"/>
      <c r="C298" s="1318"/>
      <c r="D298" s="1308"/>
      <c r="E298" s="1308"/>
      <c r="F298" s="1308"/>
      <c r="G298" s="1308"/>
      <c r="H298" s="928"/>
      <c r="I298" s="928">
        <f t="shared" si="12"/>
        <v>0</v>
      </c>
      <c r="J298" s="928">
        <f t="shared" si="15"/>
        <v>0</v>
      </c>
      <c r="K298" s="928">
        <f t="shared" si="13"/>
        <v>0</v>
      </c>
      <c r="L298" s="929">
        <f t="shared" si="14"/>
        <v>0</v>
      </c>
      <c r="M298" s="748"/>
      <c r="N298" s="748"/>
      <c r="O298" s="748"/>
      <c r="P298" s="748"/>
      <c r="Q298" s="748"/>
      <c r="R298" s="748"/>
      <c r="S298" s="748"/>
      <c r="T298" s="748"/>
      <c r="U298" s="748"/>
      <c r="V298" s="748"/>
      <c r="W298" s="748"/>
      <c r="X298" s="748"/>
    </row>
    <row r="299" spans="1:24" ht="12.75">
      <c r="A299" s="1651" t="s">
        <v>1092</v>
      </c>
      <c r="B299" s="1652"/>
      <c r="C299" s="1318"/>
      <c r="D299" s="1308"/>
      <c r="E299" s="1308"/>
      <c r="F299" s="1308"/>
      <c r="G299" s="1308"/>
      <c r="H299" s="928"/>
      <c r="I299" s="928">
        <f t="shared" si="12"/>
        <v>0</v>
      </c>
      <c r="J299" s="928">
        <f t="shared" si="15"/>
        <v>0</v>
      </c>
      <c r="K299" s="928">
        <f t="shared" si="13"/>
        <v>0</v>
      </c>
      <c r="L299" s="929">
        <f t="shared" si="14"/>
        <v>0</v>
      </c>
      <c r="M299" s="748"/>
      <c r="N299" s="748"/>
      <c r="O299" s="748"/>
      <c r="P299" s="748"/>
      <c r="Q299" s="748"/>
      <c r="R299" s="748"/>
      <c r="S299" s="748"/>
      <c r="T299" s="748"/>
      <c r="U299" s="748"/>
      <c r="V299" s="748"/>
      <c r="W299" s="748"/>
      <c r="X299" s="748"/>
    </row>
    <row r="300" spans="1:24" ht="12.75">
      <c r="A300" s="1651" t="s">
        <v>1093</v>
      </c>
      <c r="B300" s="1652"/>
      <c r="C300" s="1318"/>
      <c r="D300" s="1308"/>
      <c r="E300" s="1308"/>
      <c r="F300" s="1308"/>
      <c r="G300" s="1308"/>
      <c r="H300" s="928"/>
      <c r="I300" s="928">
        <f t="shared" si="12"/>
        <v>0</v>
      </c>
      <c r="J300" s="928">
        <f t="shared" si="15"/>
        <v>0</v>
      </c>
      <c r="K300" s="928">
        <f t="shared" si="13"/>
        <v>0</v>
      </c>
      <c r="L300" s="929">
        <f t="shared" si="14"/>
        <v>0</v>
      </c>
      <c r="M300" s="748"/>
      <c r="N300" s="748"/>
      <c r="O300" s="748"/>
      <c r="P300" s="748"/>
      <c r="Q300" s="748"/>
      <c r="R300" s="748"/>
      <c r="S300" s="748"/>
      <c r="T300" s="748"/>
      <c r="U300" s="748"/>
      <c r="V300" s="748"/>
      <c r="W300" s="748"/>
      <c r="X300" s="748"/>
    </row>
    <row r="301" spans="1:24" ht="12.75">
      <c r="A301" s="1651" t="s">
        <v>1094</v>
      </c>
      <c r="B301" s="1652"/>
      <c r="C301" s="1318"/>
      <c r="D301" s="1308"/>
      <c r="E301" s="1308"/>
      <c r="F301" s="1308"/>
      <c r="G301" s="1308"/>
      <c r="H301" s="928"/>
      <c r="I301" s="928">
        <f t="shared" si="12"/>
        <v>0</v>
      </c>
      <c r="J301" s="928">
        <f t="shared" si="15"/>
        <v>0</v>
      </c>
      <c r="K301" s="928">
        <f t="shared" si="13"/>
        <v>0</v>
      </c>
      <c r="L301" s="929">
        <f t="shared" si="14"/>
        <v>0</v>
      </c>
      <c r="M301" s="748"/>
      <c r="N301" s="748"/>
      <c r="O301" s="748"/>
      <c r="P301" s="748"/>
      <c r="Q301" s="748"/>
      <c r="R301" s="748"/>
      <c r="S301" s="748"/>
      <c r="T301" s="748"/>
      <c r="U301" s="748"/>
      <c r="V301" s="748"/>
      <c r="W301" s="748"/>
      <c r="X301" s="748"/>
    </row>
    <row r="302" spans="1:24" ht="12.75">
      <c r="A302" s="1651" t="s">
        <v>1095</v>
      </c>
      <c r="B302" s="1652"/>
      <c r="C302" s="1318"/>
      <c r="D302" s="1308"/>
      <c r="E302" s="1308"/>
      <c r="F302" s="1308"/>
      <c r="G302" s="1308"/>
      <c r="H302" s="928"/>
      <c r="I302" s="928">
        <f t="shared" si="12"/>
        <v>0</v>
      </c>
      <c r="J302" s="928">
        <f t="shared" si="15"/>
        <v>0</v>
      </c>
      <c r="K302" s="928">
        <f t="shared" si="13"/>
        <v>0</v>
      </c>
      <c r="L302" s="929">
        <f t="shared" si="14"/>
        <v>0</v>
      </c>
      <c r="M302" s="748"/>
      <c r="N302" s="748"/>
      <c r="O302" s="748"/>
      <c r="P302" s="748"/>
      <c r="Q302" s="748"/>
      <c r="R302" s="748"/>
      <c r="S302" s="748"/>
      <c r="T302" s="748"/>
      <c r="U302" s="748"/>
      <c r="V302" s="748"/>
      <c r="W302" s="748"/>
      <c r="X302" s="748"/>
    </row>
    <row r="303" spans="1:24" ht="12.75">
      <c r="A303" s="1651" t="s">
        <v>1096</v>
      </c>
      <c r="B303" s="1652"/>
      <c r="C303" s="1318"/>
      <c r="D303" s="1308"/>
      <c r="E303" s="1308"/>
      <c r="F303" s="1308"/>
      <c r="G303" s="1308"/>
      <c r="H303" s="928"/>
      <c r="I303" s="928">
        <f t="shared" si="12"/>
        <v>0</v>
      </c>
      <c r="J303" s="928">
        <f t="shared" si="15"/>
        <v>0</v>
      </c>
      <c r="K303" s="928">
        <f t="shared" si="13"/>
        <v>0</v>
      </c>
      <c r="L303" s="929">
        <f t="shared" si="14"/>
        <v>0</v>
      </c>
      <c r="M303" s="748"/>
      <c r="N303" s="748"/>
      <c r="O303" s="748"/>
      <c r="P303" s="748"/>
      <c r="Q303" s="748"/>
      <c r="R303" s="748"/>
      <c r="S303" s="748"/>
      <c r="T303" s="748"/>
      <c r="U303" s="748"/>
      <c r="V303" s="748"/>
      <c r="W303" s="748"/>
      <c r="X303" s="748"/>
    </row>
    <row r="304" spans="1:24" ht="12.75">
      <c r="A304" s="1651" t="s">
        <v>1097</v>
      </c>
      <c r="B304" s="1652"/>
      <c r="C304" s="1318"/>
      <c r="D304" s="1308"/>
      <c r="E304" s="1308"/>
      <c r="F304" s="1308"/>
      <c r="G304" s="1308"/>
      <c r="H304" s="928"/>
      <c r="I304" s="928">
        <f t="shared" si="12"/>
        <v>0</v>
      </c>
      <c r="J304" s="928">
        <f t="shared" si="15"/>
        <v>0</v>
      </c>
      <c r="K304" s="928">
        <f t="shared" si="13"/>
        <v>0</v>
      </c>
      <c r="L304" s="929">
        <f t="shared" si="14"/>
        <v>0</v>
      </c>
      <c r="M304" s="748"/>
      <c r="N304" s="748"/>
      <c r="O304" s="748"/>
      <c r="P304" s="748"/>
      <c r="Q304" s="748"/>
      <c r="R304" s="748"/>
      <c r="S304" s="748"/>
      <c r="T304" s="748"/>
      <c r="U304" s="748"/>
      <c r="V304" s="748"/>
      <c r="W304" s="748"/>
      <c r="X304" s="748"/>
    </row>
    <row r="305" spans="1:24" ht="12.75">
      <c r="A305" s="1651" t="s">
        <v>1098</v>
      </c>
      <c r="B305" s="1652"/>
      <c r="C305" s="1318"/>
      <c r="D305" s="1308"/>
      <c r="E305" s="1308"/>
      <c r="F305" s="1308"/>
      <c r="G305" s="1308"/>
      <c r="H305" s="928"/>
      <c r="I305" s="928">
        <f t="shared" si="12"/>
        <v>0</v>
      </c>
      <c r="J305" s="928">
        <f t="shared" si="15"/>
        <v>0</v>
      </c>
      <c r="K305" s="928">
        <f t="shared" si="13"/>
        <v>0</v>
      </c>
      <c r="L305" s="929">
        <f t="shared" si="14"/>
        <v>0</v>
      </c>
      <c r="M305" s="748"/>
      <c r="N305" s="748"/>
      <c r="O305" s="748"/>
      <c r="P305" s="748"/>
      <c r="Q305" s="748"/>
      <c r="R305" s="748"/>
      <c r="S305" s="748"/>
      <c r="T305" s="748"/>
      <c r="U305" s="748"/>
      <c r="V305" s="748"/>
      <c r="W305" s="748"/>
      <c r="X305" s="748"/>
    </row>
    <row r="306" spans="1:24" ht="12.75">
      <c r="A306" s="1651" t="s">
        <v>1099</v>
      </c>
      <c r="B306" s="1652"/>
      <c r="C306" s="1318"/>
      <c r="D306" s="1308"/>
      <c r="E306" s="1308"/>
      <c r="F306" s="1308"/>
      <c r="G306" s="1308"/>
      <c r="H306" s="928"/>
      <c r="I306" s="928">
        <f t="shared" si="12"/>
        <v>0</v>
      </c>
      <c r="J306" s="928">
        <f t="shared" si="15"/>
        <v>0</v>
      </c>
      <c r="K306" s="928">
        <f t="shared" si="13"/>
        <v>0</v>
      </c>
      <c r="L306" s="929">
        <f t="shared" si="14"/>
        <v>0</v>
      </c>
      <c r="M306" s="748"/>
      <c r="N306" s="748"/>
      <c r="O306" s="748"/>
      <c r="P306" s="748"/>
      <c r="Q306" s="748"/>
      <c r="R306" s="748"/>
      <c r="S306" s="748"/>
      <c r="T306" s="748"/>
      <c r="U306" s="748"/>
      <c r="V306" s="748"/>
      <c r="W306" s="748"/>
      <c r="X306" s="748"/>
    </row>
    <row r="307" spans="1:24" ht="12.75">
      <c r="A307" s="1651" t="s">
        <v>1101</v>
      </c>
      <c r="B307" s="1652"/>
      <c r="C307" s="1318"/>
      <c r="D307" s="1308"/>
      <c r="E307" s="1308"/>
      <c r="F307" s="1308"/>
      <c r="G307" s="1308"/>
      <c r="H307" s="928"/>
      <c r="I307" s="928">
        <f t="shared" si="12"/>
        <v>0</v>
      </c>
      <c r="J307" s="928">
        <f t="shared" si="15"/>
        <v>0</v>
      </c>
      <c r="K307" s="928">
        <f t="shared" si="13"/>
        <v>0</v>
      </c>
      <c r="L307" s="929">
        <f t="shared" si="14"/>
        <v>0</v>
      </c>
      <c r="M307" s="748"/>
      <c r="N307" s="748"/>
      <c r="O307" s="748"/>
      <c r="P307" s="748"/>
      <c r="Q307" s="748"/>
      <c r="R307" s="748"/>
      <c r="S307" s="748"/>
      <c r="T307" s="748"/>
      <c r="U307" s="748"/>
      <c r="V307" s="748"/>
      <c r="W307" s="748"/>
      <c r="X307" s="748"/>
    </row>
    <row r="308" spans="1:24" ht="12.75">
      <c r="A308" s="1651" t="s">
        <v>1102</v>
      </c>
      <c r="B308" s="1652"/>
      <c r="C308" s="1318"/>
      <c r="D308" s="1308"/>
      <c r="E308" s="1308"/>
      <c r="F308" s="1308"/>
      <c r="G308" s="1308"/>
      <c r="H308" s="928"/>
      <c r="I308" s="928">
        <f t="shared" si="12"/>
        <v>0</v>
      </c>
      <c r="J308" s="928">
        <f t="shared" si="15"/>
        <v>0</v>
      </c>
      <c r="K308" s="928">
        <f t="shared" si="13"/>
        <v>0</v>
      </c>
      <c r="L308" s="929">
        <f t="shared" si="14"/>
        <v>0</v>
      </c>
      <c r="M308" s="748"/>
      <c r="N308" s="748"/>
      <c r="O308" s="748"/>
      <c r="P308" s="748"/>
      <c r="Q308" s="748"/>
      <c r="R308" s="748"/>
      <c r="S308" s="748"/>
      <c r="T308" s="748"/>
      <c r="U308" s="748"/>
      <c r="V308" s="748"/>
      <c r="W308" s="748"/>
      <c r="X308" s="748"/>
    </row>
    <row r="309" spans="1:24" ht="12.75">
      <c r="A309" s="1651" t="s">
        <v>1103</v>
      </c>
      <c r="B309" s="1652"/>
      <c r="C309" s="1318"/>
      <c r="D309" s="1308"/>
      <c r="E309" s="1308"/>
      <c r="F309" s="1308"/>
      <c r="G309" s="1308"/>
      <c r="H309" s="928"/>
      <c r="I309" s="928">
        <f t="shared" si="12"/>
        <v>0</v>
      </c>
      <c r="J309" s="928">
        <f t="shared" si="15"/>
        <v>0</v>
      </c>
      <c r="K309" s="928">
        <f t="shared" si="13"/>
        <v>0</v>
      </c>
      <c r="L309" s="929">
        <f t="shared" si="14"/>
        <v>0</v>
      </c>
      <c r="M309" s="748"/>
      <c r="N309" s="748"/>
      <c r="O309" s="748"/>
      <c r="P309" s="748"/>
      <c r="Q309" s="748"/>
      <c r="R309" s="748"/>
      <c r="S309" s="748"/>
      <c r="T309" s="748"/>
      <c r="U309" s="748"/>
      <c r="V309" s="748"/>
      <c r="W309" s="748"/>
      <c r="X309" s="748"/>
    </row>
    <row r="310" spans="1:24" ht="12.75">
      <c r="A310" s="1651" t="s">
        <v>859</v>
      </c>
      <c r="B310" s="1652"/>
      <c r="C310" s="1318"/>
      <c r="D310" s="1308"/>
      <c r="E310" s="1308"/>
      <c r="F310" s="1308"/>
      <c r="G310" s="1308"/>
      <c r="H310" s="928"/>
      <c r="I310" s="928">
        <f t="shared" si="12"/>
        <v>0</v>
      </c>
      <c r="J310" s="928">
        <f t="shared" si="15"/>
        <v>0</v>
      </c>
      <c r="K310" s="928">
        <f t="shared" si="13"/>
        <v>0</v>
      </c>
      <c r="L310" s="929">
        <f t="shared" si="14"/>
        <v>0</v>
      </c>
      <c r="M310" s="748"/>
      <c r="N310" s="748"/>
      <c r="O310" s="748"/>
      <c r="P310" s="748"/>
      <c r="Q310" s="748"/>
      <c r="R310" s="748"/>
      <c r="S310" s="748"/>
      <c r="T310" s="748"/>
      <c r="U310" s="748"/>
      <c r="V310" s="748"/>
      <c r="W310" s="748"/>
      <c r="X310" s="748"/>
    </row>
    <row r="311" spans="1:24" ht="12.75">
      <c r="A311" s="1651" t="s">
        <v>486</v>
      </c>
      <c r="B311" s="1652"/>
      <c r="C311" s="1318"/>
      <c r="D311" s="1308"/>
      <c r="E311" s="1308"/>
      <c r="F311" s="1308"/>
      <c r="G311" s="1308"/>
      <c r="H311" s="928"/>
      <c r="I311" s="928">
        <f t="shared" si="12"/>
        <v>0</v>
      </c>
      <c r="J311" s="928">
        <f t="shared" si="15"/>
        <v>0</v>
      </c>
      <c r="K311" s="928">
        <f t="shared" si="13"/>
        <v>0</v>
      </c>
      <c r="L311" s="929">
        <f t="shared" si="14"/>
        <v>0</v>
      </c>
      <c r="M311" s="748"/>
      <c r="N311" s="748"/>
      <c r="O311" s="748"/>
      <c r="P311" s="748"/>
      <c r="Q311" s="748"/>
      <c r="R311" s="748"/>
      <c r="S311" s="748"/>
      <c r="T311" s="748"/>
      <c r="U311" s="748"/>
      <c r="V311" s="748"/>
      <c r="W311" s="748"/>
      <c r="X311" s="748"/>
    </row>
    <row r="312" spans="1:24" ht="12.75">
      <c r="A312" s="1651" t="s">
        <v>487</v>
      </c>
      <c r="B312" s="1652"/>
      <c r="C312" s="1318"/>
      <c r="D312" s="1308"/>
      <c r="E312" s="1308"/>
      <c r="F312" s="1308"/>
      <c r="G312" s="1308"/>
      <c r="H312" s="928"/>
      <c r="I312" s="928">
        <f t="shared" si="12"/>
        <v>0</v>
      </c>
      <c r="J312" s="928">
        <f t="shared" si="15"/>
        <v>0</v>
      </c>
      <c r="K312" s="928">
        <f t="shared" si="13"/>
        <v>0</v>
      </c>
      <c r="L312" s="929">
        <f t="shared" si="14"/>
        <v>0</v>
      </c>
      <c r="M312" s="748"/>
      <c r="N312" s="748"/>
      <c r="O312" s="748"/>
      <c r="P312" s="748"/>
      <c r="Q312" s="748"/>
      <c r="R312" s="748"/>
      <c r="S312" s="748"/>
      <c r="T312" s="748"/>
      <c r="U312" s="748"/>
      <c r="V312" s="748"/>
      <c r="W312" s="748"/>
      <c r="X312" s="748"/>
    </row>
    <row r="313" spans="1:24" ht="12.75">
      <c r="A313" s="1651" t="s">
        <v>10</v>
      </c>
      <c r="B313" s="1652"/>
      <c r="C313" s="1318"/>
      <c r="D313" s="1308"/>
      <c r="E313" s="1308"/>
      <c r="F313" s="1308"/>
      <c r="G313" s="1308"/>
      <c r="H313" s="928"/>
      <c r="I313" s="928">
        <f>E313-G313</f>
        <v>0</v>
      </c>
      <c r="J313" s="928">
        <f t="shared" si="15"/>
        <v>0</v>
      </c>
      <c r="K313" s="928">
        <f>I313*$L$280*$L$281</f>
        <v>0</v>
      </c>
      <c r="L313" s="929">
        <f>J313+K313</f>
        <v>0</v>
      </c>
      <c r="M313" s="748"/>
      <c r="N313" s="748"/>
      <c r="O313" s="748"/>
      <c r="P313" s="748"/>
      <c r="Q313" s="748"/>
      <c r="R313" s="748"/>
      <c r="S313" s="748"/>
      <c r="T313" s="748"/>
      <c r="U313" s="748"/>
      <c r="V313" s="748"/>
      <c r="W313" s="748"/>
      <c r="X313" s="748"/>
    </row>
    <row r="314" spans="1:24" ht="13.5" thickBot="1">
      <c r="A314" s="1651" t="s">
        <v>11</v>
      </c>
      <c r="B314" s="1657"/>
      <c r="C314" s="1319"/>
      <c r="D314" s="1311"/>
      <c r="E314" s="1311"/>
      <c r="F314" s="1311"/>
      <c r="G314" s="1311"/>
      <c r="H314" s="930"/>
      <c r="I314" s="930">
        <f t="shared" si="12"/>
        <v>0</v>
      </c>
      <c r="J314" s="930">
        <f t="shared" si="15"/>
        <v>0</v>
      </c>
      <c r="K314" s="930">
        <f t="shared" si="13"/>
        <v>0</v>
      </c>
      <c r="L314" s="931">
        <f t="shared" si="14"/>
        <v>0</v>
      </c>
      <c r="M314" s="748"/>
      <c r="N314" s="748"/>
      <c r="O314" s="748"/>
      <c r="P314" s="748"/>
      <c r="Q314" s="748"/>
      <c r="R314" s="748"/>
      <c r="S314" s="748"/>
      <c r="T314" s="748"/>
      <c r="U314" s="748"/>
      <c r="V314" s="748"/>
      <c r="W314" s="748"/>
      <c r="X314" s="748"/>
    </row>
    <row r="315" spans="1:24" ht="12.75">
      <c r="A315" s="201"/>
      <c r="B315" s="197" t="s">
        <v>1136</v>
      </c>
      <c r="C315" s="732"/>
      <c r="D315" s="732"/>
      <c r="E315" s="732"/>
      <c r="F315" s="732"/>
      <c r="G315" s="732"/>
      <c r="H315" s="732"/>
      <c r="I315" s="732"/>
      <c r="J315" s="732"/>
      <c r="K315" s="732"/>
      <c r="L315" s="732"/>
      <c r="M315" s="748"/>
      <c r="N315" s="748"/>
      <c r="O315" s="748"/>
      <c r="P315" s="748"/>
      <c r="Q315" s="748"/>
      <c r="R315" s="748"/>
      <c r="S315" s="748"/>
      <c r="T315" s="748"/>
      <c r="U315" s="748"/>
      <c r="V315" s="748"/>
      <c r="W315" s="748"/>
      <c r="X315" s="748"/>
    </row>
    <row r="316" spans="1:24" ht="12.75">
      <c r="A316" s="237" t="s">
        <v>633</v>
      </c>
      <c r="B316" s="197"/>
      <c r="C316" s="732"/>
      <c r="D316" s="732"/>
      <c r="E316" s="732"/>
      <c r="F316" s="732"/>
      <c r="G316" s="732"/>
      <c r="H316" s="732"/>
      <c r="I316" s="732"/>
      <c r="J316" s="732"/>
      <c r="K316" s="732"/>
      <c r="L316" s="732"/>
      <c r="M316" s="748"/>
      <c r="N316" s="748"/>
      <c r="O316" s="748"/>
      <c r="P316" s="748"/>
      <c r="Q316" s="748"/>
      <c r="R316" s="748"/>
      <c r="S316" s="748"/>
      <c r="T316" s="748"/>
      <c r="U316" s="748"/>
      <c r="V316" s="748"/>
      <c r="W316" s="748"/>
      <c r="X316" s="748"/>
    </row>
    <row r="317" spans="1:24" ht="12.75">
      <c r="A317" s="201"/>
      <c r="B317" s="197"/>
      <c r="C317" s="732"/>
      <c r="D317" s="732"/>
      <c r="E317" s="732"/>
      <c r="F317" s="732"/>
      <c r="G317" s="732"/>
      <c r="H317" s="732"/>
      <c r="I317" s="732"/>
      <c r="J317" s="732"/>
      <c r="K317" s="732"/>
      <c r="L317" s="732"/>
      <c r="M317" s="748"/>
      <c r="N317" s="748"/>
      <c r="O317" s="748"/>
      <c r="P317" s="748"/>
      <c r="Q317" s="748"/>
      <c r="R317" s="748"/>
      <c r="S317" s="748"/>
      <c r="T317" s="748"/>
      <c r="U317" s="748"/>
      <c r="V317" s="748"/>
      <c r="W317" s="748"/>
      <c r="X317" s="748"/>
    </row>
    <row r="318" spans="1:24" ht="12.75">
      <c r="A318" s="201"/>
      <c r="C318" s="732"/>
      <c r="D318" s="732"/>
      <c r="E318" s="732"/>
      <c r="F318" s="732"/>
      <c r="G318" s="197" t="s">
        <v>647</v>
      </c>
      <c r="H318" s="732"/>
      <c r="I318" s="732"/>
      <c r="J318" s="732"/>
      <c r="K318" s="732"/>
      <c r="L318" s="732"/>
      <c r="M318" s="748"/>
      <c r="N318" s="748"/>
      <c r="O318" s="748"/>
      <c r="P318" s="748"/>
      <c r="Q318" s="748"/>
      <c r="R318" s="748"/>
      <c r="S318" s="748"/>
      <c r="T318" s="748"/>
      <c r="U318" s="748"/>
      <c r="V318" s="748"/>
      <c r="W318" s="748"/>
      <c r="X318" s="748"/>
    </row>
    <row r="319" spans="1:24" ht="12.75">
      <c r="A319" s="201"/>
      <c r="C319" s="732"/>
      <c r="D319" s="732"/>
      <c r="E319" s="732"/>
      <c r="F319" s="732"/>
      <c r="G319" s="1285" t="s">
        <v>1434</v>
      </c>
      <c r="H319" s="732"/>
      <c r="I319" s="732"/>
      <c r="J319" s="732"/>
      <c r="K319" s="732"/>
      <c r="L319" s="732"/>
      <c r="M319" s="748"/>
      <c r="N319" s="748"/>
      <c r="O319" s="748"/>
      <c r="P319" s="748"/>
      <c r="Q319" s="748"/>
      <c r="R319" s="748"/>
      <c r="S319" s="748"/>
      <c r="T319" s="748"/>
      <c r="U319" s="748"/>
      <c r="V319" s="748"/>
      <c r="W319" s="748"/>
      <c r="X319" s="748"/>
    </row>
    <row r="320" spans="1:24" ht="20.25">
      <c r="A320" s="201"/>
      <c r="B320" s="1366" t="s">
        <v>1279</v>
      </c>
      <c r="C320" s="1366"/>
      <c r="D320" s="1366"/>
      <c r="E320" s="1366"/>
      <c r="F320" s="1366"/>
      <c r="G320" s="1366"/>
      <c r="H320" s="1366"/>
      <c r="I320" s="1366"/>
      <c r="J320" s="1366"/>
      <c r="K320" s="1366"/>
      <c r="L320" s="1366"/>
      <c r="M320" s="748"/>
      <c r="N320" s="748"/>
      <c r="O320" s="748"/>
      <c r="P320" s="748"/>
      <c r="Q320" s="748"/>
      <c r="R320" s="748"/>
      <c r="S320" s="748"/>
      <c r="T320" s="748"/>
      <c r="U320" s="748"/>
      <c r="V320" s="748"/>
      <c r="W320" s="748"/>
      <c r="X320" s="748"/>
    </row>
    <row r="321" spans="1:24" ht="16.5">
      <c r="A321" s="201"/>
      <c r="B321" s="1639" t="str">
        <f>$B$2</f>
        <v>(For Rate Year Beginning July 1, 2015, Based on 2014 Data)</v>
      </c>
      <c r="C321" s="1639"/>
      <c r="D321" s="1639"/>
      <c r="E321" s="1639"/>
      <c r="F321" s="1639"/>
      <c r="G321" s="1639"/>
      <c r="H321" s="1639"/>
      <c r="I321" s="1639"/>
      <c r="J321" s="1639"/>
      <c r="K321" s="1639"/>
      <c r="L321" s="1639"/>
      <c r="M321" s="748"/>
      <c r="N321" s="748"/>
      <c r="O321" s="748"/>
      <c r="P321" s="748"/>
      <c r="Q321" s="748"/>
      <c r="R321" s="748"/>
      <c r="S321" s="748"/>
      <c r="T321" s="748"/>
      <c r="U321" s="748"/>
      <c r="V321" s="748"/>
      <c r="W321" s="748"/>
      <c r="X321" s="748"/>
    </row>
    <row r="322" spans="1:24" ht="12.75">
      <c r="A322" s="201"/>
      <c r="M322" s="748"/>
      <c r="N322" s="748"/>
      <c r="O322" s="748"/>
      <c r="P322" s="748"/>
      <c r="Q322" s="748"/>
      <c r="R322" s="748"/>
      <c r="S322" s="748"/>
      <c r="T322" s="748"/>
      <c r="U322" s="748"/>
      <c r="V322" s="748"/>
      <c r="W322" s="748"/>
      <c r="X322" s="748"/>
    </row>
    <row r="323" spans="1:24" ht="12.75">
      <c r="A323" s="1653" t="s">
        <v>1360</v>
      </c>
      <c r="B323" s="1654"/>
      <c r="C323" s="1654"/>
      <c r="D323" s="1654"/>
      <c r="E323" s="1654"/>
      <c r="F323" s="1654"/>
      <c r="M323" s="748"/>
      <c r="N323" s="748"/>
      <c r="O323" s="748"/>
      <c r="P323" s="748"/>
      <c r="Q323" s="748"/>
      <c r="R323" s="748"/>
      <c r="S323" s="748"/>
      <c r="T323" s="748"/>
      <c r="U323" s="748"/>
      <c r="V323" s="748"/>
      <c r="W323" s="748"/>
      <c r="X323" s="748"/>
    </row>
    <row r="324" spans="1:24" ht="12.75">
      <c r="A324" s="201"/>
      <c r="M324" s="748"/>
      <c r="N324" s="748"/>
      <c r="O324" s="748"/>
      <c r="P324" s="748"/>
      <c r="Q324" s="748"/>
      <c r="R324" s="748"/>
      <c r="S324" s="748"/>
      <c r="T324" s="748"/>
      <c r="U324" s="748"/>
      <c r="V324" s="748"/>
      <c r="W324" s="748"/>
      <c r="X324" s="748"/>
    </row>
    <row r="325" spans="1:24" ht="12.75">
      <c r="A325" s="201"/>
      <c r="B325" t="s">
        <v>1362</v>
      </c>
      <c r="M325" s="748"/>
      <c r="N325" s="748"/>
      <c r="O325" s="748"/>
      <c r="P325" s="748"/>
      <c r="Q325" s="748"/>
      <c r="R325" s="748"/>
      <c r="S325" s="748"/>
      <c r="T325" s="748"/>
      <c r="U325" s="748"/>
      <c r="V325" s="748"/>
      <c r="W325" s="748"/>
      <c r="X325" s="748"/>
    </row>
    <row r="326" spans="1:24" ht="12.75">
      <c r="A326" s="201"/>
      <c r="B326" t="s">
        <v>1369</v>
      </c>
      <c r="M326" s="748"/>
      <c r="N326" s="748"/>
      <c r="O326" s="748"/>
      <c r="P326" s="748"/>
      <c r="Q326" s="748"/>
      <c r="R326" s="748"/>
      <c r="S326" s="748"/>
      <c r="T326" s="748"/>
      <c r="U326" s="748"/>
      <c r="V326" s="748"/>
      <c r="W326" s="748"/>
      <c r="X326" s="748"/>
    </row>
    <row r="327" spans="1:24" ht="12.75">
      <c r="A327" s="201"/>
      <c r="B327" t="s">
        <v>409</v>
      </c>
      <c r="M327" s="748"/>
      <c r="N327" s="748"/>
      <c r="O327" s="748"/>
      <c r="P327" s="748"/>
      <c r="Q327" s="748"/>
      <c r="R327" s="748"/>
      <c r="S327" s="748"/>
      <c r="T327" s="748"/>
      <c r="U327" s="748"/>
      <c r="V327" s="748"/>
      <c r="W327" s="748"/>
      <c r="X327" s="748"/>
    </row>
    <row r="328" spans="1:24" ht="12.75">
      <c r="A328" s="201"/>
      <c r="B328" t="s">
        <v>1370</v>
      </c>
      <c r="M328" s="748"/>
      <c r="N328" s="748"/>
      <c r="O328" s="748"/>
      <c r="P328" s="748"/>
      <c r="Q328" s="748"/>
      <c r="R328" s="748"/>
      <c r="S328" s="748"/>
      <c r="T328" s="748"/>
      <c r="U328" s="748"/>
      <c r="V328" s="748"/>
      <c r="W328" s="748"/>
      <c r="X328" s="748"/>
    </row>
    <row r="329" spans="1:24" ht="12.75">
      <c r="A329" s="201"/>
      <c r="M329" s="748"/>
      <c r="N329" s="748"/>
      <c r="O329" s="748"/>
      <c r="P329" s="748"/>
      <c r="Q329" s="748"/>
      <c r="R329" s="748"/>
      <c r="S329" s="748"/>
      <c r="T329" s="748"/>
      <c r="U329" s="748"/>
      <c r="V329" s="748"/>
      <c r="W329" s="748"/>
      <c r="X329" s="748"/>
    </row>
    <row r="330" spans="1:24" ht="12.75">
      <c r="A330" s="1658" t="s">
        <v>692</v>
      </c>
      <c r="B330" s="1400"/>
      <c r="M330" s="748"/>
      <c r="N330" s="748"/>
      <c r="O330" s="748"/>
      <c r="P330" s="748"/>
      <c r="Q330" s="748"/>
      <c r="R330" s="748"/>
      <c r="S330" s="748"/>
      <c r="T330" s="748"/>
      <c r="U330" s="748"/>
      <c r="V330" s="748"/>
      <c r="W330" s="748"/>
      <c r="X330" s="748"/>
    </row>
    <row r="331" spans="1:24" ht="6" customHeight="1">
      <c r="A331" s="1368"/>
      <c r="B331" s="1368"/>
      <c r="M331" s="748"/>
      <c r="N331" s="748"/>
      <c r="O331" s="748"/>
      <c r="P331" s="748"/>
      <c r="Q331" s="748"/>
      <c r="R331" s="748"/>
      <c r="S331" s="748"/>
      <c r="T331" s="748"/>
      <c r="U331" s="748"/>
      <c r="V331" s="748"/>
      <c r="W331" s="748"/>
      <c r="X331" s="748"/>
    </row>
    <row r="332" spans="1:24" ht="12.75">
      <c r="A332" s="1655" t="s">
        <v>1257</v>
      </c>
      <c r="B332" s="1400"/>
      <c r="C332" s="201" t="s">
        <v>844</v>
      </c>
      <c r="E332" s="201"/>
      <c r="F332" s="201"/>
      <c r="G332" s="201"/>
      <c r="H332" s="201"/>
      <c r="I332" s="201"/>
      <c r="L332" s="791">
        <f>'Appendix A'!$H$230</f>
        <v>35779600.62019057</v>
      </c>
      <c r="M332" s="748"/>
      <c r="N332" s="748"/>
      <c r="O332" s="748"/>
      <c r="P332" s="748"/>
      <c r="Q332" s="748"/>
      <c r="R332" s="748"/>
      <c r="S332" s="748"/>
      <c r="T332" s="748"/>
      <c r="U332" s="748"/>
      <c r="V332" s="748"/>
      <c r="W332" s="748"/>
      <c r="X332" s="748"/>
    </row>
    <row r="333" spans="1:24" ht="12.75">
      <c r="A333" s="1655" t="s">
        <v>1254</v>
      </c>
      <c r="B333" s="1400"/>
      <c r="C333" s="201" t="s">
        <v>485</v>
      </c>
      <c r="E333" s="201"/>
      <c r="F333" s="201"/>
      <c r="G333" s="201"/>
      <c r="H333" s="201"/>
      <c r="I333" s="201"/>
      <c r="L333" s="791">
        <f>'Appendix A'!$H$30</f>
        <v>205573967.51097637</v>
      </c>
      <c r="M333" s="748"/>
      <c r="N333" s="803"/>
      <c r="O333" s="748"/>
      <c r="P333" s="748"/>
      <c r="Q333" s="803"/>
      <c r="R333" s="748"/>
      <c r="S333" s="748"/>
      <c r="T333" s="748"/>
      <c r="U333" s="748"/>
      <c r="V333" s="748"/>
      <c r="W333" s="748"/>
      <c r="X333" s="748"/>
    </row>
    <row r="334" spans="1:24" ht="12.75">
      <c r="A334" s="1655" t="s">
        <v>1251</v>
      </c>
      <c r="B334" s="1400"/>
      <c r="C334" s="201" t="s">
        <v>1371</v>
      </c>
      <c r="E334" s="201"/>
      <c r="F334" s="201"/>
      <c r="G334" s="201"/>
      <c r="H334" s="201"/>
      <c r="I334" s="201"/>
      <c r="L334" s="792">
        <f>L332/L333</f>
        <v>0.17404733222498203</v>
      </c>
      <c r="M334" s="748"/>
      <c r="N334" s="748"/>
      <c r="O334" s="748"/>
      <c r="P334" s="748"/>
      <c r="Q334" s="748"/>
      <c r="R334" s="748"/>
      <c r="S334" s="748"/>
      <c r="T334" s="748"/>
      <c r="U334" s="748"/>
      <c r="V334" s="748"/>
      <c r="W334" s="748"/>
      <c r="X334" s="748"/>
    </row>
    <row r="335" spans="1:24" ht="12.75">
      <c r="A335" s="1655" t="s">
        <v>1248</v>
      </c>
      <c r="B335" s="1400"/>
      <c r="C335" s="201" t="s">
        <v>1037</v>
      </c>
      <c r="E335" s="201"/>
      <c r="F335" s="201"/>
      <c r="G335" s="201"/>
      <c r="H335" s="201"/>
      <c r="I335" s="201"/>
      <c r="L335" s="916">
        <f>'Appendix A'!$H$207</f>
        <v>0.623076923076923</v>
      </c>
      <c r="M335" s="748"/>
      <c r="N335" s="804"/>
      <c r="O335" s="748"/>
      <c r="P335" s="748"/>
      <c r="Q335" s="804"/>
      <c r="R335" s="748"/>
      <c r="S335" s="748"/>
      <c r="T335" s="748"/>
      <c r="U335" s="748"/>
      <c r="V335" s="748"/>
      <c r="W335" s="748"/>
      <c r="X335" s="748"/>
    </row>
    <row r="336" spans="1:24" ht="12.75">
      <c r="A336" s="1655" t="s">
        <v>1246</v>
      </c>
      <c r="B336" s="1400"/>
      <c r="C336" s="201" t="s">
        <v>1358</v>
      </c>
      <c r="E336" s="201"/>
      <c r="F336" s="201"/>
      <c r="G336" s="201"/>
      <c r="H336" s="201"/>
      <c r="I336" s="201"/>
      <c r="L336" s="916">
        <f>'6 - WACC'!$G$16</f>
        <v>0.4925578665212073</v>
      </c>
      <c r="M336" s="748"/>
      <c r="N336" s="748"/>
      <c r="O336" s="748"/>
      <c r="P336" s="748"/>
      <c r="Q336" s="748"/>
      <c r="R336" s="748"/>
      <c r="S336" s="748"/>
      <c r="T336" s="748"/>
      <c r="U336" s="748"/>
      <c r="V336" s="748"/>
      <c r="W336" s="748"/>
      <c r="X336" s="748"/>
    </row>
    <row r="337" spans="1:24" ht="12.75">
      <c r="A337" s="1655" t="s">
        <v>352</v>
      </c>
      <c r="B337" s="1400"/>
      <c r="C337" s="237" t="s">
        <v>609</v>
      </c>
      <c r="L337" s="916">
        <f>((0.01/L335)*L336*100)</f>
        <v>0.7905249709599625</v>
      </c>
      <c r="M337" s="748"/>
      <c r="N337" s="748"/>
      <c r="O337" s="748"/>
      <c r="P337" s="748"/>
      <c r="Q337" s="748"/>
      <c r="R337" s="748"/>
      <c r="S337" s="748"/>
      <c r="T337" s="748"/>
      <c r="U337" s="748"/>
      <c r="V337" s="748"/>
      <c r="W337" s="748"/>
      <c r="X337" s="748"/>
    </row>
    <row r="338" spans="1:24" ht="13.5" thickBot="1">
      <c r="A338" s="1368"/>
      <c r="B338" s="1368"/>
      <c r="C338" s="197"/>
      <c r="M338" s="755"/>
      <c r="N338" s="755"/>
      <c r="O338" s="755"/>
      <c r="P338" s="755"/>
      <c r="Q338" s="755"/>
      <c r="R338" s="755"/>
      <c r="S338" s="755"/>
      <c r="T338" s="748"/>
      <c r="U338" s="748"/>
      <c r="V338" s="748"/>
      <c r="W338" s="748"/>
      <c r="X338" s="748"/>
    </row>
    <row r="339" spans="1:24" ht="13.5" thickBot="1">
      <c r="A339" s="1655" t="s">
        <v>351</v>
      </c>
      <c r="B339" s="1656"/>
      <c r="C339" s="1683" t="s">
        <v>1372</v>
      </c>
      <c r="D339" s="1684"/>
      <c r="E339" s="1686" t="s">
        <v>410</v>
      </c>
      <c r="F339" s="1686"/>
      <c r="G339" s="1686"/>
      <c r="H339" s="1686"/>
      <c r="I339" s="1686"/>
      <c r="J339" s="1686"/>
      <c r="K339" s="1686"/>
      <c r="L339" s="1687"/>
      <c r="M339" s="748"/>
      <c r="N339" s="748"/>
      <c r="O339" s="748"/>
      <c r="P339" s="748"/>
      <c r="Q339" s="748"/>
      <c r="R339" s="748"/>
      <c r="S339" s="748"/>
      <c r="T339" s="748"/>
      <c r="U339" s="748"/>
      <c r="V339" s="748"/>
      <c r="W339" s="748"/>
      <c r="X339" s="748"/>
    </row>
    <row r="340" spans="1:24" ht="12" customHeight="1" thickBot="1">
      <c r="A340" s="1368"/>
      <c r="B340" s="1652"/>
      <c r="C340" s="919"/>
      <c r="D340" s="910"/>
      <c r="E340" s="763"/>
      <c r="F340" s="1688" t="s">
        <v>523</v>
      </c>
      <c r="G340" s="1689"/>
      <c r="H340" s="763"/>
      <c r="I340" s="763"/>
      <c r="J340" s="763"/>
      <c r="K340" s="763"/>
      <c r="L340" s="920" t="s">
        <v>524</v>
      </c>
      <c r="M340" s="748"/>
      <c r="N340" s="748"/>
      <c r="O340" s="748"/>
      <c r="P340" s="748"/>
      <c r="Q340" s="748"/>
      <c r="R340" s="748"/>
      <c r="S340" s="748"/>
      <c r="T340" s="748"/>
      <c r="U340" s="748"/>
      <c r="V340" s="748"/>
      <c r="W340" s="748"/>
      <c r="X340" s="748"/>
    </row>
    <row r="341" spans="1:24" ht="12.75">
      <c r="A341" s="1655" t="s">
        <v>349</v>
      </c>
      <c r="B341" s="1656"/>
      <c r="C341" s="1677" t="s">
        <v>1374</v>
      </c>
      <c r="D341" s="1678"/>
      <c r="E341" s="1678"/>
      <c r="F341" s="1679">
        <v>10265</v>
      </c>
      <c r="G341" s="1680"/>
      <c r="H341" s="1681" t="s">
        <v>0</v>
      </c>
      <c r="I341" s="1678"/>
      <c r="J341" s="1678"/>
      <c r="K341" s="1678"/>
      <c r="L341" s="932">
        <f>L334</f>
        <v>0.17404733222498203</v>
      </c>
      <c r="M341" s="748"/>
      <c r="N341" s="748"/>
      <c r="O341" s="748"/>
      <c r="P341" s="748"/>
      <c r="Q341" s="748"/>
      <c r="R341" s="748"/>
      <c r="S341" s="748"/>
      <c r="T341" s="748"/>
      <c r="U341" s="748"/>
      <c r="V341" s="748"/>
      <c r="W341" s="748"/>
      <c r="X341" s="748"/>
    </row>
    <row r="342" spans="1:24" ht="12.75">
      <c r="A342" s="1655" t="s">
        <v>347</v>
      </c>
      <c r="B342" s="1656"/>
      <c r="C342" s="1665" t="s">
        <v>902</v>
      </c>
      <c r="D342" s="1666"/>
      <c r="E342" s="1666"/>
      <c r="F342" s="1682">
        <v>39115</v>
      </c>
      <c r="G342" s="1668"/>
      <c r="H342" s="1671" t="s">
        <v>632</v>
      </c>
      <c r="I342" s="1666"/>
      <c r="J342" s="1666"/>
      <c r="K342" s="1666"/>
      <c r="L342" s="1138">
        <v>0</v>
      </c>
      <c r="M342" s="748"/>
      <c r="N342" s="748"/>
      <c r="O342" s="748"/>
      <c r="P342" s="748"/>
      <c r="Q342" s="748"/>
      <c r="R342" s="748"/>
      <c r="S342" s="748"/>
      <c r="T342" s="748"/>
      <c r="U342" s="748"/>
      <c r="V342" s="748"/>
      <c r="W342" s="748"/>
      <c r="X342" s="748"/>
    </row>
    <row r="343" spans="1:24" ht="12.75">
      <c r="A343" s="1655" t="s">
        <v>365</v>
      </c>
      <c r="B343" s="1656"/>
      <c r="C343" s="1665" t="s">
        <v>1373</v>
      </c>
      <c r="D343" s="1666"/>
      <c r="E343" s="1666"/>
      <c r="F343" s="1667" t="s">
        <v>1129</v>
      </c>
      <c r="G343" s="1668"/>
      <c r="H343" s="1671" t="s">
        <v>1347</v>
      </c>
      <c r="I343" s="1666"/>
      <c r="J343" s="1666"/>
      <c r="K343" s="1666"/>
      <c r="L343" s="943">
        <f>L342*L337</f>
        <v>0</v>
      </c>
      <c r="M343" s="748"/>
      <c r="N343" s="748"/>
      <c r="O343" s="748"/>
      <c r="P343" s="748"/>
      <c r="Q343" s="748"/>
      <c r="R343" s="748"/>
      <c r="S343" s="748"/>
      <c r="T343" s="748"/>
      <c r="U343" s="748"/>
      <c r="V343" s="748"/>
      <c r="W343" s="748"/>
      <c r="X343" s="748"/>
    </row>
    <row r="344" spans="1:24" ht="13.5" thickBot="1">
      <c r="A344" s="1655" t="s">
        <v>363</v>
      </c>
      <c r="B344" s="1656"/>
      <c r="C344" s="1672" t="s">
        <v>1128</v>
      </c>
      <c r="D344" s="1673"/>
      <c r="E344" s="1673"/>
      <c r="F344" s="1674" t="s">
        <v>636</v>
      </c>
      <c r="G344" s="1675"/>
      <c r="H344" s="1676" t="s">
        <v>1</v>
      </c>
      <c r="I344" s="1673"/>
      <c r="J344" s="1673"/>
      <c r="K344" s="1673"/>
      <c r="L344" s="1300">
        <v>1</v>
      </c>
      <c r="M344" s="755"/>
      <c r="N344" s="755"/>
      <c r="O344" s="755"/>
      <c r="P344" s="755"/>
      <c r="Q344" s="755"/>
      <c r="R344" s="755"/>
      <c r="S344" s="755"/>
      <c r="T344" s="748"/>
      <c r="U344" s="748"/>
      <c r="V344" s="748"/>
      <c r="W344" s="748"/>
      <c r="X344" s="748"/>
    </row>
    <row r="345" spans="1:24" ht="27.75" customHeight="1">
      <c r="A345" s="1368"/>
      <c r="B345" s="1652"/>
      <c r="C345" s="921" t="s">
        <v>1081</v>
      </c>
      <c r="D345" s="1669" t="s">
        <v>101</v>
      </c>
      <c r="E345" s="1670"/>
      <c r="F345" s="1669" t="s">
        <v>1376</v>
      </c>
      <c r="G345" s="1670"/>
      <c r="H345" s="1669" t="s">
        <v>8</v>
      </c>
      <c r="I345" s="1670"/>
      <c r="J345" s="921" t="s">
        <v>1314</v>
      </c>
      <c r="K345" s="921" t="s">
        <v>1315</v>
      </c>
      <c r="L345" s="921" t="s">
        <v>1316</v>
      </c>
      <c r="M345" s="748"/>
      <c r="N345" s="748"/>
      <c r="O345" s="748"/>
      <c r="P345" s="748"/>
      <c r="Q345" s="748"/>
      <c r="R345" s="748"/>
      <c r="S345" s="748"/>
      <c r="T345" s="748"/>
      <c r="U345" s="748"/>
      <c r="V345" s="748"/>
      <c r="W345" s="748"/>
      <c r="X345" s="748"/>
    </row>
    <row r="346" spans="1:24" ht="39.75" customHeight="1" thickBot="1">
      <c r="A346" s="1368"/>
      <c r="B346" s="1652"/>
      <c r="C346" s="911"/>
      <c r="D346" s="1659"/>
      <c r="E346" s="1660"/>
      <c r="F346" s="1659"/>
      <c r="G346" s="1660"/>
      <c r="H346" s="1661" t="s">
        <v>1348</v>
      </c>
      <c r="I346" s="1662"/>
      <c r="J346" s="923" t="s">
        <v>12</v>
      </c>
      <c r="K346" s="922" t="s">
        <v>13</v>
      </c>
      <c r="L346" s="911" t="s">
        <v>9</v>
      </c>
      <c r="M346" s="748"/>
      <c r="N346" s="748"/>
      <c r="O346" s="748"/>
      <c r="P346" s="748"/>
      <c r="Q346" s="748"/>
      <c r="R346" s="748"/>
      <c r="S346" s="748"/>
      <c r="T346" s="748"/>
      <c r="U346" s="748"/>
      <c r="V346" s="748"/>
      <c r="W346" s="748"/>
      <c r="X346" s="748"/>
    </row>
    <row r="347" spans="1:24" ht="12.75">
      <c r="A347" s="1368"/>
      <c r="B347" s="1652"/>
      <c r="C347" s="924" t="s">
        <v>525</v>
      </c>
      <c r="D347" s="1663" t="s">
        <v>2</v>
      </c>
      <c r="E347" s="1664"/>
      <c r="F347" s="1663" t="s">
        <v>3</v>
      </c>
      <c r="G347" s="1664"/>
      <c r="H347" s="1663" t="s">
        <v>4</v>
      </c>
      <c r="I347" s="1664"/>
      <c r="J347" s="925" t="s">
        <v>5</v>
      </c>
      <c r="K347" s="925" t="s">
        <v>6</v>
      </c>
      <c r="L347" s="926" t="s">
        <v>7</v>
      </c>
      <c r="M347" s="748"/>
      <c r="N347" s="748"/>
      <c r="O347" s="748"/>
      <c r="P347" s="748"/>
      <c r="Q347" s="748"/>
      <c r="R347" s="748"/>
      <c r="S347" s="748"/>
      <c r="T347" s="748"/>
      <c r="U347" s="748"/>
      <c r="V347" s="748"/>
      <c r="W347" s="748"/>
      <c r="X347" s="748"/>
    </row>
    <row r="348" spans="1:24" ht="12.75">
      <c r="A348" s="1651" t="s">
        <v>361</v>
      </c>
      <c r="B348" s="1652"/>
      <c r="C348" s="1318">
        <v>2008</v>
      </c>
      <c r="D348" s="1308"/>
      <c r="E348" s="1308">
        <v>134597</v>
      </c>
      <c r="F348" s="1308"/>
      <c r="G348" s="1316">
        <v>0</v>
      </c>
      <c r="H348" s="928"/>
      <c r="I348" s="928">
        <f>E348-G348</f>
        <v>134597</v>
      </c>
      <c r="J348" s="1244" t="s">
        <v>802</v>
      </c>
      <c r="K348" s="928">
        <f>I348*$L$343*$L$344</f>
        <v>0</v>
      </c>
      <c r="L348" s="1244" t="s">
        <v>802</v>
      </c>
      <c r="M348" s="748"/>
      <c r="N348" s="748"/>
      <c r="O348" s="748"/>
      <c r="P348" s="748"/>
      <c r="Q348" s="748"/>
      <c r="R348" s="748"/>
      <c r="S348" s="748"/>
      <c r="T348" s="748"/>
      <c r="U348" s="748"/>
      <c r="V348" s="748"/>
      <c r="W348" s="748"/>
      <c r="X348" s="748"/>
    </row>
    <row r="349" spans="1:24" ht="12.75">
      <c r="A349" s="1651" t="s">
        <v>359</v>
      </c>
      <c r="B349" s="1652"/>
      <c r="C349" s="1318">
        <v>2009</v>
      </c>
      <c r="D349" s="1308"/>
      <c r="E349" s="1308">
        <v>2706685</v>
      </c>
      <c r="F349" s="1308"/>
      <c r="G349" s="1308">
        <v>11233.07</v>
      </c>
      <c r="H349" s="928"/>
      <c r="I349" s="928">
        <f aca="true" t="shared" si="16" ref="I349:I377">E349-G349</f>
        <v>2695451.93</v>
      </c>
      <c r="J349" s="1244" t="s">
        <v>802</v>
      </c>
      <c r="K349" s="928">
        <f aca="true" t="shared" si="17" ref="K349:K377">I349*$L$343*$L$344</f>
        <v>0</v>
      </c>
      <c r="L349" s="1244" t="s">
        <v>802</v>
      </c>
      <c r="M349" s="748"/>
      <c r="N349" s="748"/>
      <c r="O349" s="748"/>
      <c r="P349" s="748"/>
      <c r="Q349" s="748"/>
      <c r="R349" s="748"/>
      <c r="S349" s="748"/>
      <c r="T349" s="748"/>
      <c r="U349" s="748"/>
      <c r="V349" s="748"/>
      <c r="W349" s="748"/>
      <c r="X349" s="748"/>
    </row>
    <row r="350" spans="1:24" ht="12.75">
      <c r="A350" s="1651" t="s">
        <v>310</v>
      </c>
      <c r="B350" s="1652"/>
      <c r="C350" s="1318">
        <v>2010</v>
      </c>
      <c r="D350" s="1308"/>
      <c r="E350" s="1308">
        <v>6701735</v>
      </c>
      <c r="F350" s="1308"/>
      <c r="G350" s="1308">
        <v>132984</v>
      </c>
      <c r="H350" s="928"/>
      <c r="I350" s="928">
        <f t="shared" si="16"/>
        <v>6568751</v>
      </c>
      <c r="J350" s="1244" t="s">
        <v>802</v>
      </c>
      <c r="K350" s="928">
        <f t="shared" si="17"/>
        <v>0</v>
      </c>
      <c r="L350" s="1244" t="s">
        <v>802</v>
      </c>
      <c r="M350" s="748"/>
      <c r="N350" s="748"/>
      <c r="O350" s="748"/>
      <c r="P350" s="748"/>
      <c r="Q350" s="748"/>
      <c r="R350" s="748"/>
      <c r="S350" s="748"/>
      <c r="T350" s="748"/>
      <c r="U350" s="748"/>
      <c r="V350" s="748"/>
      <c r="W350" s="748"/>
      <c r="X350" s="748"/>
    </row>
    <row r="351" spans="1:24" ht="12.75">
      <c r="A351" s="1651" t="s">
        <v>311</v>
      </c>
      <c r="B351" s="1652"/>
      <c r="C351" s="1318">
        <v>2011</v>
      </c>
      <c r="D351" s="1308"/>
      <c r="E351" s="1308">
        <v>6701734.64</v>
      </c>
      <c r="F351" s="1308"/>
      <c r="G351" s="1308">
        <v>274527.42</v>
      </c>
      <c r="H351" s="928"/>
      <c r="I351" s="928">
        <f t="shared" si="16"/>
        <v>6427207.22</v>
      </c>
      <c r="J351" s="928">
        <v>1167969</v>
      </c>
      <c r="K351" s="928">
        <f t="shared" si="17"/>
        <v>0</v>
      </c>
      <c r="L351" s="929">
        <f aca="true" t="shared" si="18" ref="L351:L377">J351+K351</f>
        <v>1167969</v>
      </c>
      <c r="M351" s="748"/>
      <c r="N351" s="748"/>
      <c r="O351" s="748"/>
      <c r="P351" s="748"/>
      <c r="Q351" s="748"/>
      <c r="R351" s="748"/>
      <c r="S351" s="748"/>
      <c r="T351" s="748"/>
      <c r="U351" s="748"/>
      <c r="V351" s="748"/>
      <c r="W351" s="748"/>
      <c r="X351" s="748"/>
    </row>
    <row r="352" spans="1:24" ht="12.75">
      <c r="A352" s="1651" t="s">
        <v>1082</v>
      </c>
      <c r="B352" s="1652"/>
      <c r="C352" s="1318">
        <v>2012</v>
      </c>
      <c r="D352" s="1308"/>
      <c r="E352" s="1308">
        <v>6701735</v>
      </c>
      <c r="F352" s="1308"/>
      <c r="G352" s="1308">
        <v>417250</v>
      </c>
      <c r="H352" s="928"/>
      <c r="I352" s="928">
        <f t="shared" si="16"/>
        <v>6284485</v>
      </c>
      <c r="J352" s="928">
        <v>1123705</v>
      </c>
      <c r="K352" s="928">
        <f t="shared" si="17"/>
        <v>0</v>
      </c>
      <c r="L352" s="929">
        <f t="shared" si="18"/>
        <v>1123705</v>
      </c>
      <c r="M352" s="748"/>
      <c r="N352" s="748"/>
      <c r="O352" s="748"/>
      <c r="P352" s="748"/>
      <c r="Q352" s="748"/>
      <c r="R352" s="748"/>
      <c r="S352" s="748"/>
      <c r="T352" s="748"/>
      <c r="U352" s="748"/>
      <c r="V352" s="748"/>
      <c r="W352" s="748"/>
      <c r="X352" s="748"/>
    </row>
    <row r="353" spans="1:24" ht="12.75">
      <c r="A353" s="1651" t="s">
        <v>1083</v>
      </c>
      <c r="B353" s="1652"/>
      <c r="C353" s="1318">
        <v>2013</v>
      </c>
      <c r="D353" s="1308"/>
      <c r="E353" s="1308">
        <v>6701735</v>
      </c>
      <c r="F353" s="1308"/>
      <c r="G353" s="1308">
        <v>557306</v>
      </c>
      <c r="H353" s="928"/>
      <c r="I353" s="928">
        <f t="shared" si="16"/>
        <v>6144429</v>
      </c>
      <c r="J353" s="928">
        <f aca="true" t="shared" si="19" ref="J353:J377">I353*$L$341*$L$344</f>
        <v>1069421.475495814</v>
      </c>
      <c r="K353" s="928">
        <f t="shared" si="17"/>
        <v>0</v>
      </c>
      <c r="L353" s="929">
        <f t="shared" si="18"/>
        <v>1069421.475495814</v>
      </c>
      <c r="M353" s="748"/>
      <c r="N353" s="748"/>
      <c r="O353" s="748"/>
      <c r="P353" s="748"/>
      <c r="Q353" s="748"/>
      <c r="R353" s="748"/>
      <c r="S353" s="748"/>
      <c r="T353" s="748"/>
      <c r="U353" s="748"/>
      <c r="V353" s="748"/>
      <c r="W353" s="748"/>
      <c r="X353" s="748"/>
    </row>
    <row r="354" spans="1:24" ht="12.75">
      <c r="A354" s="1651" t="s">
        <v>1084</v>
      </c>
      <c r="B354" s="1652"/>
      <c r="C354" s="1318">
        <v>2014</v>
      </c>
      <c r="D354" s="1308"/>
      <c r="E354" s="1308">
        <v>6701735</v>
      </c>
      <c r="F354" s="1308"/>
      <c r="G354" s="1308">
        <v>698905</v>
      </c>
      <c r="H354" s="928"/>
      <c r="I354" s="928">
        <f t="shared" si="16"/>
        <v>6002830</v>
      </c>
      <c r="J354" s="928">
        <f t="shared" si="19"/>
        <v>1044776.5473000889</v>
      </c>
      <c r="K354" s="928">
        <f t="shared" si="17"/>
        <v>0</v>
      </c>
      <c r="L354" s="929">
        <f t="shared" si="18"/>
        <v>1044776.5473000889</v>
      </c>
      <c r="M354" s="748"/>
      <c r="N354" s="748"/>
      <c r="O354" s="748"/>
      <c r="P354" s="748"/>
      <c r="Q354" s="748"/>
      <c r="R354" s="748"/>
      <c r="S354" s="748"/>
      <c r="T354" s="748"/>
      <c r="U354" s="748"/>
      <c r="V354" s="748"/>
      <c r="W354" s="748"/>
      <c r="X354" s="748"/>
    </row>
    <row r="355" spans="1:24" ht="12.75">
      <c r="A355" s="1651" t="s">
        <v>1085</v>
      </c>
      <c r="B355" s="1652"/>
      <c r="C355" s="1318"/>
      <c r="D355" s="1308"/>
      <c r="E355" s="1308"/>
      <c r="F355" s="1308"/>
      <c r="G355" s="1308"/>
      <c r="H355" s="928"/>
      <c r="I355" s="928">
        <f t="shared" si="16"/>
        <v>0</v>
      </c>
      <c r="J355" s="928">
        <f t="shared" si="19"/>
        <v>0</v>
      </c>
      <c r="K355" s="928">
        <f t="shared" si="17"/>
        <v>0</v>
      </c>
      <c r="L355" s="929">
        <f t="shared" si="18"/>
        <v>0</v>
      </c>
      <c r="M355" s="748"/>
      <c r="N355" s="748"/>
      <c r="O355" s="748"/>
      <c r="P355" s="748"/>
      <c r="Q355" s="748"/>
      <c r="R355" s="748"/>
      <c r="S355" s="748"/>
      <c r="T355" s="748"/>
      <c r="U355" s="748"/>
      <c r="V355" s="748"/>
      <c r="W355" s="748"/>
      <c r="X355" s="748"/>
    </row>
    <row r="356" spans="1:24" ht="12.75">
      <c r="A356" s="1651" t="s">
        <v>1086</v>
      </c>
      <c r="B356" s="1652"/>
      <c r="C356" s="1318"/>
      <c r="D356" s="1308"/>
      <c r="E356" s="1308"/>
      <c r="F356" s="1308"/>
      <c r="G356" s="1308"/>
      <c r="H356" s="928"/>
      <c r="I356" s="928">
        <f t="shared" si="16"/>
        <v>0</v>
      </c>
      <c r="J356" s="928">
        <f t="shared" si="19"/>
        <v>0</v>
      </c>
      <c r="K356" s="928">
        <f t="shared" si="17"/>
        <v>0</v>
      </c>
      <c r="L356" s="929">
        <f t="shared" si="18"/>
        <v>0</v>
      </c>
      <c r="M356" s="748"/>
      <c r="N356" s="748"/>
      <c r="O356" s="748"/>
      <c r="P356" s="748"/>
      <c r="Q356" s="748"/>
      <c r="R356" s="748"/>
      <c r="S356" s="748"/>
      <c r="T356" s="748"/>
      <c r="U356" s="748"/>
      <c r="V356" s="748"/>
      <c r="W356" s="748"/>
      <c r="X356" s="748"/>
    </row>
    <row r="357" spans="1:24" ht="12.75">
      <c r="A357" s="1651" t="s">
        <v>1087</v>
      </c>
      <c r="B357" s="1652"/>
      <c r="C357" s="1318"/>
      <c r="D357" s="1308"/>
      <c r="E357" s="1308"/>
      <c r="F357" s="1308"/>
      <c r="G357" s="1308"/>
      <c r="H357" s="928"/>
      <c r="I357" s="928">
        <f t="shared" si="16"/>
        <v>0</v>
      </c>
      <c r="J357" s="928">
        <f t="shared" si="19"/>
        <v>0</v>
      </c>
      <c r="K357" s="928">
        <f t="shared" si="17"/>
        <v>0</v>
      </c>
      <c r="L357" s="929">
        <f t="shared" si="18"/>
        <v>0</v>
      </c>
      <c r="M357" s="748"/>
      <c r="N357" s="748"/>
      <c r="O357" s="748"/>
      <c r="P357" s="748"/>
      <c r="Q357" s="748"/>
      <c r="R357" s="748"/>
      <c r="S357" s="748"/>
      <c r="T357" s="748"/>
      <c r="U357" s="748"/>
      <c r="V357" s="748"/>
      <c r="W357" s="748"/>
      <c r="X357" s="748"/>
    </row>
    <row r="358" spans="1:24" ht="12.75">
      <c r="A358" s="1651" t="s">
        <v>1088</v>
      </c>
      <c r="B358" s="1652"/>
      <c r="C358" s="1318"/>
      <c r="D358" s="1308"/>
      <c r="E358" s="1308"/>
      <c r="F358" s="1308"/>
      <c r="G358" s="1308"/>
      <c r="H358" s="928"/>
      <c r="I358" s="928">
        <f t="shared" si="16"/>
        <v>0</v>
      </c>
      <c r="J358" s="928">
        <f t="shared" si="19"/>
        <v>0</v>
      </c>
      <c r="K358" s="928">
        <f t="shared" si="17"/>
        <v>0</v>
      </c>
      <c r="L358" s="929">
        <f t="shared" si="18"/>
        <v>0</v>
      </c>
      <c r="M358" s="748"/>
      <c r="N358" s="748"/>
      <c r="O358" s="748"/>
      <c r="P358" s="748"/>
      <c r="Q358" s="748"/>
      <c r="R358" s="748"/>
      <c r="S358" s="748"/>
      <c r="T358" s="748"/>
      <c r="U358" s="748"/>
      <c r="V358" s="748"/>
      <c r="W358" s="748"/>
      <c r="X358" s="748"/>
    </row>
    <row r="359" spans="1:24" ht="12.75">
      <c r="A359" s="1651" t="s">
        <v>1089</v>
      </c>
      <c r="B359" s="1652"/>
      <c r="C359" s="1318"/>
      <c r="D359" s="1308"/>
      <c r="E359" s="1308"/>
      <c r="F359" s="1308"/>
      <c r="G359" s="1308"/>
      <c r="H359" s="928"/>
      <c r="I359" s="928">
        <f t="shared" si="16"/>
        <v>0</v>
      </c>
      <c r="J359" s="928">
        <f t="shared" si="19"/>
        <v>0</v>
      </c>
      <c r="K359" s="928">
        <f t="shared" si="17"/>
        <v>0</v>
      </c>
      <c r="L359" s="929">
        <f t="shared" si="18"/>
        <v>0</v>
      </c>
      <c r="M359" s="748"/>
      <c r="N359" s="748"/>
      <c r="O359" s="748"/>
      <c r="P359" s="748"/>
      <c r="Q359" s="748"/>
      <c r="R359" s="748"/>
      <c r="S359" s="748"/>
      <c r="T359" s="748"/>
      <c r="U359" s="748"/>
      <c r="V359" s="748"/>
      <c r="W359" s="748"/>
      <c r="X359" s="748"/>
    </row>
    <row r="360" spans="1:24" ht="12.75">
      <c r="A360" s="1651" t="s">
        <v>1090</v>
      </c>
      <c r="B360" s="1652"/>
      <c r="C360" s="1318"/>
      <c r="D360" s="1308"/>
      <c r="E360" s="1308"/>
      <c r="F360" s="1308"/>
      <c r="G360" s="1308"/>
      <c r="H360" s="928"/>
      <c r="I360" s="928">
        <f t="shared" si="16"/>
        <v>0</v>
      </c>
      <c r="J360" s="928">
        <f t="shared" si="19"/>
        <v>0</v>
      </c>
      <c r="K360" s="928">
        <f t="shared" si="17"/>
        <v>0</v>
      </c>
      <c r="L360" s="929">
        <f t="shared" si="18"/>
        <v>0</v>
      </c>
      <c r="M360" s="748"/>
      <c r="N360" s="748"/>
      <c r="O360" s="748"/>
      <c r="P360" s="748"/>
      <c r="Q360" s="748"/>
      <c r="R360" s="748"/>
      <c r="S360" s="748"/>
      <c r="T360" s="748"/>
      <c r="U360" s="748"/>
      <c r="V360" s="748"/>
      <c r="W360" s="748"/>
      <c r="X360" s="748"/>
    </row>
    <row r="361" spans="1:24" ht="12.75">
      <c r="A361" s="1651" t="s">
        <v>1091</v>
      </c>
      <c r="B361" s="1652"/>
      <c r="C361" s="1318"/>
      <c r="D361" s="1308"/>
      <c r="E361" s="1308"/>
      <c r="F361" s="1308"/>
      <c r="G361" s="1308"/>
      <c r="H361" s="928"/>
      <c r="I361" s="928">
        <f t="shared" si="16"/>
        <v>0</v>
      </c>
      <c r="J361" s="928">
        <f t="shared" si="19"/>
        <v>0</v>
      </c>
      <c r="K361" s="928">
        <f t="shared" si="17"/>
        <v>0</v>
      </c>
      <c r="L361" s="929">
        <f t="shared" si="18"/>
        <v>0</v>
      </c>
      <c r="M361" s="748"/>
      <c r="N361" s="748"/>
      <c r="O361" s="748"/>
      <c r="P361" s="748"/>
      <c r="Q361" s="748"/>
      <c r="R361" s="748"/>
      <c r="S361" s="748"/>
      <c r="T361" s="748"/>
      <c r="U361" s="748"/>
      <c r="V361" s="748"/>
      <c r="W361" s="748"/>
      <c r="X361" s="748"/>
    </row>
    <row r="362" spans="1:24" ht="12.75">
      <c r="A362" s="1651" t="s">
        <v>1092</v>
      </c>
      <c r="B362" s="1652"/>
      <c r="C362" s="1318"/>
      <c r="D362" s="1308"/>
      <c r="E362" s="1308"/>
      <c r="F362" s="1308"/>
      <c r="G362" s="1308"/>
      <c r="H362" s="928"/>
      <c r="I362" s="928">
        <f t="shared" si="16"/>
        <v>0</v>
      </c>
      <c r="J362" s="928">
        <f t="shared" si="19"/>
        <v>0</v>
      </c>
      <c r="K362" s="928">
        <f t="shared" si="17"/>
        <v>0</v>
      </c>
      <c r="L362" s="929">
        <f t="shared" si="18"/>
        <v>0</v>
      </c>
      <c r="M362" s="748"/>
      <c r="N362" s="748"/>
      <c r="O362" s="748"/>
      <c r="P362" s="748"/>
      <c r="Q362" s="748"/>
      <c r="R362" s="748"/>
      <c r="S362" s="748"/>
      <c r="T362" s="748"/>
      <c r="U362" s="748"/>
      <c r="V362" s="748"/>
      <c r="W362" s="748"/>
      <c r="X362" s="748"/>
    </row>
    <row r="363" spans="1:24" ht="12.75">
      <c r="A363" s="1651" t="s">
        <v>1093</v>
      </c>
      <c r="B363" s="1652"/>
      <c r="C363" s="1318"/>
      <c r="D363" s="1308"/>
      <c r="E363" s="1308"/>
      <c r="F363" s="1308"/>
      <c r="G363" s="1308"/>
      <c r="H363" s="928"/>
      <c r="I363" s="928">
        <f t="shared" si="16"/>
        <v>0</v>
      </c>
      <c r="J363" s="928">
        <f t="shared" si="19"/>
        <v>0</v>
      </c>
      <c r="K363" s="928">
        <f t="shared" si="17"/>
        <v>0</v>
      </c>
      <c r="L363" s="929">
        <f t="shared" si="18"/>
        <v>0</v>
      </c>
      <c r="M363" s="748"/>
      <c r="N363" s="748"/>
      <c r="O363" s="748"/>
      <c r="P363" s="748"/>
      <c r="Q363" s="748"/>
      <c r="R363" s="748"/>
      <c r="S363" s="748"/>
      <c r="T363" s="748"/>
      <c r="U363" s="748"/>
      <c r="V363" s="748"/>
      <c r="W363" s="748"/>
      <c r="X363" s="748"/>
    </row>
    <row r="364" spans="1:24" ht="12.75">
      <c r="A364" s="1651" t="s">
        <v>1094</v>
      </c>
      <c r="B364" s="1652"/>
      <c r="C364" s="1318"/>
      <c r="D364" s="1308"/>
      <c r="E364" s="1308"/>
      <c r="F364" s="1308"/>
      <c r="G364" s="1308"/>
      <c r="H364" s="928"/>
      <c r="I364" s="928">
        <f t="shared" si="16"/>
        <v>0</v>
      </c>
      <c r="J364" s="928">
        <f t="shared" si="19"/>
        <v>0</v>
      </c>
      <c r="K364" s="928">
        <f t="shared" si="17"/>
        <v>0</v>
      </c>
      <c r="L364" s="929">
        <f t="shared" si="18"/>
        <v>0</v>
      </c>
      <c r="M364" s="748"/>
      <c r="N364" s="748"/>
      <c r="O364" s="748"/>
      <c r="P364" s="748"/>
      <c r="Q364" s="748"/>
      <c r="R364" s="748"/>
      <c r="S364" s="748"/>
      <c r="T364" s="748"/>
      <c r="U364" s="748"/>
      <c r="V364" s="748"/>
      <c r="W364" s="748"/>
      <c r="X364" s="748"/>
    </row>
    <row r="365" spans="1:24" ht="12.75">
      <c r="A365" s="1651" t="s">
        <v>1095</v>
      </c>
      <c r="B365" s="1652"/>
      <c r="C365" s="1318"/>
      <c r="D365" s="1308"/>
      <c r="E365" s="1308"/>
      <c r="F365" s="1308"/>
      <c r="G365" s="1308"/>
      <c r="H365" s="928"/>
      <c r="I365" s="928">
        <f t="shared" si="16"/>
        <v>0</v>
      </c>
      <c r="J365" s="928">
        <f t="shared" si="19"/>
        <v>0</v>
      </c>
      <c r="K365" s="928">
        <f t="shared" si="17"/>
        <v>0</v>
      </c>
      <c r="L365" s="929">
        <f t="shared" si="18"/>
        <v>0</v>
      </c>
      <c r="M365" s="748"/>
      <c r="N365" s="748"/>
      <c r="O365" s="748"/>
      <c r="P365" s="748"/>
      <c r="Q365" s="748"/>
      <c r="R365" s="748"/>
      <c r="S365" s="748"/>
      <c r="T365" s="748"/>
      <c r="U365" s="748"/>
      <c r="V365" s="748"/>
      <c r="W365" s="748"/>
      <c r="X365" s="748"/>
    </row>
    <row r="366" spans="1:24" ht="12.75">
      <c r="A366" s="1651" t="s">
        <v>1096</v>
      </c>
      <c r="B366" s="1652"/>
      <c r="C366" s="1318"/>
      <c r="D366" s="1308"/>
      <c r="E366" s="1308"/>
      <c r="F366" s="1308"/>
      <c r="G366" s="1308"/>
      <c r="H366" s="928"/>
      <c r="I366" s="928">
        <f t="shared" si="16"/>
        <v>0</v>
      </c>
      <c r="J366" s="928">
        <f t="shared" si="19"/>
        <v>0</v>
      </c>
      <c r="K366" s="928">
        <f t="shared" si="17"/>
        <v>0</v>
      </c>
      <c r="L366" s="929">
        <f t="shared" si="18"/>
        <v>0</v>
      </c>
      <c r="M366" s="748"/>
      <c r="N366" s="748"/>
      <c r="O366" s="748"/>
      <c r="P366" s="748"/>
      <c r="Q366" s="748"/>
      <c r="R366" s="748"/>
      <c r="S366" s="748"/>
      <c r="T366" s="748"/>
      <c r="U366" s="748"/>
      <c r="V366" s="748"/>
      <c r="W366" s="748"/>
      <c r="X366" s="748"/>
    </row>
    <row r="367" spans="1:24" ht="12.75">
      <c r="A367" s="1651" t="s">
        <v>1097</v>
      </c>
      <c r="B367" s="1652"/>
      <c r="C367" s="1318"/>
      <c r="D367" s="1308"/>
      <c r="E367" s="1308"/>
      <c r="F367" s="1308"/>
      <c r="G367" s="1308"/>
      <c r="H367" s="928"/>
      <c r="I367" s="928">
        <f t="shared" si="16"/>
        <v>0</v>
      </c>
      <c r="J367" s="928">
        <f t="shared" si="19"/>
        <v>0</v>
      </c>
      <c r="K367" s="928">
        <f t="shared" si="17"/>
        <v>0</v>
      </c>
      <c r="L367" s="929">
        <f t="shared" si="18"/>
        <v>0</v>
      </c>
      <c r="M367" s="748"/>
      <c r="N367" s="748"/>
      <c r="O367" s="748"/>
      <c r="P367" s="748"/>
      <c r="Q367" s="748"/>
      <c r="R367" s="748"/>
      <c r="S367" s="748"/>
      <c r="T367" s="748"/>
      <c r="U367" s="748"/>
      <c r="V367" s="748"/>
      <c r="W367" s="748"/>
      <c r="X367" s="748"/>
    </row>
    <row r="368" spans="1:24" ht="12.75">
      <c r="A368" s="1651" t="s">
        <v>1098</v>
      </c>
      <c r="B368" s="1652"/>
      <c r="C368" s="1318"/>
      <c r="D368" s="1308"/>
      <c r="E368" s="1308"/>
      <c r="F368" s="1308"/>
      <c r="G368" s="1308"/>
      <c r="H368" s="928"/>
      <c r="I368" s="928">
        <f t="shared" si="16"/>
        <v>0</v>
      </c>
      <c r="J368" s="928">
        <f t="shared" si="19"/>
        <v>0</v>
      </c>
      <c r="K368" s="928">
        <f t="shared" si="17"/>
        <v>0</v>
      </c>
      <c r="L368" s="929">
        <f t="shared" si="18"/>
        <v>0</v>
      </c>
      <c r="M368" s="748"/>
      <c r="N368" s="748"/>
      <c r="O368" s="748"/>
      <c r="P368" s="748"/>
      <c r="Q368" s="748"/>
      <c r="R368" s="748"/>
      <c r="S368" s="748"/>
      <c r="T368" s="748"/>
      <c r="U368" s="748"/>
      <c r="V368" s="748"/>
      <c r="W368" s="748"/>
      <c r="X368" s="748"/>
    </row>
    <row r="369" spans="1:24" ht="12.75">
      <c r="A369" s="1651" t="s">
        <v>1099</v>
      </c>
      <c r="B369" s="1652"/>
      <c r="C369" s="1318"/>
      <c r="D369" s="1308"/>
      <c r="E369" s="1308"/>
      <c r="F369" s="1308"/>
      <c r="G369" s="1308"/>
      <c r="H369" s="928"/>
      <c r="I369" s="928">
        <f t="shared" si="16"/>
        <v>0</v>
      </c>
      <c r="J369" s="928">
        <f t="shared" si="19"/>
        <v>0</v>
      </c>
      <c r="K369" s="928">
        <f t="shared" si="17"/>
        <v>0</v>
      </c>
      <c r="L369" s="929">
        <f t="shared" si="18"/>
        <v>0</v>
      </c>
      <c r="M369" s="748"/>
      <c r="N369" s="748"/>
      <c r="O369" s="748"/>
      <c r="P369" s="748"/>
      <c r="Q369" s="748"/>
      <c r="R369" s="748"/>
      <c r="S369" s="748"/>
      <c r="T369" s="748"/>
      <c r="U369" s="748"/>
      <c r="V369" s="748"/>
      <c r="W369" s="748"/>
      <c r="X369" s="748"/>
    </row>
    <row r="370" spans="1:24" ht="12.75">
      <c r="A370" s="1651" t="s">
        <v>1101</v>
      </c>
      <c r="B370" s="1652"/>
      <c r="C370" s="1318"/>
      <c r="D370" s="1308"/>
      <c r="E370" s="1308"/>
      <c r="F370" s="1308"/>
      <c r="G370" s="1308"/>
      <c r="H370" s="928"/>
      <c r="I370" s="928">
        <f t="shared" si="16"/>
        <v>0</v>
      </c>
      <c r="J370" s="928">
        <f t="shared" si="19"/>
        <v>0</v>
      </c>
      <c r="K370" s="928">
        <f t="shared" si="17"/>
        <v>0</v>
      </c>
      <c r="L370" s="929">
        <f t="shared" si="18"/>
        <v>0</v>
      </c>
      <c r="M370" s="748"/>
      <c r="N370" s="748"/>
      <c r="O370" s="748"/>
      <c r="P370" s="748"/>
      <c r="Q370" s="748"/>
      <c r="R370" s="748"/>
      <c r="S370" s="748"/>
      <c r="T370" s="748"/>
      <c r="U370" s="748"/>
      <c r="V370" s="748"/>
      <c r="W370" s="748"/>
      <c r="X370" s="748"/>
    </row>
    <row r="371" spans="1:24" ht="12.75">
      <c r="A371" s="1651" t="s">
        <v>1102</v>
      </c>
      <c r="B371" s="1652"/>
      <c r="C371" s="1318"/>
      <c r="D371" s="1308"/>
      <c r="E371" s="1308"/>
      <c r="F371" s="1308"/>
      <c r="G371" s="1308"/>
      <c r="H371" s="928"/>
      <c r="I371" s="928">
        <f t="shared" si="16"/>
        <v>0</v>
      </c>
      <c r="J371" s="928">
        <f t="shared" si="19"/>
        <v>0</v>
      </c>
      <c r="K371" s="928">
        <f t="shared" si="17"/>
        <v>0</v>
      </c>
      <c r="L371" s="929">
        <f t="shared" si="18"/>
        <v>0</v>
      </c>
      <c r="M371" s="748"/>
      <c r="N371" s="748"/>
      <c r="O371" s="748"/>
      <c r="P371" s="748"/>
      <c r="Q371" s="748"/>
      <c r="R371" s="748"/>
      <c r="S371" s="748"/>
      <c r="T371" s="748"/>
      <c r="U371" s="748"/>
      <c r="V371" s="748"/>
      <c r="W371" s="748"/>
      <c r="X371" s="748"/>
    </row>
    <row r="372" spans="1:24" ht="12.75">
      <c r="A372" s="1651" t="s">
        <v>1103</v>
      </c>
      <c r="B372" s="1652"/>
      <c r="C372" s="1318"/>
      <c r="D372" s="1308"/>
      <c r="E372" s="1308"/>
      <c r="F372" s="1308"/>
      <c r="G372" s="1308"/>
      <c r="H372" s="928"/>
      <c r="I372" s="928">
        <f t="shared" si="16"/>
        <v>0</v>
      </c>
      <c r="J372" s="928">
        <f t="shared" si="19"/>
        <v>0</v>
      </c>
      <c r="K372" s="928">
        <f t="shared" si="17"/>
        <v>0</v>
      </c>
      <c r="L372" s="929">
        <f t="shared" si="18"/>
        <v>0</v>
      </c>
      <c r="M372" s="748"/>
      <c r="N372" s="748"/>
      <c r="O372" s="748"/>
      <c r="P372" s="748"/>
      <c r="Q372" s="748"/>
      <c r="R372" s="748"/>
      <c r="S372" s="748"/>
      <c r="T372" s="748"/>
      <c r="U372" s="748"/>
      <c r="V372" s="748"/>
      <c r="W372" s="748"/>
      <c r="X372" s="748"/>
    </row>
    <row r="373" spans="1:24" ht="12.75">
      <c r="A373" s="1651" t="s">
        <v>859</v>
      </c>
      <c r="B373" s="1652"/>
      <c r="C373" s="1318"/>
      <c r="D373" s="1308"/>
      <c r="E373" s="1308"/>
      <c r="F373" s="1308"/>
      <c r="G373" s="1308"/>
      <c r="H373" s="928"/>
      <c r="I373" s="928">
        <f t="shared" si="16"/>
        <v>0</v>
      </c>
      <c r="J373" s="928">
        <f t="shared" si="19"/>
        <v>0</v>
      </c>
      <c r="K373" s="928">
        <f t="shared" si="17"/>
        <v>0</v>
      </c>
      <c r="L373" s="929">
        <f t="shared" si="18"/>
        <v>0</v>
      </c>
      <c r="M373" s="748"/>
      <c r="N373" s="748"/>
      <c r="O373" s="748"/>
      <c r="P373" s="748"/>
      <c r="Q373" s="748"/>
      <c r="R373" s="748"/>
      <c r="S373" s="748"/>
      <c r="T373" s="748"/>
      <c r="U373" s="748"/>
      <c r="V373" s="748"/>
      <c r="W373" s="748"/>
      <c r="X373" s="748"/>
    </row>
    <row r="374" spans="1:24" ht="12.75">
      <c r="A374" s="1651" t="s">
        <v>486</v>
      </c>
      <c r="B374" s="1652"/>
      <c r="C374" s="1318"/>
      <c r="D374" s="1308"/>
      <c r="E374" s="1308"/>
      <c r="F374" s="1308"/>
      <c r="G374" s="1308"/>
      <c r="H374" s="928"/>
      <c r="I374" s="928">
        <f t="shared" si="16"/>
        <v>0</v>
      </c>
      <c r="J374" s="928">
        <f t="shared" si="19"/>
        <v>0</v>
      </c>
      <c r="K374" s="928">
        <f t="shared" si="17"/>
        <v>0</v>
      </c>
      <c r="L374" s="929">
        <f t="shared" si="18"/>
        <v>0</v>
      </c>
      <c r="M374" s="748"/>
      <c r="N374" s="748"/>
      <c r="O374" s="748"/>
      <c r="P374" s="748"/>
      <c r="Q374" s="748"/>
      <c r="R374" s="748"/>
      <c r="S374" s="748"/>
      <c r="T374" s="748"/>
      <c r="U374" s="748"/>
      <c r="V374" s="748"/>
      <c r="W374" s="748"/>
      <c r="X374" s="748"/>
    </row>
    <row r="375" spans="1:24" ht="12.75">
      <c r="A375" s="1651" t="s">
        <v>487</v>
      </c>
      <c r="B375" s="1652"/>
      <c r="C375" s="1318"/>
      <c r="D375" s="1308"/>
      <c r="E375" s="1308"/>
      <c r="F375" s="1308"/>
      <c r="G375" s="1308"/>
      <c r="H375" s="928"/>
      <c r="I375" s="928">
        <f>E375-G375</f>
        <v>0</v>
      </c>
      <c r="J375" s="928">
        <f t="shared" si="19"/>
        <v>0</v>
      </c>
      <c r="K375" s="928">
        <f>I375*$L$343*$L$344</f>
        <v>0</v>
      </c>
      <c r="L375" s="929">
        <f>J375+K375</f>
        <v>0</v>
      </c>
      <c r="M375" s="748"/>
      <c r="N375" s="748"/>
      <c r="O375" s="748"/>
      <c r="P375" s="748"/>
      <c r="Q375" s="748"/>
      <c r="R375" s="748"/>
      <c r="S375" s="748"/>
      <c r="T375" s="748"/>
      <c r="U375" s="748"/>
      <c r="V375" s="748"/>
      <c r="W375" s="748"/>
      <c r="X375" s="748"/>
    </row>
    <row r="376" spans="1:24" ht="12.75">
      <c r="A376" s="1651" t="s">
        <v>10</v>
      </c>
      <c r="B376" s="1652"/>
      <c r="C376" s="1318"/>
      <c r="D376" s="1308"/>
      <c r="E376" s="1308"/>
      <c r="F376" s="1308"/>
      <c r="G376" s="1308"/>
      <c r="H376" s="928"/>
      <c r="I376" s="928">
        <f>E376-G376</f>
        <v>0</v>
      </c>
      <c r="J376" s="928">
        <f t="shared" si="19"/>
        <v>0</v>
      </c>
      <c r="K376" s="928">
        <f>I376*$L$343*$L$344</f>
        <v>0</v>
      </c>
      <c r="L376" s="929">
        <f>J376+K376</f>
        <v>0</v>
      </c>
      <c r="M376" s="748"/>
      <c r="N376" s="748"/>
      <c r="O376" s="748"/>
      <c r="P376" s="748"/>
      <c r="Q376" s="748"/>
      <c r="R376" s="748"/>
      <c r="S376" s="748"/>
      <c r="T376" s="748"/>
      <c r="U376" s="748"/>
      <c r="V376" s="748"/>
      <c r="W376" s="748"/>
      <c r="X376" s="748"/>
    </row>
    <row r="377" spans="1:24" ht="13.5" thickBot="1">
      <c r="A377" s="1651" t="s">
        <v>11</v>
      </c>
      <c r="B377" s="1657"/>
      <c r="C377" s="1319"/>
      <c r="D377" s="1311"/>
      <c r="E377" s="1311"/>
      <c r="F377" s="1311"/>
      <c r="G377" s="1311"/>
      <c r="H377" s="930"/>
      <c r="I377" s="930">
        <f t="shared" si="16"/>
        <v>0</v>
      </c>
      <c r="J377" s="930">
        <f t="shared" si="19"/>
        <v>0</v>
      </c>
      <c r="K377" s="930">
        <f t="shared" si="17"/>
        <v>0</v>
      </c>
      <c r="L377" s="931">
        <f t="shared" si="18"/>
        <v>0</v>
      </c>
      <c r="M377" s="748"/>
      <c r="N377" s="748"/>
      <c r="O377" s="748"/>
      <c r="P377" s="748"/>
      <c r="Q377" s="748"/>
      <c r="R377" s="748"/>
      <c r="S377" s="748"/>
      <c r="T377" s="748"/>
      <c r="U377" s="748"/>
      <c r="V377" s="748"/>
      <c r="W377" s="748"/>
      <c r="X377" s="748"/>
    </row>
    <row r="378" spans="1:24" ht="12.75">
      <c r="A378" s="201"/>
      <c r="B378" s="197" t="s">
        <v>1136</v>
      </c>
      <c r="C378" s="732"/>
      <c r="D378" s="732"/>
      <c r="E378" s="732"/>
      <c r="F378" s="732"/>
      <c r="G378" s="732"/>
      <c r="H378" s="732"/>
      <c r="I378" s="732"/>
      <c r="J378" s="732"/>
      <c r="K378" s="732"/>
      <c r="L378" s="732"/>
      <c r="M378" s="748"/>
      <c r="N378" s="748"/>
      <c r="O378" s="748"/>
      <c r="P378" s="748"/>
      <c r="Q378" s="748"/>
      <c r="R378" s="748"/>
      <c r="S378" s="748"/>
      <c r="T378" s="748"/>
      <c r="U378" s="748"/>
      <c r="V378" s="748"/>
      <c r="W378" s="748"/>
      <c r="X378" s="748"/>
    </row>
    <row r="379" spans="1:24" ht="12.75">
      <c r="A379" s="237" t="s">
        <v>633</v>
      </c>
      <c r="B379" s="197"/>
      <c r="C379" s="732"/>
      <c r="D379" s="732"/>
      <c r="E379" s="732"/>
      <c r="F379" s="732"/>
      <c r="G379" s="732"/>
      <c r="H379" s="732"/>
      <c r="I379" s="732"/>
      <c r="J379" s="732"/>
      <c r="K379" s="732"/>
      <c r="L379" s="732"/>
      <c r="M379" s="748"/>
      <c r="N379" s="748"/>
      <c r="O379" s="748"/>
      <c r="P379" s="748"/>
      <c r="Q379" s="748"/>
      <c r="R379" s="748"/>
      <c r="S379" s="748"/>
      <c r="T379" s="748"/>
      <c r="U379" s="748"/>
      <c r="V379" s="748"/>
      <c r="W379" s="748"/>
      <c r="X379" s="748"/>
    </row>
    <row r="380" spans="1:24" ht="12.75">
      <c r="A380" s="201"/>
      <c r="B380" s="197"/>
      <c r="C380" s="732"/>
      <c r="D380" s="732"/>
      <c r="E380" s="732"/>
      <c r="F380" s="732"/>
      <c r="G380" s="732"/>
      <c r="H380" s="732"/>
      <c r="I380" s="732"/>
      <c r="J380" s="732"/>
      <c r="K380" s="732"/>
      <c r="L380" s="732"/>
      <c r="M380" s="748"/>
      <c r="N380" s="748"/>
      <c r="O380" s="748"/>
      <c r="P380" s="748"/>
      <c r="Q380" s="748"/>
      <c r="R380" s="748"/>
      <c r="S380" s="748"/>
      <c r="T380" s="748"/>
      <c r="U380" s="748"/>
      <c r="V380" s="748"/>
      <c r="W380" s="748"/>
      <c r="X380" s="748"/>
    </row>
    <row r="381" spans="1:24" ht="12.75">
      <c r="A381" s="201"/>
      <c r="C381" s="732"/>
      <c r="D381" s="732"/>
      <c r="E381" s="732"/>
      <c r="F381" s="732"/>
      <c r="G381" s="197" t="s">
        <v>647</v>
      </c>
      <c r="H381" s="732"/>
      <c r="I381" s="732"/>
      <c r="J381" s="732"/>
      <c r="K381" s="732"/>
      <c r="L381" s="732"/>
      <c r="M381" s="748"/>
      <c r="N381" s="748"/>
      <c r="O381" s="748"/>
      <c r="P381" s="748"/>
      <c r="Q381" s="748"/>
      <c r="R381" s="748"/>
      <c r="S381" s="748"/>
      <c r="T381" s="748"/>
      <c r="U381" s="748"/>
      <c r="V381" s="748"/>
      <c r="W381" s="748"/>
      <c r="X381" s="748"/>
    </row>
    <row r="382" spans="1:24" ht="12.75">
      <c r="A382" s="201"/>
      <c r="C382" s="732"/>
      <c r="D382" s="732"/>
      <c r="E382" s="732"/>
      <c r="F382" s="732"/>
      <c r="G382" s="1285" t="s">
        <v>1435</v>
      </c>
      <c r="H382" s="732"/>
      <c r="I382" s="732"/>
      <c r="J382" s="732"/>
      <c r="K382" s="732"/>
      <c r="L382" s="732"/>
      <c r="M382" s="748"/>
      <c r="N382" s="748"/>
      <c r="O382" s="748"/>
      <c r="P382" s="748"/>
      <c r="Q382" s="748"/>
      <c r="R382" s="748"/>
      <c r="S382" s="748"/>
      <c r="T382" s="748"/>
      <c r="U382" s="748"/>
      <c r="V382" s="748"/>
      <c r="W382" s="748"/>
      <c r="X382" s="748"/>
    </row>
    <row r="383" spans="1:24" ht="20.25">
      <c r="A383" s="201"/>
      <c r="B383" s="1366" t="s">
        <v>1279</v>
      </c>
      <c r="C383" s="1366"/>
      <c r="D383" s="1366"/>
      <c r="E383" s="1366"/>
      <c r="F383" s="1366"/>
      <c r="G383" s="1366"/>
      <c r="H383" s="1366"/>
      <c r="I383" s="1366"/>
      <c r="J383" s="1366"/>
      <c r="K383" s="1366"/>
      <c r="L383" s="1366"/>
      <c r="M383" s="748"/>
      <c r="N383" s="748"/>
      <c r="O383" s="748"/>
      <c r="P383" s="748"/>
      <c r="Q383" s="748"/>
      <c r="R383" s="748"/>
      <c r="S383" s="748"/>
      <c r="T383" s="748"/>
      <c r="U383" s="748"/>
      <c r="V383" s="748"/>
      <c r="W383" s="748"/>
      <c r="X383" s="748"/>
    </row>
    <row r="384" spans="1:24" ht="16.5">
      <c r="A384" s="201"/>
      <c r="B384" s="1639" t="str">
        <f>$B$2</f>
        <v>(For Rate Year Beginning July 1, 2015, Based on 2014 Data)</v>
      </c>
      <c r="C384" s="1639"/>
      <c r="D384" s="1639"/>
      <c r="E384" s="1639"/>
      <c r="F384" s="1639"/>
      <c r="G384" s="1639"/>
      <c r="H384" s="1639"/>
      <c r="I384" s="1639"/>
      <c r="J384" s="1639"/>
      <c r="K384" s="1639"/>
      <c r="L384" s="1639"/>
      <c r="M384" s="748"/>
      <c r="N384" s="748"/>
      <c r="O384" s="748"/>
      <c r="P384" s="748"/>
      <c r="Q384" s="748"/>
      <c r="R384" s="748"/>
      <c r="S384" s="748"/>
      <c r="T384" s="748"/>
      <c r="U384" s="748"/>
      <c r="V384" s="748"/>
      <c r="W384" s="748"/>
      <c r="X384" s="748"/>
    </row>
    <row r="385" spans="1:24" ht="12.75">
      <c r="A385" s="201"/>
      <c r="M385" s="748"/>
      <c r="N385" s="748"/>
      <c r="O385" s="748"/>
      <c r="P385" s="748"/>
      <c r="Q385" s="748"/>
      <c r="R385" s="748"/>
      <c r="S385" s="748"/>
      <c r="T385" s="748"/>
      <c r="U385" s="748"/>
      <c r="V385" s="748"/>
      <c r="W385" s="748"/>
      <c r="X385" s="748"/>
    </row>
    <row r="386" spans="1:24" ht="12.75">
      <c r="A386" s="1653" t="s">
        <v>1360</v>
      </c>
      <c r="B386" s="1654"/>
      <c r="C386" s="1654"/>
      <c r="D386" s="1654"/>
      <c r="E386" s="1654"/>
      <c r="F386" s="1654"/>
      <c r="M386" s="748"/>
      <c r="N386" s="748"/>
      <c r="O386" s="748"/>
      <c r="P386" s="748"/>
      <c r="Q386" s="748"/>
      <c r="R386" s="748"/>
      <c r="S386" s="748"/>
      <c r="T386" s="748"/>
      <c r="U386" s="748"/>
      <c r="V386" s="748"/>
      <c r="W386" s="748"/>
      <c r="X386" s="748"/>
    </row>
    <row r="387" spans="1:24" ht="12.75">
      <c r="A387" s="201"/>
      <c r="M387" s="748"/>
      <c r="N387" s="748"/>
      <c r="O387" s="748"/>
      <c r="P387" s="748"/>
      <c r="Q387" s="748"/>
      <c r="R387" s="748"/>
      <c r="S387" s="748"/>
      <c r="T387" s="748"/>
      <c r="U387" s="748"/>
      <c r="V387" s="748"/>
      <c r="W387" s="748"/>
      <c r="X387" s="748"/>
    </row>
    <row r="388" spans="1:24" ht="12.75">
      <c r="A388" s="201"/>
      <c r="B388" t="s">
        <v>1362</v>
      </c>
      <c r="M388" s="748"/>
      <c r="N388" s="748"/>
      <c r="O388" s="748"/>
      <c r="P388" s="748"/>
      <c r="Q388" s="748"/>
      <c r="R388" s="748"/>
      <c r="S388" s="748"/>
      <c r="T388" s="748"/>
      <c r="U388" s="748"/>
      <c r="V388" s="748"/>
      <c r="W388" s="748"/>
      <c r="X388" s="748"/>
    </row>
    <row r="389" spans="1:24" ht="12.75">
      <c r="A389" s="201"/>
      <c r="B389" t="s">
        <v>1369</v>
      </c>
      <c r="M389" s="748"/>
      <c r="N389" s="748"/>
      <c r="O389" s="748"/>
      <c r="P389" s="748"/>
      <c r="Q389" s="748"/>
      <c r="R389" s="748"/>
      <c r="S389" s="748"/>
      <c r="T389" s="748"/>
      <c r="U389" s="748"/>
      <c r="V389" s="748"/>
      <c r="W389" s="748"/>
      <c r="X389" s="748"/>
    </row>
    <row r="390" spans="1:24" ht="12.75">
      <c r="A390" s="201"/>
      <c r="B390" t="s">
        <v>409</v>
      </c>
      <c r="M390" s="748"/>
      <c r="N390" s="748"/>
      <c r="O390" s="748"/>
      <c r="P390" s="748"/>
      <c r="Q390" s="748"/>
      <c r="R390" s="748"/>
      <c r="S390" s="748"/>
      <c r="T390" s="748"/>
      <c r="U390" s="748"/>
      <c r="V390" s="748"/>
      <c r="W390" s="748"/>
      <c r="X390" s="748"/>
    </row>
    <row r="391" spans="1:24" ht="12.75">
      <c r="A391" s="201"/>
      <c r="B391" t="s">
        <v>1370</v>
      </c>
      <c r="M391" s="748"/>
      <c r="N391" s="748"/>
      <c r="O391" s="748"/>
      <c r="P391" s="748"/>
      <c r="Q391" s="748"/>
      <c r="R391" s="748"/>
      <c r="S391" s="748"/>
      <c r="T391" s="748"/>
      <c r="U391" s="748"/>
      <c r="V391" s="748"/>
      <c r="W391" s="748"/>
      <c r="X391" s="748"/>
    </row>
    <row r="392" spans="1:24" ht="12.75">
      <c r="A392" s="201"/>
      <c r="M392" s="748"/>
      <c r="N392" s="748"/>
      <c r="O392" s="748"/>
      <c r="P392" s="748"/>
      <c r="Q392" s="748"/>
      <c r="R392" s="748"/>
      <c r="S392" s="748"/>
      <c r="T392" s="748"/>
      <c r="U392" s="748"/>
      <c r="V392" s="748"/>
      <c r="W392" s="748"/>
      <c r="X392" s="748"/>
    </row>
    <row r="393" spans="1:24" ht="12.75">
      <c r="A393" s="1658" t="s">
        <v>692</v>
      </c>
      <c r="B393" s="1400"/>
      <c r="M393" s="748"/>
      <c r="N393" s="803"/>
      <c r="O393" s="748"/>
      <c r="P393" s="748"/>
      <c r="Q393" s="803"/>
      <c r="R393" s="748"/>
      <c r="S393" s="748"/>
      <c r="T393" s="748"/>
      <c r="U393" s="748"/>
      <c r="V393" s="748"/>
      <c r="W393" s="748"/>
      <c r="X393" s="748"/>
    </row>
    <row r="394" spans="1:24" ht="6" customHeight="1">
      <c r="A394" s="1368"/>
      <c r="B394" s="1368"/>
      <c r="M394" s="748"/>
      <c r="N394" s="748"/>
      <c r="O394" s="748"/>
      <c r="P394" s="748"/>
      <c r="Q394" s="748"/>
      <c r="R394" s="748"/>
      <c r="S394" s="748"/>
      <c r="T394" s="748"/>
      <c r="U394" s="748"/>
      <c r="V394" s="748"/>
      <c r="W394" s="748"/>
      <c r="X394" s="748"/>
    </row>
    <row r="395" spans="1:24" ht="12.75">
      <c r="A395" s="1655" t="s">
        <v>1257</v>
      </c>
      <c r="B395" s="1400"/>
      <c r="C395" s="201" t="s">
        <v>844</v>
      </c>
      <c r="E395" s="201"/>
      <c r="F395" s="201"/>
      <c r="G395" s="201"/>
      <c r="H395" s="201"/>
      <c r="I395" s="201"/>
      <c r="L395" s="791">
        <f>'Appendix A'!$H$230</f>
        <v>35779600.62019057</v>
      </c>
      <c r="M395" s="748"/>
      <c r="N395" s="804"/>
      <c r="O395" s="748"/>
      <c r="P395" s="748"/>
      <c r="Q395" s="804"/>
      <c r="R395" s="748"/>
      <c r="S395" s="748"/>
      <c r="T395" s="748"/>
      <c r="U395" s="748"/>
      <c r="V395" s="748"/>
      <c r="W395" s="748"/>
      <c r="X395" s="748"/>
    </row>
    <row r="396" spans="1:24" ht="12.75">
      <c r="A396" s="1655" t="s">
        <v>1254</v>
      </c>
      <c r="B396" s="1400"/>
      <c r="C396" s="201" t="s">
        <v>485</v>
      </c>
      <c r="E396" s="201"/>
      <c r="F396" s="201"/>
      <c r="G396" s="201"/>
      <c r="H396" s="201"/>
      <c r="I396" s="201"/>
      <c r="L396" s="791">
        <f>'Appendix A'!$H$30</f>
        <v>205573967.51097637</v>
      </c>
      <c r="M396" s="748"/>
      <c r="N396" s="748"/>
      <c r="O396" s="748"/>
      <c r="P396" s="748"/>
      <c r="Q396" s="748"/>
      <c r="R396" s="748"/>
      <c r="S396" s="748"/>
      <c r="T396" s="748"/>
      <c r="U396" s="748"/>
      <c r="V396" s="748"/>
      <c r="W396" s="748"/>
      <c r="X396" s="748"/>
    </row>
    <row r="397" spans="1:24" ht="12.75">
      <c r="A397" s="1655" t="s">
        <v>1251</v>
      </c>
      <c r="B397" s="1400"/>
      <c r="C397" s="201" t="s">
        <v>1371</v>
      </c>
      <c r="E397" s="201"/>
      <c r="F397" s="201"/>
      <c r="G397" s="201"/>
      <c r="H397" s="201"/>
      <c r="I397" s="201"/>
      <c r="L397" s="792">
        <f>L395/L396</f>
        <v>0.17404733222498203</v>
      </c>
      <c r="M397" s="748"/>
      <c r="N397" s="748"/>
      <c r="O397" s="748"/>
      <c r="P397" s="748"/>
      <c r="Q397" s="748"/>
      <c r="R397" s="748"/>
      <c r="S397" s="748"/>
      <c r="T397" s="748"/>
      <c r="U397" s="748"/>
      <c r="V397" s="748"/>
      <c r="W397" s="748"/>
      <c r="X397" s="748"/>
    </row>
    <row r="398" spans="1:24" ht="12.75">
      <c r="A398" s="1655" t="s">
        <v>1248</v>
      </c>
      <c r="B398" s="1400"/>
      <c r="C398" s="201" t="s">
        <v>1037</v>
      </c>
      <c r="E398" s="201"/>
      <c r="F398" s="201"/>
      <c r="G398" s="201"/>
      <c r="H398" s="201"/>
      <c r="I398" s="201"/>
      <c r="L398" s="916">
        <f>'Appendix A'!$H$207</f>
        <v>0.623076923076923</v>
      </c>
      <c r="M398" s="755"/>
      <c r="N398" s="755"/>
      <c r="O398" s="755"/>
      <c r="P398" s="755"/>
      <c r="Q398" s="755"/>
      <c r="R398" s="755"/>
      <c r="S398" s="755"/>
      <c r="T398" s="748"/>
      <c r="U398" s="748"/>
      <c r="V398" s="748"/>
      <c r="W398" s="748"/>
      <c r="X398" s="748"/>
    </row>
    <row r="399" spans="1:24" ht="12.75">
      <c r="A399" s="1655" t="s">
        <v>1246</v>
      </c>
      <c r="B399" s="1400"/>
      <c r="C399" s="201" t="s">
        <v>1358</v>
      </c>
      <c r="E399" s="201"/>
      <c r="F399" s="201"/>
      <c r="G399" s="201"/>
      <c r="H399" s="201"/>
      <c r="I399" s="201"/>
      <c r="L399" s="916">
        <f>'6 - WACC'!$G$16</f>
        <v>0.4925578665212073</v>
      </c>
      <c r="M399" s="748"/>
      <c r="N399" s="748"/>
      <c r="O399" s="748"/>
      <c r="P399" s="748"/>
      <c r="Q399" s="748"/>
      <c r="R399" s="748"/>
      <c r="S399" s="748"/>
      <c r="T399" s="748"/>
      <c r="U399" s="748"/>
      <c r="V399" s="748"/>
      <c r="W399" s="748"/>
      <c r="X399" s="748"/>
    </row>
    <row r="400" spans="1:24" ht="12.75">
      <c r="A400" s="1655" t="s">
        <v>352</v>
      </c>
      <c r="B400" s="1400"/>
      <c r="C400" s="237" t="s">
        <v>609</v>
      </c>
      <c r="L400" s="916">
        <f>((0.01/L398)*L399*100)</f>
        <v>0.7905249709599625</v>
      </c>
      <c r="M400" s="748"/>
      <c r="N400" s="748"/>
      <c r="O400" s="748"/>
      <c r="P400" s="748"/>
      <c r="Q400" s="748"/>
      <c r="R400" s="748"/>
      <c r="S400" s="748"/>
      <c r="T400" s="748"/>
      <c r="U400" s="748"/>
      <c r="V400" s="748"/>
      <c r="W400" s="748"/>
      <c r="X400" s="748"/>
    </row>
    <row r="401" spans="1:24" ht="13.5" thickBot="1">
      <c r="A401" s="1368"/>
      <c r="B401" s="1368"/>
      <c r="C401" s="197"/>
      <c r="M401" s="748"/>
      <c r="N401" s="748"/>
      <c r="O401" s="748"/>
      <c r="P401" s="748"/>
      <c r="Q401" s="748"/>
      <c r="R401" s="748"/>
      <c r="S401" s="748"/>
      <c r="T401" s="748"/>
      <c r="U401" s="748"/>
      <c r="V401" s="748"/>
      <c r="W401" s="748"/>
      <c r="X401" s="748"/>
    </row>
    <row r="402" spans="1:24" ht="13.5" thickBot="1">
      <c r="A402" s="1655" t="s">
        <v>351</v>
      </c>
      <c r="B402" s="1656"/>
      <c r="C402" s="1683" t="s">
        <v>1372</v>
      </c>
      <c r="D402" s="1684"/>
      <c r="E402" s="1686" t="s">
        <v>412</v>
      </c>
      <c r="F402" s="1686"/>
      <c r="G402" s="1686"/>
      <c r="H402" s="1686"/>
      <c r="I402" s="1686"/>
      <c r="J402" s="1686"/>
      <c r="K402" s="1686"/>
      <c r="L402" s="1687"/>
      <c r="M402" s="748"/>
      <c r="N402" s="748"/>
      <c r="O402" s="748"/>
      <c r="P402" s="748"/>
      <c r="Q402" s="748"/>
      <c r="R402" s="748"/>
      <c r="S402" s="748"/>
      <c r="T402" s="748"/>
      <c r="U402" s="748"/>
      <c r="V402" s="748"/>
      <c r="W402" s="748"/>
      <c r="X402" s="748"/>
    </row>
    <row r="403" spans="1:24" ht="12" customHeight="1" thickBot="1">
      <c r="A403" s="1368"/>
      <c r="B403" s="1652"/>
      <c r="C403" s="919"/>
      <c r="D403" s="910"/>
      <c r="E403" s="763"/>
      <c r="F403" s="1688" t="s">
        <v>523</v>
      </c>
      <c r="G403" s="1689"/>
      <c r="H403" s="763"/>
      <c r="I403" s="763"/>
      <c r="J403" s="763"/>
      <c r="K403" s="763"/>
      <c r="L403" s="920" t="s">
        <v>524</v>
      </c>
      <c r="M403" s="748"/>
      <c r="N403" s="748"/>
      <c r="O403" s="748"/>
      <c r="P403" s="748"/>
      <c r="Q403" s="748"/>
      <c r="R403" s="748"/>
      <c r="S403" s="748"/>
      <c r="T403" s="748"/>
      <c r="U403" s="748"/>
      <c r="V403" s="748"/>
      <c r="W403" s="748"/>
      <c r="X403" s="748"/>
    </row>
    <row r="404" spans="1:24" ht="12.75">
      <c r="A404" s="1655" t="s">
        <v>349</v>
      </c>
      <c r="B404" s="1656"/>
      <c r="C404" s="1677" t="s">
        <v>1374</v>
      </c>
      <c r="D404" s="1678"/>
      <c r="E404" s="1678"/>
      <c r="F404" s="1679">
        <v>10266</v>
      </c>
      <c r="G404" s="1680"/>
      <c r="H404" s="1681" t="s">
        <v>0</v>
      </c>
      <c r="I404" s="1678"/>
      <c r="J404" s="1678"/>
      <c r="K404" s="1678"/>
      <c r="L404" s="932">
        <f>L397</f>
        <v>0.17404733222498203</v>
      </c>
      <c r="M404" s="755"/>
      <c r="N404" s="755"/>
      <c r="O404" s="755"/>
      <c r="P404" s="755"/>
      <c r="Q404" s="755"/>
      <c r="R404" s="755"/>
      <c r="S404" s="755"/>
      <c r="T404" s="748"/>
      <c r="U404" s="748"/>
      <c r="V404" s="748"/>
      <c r="W404" s="748"/>
      <c r="X404" s="748"/>
    </row>
    <row r="405" spans="1:24" ht="12.75">
      <c r="A405" s="1655" t="s">
        <v>347</v>
      </c>
      <c r="B405" s="1656"/>
      <c r="C405" s="1665" t="s">
        <v>902</v>
      </c>
      <c r="D405" s="1666"/>
      <c r="E405" s="1666"/>
      <c r="F405" s="1682">
        <v>39115</v>
      </c>
      <c r="G405" s="1668"/>
      <c r="H405" s="1671" t="s">
        <v>632</v>
      </c>
      <c r="I405" s="1666"/>
      <c r="J405" s="1666"/>
      <c r="K405" s="1666"/>
      <c r="L405" s="1138">
        <v>0</v>
      </c>
      <c r="M405" s="748"/>
      <c r="N405" s="748"/>
      <c r="O405" s="748"/>
      <c r="P405" s="748"/>
      <c r="Q405" s="748"/>
      <c r="R405" s="748"/>
      <c r="S405" s="748"/>
      <c r="T405" s="748"/>
      <c r="U405" s="748"/>
      <c r="V405" s="748"/>
      <c r="W405" s="748"/>
      <c r="X405" s="748"/>
    </row>
    <row r="406" spans="1:24" ht="12.75">
      <c r="A406" s="1655" t="s">
        <v>365</v>
      </c>
      <c r="B406" s="1656"/>
      <c r="C406" s="1665" t="s">
        <v>1373</v>
      </c>
      <c r="D406" s="1666"/>
      <c r="E406" s="1666"/>
      <c r="F406" s="1667" t="s">
        <v>1129</v>
      </c>
      <c r="G406" s="1668"/>
      <c r="H406" s="1671" t="s">
        <v>1347</v>
      </c>
      <c r="I406" s="1666"/>
      <c r="J406" s="1666"/>
      <c r="K406" s="1666"/>
      <c r="L406" s="943">
        <f>L405*L400</f>
        <v>0</v>
      </c>
      <c r="M406" s="748"/>
      <c r="N406" s="748"/>
      <c r="O406" s="748"/>
      <c r="P406" s="748"/>
      <c r="Q406" s="748"/>
      <c r="R406" s="748"/>
      <c r="S406" s="748"/>
      <c r="T406" s="748"/>
      <c r="U406" s="748"/>
      <c r="V406" s="748"/>
      <c r="W406" s="748"/>
      <c r="X406" s="748"/>
    </row>
    <row r="407" spans="1:24" ht="13.5" thickBot="1">
      <c r="A407" s="1655" t="s">
        <v>363</v>
      </c>
      <c r="B407" s="1656"/>
      <c r="C407" s="1672" t="s">
        <v>1128</v>
      </c>
      <c r="D407" s="1673"/>
      <c r="E407" s="1673"/>
      <c r="F407" s="1674" t="s">
        <v>638</v>
      </c>
      <c r="G407" s="1675"/>
      <c r="H407" s="1676" t="s">
        <v>1</v>
      </c>
      <c r="I407" s="1673"/>
      <c r="J407" s="1673"/>
      <c r="K407" s="1673"/>
      <c r="L407" s="1300">
        <v>1</v>
      </c>
      <c r="M407" s="748"/>
      <c r="N407" s="748"/>
      <c r="O407" s="748"/>
      <c r="P407" s="748"/>
      <c r="Q407" s="748"/>
      <c r="R407" s="748"/>
      <c r="S407" s="748"/>
      <c r="T407" s="748"/>
      <c r="U407" s="748"/>
      <c r="V407" s="748"/>
      <c r="W407" s="748"/>
      <c r="X407" s="748"/>
    </row>
    <row r="408" spans="1:24" ht="27.75" customHeight="1">
      <c r="A408" s="1368"/>
      <c r="B408" s="1652"/>
      <c r="C408" s="921" t="s">
        <v>1081</v>
      </c>
      <c r="D408" s="1669" t="s">
        <v>101</v>
      </c>
      <c r="E408" s="1670"/>
      <c r="F408" s="1669" t="s">
        <v>1376</v>
      </c>
      <c r="G408" s="1670"/>
      <c r="H408" s="1669" t="s">
        <v>8</v>
      </c>
      <c r="I408" s="1670"/>
      <c r="J408" s="921" t="s">
        <v>1314</v>
      </c>
      <c r="K408" s="921" t="s">
        <v>1315</v>
      </c>
      <c r="L408" s="921" t="s">
        <v>1316</v>
      </c>
      <c r="M408" s="748"/>
      <c r="N408" s="748"/>
      <c r="O408" s="748"/>
      <c r="P408" s="748"/>
      <c r="Q408" s="748"/>
      <c r="R408" s="748"/>
      <c r="S408" s="748"/>
      <c r="T408" s="748"/>
      <c r="U408" s="748"/>
      <c r="V408" s="748"/>
      <c r="W408" s="748"/>
      <c r="X408" s="748"/>
    </row>
    <row r="409" spans="1:24" ht="39.75" customHeight="1" thickBot="1">
      <c r="A409" s="1368"/>
      <c r="B409" s="1652"/>
      <c r="C409" s="911"/>
      <c r="D409" s="1659"/>
      <c r="E409" s="1660"/>
      <c r="F409" s="1659"/>
      <c r="G409" s="1660"/>
      <c r="H409" s="1661" t="s">
        <v>1348</v>
      </c>
      <c r="I409" s="1662"/>
      <c r="J409" s="923" t="s">
        <v>12</v>
      </c>
      <c r="K409" s="922" t="s">
        <v>13</v>
      </c>
      <c r="L409" s="911" t="s">
        <v>9</v>
      </c>
      <c r="M409" s="748"/>
      <c r="N409" s="748"/>
      <c r="O409" s="748"/>
      <c r="P409" s="748"/>
      <c r="Q409" s="748"/>
      <c r="R409" s="748"/>
      <c r="S409" s="748"/>
      <c r="T409" s="748"/>
      <c r="U409" s="748"/>
      <c r="V409" s="748"/>
      <c r="W409" s="748"/>
      <c r="X409" s="748"/>
    </row>
    <row r="410" spans="1:24" ht="12.75">
      <c r="A410" s="1368"/>
      <c r="B410" s="1652"/>
      <c r="C410" s="924" t="s">
        <v>525</v>
      </c>
      <c r="D410" s="1663" t="s">
        <v>2</v>
      </c>
      <c r="E410" s="1664"/>
      <c r="F410" s="1663" t="s">
        <v>3</v>
      </c>
      <c r="G410" s="1664"/>
      <c r="H410" s="1663" t="s">
        <v>4</v>
      </c>
      <c r="I410" s="1664"/>
      <c r="J410" s="925" t="s">
        <v>5</v>
      </c>
      <c r="K410" s="925" t="s">
        <v>6</v>
      </c>
      <c r="L410" s="926" t="s">
        <v>7</v>
      </c>
      <c r="M410" s="748"/>
      <c r="N410" s="748"/>
      <c r="O410" s="748"/>
      <c r="P410" s="748"/>
      <c r="Q410" s="748"/>
      <c r="R410" s="748"/>
      <c r="S410" s="748"/>
      <c r="T410" s="748"/>
      <c r="U410" s="748"/>
      <c r="V410" s="748"/>
      <c r="W410" s="748"/>
      <c r="X410" s="748"/>
    </row>
    <row r="411" spans="1:24" ht="12.75">
      <c r="A411" s="1651" t="s">
        <v>361</v>
      </c>
      <c r="B411" s="1652"/>
      <c r="C411" s="1318">
        <v>2010</v>
      </c>
      <c r="D411" s="1308"/>
      <c r="E411" s="1308">
        <v>9519477</v>
      </c>
      <c r="F411" s="1308"/>
      <c r="G411" s="1308">
        <v>148676.04</v>
      </c>
      <c r="H411" s="928"/>
      <c r="I411" s="928">
        <f>E411-G411</f>
        <v>9370800.96</v>
      </c>
      <c r="J411" s="1244" t="s">
        <v>802</v>
      </c>
      <c r="K411" s="928">
        <f>I411*$L$406*$L$407</f>
        <v>0</v>
      </c>
      <c r="L411" s="1244" t="s">
        <v>802</v>
      </c>
      <c r="M411" s="748"/>
      <c r="N411" s="748"/>
      <c r="O411" s="748"/>
      <c r="P411" s="748"/>
      <c r="Q411" s="748"/>
      <c r="R411" s="748"/>
      <c r="S411" s="748"/>
      <c r="T411" s="748"/>
      <c r="U411" s="748"/>
      <c r="V411" s="748"/>
      <c r="W411" s="748"/>
      <c r="X411" s="748"/>
    </row>
    <row r="412" spans="1:24" ht="12.75">
      <c r="A412" s="1651" t="s">
        <v>359</v>
      </c>
      <c r="B412" s="1652"/>
      <c r="C412" s="1318">
        <v>2011</v>
      </c>
      <c r="D412" s="1308"/>
      <c r="E412" s="1308">
        <v>9519476.55</v>
      </c>
      <c r="F412" s="1308"/>
      <c r="G412" s="1308">
        <v>375949.85</v>
      </c>
      <c r="H412" s="928"/>
      <c r="I412" s="928">
        <f aca="true" t="shared" si="20" ref="I412:I440">E412-G412</f>
        <v>9143526.700000001</v>
      </c>
      <c r="J412" s="928">
        <v>1661585</v>
      </c>
      <c r="K412" s="928">
        <f>I412*$L$406*$L$407</f>
        <v>0</v>
      </c>
      <c r="L412" s="929">
        <f aca="true" t="shared" si="21" ref="L412:L440">J412+K412</f>
        <v>1661585</v>
      </c>
      <c r="M412" s="748"/>
      <c r="N412" s="748"/>
      <c r="O412" s="748"/>
      <c r="P412" s="748"/>
      <c r="Q412" s="748"/>
      <c r="R412" s="748"/>
      <c r="S412" s="748"/>
      <c r="T412" s="748"/>
      <c r="U412" s="748"/>
      <c r="V412" s="748"/>
      <c r="W412" s="748"/>
      <c r="X412" s="748"/>
    </row>
    <row r="413" spans="1:24" ht="12.75">
      <c r="A413" s="1651" t="s">
        <v>310</v>
      </c>
      <c r="B413" s="1652"/>
      <c r="C413" s="1318">
        <v>2012</v>
      </c>
      <c r="D413" s="1308"/>
      <c r="E413" s="1308">
        <v>9255942</v>
      </c>
      <c r="F413" s="1308"/>
      <c r="G413" s="1308">
        <v>622938</v>
      </c>
      <c r="H413" s="928"/>
      <c r="I413" s="928">
        <f t="shared" si="20"/>
        <v>8633004</v>
      </c>
      <c r="J413" s="928">
        <v>1543635</v>
      </c>
      <c r="K413" s="928">
        <f aca="true" t="shared" si="22" ref="K413:K440">I413*$L$406*$L$407</f>
        <v>0</v>
      </c>
      <c r="L413" s="929">
        <f t="shared" si="21"/>
        <v>1543635</v>
      </c>
      <c r="M413" s="748"/>
      <c r="N413" s="748"/>
      <c r="O413" s="748"/>
      <c r="P413" s="748"/>
      <c r="Q413" s="748"/>
      <c r="R413" s="748"/>
      <c r="S413" s="748"/>
      <c r="T413" s="748"/>
      <c r="U413" s="748"/>
      <c r="V413" s="748"/>
      <c r="W413" s="748"/>
      <c r="X413" s="748"/>
    </row>
    <row r="414" spans="1:24" ht="12.75">
      <c r="A414" s="1651" t="s">
        <v>311</v>
      </c>
      <c r="B414" s="1652"/>
      <c r="C414" s="1318">
        <v>2013</v>
      </c>
      <c r="D414" s="1308"/>
      <c r="E414" s="1308">
        <v>9255942</v>
      </c>
      <c r="F414" s="1308"/>
      <c r="G414" s="1308">
        <v>817424</v>
      </c>
      <c r="H414" s="928"/>
      <c r="I414" s="928">
        <f t="shared" si="20"/>
        <v>8438518</v>
      </c>
      <c r="J414" s="928">
        <f aca="true" t="shared" si="23" ref="J414:J440">I414*$L$404*$L$407</f>
        <v>1468701.545832491</v>
      </c>
      <c r="K414" s="928">
        <f t="shared" si="22"/>
        <v>0</v>
      </c>
      <c r="L414" s="929">
        <f t="shared" si="21"/>
        <v>1468701.545832491</v>
      </c>
      <c r="M414" s="748"/>
      <c r="N414" s="748"/>
      <c r="O414" s="748"/>
      <c r="P414" s="748"/>
      <c r="Q414" s="748"/>
      <c r="R414" s="748"/>
      <c r="S414" s="748"/>
      <c r="T414" s="748"/>
      <c r="U414" s="748"/>
      <c r="V414" s="748"/>
      <c r="W414" s="748"/>
      <c r="X414" s="748"/>
    </row>
    <row r="415" spans="1:24" ht="12.75">
      <c r="A415" s="1651" t="s">
        <v>1082</v>
      </c>
      <c r="B415" s="1652"/>
      <c r="C415" s="1318">
        <v>2014</v>
      </c>
      <c r="D415" s="1308"/>
      <c r="E415" s="1308">
        <v>9255942</v>
      </c>
      <c r="F415" s="1308"/>
      <c r="G415" s="1308">
        <v>1038630</v>
      </c>
      <c r="H415" s="928"/>
      <c r="I415" s="928">
        <f t="shared" si="20"/>
        <v>8217312</v>
      </c>
      <c r="J415" s="928">
        <f t="shared" si="23"/>
        <v>1430201.2316603316</v>
      </c>
      <c r="K415" s="928">
        <f t="shared" si="22"/>
        <v>0</v>
      </c>
      <c r="L415" s="929">
        <f t="shared" si="21"/>
        <v>1430201.2316603316</v>
      </c>
      <c r="M415" s="748"/>
      <c r="N415" s="748"/>
      <c r="O415" s="748"/>
      <c r="P415" s="748"/>
      <c r="Q415" s="748"/>
      <c r="R415" s="748"/>
      <c r="S415" s="748"/>
      <c r="T415" s="748"/>
      <c r="U415" s="748"/>
      <c r="V415" s="748"/>
      <c r="W415" s="748"/>
      <c r="X415" s="748"/>
    </row>
    <row r="416" spans="1:24" ht="12.75">
      <c r="A416" s="1651" t="s">
        <v>1083</v>
      </c>
      <c r="B416" s="1652"/>
      <c r="C416" s="1318"/>
      <c r="D416" s="1308"/>
      <c r="E416" s="1308"/>
      <c r="F416" s="1308"/>
      <c r="G416" s="1308"/>
      <c r="H416" s="928"/>
      <c r="I416" s="928">
        <f t="shared" si="20"/>
        <v>0</v>
      </c>
      <c r="J416" s="928">
        <f t="shared" si="23"/>
        <v>0</v>
      </c>
      <c r="K416" s="928">
        <f t="shared" si="22"/>
        <v>0</v>
      </c>
      <c r="L416" s="929">
        <f t="shared" si="21"/>
        <v>0</v>
      </c>
      <c r="M416" s="748"/>
      <c r="N416" s="748"/>
      <c r="O416" s="748"/>
      <c r="P416" s="748"/>
      <c r="Q416" s="748"/>
      <c r="R416" s="748"/>
      <c r="S416" s="748"/>
      <c r="T416" s="748"/>
      <c r="U416" s="748"/>
      <c r="V416" s="748"/>
      <c r="W416" s="748"/>
      <c r="X416" s="748"/>
    </row>
    <row r="417" spans="1:24" ht="12.75">
      <c r="A417" s="1651" t="s">
        <v>1084</v>
      </c>
      <c r="B417" s="1652"/>
      <c r="C417" s="1318"/>
      <c r="D417" s="1308"/>
      <c r="E417" s="1308"/>
      <c r="F417" s="1308"/>
      <c r="G417" s="1308"/>
      <c r="H417" s="928"/>
      <c r="I417" s="928">
        <f t="shared" si="20"/>
        <v>0</v>
      </c>
      <c r="J417" s="928">
        <f t="shared" si="23"/>
        <v>0</v>
      </c>
      <c r="K417" s="928">
        <f t="shared" si="22"/>
        <v>0</v>
      </c>
      <c r="L417" s="929">
        <f t="shared" si="21"/>
        <v>0</v>
      </c>
      <c r="M417" s="748"/>
      <c r="N417" s="748"/>
      <c r="O417" s="748"/>
      <c r="P417" s="748"/>
      <c r="Q417" s="748"/>
      <c r="R417" s="748"/>
      <c r="S417" s="748"/>
      <c r="T417" s="748"/>
      <c r="U417" s="748"/>
      <c r="V417" s="748"/>
      <c r="W417" s="748"/>
      <c r="X417" s="748"/>
    </row>
    <row r="418" spans="1:24" ht="12.75">
      <c r="A418" s="1651" t="s">
        <v>1085</v>
      </c>
      <c r="B418" s="1652"/>
      <c r="C418" s="1318"/>
      <c r="D418" s="1308"/>
      <c r="E418" s="1308"/>
      <c r="F418" s="1308"/>
      <c r="G418" s="1308"/>
      <c r="H418" s="928"/>
      <c r="I418" s="928">
        <f t="shared" si="20"/>
        <v>0</v>
      </c>
      <c r="J418" s="928">
        <f t="shared" si="23"/>
        <v>0</v>
      </c>
      <c r="K418" s="928">
        <f t="shared" si="22"/>
        <v>0</v>
      </c>
      <c r="L418" s="929">
        <f t="shared" si="21"/>
        <v>0</v>
      </c>
      <c r="M418" s="748"/>
      <c r="N418" s="748"/>
      <c r="O418" s="748"/>
      <c r="P418" s="748"/>
      <c r="Q418" s="748"/>
      <c r="R418" s="748"/>
      <c r="S418" s="748"/>
      <c r="T418" s="748"/>
      <c r="U418" s="748"/>
      <c r="V418" s="748"/>
      <c r="W418" s="748"/>
      <c r="X418" s="748"/>
    </row>
    <row r="419" spans="1:24" ht="12.75">
      <c r="A419" s="1651" t="s">
        <v>1086</v>
      </c>
      <c r="B419" s="1652"/>
      <c r="C419" s="1318"/>
      <c r="D419" s="1308"/>
      <c r="E419" s="1308"/>
      <c r="F419" s="1308"/>
      <c r="G419" s="1308"/>
      <c r="H419" s="928"/>
      <c r="I419" s="928">
        <f t="shared" si="20"/>
        <v>0</v>
      </c>
      <c r="J419" s="928">
        <f t="shared" si="23"/>
        <v>0</v>
      </c>
      <c r="K419" s="928">
        <f t="shared" si="22"/>
        <v>0</v>
      </c>
      <c r="L419" s="929">
        <f t="shared" si="21"/>
        <v>0</v>
      </c>
      <c r="M419" s="748"/>
      <c r="N419" s="748"/>
      <c r="O419" s="748"/>
      <c r="P419" s="748"/>
      <c r="Q419" s="748"/>
      <c r="R419" s="748"/>
      <c r="S419" s="748"/>
      <c r="T419" s="748"/>
      <c r="U419" s="748"/>
      <c r="V419" s="748"/>
      <c r="W419" s="748"/>
      <c r="X419" s="748"/>
    </row>
    <row r="420" spans="1:24" ht="12.75">
      <c r="A420" s="1651" t="s">
        <v>1087</v>
      </c>
      <c r="B420" s="1652"/>
      <c r="C420" s="1318"/>
      <c r="D420" s="1308"/>
      <c r="E420" s="1308"/>
      <c r="F420" s="1308"/>
      <c r="G420" s="1308"/>
      <c r="H420" s="928"/>
      <c r="I420" s="928">
        <f t="shared" si="20"/>
        <v>0</v>
      </c>
      <c r="J420" s="928">
        <f t="shared" si="23"/>
        <v>0</v>
      </c>
      <c r="K420" s="928">
        <f t="shared" si="22"/>
        <v>0</v>
      </c>
      <c r="L420" s="929">
        <f t="shared" si="21"/>
        <v>0</v>
      </c>
      <c r="M420" s="748"/>
      <c r="N420" s="748"/>
      <c r="O420" s="748"/>
      <c r="P420" s="748"/>
      <c r="Q420" s="748"/>
      <c r="R420" s="748"/>
      <c r="S420" s="748"/>
      <c r="T420" s="748"/>
      <c r="U420" s="748"/>
      <c r="V420" s="748"/>
      <c r="W420" s="748"/>
      <c r="X420" s="748"/>
    </row>
    <row r="421" spans="1:24" ht="12.75">
      <c r="A421" s="1651" t="s">
        <v>1088</v>
      </c>
      <c r="B421" s="1652"/>
      <c r="C421" s="1318"/>
      <c r="D421" s="1308"/>
      <c r="E421" s="1308"/>
      <c r="F421" s="1308"/>
      <c r="G421" s="1308"/>
      <c r="H421" s="928"/>
      <c r="I421" s="928">
        <f t="shared" si="20"/>
        <v>0</v>
      </c>
      <c r="J421" s="928">
        <f t="shared" si="23"/>
        <v>0</v>
      </c>
      <c r="K421" s="928">
        <f t="shared" si="22"/>
        <v>0</v>
      </c>
      <c r="L421" s="929">
        <f t="shared" si="21"/>
        <v>0</v>
      </c>
      <c r="M421" s="748"/>
      <c r="N421" s="748"/>
      <c r="O421" s="748"/>
      <c r="P421" s="748"/>
      <c r="Q421" s="748"/>
      <c r="R421" s="748"/>
      <c r="S421" s="748"/>
      <c r="T421" s="748"/>
      <c r="U421" s="748"/>
      <c r="V421" s="748"/>
      <c r="W421" s="748"/>
      <c r="X421" s="748"/>
    </row>
    <row r="422" spans="1:24" ht="12.75">
      <c r="A422" s="1651" t="s">
        <v>1089</v>
      </c>
      <c r="B422" s="1652"/>
      <c r="C422" s="1318"/>
      <c r="D422" s="1308"/>
      <c r="E422" s="1308"/>
      <c r="F422" s="1308"/>
      <c r="G422" s="1308"/>
      <c r="H422" s="928"/>
      <c r="I422" s="928">
        <f t="shared" si="20"/>
        <v>0</v>
      </c>
      <c r="J422" s="928">
        <f t="shared" si="23"/>
        <v>0</v>
      </c>
      <c r="K422" s="928">
        <f t="shared" si="22"/>
        <v>0</v>
      </c>
      <c r="L422" s="929">
        <f t="shared" si="21"/>
        <v>0</v>
      </c>
      <c r="M422" s="748"/>
      <c r="N422" s="748"/>
      <c r="O422" s="748"/>
      <c r="P422" s="748"/>
      <c r="Q422" s="748"/>
      <c r="R422" s="748"/>
      <c r="S422" s="748"/>
      <c r="T422" s="748"/>
      <c r="U422" s="748"/>
      <c r="V422" s="748"/>
      <c r="W422" s="748"/>
      <c r="X422" s="748"/>
    </row>
    <row r="423" spans="1:24" ht="12.75">
      <c r="A423" s="1651" t="s">
        <v>1090</v>
      </c>
      <c r="B423" s="1652"/>
      <c r="C423" s="1318"/>
      <c r="D423" s="1308"/>
      <c r="E423" s="1308"/>
      <c r="F423" s="1308"/>
      <c r="G423" s="1308"/>
      <c r="H423" s="928"/>
      <c r="I423" s="928">
        <f t="shared" si="20"/>
        <v>0</v>
      </c>
      <c r="J423" s="928">
        <f t="shared" si="23"/>
        <v>0</v>
      </c>
      <c r="K423" s="928">
        <f t="shared" si="22"/>
        <v>0</v>
      </c>
      <c r="L423" s="929">
        <f t="shared" si="21"/>
        <v>0</v>
      </c>
      <c r="M423" s="748"/>
      <c r="N423" s="748"/>
      <c r="O423" s="748"/>
      <c r="P423" s="748"/>
      <c r="Q423" s="748"/>
      <c r="R423" s="748"/>
      <c r="S423" s="748"/>
      <c r="T423" s="748"/>
      <c r="U423" s="748"/>
      <c r="V423" s="748"/>
      <c r="W423" s="748"/>
      <c r="X423" s="748"/>
    </row>
    <row r="424" spans="1:24" ht="12.75">
      <c r="A424" s="1651" t="s">
        <v>1091</v>
      </c>
      <c r="B424" s="1652"/>
      <c r="C424" s="1318"/>
      <c r="D424" s="1308"/>
      <c r="E424" s="1308"/>
      <c r="F424" s="1308"/>
      <c r="G424" s="1308"/>
      <c r="H424" s="928"/>
      <c r="I424" s="928">
        <f t="shared" si="20"/>
        <v>0</v>
      </c>
      <c r="J424" s="928">
        <f t="shared" si="23"/>
        <v>0</v>
      </c>
      <c r="K424" s="928">
        <f t="shared" si="22"/>
        <v>0</v>
      </c>
      <c r="L424" s="929">
        <f t="shared" si="21"/>
        <v>0</v>
      </c>
      <c r="M424" s="748"/>
      <c r="N424" s="748"/>
      <c r="O424" s="748"/>
      <c r="P424" s="748"/>
      <c r="Q424" s="748"/>
      <c r="R424" s="748"/>
      <c r="S424" s="748"/>
      <c r="T424" s="748"/>
      <c r="U424" s="748"/>
      <c r="V424" s="748"/>
      <c r="W424" s="748"/>
      <c r="X424" s="748"/>
    </row>
    <row r="425" spans="1:24" ht="12.75">
      <c r="A425" s="1651" t="s">
        <v>1092</v>
      </c>
      <c r="B425" s="1652"/>
      <c r="C425" s="1318"/>
      <c r="D425" s="1308"/>
      <c r="E425" s="1308"/>
      <c r="F425" s="1308"/>
      <c r="G425" s="1308"/>
      <c r="H425" s="928"/>
      <c r="I425" s="928">
        <f t="shared" si="20"/>
        <v>0</v>
      </c>
      <c r="J425" s="928">
        <f t="shared" si="23"/>
        <v>0</v>
      </c>
      <c r="K425" s="928">
        <f t="shared" si="22"/>
        <v>0</v>
      </c>
      <c r="L425" s="929">
        <f t="shared" si="21"/>
        <v>0</v>
      </c>
      <c r="M425" s="748"/>
      <c r="N425" s="748"/>
      <c r="O425" s="748"/>
      <c r="P425" s="748"/>
      <c r="Q425" s="748"/>
      <c r="R425" s="748"/>
      <c r="S425" s="748"/>
      <c r="T425" s="748"/>
      <c r="U425" s="748"/>
      <c r="V425" s="748"/>
      <c r="W425" s="748"/>
      <c r="X425" s="748"/>
    </row>
    <row r="426" spans="1:24" ht="12.75">
      <c r="A426" s="1651" t="s">
        <v>1093</v>
      </c>
      <c r="B426" s="1652"/>
      <c r="C426" s="1318"/>
      <c r="D426" s="1308"/>
      <c r="E426" s="1308"/>
      <c r="F426" s="1308"/>
      <c r="G426" s="1308"/>
      <c r="H426" s="928"/>
      <c r="I426" s="928">
        <f t="shared" si="20"/>
        <v>0</v>
      </c>
      <c r="J426" s="928">
        <f t="shared" si="23"/>
        <v>0</v>
      </c>
      <c r="K426" s="928">
        <f t="shared" si="22"/>
        <v>0</v>
      </c>
      <c r="L426" s="929">
        <f t="shared" si="21"/>
        <v>0</v>
      </c>
      <c r="M426" s="748"/>
      <c r="N426" s="748"/>
      <c r="O426" s="748"/>
      <c r="P426" s="748"/>
      <c r="Q426" s="748"/>
      <c r="R426" s="748"/>
      <c r="S426" s="748"/>
      <c r="T426" s="748"/>
      <c r="U426" s="748"/>
      <c r="V426" s="748"/>
      <c r="W426" s="748"/>
      <c r="X426" s="748"/>
    </row>
    <row r="427" spans="1:24" ht="12.75">
      <c r="A427" s="1651" t="s">
        <v>1094</v>
      </c>
      <c r="B427" s="1652"/>
      <c r="C427" s="1318"/>
      <c r="D427" s="1308"/>
      <c r="E427" s="1308"/>
      <c r="F427" s="1308"/>
      <c r="G427" s="1308"/>
      <c r="H427" s="928"/>
      <c r="I427" s="928">
        <f t="shared" si="20"/>
        <v>0</v>
      </c>
      <c r="J427" s="928">
        <f t="shared" si="23"/>
        <v>0</v>
      </c>
      <c r="K427" s="928">
        <f t="shared" si="22"/>
        <v>0</v>
      </c>
      <c r="L427" s="929">
        <f t="shared" si="21"/>
        <v>0</v>
      </c>
      <c r="M427" s="748"/>
      <c r="N427" s="748"/>
      <c r="O427" s="748"/>
      <c r="P427" s="748"/>
      <c r="Q427" s="748"/>
      <c r="R427" s="748"/>
      <c r="S427" s="748"/>
      <c r="T427" s="748"/>
      <c r="U427" s="748"/>
      <c r="V427" s="748"/>
      <c r="W427" s="748"/>
      <c r="X427" s="748"/>
    </row>
    <row r="428" spans="1:24" ht="12.75">
      <c r="A428" s="1651" t="s">
        <v>1095</v>
      </c>
      <c r="B428" s="1652"/>
      <c r="C428" s="1318"/>
      <c r="D428" s="1308"/>
      <c r="E428" s="1308"/>
      <c r="F428" s="1308"/>
      <c r="G428" s="1308"/>
      <c r="H428" s="928"/>
      <c r="I428" s="928">
        <f t="shared" si="20"/>
        <v>0</v>
      </c>
      <c r="J428" s="928">
        <f t="shared" si="23"/>
        <v>0</v>
      </c>
      <c r="K428" s="928">
        <f t="shared" si="22"/>
        <v>0</v>
      </c>
      <c r="L428" s="929">
        <f t="shared" si="21"/>
        <v>0</v>
      </c>
      <c r="M428" s="748"/>
      <c r="N428" s="748"/>
      <c r="O428" s="748"/>
      <c r="P428" s="748"/>
      <c r="Q428" s="748"/>
      <c r="R428" s="748"/>
      <c r="S428" s="748"/>
      <c r="T428" s="748"/>
      <c r="U428" s="748"/>
      <c r="V428" s="748"/>
      <c r="W428" s="748"/>
      <c r="X428" s="748"/>
    </row>
    <row r="429" spans="1:24" ht="12.75">
      <c r="A429" s="1651" t="s">
        <v>1096</v>
      </c>
      <c r="B429" s="1652"/>
      <c r="C429" s="1318"/>
      <c r="D429" s="1308"/>
      <c r="E429" s="1308"/>
      <c r="F429" s="1308"/>
      <c r="G429" s="1308"/>
      <c r="H429" s="928"/>
      <c r="I429" s="928">
        <f t="shared" si="20"/>
        <v>0</v>
      </c>
      <c r="J429" s="928">
        <f t="shared" si="23"/>
        <v>0</v>
      </c>
      <c r="K429" s="928">
        <f t="shared" si="22"/>
        <v>0</v>
      </c>
      <c r="L429" s="929">
        <f t="shared" si="21"/>
        <v>0</v>
      </c>
      <c r="M429" s="748"/>
      <c r="N429" s="748"/>
      <c r="O429" s="748"/>
      <c r="P429" s="748"/>
      <c r="Q429" s="748"/>
      <c r="R429" s="748"/>
      <c r="S429" s="748"/>
      <c r="T429" s="748"/>
      <c r="U429" s="748"/>
      <c r="V429" s="748"/>
      <c r="W429" s="748"/>
      <c r="X429" s="748"/>
    </row>
    <row r="430" spans="1:24" ht="12.75">
      <c r="A430" s="1651" t="s">
        <v>1097</v>
      </c>
      <c r="B430" s="1652"/>
      <c r="C430" s="1318"/>
      <c r="D430" s="1308"/>
      <c r="E430" s="1308"/>
      <c r="F430" s="1308"/>
      <c r="G430" s="1308"/>
      <c r="H430" s="928"/>
      <c r="I430" s="928">
        <f t="shared" si="20"/>
        <v>0</v>
      </c>
      <c r="J430" s="928">
        <f t="shared" si="23"/>
        <v>0</v>
      </c>
      <c r="K430" s="928">
        <f t="shared" si="22"/>
        <v>0</v>
      </c>
      <c r="L430" s="929">
        <f t="shared" si="21"/>
        <v>0</v>
      </c>
      <c r="M430" s="748"/>
      <c r="N430" s="748"/>
      <c r="O430" s="748"/>
      <c r="P430" s="748"/>
      <c r="Q430" s="748"/>
      <c r="R430" s="748"/>
      <c r="S430" s="748"/>
      <c r="T430" s="748"/>
      <c r="U430" s="748"/>
      <c r="V430" s="748"/>
      <c r="W430" s="748"/>
      <c r="X430" s="748"/>
    </row>
    <row r="431" spans="1:24" ht="12.75">
      <c r="A431" s="1651" t="s">
        <v>1098</v>
      </c>
      <c r="B431" s="1652"/>
      <c r="C431" s="1318"/>
      <c r="D431" s="1308"/>
      <c r="E431" s="1308"/>
      <c r="F431" s="1308"/>
      <c r="G431" s="1308"/>
      <c r="H431" s="928"/>
      <c r="I431" s="928">
        <f t="shared" si="20"/>
        <v>0</v>
      </c>
      <c r="J431" s="928">
        <f t="shared" si="23"/>
        <v>0</v>
      </c>
      <c r="K431" s="928">
        <f t="shared" si="22"/>
        <v>0</v>
      </c>
      <c r="L431" s="929">
        <f t="shared" si="21"/>
        <v>0</v>
      </c>
      <c r="M431" s="748"/>
      <c r="N431" s="748"/>
      <c r="O431" s="748"/>
      <c r="P431" s="748"/>
      <c r="Q431" s="748"/>
      <c r="R431" s="748"/>
      <c r="S431" s="748"/>
      <c r="T431" s="748"/>
      <c r="U431" s="748"/>
      <c r="V431" s="748"/>
      <c r="W431" s="748"/>
      <c r="X431" s="748"/>
    </row>
    <row r="432" spans="1:24" ht="12.75">
      <c r="A432" s="1651" t="s">
        <v>1099</v>
      </c>
      <c r="B432" s="1652"/>
      <c r="C432" s="1318"/>
      <c r="D432" s="1308"/>
      <c r="E432" s="1308"/>
      <c r="F432" s="1308"/>
      <c r="G432" s="1308"/>
      <c r="H432" s="928"/>
      <c r="I432" s="928">
        <f t="shared" si="20"/>
        <v>0</v>
      </c>
      <c r="J432" s="928">
        <f t="shared" si="23"/>
        <v>0</v>
      </c>
      <c r="K432" s="928">
        <f t="shared" si="22"/>
        <v>0</v>
      </c>
      <c r="L432" s="929">
        <f t="shared" si="21"/>
        <v>0</v>
      </c>
      <c r="M432" s="748"/>
      <c r="N432" s="748"/>
      <c r="O432" s="748"/>
      <c r="P432" s="748"/>
      <c r="Q432" s="748"/>
      <c r="R432" s="748"/>
      <c r="S432" s="748"/>
      <c r="T432" s="748"/>
      <c r="U432" s="748"/>
      <c r="V432" s="748"/>
      <c r="W432" s="748"/>
      <c r="X432" s="748"/>
    </row>
    <row r="433" spans="1:24" ht="12.75">
      <c r="A433" s="1651" t="s">
        <v>1101</v>
      </c>
      <c r="B433" s="1652"/>
      <c r="C433" s="1318"/>
      <c r="D433" s="1308"/>
      <c r="E433" s="1308"/>
      <c r="F433" s="1308"/>
      <c r="G433" s="1308"/>
      <c r="H433" s="928"/>
      <c r="I433" s="928">
        <f t="shared" si="20"/>
        <v>0</v>
      </c>
      <c r="J433" s="928">
        <f t="shared" si="23"/>
        <v>0</v>
      </c>
      <c r="K433" s="928">
        <f t="shared" si="22"/>
        <v>0</v>
      </c>
      <c r="L433" s="929">
        <f t="shared" si="21"/>
        <v>0</v>
      </c>
      <c r="M433" s="748"/>
      <c r="N433" s="748"/>
      <c r="O433" s="748"/>
      <c r="P433" s="748"/>
      <c r="Q433" s="748"/>
      <c r="R433" s="748"/>
      <c r="S433" s="748"/>
      <c r="T433" s="748"/>
      <c r="U433" s="748"/>
      <c r="V433" s="748"/>
      <c r="W433" s="748"/>
      <c r="X433" s="748"/>
    </row>
    <row r="434" spans="1:24" ht="12.75">
      <c r="A434" s="1651" t="s">
        <v>1102</v>
      </c>
      <c r="B434" s="1652"/>
      <c r="C434" s="1318"/>
      <c r="D434" s="1308"/>
      <c r="E434" s="1308"/>
      <c r="F434" s="1308"/>
      <c r="G434" s="1308"/>
      <c r="H434" s="928"/>
      <c r="I434" s="928">
        <f t="shared" si="20"/>
        <v>0</v>
      </c>
      <c r="J434" s="928">
        <f t="shared" si="23"/>
        <v>0</v>
      </c>
      <c r="K434" s="928">
        <f t="shared" si="22"/>
        <v>0</v>
      </c>
      <c r="L434" s="929">
        <f t="shared" si="21"/>
        <v>0</v>
      </c>
      <c r="M434" s="748"/>
      <c r="N434" s="748"/>
      <c r="O434" s="748"/>
      <c r="P434" s="748"/>
      <c r="Q434" s="748"/>
      <c r="R434" s="748"/>
      <c r="S434" s="748"/>
      <c r="T434" s="748"/>
      <c r="U434" s="748"/>
      <c r="V434" s="748"/>
      <c r="W434" s="748"/>
      <c r="X434" s="748"/>
    </row>
    <row r="435" spans="1:24" ht="12.75">
      <c r="A435" s="1651" t="s">
        <v>1103</v>
      </c>
      <c r="B435" s="1652"/>
      <c r="C435" s="1318"/>
      <c r="D435" s="1308"/>
      <c r="E435" s="1308"/>
      <c r="F435" s="1308"/>
      <c r="G435" s="1308"/>
      <c r="H435" s="928"/>
      <c r="I435" s="928">
        <f t="shared" si="20"/>
        <v>0</v>
      </c>
      <c r="J435" s="928">
        <f t="shared" si="23"/>
        <v>0</v>
      </c>
      <c r="K435" s="928">
        <f t="shared" si="22"/>
        <v>0</v>
      </c>
      <c r="L435" s="929">
        <f t="shared" si="21"/>
        <v>0</v>
      </c>
      <c r="M435" s="748"/>
      <c r="N435" s="748"/>
      <c r="O435" s="748"/>
      <c r="P435" s="748"/>
      <c r="Q435" s="748"/>
      <c r="R435" s="748"/>
      <c r="S435" s="748"/>
      <c r="T435" s="748"/>
      <c r="U435" s="748"/>
      <c r="V435" s="748"/>
      <c r="W435" s="748"/>
      <c r="X435" s="748"/>
    </row>
    <row r="436" spans="1:24" ht="12.75">
      <c r="A436" s="1651" t="s">
        <v>859</v>
      </c>
      <c r="B436" s="1652"/>
      <c r="C436" s="1318"/>
      <c r="D436" s="1308"/>
      <c r="E436" s="1308"/>
      <c r="F436" s="1308"/>
      <c r="G436" s="1308"/>
      <c r="H436" s="928"/>
      <c r="I436" s="928">
        <f t="shared" si="20"/>
        <v>0</v>
      </c>
      <c r="J436" s="928">
        <f t="shared" si="23"/>
        <v>0</v>
      </c>
      <c r="K436" s="928">
        <f t="shared" si="22"/>
        <v>0</v>
      </c>
      <c r="L436" s="929">
        <f t="shared" si="21"/>
        <v>0</v>
      </c>
      <c r="M436" s="748"/>
      <c r="N436" s="748"/>
      <c r="O436" s="748"/>
      <c r="P436" s="748"/>
      <c r="Q436" s="748"/>
      <c r="R436" s="748"/>
      <c r="S436" s="748"/>
      <c r="T436" s="748"/>
      <c r="U436" s="748"/>
      <c r="V436" s="748"/>
      <c r="W436" s="748"/>
      <c r="X436" s="748"/>
    </row>
    <row r="437" spans="1:24" ht="12.75">
      <c r="A437" s="1651" t="s">
        <v>486</v>
      </c>
      <c r="B437" s="1652"/>
      <c r="C437" s="1318"/>
      <c r="D437" s="1308"/>
      <c r="E437" s="1308"/>
      <c r="F437" s="1308"/>
      <c r="G437" s="1308"/>
      <c r="H437" s="928"/>
      <c r="I437" s="928">
        <f t="shared" si="20"/>
        <v>0</v>
      </c>
      <c r="J437" s="928">
        <f t="shared" si="23"/>
        <v>0</v>
      </c>
      <c r="K437" s="928">
        <f t="shared" si="22"/>
        <v>0</v>
      </c>
      <c r="L437" s="929">
        <f t="shared" si="21"/>
        <v>0</v>
      </c>
      <c r="M437" s="748"/>
      <c r="N437" s="748"/>
      <c r="O437" s="748"/>
      <c r="P437" s="748"/>
      <c r="Q437" s="748"/>
      <c r="R437" s="748"/>
      <c r="S437" s="748"/>
      <c r="T437" s="748"/>
      <c r="U437" s="748"/>
      <c r="V437" s="748"/>
      <c r="W437" s="748"/>
      <c r="X437" s="748"/>
    </row>
    <row r="438" spans="1:24" ht="12.75">
      <c r="A438" s="1651" t="s">
        <v>487</v>
      </c>
      <c r="B438" s="1652"/>
      <c r="C438" s="1318"/>
      <c r="D438" s="1308"/>
      <c r="E438" s="1308"/>
      <c r="F438" s="1308"/>
      <c r="G438" s="1308"/>
      <c r="H438" s="928"/>
      <c r="I438" s="928">
        <f>E438-G438</f>
        <v>0</v>
      </c>
      <c r="J438" s="928">
        <f t="shared" si="23"/>
        <v>0</v>
      </c>
      <c r="K438" s="928">
        <f>I438*$L$406*$L$407</f>
        <v>0</v>
      </c>
      <c r="L438" s="929">
        <f>J438+K438</f>
        <v>0</v>
      </c>
      <c r="M438" s="748"/>
      <c r="N438" s="748"/>
      <c r="O438" s="748"/>
      <c r="P438" s="748"/>
      <c r="Q438" s="748"/>
      <c r="R438" s="748"/>
      <c r="S438" s="748"/>
      <c r="T438" s="748"/>
      <c r="U438" s="748"/>
      <c r="V438" s="748"/>
      <c r="W438" s="748"/>
      <c r="X438" s="748"/>
    </row>
    <row r="439" spans="1:24" ht="12.75">
      <c r="A439" s="1651" t="s">
        <v>10</v>
      </c>
      <c r="B439" s="1652"/>
      <c r="C439" s="1318"/>
      <c r="D439" s="1308"/>
      <c r="E439" s="1308"/>
      <c r="F439" s="1308"/>
      <c r="G439" s="1308"/>
      <c r="H439" s="928"/>
      <c r="I439" s="928">
        <f>E439-G439</f>
        <v>0</v>
      </c>
      <c r="J439" s="928">
        <f t="shared" si="23"/>
        <v>0</v>
      </c>
      <c r="K439" s="928">
        <f>I439*$L$406*$L$407</f>
        <v>0</v>
      </c>
      <c r="L439" s="929">
        <f>J439+K439</f>
        <v>0</v>
      </c>
      <c r="M439" s="748"/>
      <c r="N439" s="748"/>
      <c r="O439" s="748"/>
      <c r="P439" s="748"/>
      <c r="Q439" s="748"/>
      <c r="R439" s="748"/>
      <c r="S439" s="748"/>
      <c r="T439" s="748"/>
      <c r="U439" s="748"/>
      <c r="V439" s="748"/>
      <c r="W439" s="748"/>
      <c r="X439" s="748"/>
    </row>
    <row r="440" spans="1:24" ht="13.5" thickBot="1">
      <c r="A440" s="1651" t="s">
        <v>11</v>
      </c>
      <c r="B440" s="1652"/>
      <c r="C440" s="1319"/>
      <c r="D440" s="1311"/>
      <c r="E440" s="1311"/>
      <c r="F440" s="1311"/>
      <c r="G440" s="1311"/>
      <c r="H440" s="930"/>
      <c r="I440" s="930">
        <f t="shared" si="20"/>
        <v>0</v>
      </c>
      <c r="J440" s="930">
        <f t="shared" si="23"/>
        <v>0</v>
      </c>
      <c r="K440" s="930">
        <f t="shared" si="22"/>
        <v>0</v>
      </c>
      <c r="L440" s="931">
        <f t="shared" si="21"/>
        <v>0</v>
      </c>
      <c r="M440" s="748"/>
      <c r="N440" s="748"/>
      <c r="O440" s="748"/>
      <c r="P440" s="748"/>
      <c r="Q440" s="748"/>
      <c r="R440" s="748"/>
      <c r="S440" s="748"/>
      <c r="T440" s="748"/>
      <c r="U440" s="748"/>
      <c r="V440" s="748"/>
      <c r="W440" s="748"/>
      <c r="X440" s="748"/>
    </row>
    <row r="441" spans="1:24" ht="12.75">
      <c r="A441" s="201"/>
      <c r="B441" s="197" t="s">
        <v>1136</v>
      </c>
      <c r="C441" s="732"/>
      <c r="D441" s="732"/>
      <c r="E441" s="732"/>
      <c r="F441" s="732"/>
      <c r="G441" s="732"/>
      <c r="H441" s="732"/>
      <c r="I441" s="732"/>
      <c r="J441" s="732"/>
      <c r="K441" s="732"/>
      <c r="L441" s="732"/>
      <c r="M441" s="748"/>
      <c r="N441" s="748"/>
      <c r="O441" s="748"/>
      <c r="P441" s="748"/>
      <c r="Q441" s="748"/>
      <c r="R441" s="748"/>
      <c r="S441" s="748"/>
      <c r="T441" s="748"/>
      <c r="U441" s="748"/>
      <c r="V441" s="748"/>
      <c r="W441" s="748"/>
      <c r="X441" s="748"/>
    </row>
    <row r="442" spans="1:24" ht="12.75">
      <c r="A442" s="237" t="s">
        <v>633</v>
      </c>
      <c r="B442" s="197"/>
      <c r="C442" s="732"/>
      <c r="D442" s="732"/>
      <c r="E442" s="732"/>
      <c r="F442" s="732"/>
      <c r="G442" s="732"/>
      <c r="H442" s="732"/>
      <c r="I442" s="732"/>
      <c r="J442" s="732"/>
      <c r="K442" s="732"/>
      <c r="L442" s="732"/>
      <c r="M442" s="748"/>
      <c r="N442" s="748"/>
      <c r="O442" s="748"/>
      <c r="P442" s="748"/>
      <c r="Q442" s="748"/>
      <c r="R442" s="748"/>
      <c r="S442" s="748"/>
      <c r="T442" s="748"/>
      <c r="U442" s="748"/>
      <c r="V442" s="748"/>
      <c r="W442" s="748"/>
      <c r="X442" s="748"/>
    </row>
    <row r="443" spans="1:24" ht="12.75">
      <c r="A443" s="201"/>
      <c r="B443" s="197"/>
      <c r="C443" s="732"/>
      <c r="D443" s="732"/>
      <c r="E443" s="732"/>
      <c r="F443" s="732"/>
      <c r="G443" s="732"/>
      <c r="H443" s="732"/>
      <c r="I443" s="732"/>
      <c r="J443" s="732"/>
      <c r="K443" s="732"/>
      <c r="L443" s="732"/>
      <c r="M443" s="748"/>
      <c r="N443" s="748"/>
      <c r="O443" s="748"/>
      <c r="P443" s="748"/>
      <c r="Q443" s="748"/>
      <c r="R443" s="748"/>
      <c r="S443" s="748"/>
      <c r="T443" s="748"/>
      <c r="U443" s="748"/>
      <c r="V443" s="748"/>
      <c r="W443" s="748"/>
      <c r="X443" s="748"/>
    </row>
    <row r="444" spans="1:24" ht="12.75">
      <c r="A444" s="201"/>
      <c r="C444" s="732"/>
      <c r="D444" s="732"/>
      <c r="E444" s="732"/>
      <c r="F444" s="732"/>
      <c r="G444" s="197" t="s">
        <v>647</v>
      </c>
      <c r="H444" s="732"/>
      <c r="I444" s="732"/>
      <c r="J444" s="732"/>
      <c r="K444" s="732"/>
      <c r="L444" s="732"/>
      <c r="M444" s="748"/>
      <c r="N444" s="748"/>
      <c r="O444" s="748"/>
      <c r="P444" s="748"/>
      <c r="Q444" s="748"/>
      <c r="R444" s="748"/>
      <c r="S444" s="748"/>
      <c r="T444" s="748"/>
      <c r="U444" s="748"/>
      <c r="V444" s="748"/>
      <c r="W444" s="748"/>
      <c r="X444" s="748"/>
    </row>
    <row r="445" spans="1:24" ht="12.75">
      <c r="A445" s="201"/>
      <c r="C445" s="732"/>
      <c r="D445" s="732"/>
      <c r="E445" s="732"/>
      <c r="F445" s="732"/>
      <c r="G445" s="1285" t="s">
        <v>1436</v>
      </c>
      <c r="H445" s="732"/>
      <c r="I445" s="732"/>
      <c r="J445" s="732"/>
      <c r="K445" s="732"/>
      <c r="L445" s="732"/>
      <c r="M445" s="748"/>
      <c r="N445" s="748"/>
      <c r="O445" s="748"/>
      <c r="P445" s="748"/>
      <c r="Q445" s="748"/>
      <c r="R445" s="748"/>
      <c r="S445" s="748"/>
      <c r="T445" s="748"/>
      <c r="U445" s="748"/>
      <c r="V445" s="748"/>
      <c r="W445" s="748"/>
      <c r="X445" s="748"/>
    </row>
    <row r="446" spans="1:24" ht="20.25">
      <c r="A446" s="201"/>
      <c r="B446" s="1366" t="s">
        <v>1279</v>
      </c>
      <c r="C446" s="1366"/>
      <c r="D446" s="1366"/>
      <c r="E446" s="1366"/>
      <c r="F446" s="1366"/>
      <c r="G446" s="1366"/>
      <c r="H446" s="1366"/>
      <c r="I446" s="1366"/>
      <c r="J446" s="1366"/>
      <c r="K446" s="1366"/>
      <c r="L446" s="1366"/>
      <c r="M446" s="748"/>
      <c r="N446" s="748"/>
      <c r="O446" s="748"/>
      <c r="P446" s="748"/>
      <c r="Q446" s="748"/>
      <c r="R446" s="748"/>
      <c r="S446" s="748"/>
      <c r="T446" s="748"/>
      <c r="U446" s="748"/>
      <c r="V446" s="748"/>
      <c r="W446" s="748"/>
      <c r="X446" s="748"/>
    </row>
    <row r="447" spans="1:24" ht="16.5">
      <c r="A447" s="201"/>
      <c r="B447" s="1639" t="str">
        <f>$B$2</f>
        <v>(For Rate Year Beginning July 1, 2015, Based on 2014 Data)</v>
      </c>
      <c r="C447" s="1639"/>
      <c r="D447" s="1639"/>
      <c r="E447" s="1639"/>
      <c r="F447" s="1639"/>
      <c r="G447" s="1639"/>
      <c r="H447" s="1639"/>
      <c r="I447" s="1639"/>
      <c r="J447" s="1639"/>
      <c r="K447" s="1639"/>
      <c r="L447" s="1639"/>
      <c r="M447" s="748"/>
      <c r="N447" s="748"/>
      <c r="O447" s="748"/>
      <c r="P447" s="748"/>
      <c r="Q447" s="748"/>
      <c r="R447" s="748"/>
      <c r="S447" s="748"/>
      <c r="T447" s="748"/>
      <c r="U447" s="748"/>
      <c r="V447" s="748"/>
      <c r="W447" s="748"/>
      <c r="X447" s="748"/>
    </row>
    <row r="448" spans="1:24" ht="12.75">
      <c r="A448" s="201"/>
      <c r="M448" s="748"/>
      <c r="N448" s="748"/>
      <c r="O448" s="748"/>
      <c r="P448" s="748"/>
      <c r="Q448" s="748"/>
      <c r="R448" s="748"/>
      <c r="S448" s="748"/>
      <c r="T448" s="748"/>
      <c r="U448" s="748"/>
      <c r="V448" s="748"/>
      <c r="W448" s="748"/>
      <c r="X448" s="748"/>
    </row>
    <row r="449" spans="1:24" ht="12.75">
      <c r="A449" s="1653" t="s">
        <v>1360</v>
      </c>
      <c r="B449" s="1654"/>
      <c r="C449" s="1654"/>
      <c r="D449" s="1654"/>
      <c r="E449" s="1654"/>
      <c r="F449" s="1654"/>
      <c r="M449" s="748"/>
      <c r="N449" s="748"/>
      <c r="O449" s="748"/>
      <c r="P449" s="748"/>
      <c r="Q449" s="748"/>
      <c r="R449" s="748"/>
      <c r="S449" s="748"/>
      <c r="T449" s="748"/>
      <c r="U449" s="748"/>
      <c r="V449" s="748"/>
      <c r="W449" s="748"/>
      <c r="X449" s="748"/>
    </row>
    <row r="450" spans="1:24" ht="12.75">
      <c r="A450" s="201"/>
      <c r="M450" s="748"/>
      <c r="N450" s="748"/>
      <c r="O450" s="748"/>
      <c r="P450" s="748"/>
      <c r="Q450" s="748"/>
      <c r="R450" s="748"/>
      <c r="S450" s="748"/>
      <c r="T450" s="748"/>
      <c r="U450" s="748"/>
      <c r="V450" s="748"/>
      <c r="W450" s="748"/>
      <c r="X450" s="748"/>
    </row>
    <row r="451" spans="1:24" ht="12.75">
      <c r="A451" s="201"/>
      <c r="B451" t="s">
        <v>1362</v>
      </c>
      <c r="M451" s="748"/>
      <c r="N451" s="748"/>
      <c r="O451" s="748"/>
      <c r="P451" s="748"/>
      <c r="Q451" s="748"/>
      <c r="R451" s="748"/>
      <c r="S451" s="748"/>
      <c r="T451" s="748"/>
      <c r="U451" s="748"/>
      <c r="V451" s="748"/>
      <c r="W451" s="748"/>
      <c r="X451" s="748"/>
    </row>
    <row r="452" spans="1:24" ht="12.75">
      <c r="A452" s="201"/>
      <c r="B452" t="s">
        <v>1369</v>
      </c>
      <c r="M452" s="748"/>
      <c r="N452" s="748"/>
      <c r="O452" s="748"/>
      <c r="P452" s="748"/>
      <c r="Q452" s="748"/>
      <c r="R452" s="748"/>
      <c r="S452" s="748"/>
      <c r="T452" s="748"/>
      <c r="U452" s="748"/>
      <c r="V452" s="748"/>
      <c r="W452" s="748"/>
      <c r="X452" s="748"/>
    </row>
    <row r="453" spans="1:24" ht="12.75">
      <c r="A453" s="201"/>
      <c r="B453" t="s">
        <v>409</v>
      </c>
      <c r="M453" s="748"/>
      <c r="N453" s="803"/>
      <c r="O453" s="748"/>
      <c r="P453" s="748"/>
      <c r="Q453" s="803"/>
      <c r="R453" s="748"/>
      <c r="S453" s="748"/>
      <c r="T453" s="748"/>
      <c r="U453" s="748"/>
      <c r="V453" s="748"/>
      <c r="W453" s="748"/>
      <c r="X453" s="748"/>
    </row>
    <row r="454" spans="1:24" ht="12.75">
      <c r="A454" s="201"/>
      <c r="B454" t="s">
        <v>1370</v>
      </c>
      <c r="M454" s="748"/>
      <c r="N454" s="748"/>
      <c r="O454" s="748"/>
      <c r="P454" s="748"/>
      <c r="Q454" s="748"/>
      <c r="R454" s="748"/>
      <c r="S454" s="748"/>
      <c r="T454" s="748"/>
      <c r="U454" s="748"/>
      <c r="V454" s="748"/>
      <c r="W454" s="748"/>
      <c r="X454" s="748"/>
    </row>
    <row r="455" spans="1:24" ht="12.75">
      <c r="A455" s="201"/>
      <c r="M455" s="748"/>
      <c r="N455" s="804"/>
      <c r="O455" s="748"/>
      <c r="P455" s="748"/>
      <c r="Q455" s="804"/>
      <c r="R455" s="748"/>
      <c r="S455" s="748"/>
      <c r="T455" s="748"/>
      <c r="U455" s="748"/>
      <c r="V455" s="748"/>
      <c r="W455" s="748"/>
      <c r="X455" s="748"/>
    </row>
    <row r="456" spans="1:24" ht="12.75">
      <c r="A456" s="1658" t="s">
        <v>692</v>
      </c>
      <c r="B456" s="1400"/>
      <c r="M456" s="748"/>
      <c r="N456" s="748"/>
      <c r="O456" s="748"/>
      <c r="P456" s="748"/>
      <c r="Q456" s="748"/>
      <c r="R456" s="748"/>
      <c r="S456" s="748"/>
      <c r="T456" s="748"/>
      <c r="U456" s="748"/>
      <c r="V456" s="748"/>
      <c r="W456" s="748"/>
      <c r="X456" s="748"/>
    </row>
    <row r="457" spans="1:24" ht="6" customHeight="1">
      <c r="A457" s="1368"/>
      <c r="B457" s="1368"/>
      <c r="M457" s="748"/>
      <c r="N457" s="748"/>
      <c r="O457" s="748"/>
      <c r="P457" s="748"/>
      <c r="Q457" s="748"/>
      <c r="R457" s="748"/>
      <c r="S457" s="748"/>
      <c r="T457" s="748"/>
      <c r="U457" s="748"/>
      <c r="V457" s="748"/>
      <c r="W457" s="748"/>
      <c r="X457" s="748"/>
    </row>
    <row r="458" spans="1:24" ht="12.75">
      <c r="A458" s="1655" t="s">
        <v>1257</v>
      </c>
      <c r="B458" s="1400"/>
      <c r="C458" s="201" t="s">
        <v>844</v>
      </c>
      <c r="E458" s="201"/>
      <c r="F458" s="201"/>
      <c r="G458" s="201"/>
      <c r="H458" s="201"/>
      <c r="I458" s="201"/>
      <c r="L458" s="791">
        <f>'Appendix A'!$H$230</f>
        <v>35779600.62019057</v>
      </c>
      <c r="M458" s="755"/>
      <c r="N458" s="755"/>
      <c r="O458" s="755"/>
      <c r="P458" s="755"/>
      <c r="Q458" s="755"/>
      <c r="R458" s="755"/>
      <c r="S458" s="755"/>
      <c r="T458" s="748"/>
      <c r="U458" s="748"/>
      <c r="V458" s="748"/>
      <c r="W458" s="748"/>
      <c r="X458" s="748"/>
    </row>
    <row r="459" spans="1:24" ht="12.75">
      <c r="A459" s="1655" t="s">
        <v>1254</v>
      </c>
      <c r="B459" s="1400"/>
      <c r="C459" s="201" t="s">
        <v>485</v>
      </c>
      <c r="E459" s="201"/>
      <c r="F459" s="201"/>
      <c r="G459" s="201"/>
      <c r="H459" s="201"/>
      <c r="I459" s="201"/>
      <c r="L459" s="791">
        <f>'Appendix A'!$H$30</f>
        <v>205573967.51097637</v>
      </c>
      <c r="M459" s="748"/>
      <c r="N459" s="748"/>
      <c r="O459" s="748"/>
      <c r="P459" s="748"/>
      <c r="Q459" s="748"/>
      <c r="R459" s="748"/>
      <c r="S459" s="748"/>
      <c r="T459" s="748"/>
      <c r="U459" s="748"/>
      <c r="V459" s="748"/>
      <c r="W459" s="748"/>
      <c r="X459" s="748"/>
    </row>
    <row r="460" spans="1:24" ht="12.75">
      <c r="A460" s="1655" t="s">
        <v>1251</v>
      </c>
      <c r="B460" s="1400"/>
      <c r="C460" s="201" t="s">
        <v>1371</v>
      </c>
      <c r="E460" s="201"/>
      <c r="F460" s="201"/>
      <c r="G460" s="201"/>
      <c r="H460" s="201"/>
      <c r="I460" s="201"/>
      <c r="L460" s="792">
        <f>L458/L459</f>
        <v>0.17404733222498203</v>
      </c>
      <c r="M460" s="748"/>
      <c r="N460" s="748"/>
      <c r="O460" s="748"/>
      <c r="P460" s="748"/>
      <c r="Q460" s="748"/>
      <c r="R460" s="748"/>
      <c r="S460" s="748"/>
      <c r="T460" s="748"/>
      <c r="U460" s="748"/>
      <c r="V460" s="748"/>
      <c r="W460" s="748"/>
      <c r="X460" s="748"/>
    </row>
    <row r="461" spans="1:24" ht="12.75">
      <c r="A461" s="1655" t="s">
        <v>1248</v>
      </c>
      <c r="B461" s="1400"/>
      <c r="C461" s="201" t="s">
        <v>1037</v>
      </c>
      <c r="E461" s="201"/>
      <c r="F461" s="201"/>
      <c r="G461" s="201"/>
      <c r="H461" s="201"/>
      <c r="I461" s="201"/>
      <c r="L461" s="916">
        <f>'Appendix A'!$H$207</f>
        <v>0.623076923076923</v>
      </c>
      <c r="M461" s="748"/>
      <c r="N461" s="748"/>
      <c r="O461" s="748"/>
      <c r="P461" s="748"/>
      <c r="Q461" s="748"/>
      <c r="R461" s="748"/>
      <c r="S461" s="748"/>
      <c r="T461" s="748"/>
      <c r="U461" s="748"/>
      <c r="V461" s="748"/>
      <c r="W461" s="748"/>
      <c r="X461" s="748"/>
    </row>
    <row r="462" spans="1:24" ht="12.75">
      <c r="A462" s="1655" t="s">
        <v>1246</v>
      </c>
      <c r="B462" s="1400"/>
      <c r="C462" s="201" t="s">
        <v>1358</v>
      </c>
      <c r="E462" s="201"/>
      <c r="F462" s="201"/>
      <c r="G462" s="201"/>
      <c r="H462" s="201"/>
      <c r="I462" s="201"/>
      <c r="L462" s="916">
        <f>'6 - WACC'!$G$16</f>
        <v>0.4925578665212073</v>
      </c>
      <c r="M462" s="748"/>
      <c r="N462" s="748"/>
      <c r="O462" s="748"/>
      <c r="P462" s="748"/>
      <c r="Q462" s="748"/>
      <c r="R462" s="748"/>
      <c r="S462" s="748"/>
      <c r="T462" s="748"/>
      <c r="U462" s="748"/>
      <c r="V462" s="748"/>
      <c r="W462" s="748"/>
      <c r="X462" s="748"/>
    </row>
    <row r="463" spans="1:24" ht="12.75">
      <c r="A463" s="1655" t="s">
        <v>352</v>
      </c>
      <c r="B463" s="1400"/>
      <c r="C463" s="237" t="s">
        <v>609</v>
      </c>
      <c r="L463" s="916">
        <f>((0.01/L461)*L462*100)</f>
        <v>0.7905249709599625</v>
      </c>
      <c r="M463" s="748"/>
      <c r="N463" s="748"/>
      <c r="O463" s="748"/>
      <c r="P463" s="748"/>
      <c r="Q463" s="748"/>
      <c r="R463" s="748"/>
      <c r="S463" s="748"/>
      <c r="T463" s="748"/>
      <c r="U463" s="748"/>
      <c r="V463" s="748"/>
      <c r="W463" s="748"/>
      <c r="X463" s="748"/>
    </row>
    <row r="464" spans="1:24" ht="13.5" thickBot="1">
      <c r="A464" s="1368"/>
      <c r="B464" s="1368"/>
      <c r="C464" s="197"/>
      <c r="M464" s="755"/>
      <c r="N464" s="755"/>
      <c r="O464" s="755"/>
      <c r="P464" s="755"/>
      <c r="Q464" s="755"/>
      <c r="R464" s="755"/>
      <c r="S464" s="755"/>
      <c r="T464" s="748"/>
      <c r="U464" s="748"/>
      <c r="V464" s="748"/>
      <c r="W464" s="748"/>
      <c r="X464" s="748"/>
    </row>
    <row r="465" spans="1:24" ht="13.5" thickBot="1">
      <c r="A465" s="1655" t="s">
        <v>351</v>
      </c>
      <c r="B465" s="1656"/>
      <c r="C465" s="1683" t="s">
        <v>1372</v>
      </c>
      <c r="D465" s="1684"/>
      <c r="E465" s="1686" t="s">
        <v>416</v>
      </c>
      <c r="F465" s="1686"/>
      <c r="G465" s="1686"/>
      <c r="H465" s="1686"/>
      <c r="I465" s="1686"/>
      <c r="J465" s="1686"/>
      <c r="K465" s="1686"/>
      <c r="L465" s="1687"/>
      <c r="M465" s="748"/>
      <c r="N465" s="748"/>
      <c r="O465" s="748"/>
      <c r="P465" s="748"/>
      <c r="Q465" s="748"/>
      <c r="R465" s="748"/>
      <c r="S465" s="748"/>
      <c r="T465" s="748"/>
      <c r="U465" s="748"/>
      <c r="V465" s="748"/>
      <c r="W465" s="748"/>
      <c r="X465" s="748"/>
    </row>
    <row r="466" spans="1:24" ht="12" customHeight="1" thickBot="1">
      <c r="A466" s="1368"/>
      <c r="B466" s="1652"/>
      <c r="C466" s="919"/>
      <c r="D466" s="910"/>
      <c r="E466" s="763"/>
      <c r="F466" s="1688" t="s">
        <v>523</v>
      </c>
      <c r="G466" s="1689"/>
      <c r="H466" s="763"/>
      <c r="I466" s="763"/>
      <c r="J466" s="763"/>
      <c r="K466" s="763"/>
      <c r="L466" s="920" t="s">
        <v>524</v>
      </c>
      <c r="M466" s="748"/>
      <c r="N466" s="748"/>
      <c r="O466" s="748"/>
      <c r="P466" s="748"/>
      <c r="Q466" s="748"/>
      <c r="R466" s="748"/>
      <c r="S466" s="748"/>
      <c r="T466" s="748"/>
      <c r="U466" s="748"/>
      <c r="V466" s="748"/>
      <c r="W466" s="748"/>
      <c r="X466" s="748"/>
    </row>
    <row r="467" spans="1:24" ht="12.75">
      <c r="A467" s="1655" t="s">
        <v>349</v>
      </c>
      <c r="B467" s="1656"/>
      <c r="C467" s="1677" t="s">
        <v>1374</v>
      </c>
      <c r="D467" s="1678"/>
      <c r="E467" s="1678"/>
      <c r="F467" s="1679">
        <v>10267</v>
      </c>
      <c r="G467" s="1680"/>
      <c r="H467" s="1681" t="s">
        <v>0</v>
      </c>
      <c r="I467" s="1678"/>
      <c r="J467" s="1678"/>
      <c r="K467" s="1678"/>
      <c r="L467" s="932">
        <f>L460</f>
        <v>0.17404733222498203</v>
      </c>
      <c r="M467" s="748"/>
      <c r="N467" s="748"/>
      <c r="O467" s="748"/>
      <c r="P467" s="748"/>
      <c r="Q467" s="748"/>
      <c r="R467" s="748"/>
      <c r="S467" s="748"/>
      <c r="T467" s="748"/>
      <c r="U467" s="748"/>
      <c r="V467" s="748"/>
      <c r="W467" s="748"/>
      <c r="X467" s="748"/>
    </row>
    <row r="468" spans="1:24" ht="12.75">
      <c r="A468" s="1655" t="s">
        <v>347</v>
      </c>
      <c r="B468" s="1656"/>
      <c r="C468" s="1665" t="s">
        <v>902</v>
      </c>
      <c r="D468" s="1666"/>
      <c r="E468" s="1666"/>
      <c r="F468" s="1682">
        <v>39115</v>
      </c>
      <c r="G468" s="1668"/>
      <c r="H468" s="1671" t="s">
        <v>632</v>
      </c>
      <c r="I468" s="1666"/>
      <c r="J468" s="1666"/>
      <c r="K468" s="1666"/>
      <c r="L468" s="1138">
        <v>0</v>
      </c>
      <c r="M468" s="748"/>
      <c r="N468" s="748"/>
      <c r="O468" s="748"/>
      <c r="P468" s="748"/>
      <c r="Q468" s="748"/>
      <c r="R468" s="748"/>
      <c r="S468" s="748"/>
      <c r="T468" s="748"/>
      <c r="U468" s="748"/>
      <c r="V468" s="748"/>
      <c r="W468" s="748"/>
      <c r="X468" s="748"/>
    </row>
    <row r="469" spans="1:24" ht="12.75">
      <c r="A469" s="1655" t="s">
        <v>365</v>
      </c>
      <c r="B469" s="1656"/>
      <c r="C469" s="1665" t="s">
        <v>1373</v>
      </c>
      <c r="D469" s="1666"/>
      <c r="E469" s="1666"/>
      <c r="F469" s="1667" t="s">
        <v>1129</v>
      </c>
      <c r="G469" s="1668"/>
      <c r="H469" s="1671" t="s">
        <v>1347</v>
      </c>
      <c r="I469" s="1666"/>
      <c r="J469" s="1666"/>
      <c r="K469" s="1666"/>
      <c r="L469" s="943">
        <f>L468*L463</f>
        <v>0</v>
      </c>
      <c r="M469" s="748"/>
      <c r="N469" s="748"/>
      <c r="O469" s="748"/>
      <c r="P469" s="748"/>
      <c r="Q469" s="748"/>
      <c r="R469" s="748"/>
      <c r="S469" s="748"/>
      <c r="T469" s="748"/>
      <c r="U469" s="748"/>
      <c r="V469" s="748"/>
      <c r="W469" s="748"/>
      <c r="X469" s="748"/>
    </row>
    <row r="470" spans="1:24" ht="13.5" thickBot="1">
      <c r="A470" s="1655" t="s">
        <v>363</v>
      </c>
      <c r="B470" s="1656"/>
      <c r="C470" s="1672" t="s">
        <v>1128</v>
      </c>
      <c r="D470" s="1673"/>
      <c r="E470" s="1673"/>
      <c r="F470" s="1674" t="s">
        <v>1002</v>
      </c>
      <c r="G470" s="1675"/>
      <c r="H470" s="1676" t="s">
        <v>1</v>
      </c>
      <c r="I470" s="1673"/>
      <c r="J470" s="1673"/>
      <c r="K470" s="1673"/>
      <c r="L470" s="1300">
        <v>1</v>
      </c>
      <c r="M470" s="748"/>
      <c r="N470" s="748"/>
      <c r="O470" s="748"/>
      <c r="P470" s="748"/>
      <c r="Q470" s="748"/>
      <c r="R470" s="748"/>
      <c r="S470" s="748"/>
      <c r="T470" s="748"/>
      <c r="U470" s="748"/>
      <c r="V470" s="748"/>
      <c r="W470" s="748"/>
      <c r="X470" s="748"/>
    </row>
    <row r="471" spans="1:24" ht="27.75" customHeight="1">
      <c r="A471" s="1368"/>
      <c r="B471" s="1652"/>
      <c r="C471" s="921" t="s">
        <v>1081</v>
      </c>
      <c r="D471" s="1669" t="s">
        <v>101</v>
      </c>
      <c r="E471" s="1670"/>
      <c r="F471" s="1669" t="s">
        <v>1376</v>
      </c>
      <c r="G471" s="1670"/>
      <c r="H471" s="1669" t="s">
        <v>8</v>
      </c>
      <c r="I471" s="1670"/>
      <c r="J471" s="921" t="s">
        <v>1314</v>
      </c>
      <c r="K471" s="921" t="s">
        <v>1315</v>
      </c>
      <c r="L471" s="921" t="s">
        <v>1316</v>
      </c>
      <c r="M471" s="748"/>
      <c r="N471" s="748"/>
      <c r="O471" s="748"/>
      <c r="P471" s="748"/>
      <c r="Q471" s="748"/>
      <c r="R471" s="748"/>
      <c r="S471" s="748"/>
      <c r="T471" s="748"/>
      <c r="U471" s="748"/>
      <c r="V471" s="748"/>
      <c r="W471" s="748"/>
      <c r="X471" s="748"/>
    </row>
    <row r="472" spans="1:24" ht="39.75" customHeight="1" thickBot="1">
      <c r="A472" s="1368"/>
      <c r="B472" s="1652"/>
      <c r="C472" s="911"/>
      <c r="D472" s="1659"/>
      <c r="E472" s="1660"/>
      <c r="F472" s="1659"/>
      <c r="G472" s="1660"/>
      <c r="H472" s="1661" t="s">
        <v>1348</v>
      </c>
      <c r="I472" s="1662"/>
      <c r="J472" s="923" t="s">
        <v>12</v>
      </c>
      <c r="K472" s="922" t="s">
        <v>13</v>
      </c>
      <c r="L472" s="911" t="s">
        <v>9</v>
      </c>
      <c r="M472" s="748"/>
      <c r="N472" s="748"/>
      <c r="O472" s="748"/>
      <c r="P472" s="748"/>
      <c r="Q472" s="748"/>
      <c r="R472" s="748"/>
      <c r="S472" s="748"/>
      <c r="T472" s="748"/>
      <c r="U472" s="748"/>
      <c r="V472" s="748"/>
      <c r="W472" s="748"/>
      <c r="X472" s="748"/>
    </row>
    <row r="473" spans="1:24" ht="12.75">
      <c r="A473" s="1368"/>
      <c r="B473" s="1652"/>
      <c r="C473" s="924" t="s">
        <v>525</v>
      </c>
      <c r="D473" s="1663" t="s">
        <v>2</v>
      </c>
      <c r="E473" s="1664"/>
      <c r="F473" s="1663" t="s">
        <v>3</v>
      </c>
      <c r="G473" s="1664"/>
      <c r="H473" s="1663" t="s">
        <v>4</v>
      </c>
      <c r="I473" s="1664"/>
      <c r="J473" s="925" t="s">
        <v>5</v>
      </c>
      <c r="K473" s="925" t="s">
        <v>6</v>
      </c>
      <c r="L473" s="926" t="s">
        <v>7</v>
      </c>
      <c r="M473" s="748"/>
      <c r="N473" s="748"/>
      <c r="O473" s="748"/>
      <c r="P473" s="748"/>
      <c r="Q473" s="748"/>
      <c r="R473" s="748"/>
      <c r="S473" s="748"/>
      <c r="T473" s="748"/>
      <c r="U473" s="748"/>
      <c r="V473" s="748"/>
      <c r="W473" s="748"/>
      <c r="X473" s="748"/>
    </row>
    <row r="474" spans="1:24" ht="12.75">
      <c r="A474" s="1651" t="s">
        <v>361</v>
      </c>
      <c r="B474" s="1652"/>
      <c r="C474" s="1318">
        <v>2007</v>
      </c>
      <c r="D474" s="1308"/>
      <c r="E474" s="1308">
        <v>742702</v>
      </c>
      <c r="F474" s="1308"/>
      <c r="G474" s="1316">
        <v>2959</v>
      </c>
      <c r="H474" s="928"/>
      <c r="I474" s="928">
        <f>E474-G474</f>
        <v>739743</v>
      </c>
      <c r="J474" s="1244" t="s">
        <v>802</v>
      </c>
      <c r="K474" s="928">
        <f>I474*$L$469*$L$470</f>
        <v>0</v>
      </c>
      <c r="L474" s="1244" t="s">
        <v>802</v>
      </c>
      <c r="M474" s="748"/>
      <c r="N474" s="748"/>
      <c r="O474" s="748"/>
      <c r="P474" s="748"/>
      <c r="Q474" s="748"/>
      <c r="R474" s="748"/>
      <c r="S474" s="748"/>
      <c r="T474" s="748"/>
      <c r="U474" s="748"/>
      <c r="V474" s="748"/>
      <c r="W474" s="748"/>
      <c r="X474" s="748"/>
    </row>
    <row r="475" spans="1:24" ht="12.75">
      <c r="A475" s="1651" t="s">
        <v>359</v>
      </c>
      <c r="B475" s="1652"/>
      <c r="C475" s="1318">
        <v>2008</v>
      </c>
      <c r="D475" s="1308"/>
      <c r="E475" s="1308">
        <v>742702</v>
      </c>
      <c r="F475" s="1308"/>
      <c r="G475" s="1316">
        <v>20710</v>
      </c>
      <c r="H475" s="928"/>
      <c r="I475" s="928">
        <f aca="true" t="shared" si="24" ref="I475:I503">E475-G475</f>
        <v>721992</v>
      </c>
      <c r="J475" s="1244" t="s">
        <v>802</v>
      </c>
      <c r="K475" s="928">
        <f aca="true" t="shared" si="25" ref="K475:K503">I475*$L$469*$L$470</f>
        <v>0</v>
      </c>
      <c r="L475" s="1244" t="s">
        <v>802</v>
      </c>
      <c r="M475" s="748"/>
      <c r="N475" s="748"/>
      <c r="O475" s="748"/>
      <c r="P475" s="748"/>
      <c r="Q475" s="748"/>
      <c r="R475" s="748"/>
      <c r="S475" s="748"/>
      <c r="T475" s="748"/>
      <c r="U475" s="748"/>
      <c r="V475" s="748"/>
      <c r="W475" s="748"/>
      <c r="X475" s="748"/>
    </row>
    <row r="476" spans="1:24" ht="12.75">
      <c r="A476" s="1651" t="s">
        <v>310</v>
      </c>
      <c r="B476" s="1652"/>
      <c r="C476" s="1318">
        <v>2009</v>
      </c>
      <c r="D476" s="1308"/>
      <c r="E476" s="1308">
        <v>742702</v>
      </c>
      <c r="F476" s="1308"/>
      <c r="G476" s="1308">
        <v>38461</v>
      </c>
      <c r="H476" s="928"/>
      <c r="I476" s="928">
        <f t="shared" si="24"/>
        <v>704241</v>
      </c>
      <c r="J476" s="1244" t="s">
        <v>802</v>
      </c>
      <c r="K476" s="928">
        <f t="shared" si="25"/>
        <v>0</v>
      </c>
      <c r="L476" s="1244" t="s">
        <v>802</v>
      </c>
      <c r="M476" s="748"/>
      <c r="N476" s="748"/>
      <c r="O476" s="748"/>
      <c r="P476" s="748"/>
      <c r="Q476" s="748"/>
      <c r="R476" s="748"/>
      <c r="S476" s="748"/>
      <c r="T476" s="748"/>
      <c r="U476" s="748"/>
      <c r="V476" s="748"/>
      <c r="W476" s="748"/>
      <c r="X476" s="748"/>
    </row>
    <row r="477" spans="1:24" ht="12.75">
      <c r="A477" s="1651" t="s">
        <v>311</v>
      </c>
      <c r="B477" s="1652"/>
      <c r="C477" s="1318">
        <v>2010</v>
      </c>
      <c r="D477" s="1308"/>
      <c r="E477" s="1308">
        <v>742702</v>
      </c>
      <c r="F477" s="1308"/>
      <c r="G477" s="1308">
        <v>56212</v>
      </c>
      <c r="H477" s="928"/>
      <c r="I477" s="928">
        <f t="shared" si="24"/>
        <v>686490</v>
      </c>
      <c r="J477" s="1244" t="s">
        <v>802</v>
      </c>
      <c r="K477" s="928">
        <f t="shared" si="25"/>
        <v>0</v>
      </c>
      <c r="L477" s="1244" t="s">
        <v>802</v>
      </c>
      <c r="M477" s="748"/>
      <c r="N477" s="748"/>
      <c r="O477" s="748"/>
      <c r="P477" s="748"/>
      <c r="Q477" s="748"/>
      <c r="R477" s="748"/>
      <c r="S477" s="748"/>
      <c r="T477" s="748"/>
      <c r="U477" s="748"/>
      <c r="V477" s="748"/>
      <c r="W477" s="748"/>
      <c r="X477" s="748"/>
    </row>
    <row r="478" spans="1:24" ht="12.75">
      <c r="A478" s="1651" t="s">
        <v>1082</v>
      </c>
      <c r="B478" s="1652"/>
      <c r="C478" s="1318">
        <v>2011</v>
      </c>
      <c r="D478" s="1308"/>
      <c r="E478" s="1308">
        <v>742701.94</v>
      </c>
      <c r="F478" s="1308"/>
      <c r="G478" s="1308">
        <v>73958</v>
      </c>
      <c r="H478" s="928"/>
      <c r="I478" s="928">
        <f t="shared" si="24"/>
        <v>668743.94</v>
      </c>
      <c r="J478" s="928">
        <v>121526</v>
      </c>
      <c r="K478" s="928">
        <f t="shared" si="25"/>
        <v>0</v>
      </c>
      <c r="L478" s="929">
        <f aca="true" t="shared" si="26" ref="L478:L503">J478+K478</f>
        <v>121526</v>
      </c>
      <c r="M478" s="748"/>
      <c r="N478" s="748"/>
      <c r="O478" s="748"/>
      <c r="P478" s="748"/>
      <c r="Q478" s="748"/>
      <c r="R478" s="748"/>
      <c r="S478" s="748"/>
      <c r="T478" s="748"/>
      <c r="U478" s="748"/>
      <c r="V478" s="748"/>
      <c r="W478" s="748"/>
      <c r="X478" s="748"/>
    </row>
    <row r="479" spans="1:24" ht="12.75">
      <c r="A479" s="1651" t="s">
        <v>1083</v>
      </c>
      <c r="B479" s="1652"/>
      <c r="C479" s="1318">
        <v>2012</v>
      </c>
      <c r="D479" s="1308"/>
      <c r="E479" s="1308">
        <v>742702</v>
      </c>
      <c r="F479" s="1308"/>
      <c r="G479" s="1308">
        <v>97674</v>
      </c>
      <c r="H479" s="928"/>
      <c r="I479" s="928">
        <f t="shared" si="24"/>
        <v>645028</v>
      </c>
      <c r="J479" s="928">
        <v>115335</v>
      </c>
      <c r="K479" s="928">
        <f t="shared" si="25"/>
        <v>0</v>
      </c>
      <c r="L479" s="929">
        <f t="shared" si="26"/>
        <v>115335</v>
      </c>
      <c r="M479" s="748"/>
      <c r="N479" s="748"/>
      <c r="O479" s="748"/>
      <c r="P479" s="748"/>
      <c r="Q479" s="748"/>
      <c r="R479" s="748"/>
      <c r="S479" s="748"/>
      <c r="T479" s="748"/>
      <c r="U479" s="748"/>
      <c r="V479" s="748"/>
      <c r="W479" s="748"/>
      <c r="X479" s="748"/>
    </row>
    <row r="480" spans="1:24" ht="12.75">
      <c r="A480" s="1651" t="s">
        <v>1084</v>
      </c>
      <c r="B480" s="1652"/>
      <c r="C480" s="1318">
        <v>2013</v>
      </c>
      <c r="D480" s="1308"/>
      <c r="E480" s="1308">
        <v>742702</v>
      </c>
      <c r="F480" s="1308"/>
      <c r="G480" s="1308">
        <v>109833</v>
      </c>
      <c r="H480" s="928"/>
      <c r="I480" s="928">
        <f t="shared" si="24"/>
        <v>632869</v>
      </c>
      <c r="J480" s="928">
        <f aca="true" t="shared" si="27" ref="J480:J503">I480*$L$467*$L$470</f>
        <v>110149.16109789215</v>
      </c>
      <c r="K480" s="928">
        <f t="shared" si="25"/>
        <v>0</v>
      </c>
      <c r="L480" s="929">
        <f t="shared" si="26"/>
        <v>110149.16109789215</v>
      </c>
      <c r="M480" s="748"/>
      <c r="N480" s="748"/>
      <c r="O480" s="748"/>
      <c r="P480" s="748"/>
      <c r="Q480" s="748"/>
      <c r="R480" s="748"/>
      <c r="S480" s="748"/>
      <c r="T480" s="748"/>
      <c r="U480" s="748"/>
      <c r="V480" s="748"/>
      <c r="W480" s="748"/>
      <c r="X480" s="748"/>
    </row>
    <row r="481" spans="1:24" ht="12.75">
      <c r="A481" s="1651" t="s">
        <v>1085</v>
      </c>
      <c r="B481" s="1652"/>
      <c r="C481" s="1318">
        <v>2014</v>
      </c>
      <c r="D481" s="1308"/>
      <c r="E481" s="1308">
        <v>742863</v>
      </c>
      <c r="F481" s="1308"/>
      <c r="G481" s="1308">
        <v>128166</v>
      </c>
      <c r="H481" s="928"/>
      <c r="I481" s="928">
        <f t="shared" si="24"/>
        <v>614697</v>
      </c>
      <c r="J481" s="928">
        <f t="shared" si="27"/>
        <v>106986.37297669979</v>
      </c>
      <c r="K481" s="928">
        <f t="shared" si="25"/>
        <v>0</v>
      </c>
      <c r="L481" s="929">
        <f t="shared" si="26"/>
        <v>106986.37297669979</v>
      </c>
      <c r="M481" s="748"/>
      <c r="N481" s="748"/>
      <c r="O481" s="748"/>
      <c r="P481" s="748"/>
      <c r="Q481" s="748"/>
      <c r="R481" s="748"/>
      <c r="S481" s="748"/>
      <c r="T481" s="748"/>
      <c r="U481" s="748"/>
      <c r="V481" s="748"/>
      <c r="W481" s="748"/>
      <c r="X481" s="748"/>
    </row>
    <row r="482" spans="1:24" ht="12.75">
      <c r="A482" s="1651" t="s">
        <v>1086</v>
      </c>
      <c r="B482" s="1652"/>
      <c r="C482" s="1318"/>
      <c r="D482" s="1308"/>
      <c r="E482" s="1308"/>
      <c r="F482" s="1308"/>
      <c r="G482" s="1308"/>
      <c r="H482" s="928"/>
      <c r="I482" s="928">
        <f t="shared" si="24"/>
        <v>0</v>
      </c>
      <c r="J482" s="928">
        <f t="shared" si="27"/>
        <v>0</v>
      </c>
      <c r="K482" s="928">
        <f t="shared" si="25"/>
        <v>0</v>
      </c>
      <c r="L482" s="929">
        <f t="shared" si="26"/>
        <v>0</v>
      </c>
      <c r="M482" s="748"/>
      <c r="N482" s="748"/>
      <c r="O482" s="748"/>
      <c r="P482" s="748"/>
      <c r="Q482" s="748"/>
      <c r="R482" s="748"/>
      <c r="S482" s="748"/>
      <c r="T482" s="748"/>
      <c r="U482" s="748"/>
      <c r="V482" s="748"/>
      <c r="W482" s="748"/>
      <c r="X482" s="748"/>
    </row>
    <row r="483" spans="1:24" ht="12.75">
      <c r="A483" s="1651" t="s">
        <v>1087</v>
      </c>
      <c r="B483" s="1652"/>
      <c r="C483" s="1318"/>
      <c r="D483" s="1308"/>
      <c r="E483" s="1308"/>
      <c r="F483" s="1308"/>
      <c r="G483" s="1308"/>
      <c r="H483" s="928"/>
      <c r="I483" s="928">
        <f t="shared" si="24"/>
        <v>0</v>
      </c>
      <c r="J483" s="928">
        <f t="shared" si="27"/>
        <v>0</v>
      </c>
      <c r="K483" s="928">
        <f t="shared" si="25"/>
        <v>0</v>
      </c>
      <c r="L483" s="929">
        <f t="shared" si="26"/>
        <v>0</v>
      </c>
      <c r="M483" s="748"/>
      <c r="N483" s="748"/>
      <c r="O483" s="748"/>
      <c r="P483" s="748"/>
      <c r="Q483" s="748"/>
      <c r="R483" s="748"/>
      <c r="S483" s="748"/>
      <c r="T483" s="748"/>
      <c r="U483" s="748"/>
      <c r="V483" s="748"/>
      <c r="W483" s="748"/>
      <c r="X483" s="748"/>
    </row>
    <row r="484" spans="1:24" ht="12.75">
      <c r="A484" s="1651" t="s">
        <v>1088</v>
      </c>
      <c r="B484" s="1652"/>
      <c r="C484" s="1318"/>
      <c r="D484" s="1308"/>
      <c r="E484" s="1308"/>
      <c r="F484" s="1308"/>
      <c r="G484" s="1308"/>
      <c r="H484" s="928"/>
      <c r="I484" s="928">
        <f t="shared" si="24"/>
        <v>0</v>
      </c>
      <c r="J484" s="928">
        <f t="shared" si="27"/>
        <v>0</v>
      </c>
      <c r="K484" s="928">
        <f t="shared" si="25"/>
        <v>0</v>
      </c>
      <c r="L484" s="929">
        <f t="shared" si="26"/>
        <v>0</v>
      </c>
      <c r="M484" s="748"/>
      <c r="N484" s="748"/>
      <c r="O484" s="748"/>
      <c r="P484" s="748"/>
      <c r="Q484" s="748"/>
      <c r="R484" s="748"/>
      <c r="S484" s="748"/>
      <c r="T484" s="748"/>
      <c r="U484" s="748"/>
      <c r="V484" s="748"/>
      <c r="W484" s="748"/>
      <c r="X484" s="748"/>
    </row>
    <row r="485" spans="1:24" ht="12.75">
      <c r="A485" s="1651" t="s">
        <v>1089</v>
      </c>
      <c r="B485" s="1652"/>
      <c r="C485" s="1318"/>
      <c r="D485" s="1308"/>
      <c r="E485" s="1308"/>
      <c r="F485" s="1308"/>
      <c r="G485" s="1308"/>
      <c r="H485" s="928"/>
      <c r="I485" s="928">
        <f t="shared" si="24"/>
        <v>0</v>
      </c>
      <c r="J485" s="928">
        <f t="shared" si="27"/>
        <v>0</v>
      </c>
      <c r="K485" s="928">
        <f t="shared" si="25"/>
        <v>0</v>
      </c>
      <c r="L485" s="929">
        <f t="shared" si="26"/>
        <v>0</v>
      </c>
      <c r="M485" s="748"/>
      <c r="N485" s="748"/>
      <c r="O485" s="748"/>
      <c r="P485" s="748"/>
      <c r="Q485" s="748"/>
      <c r="R485" s="748"/>
      <c r="S485" s="748"/>
      <c r="T485" s="748"/>
      <c r="U485" s="748"/>
      <c r="V485" s="748"/>
      <c r="W485" s="748"/>
      <c r="X485" s="748"/>
    </row>
    <row r="486" spans="1:24" ht="12.75">
      <c r="A486" s="1651" t="s">
        <v>1090</v>
      </c>
      <c r="B486" s="1652"/>
      <c r="C486" s="1318"/>
      <c r="D486" s="1308"/>
      <c r="E486" s="1308"/>
      <c r="F486" s="1308"/>
      <c r="G486" s="1308"/>
      <c r="H486" s="928"/>
      <c r="I486" s="928">
        <f t="shared" si="24"/>
        <v>0</v>
      </c>
      <c r="J486" s="928">
        <f t="shared" si="27"/>
        <v>0</v>
      </c>
      <c r="K486" s="928">
        <f t="shared" si="25"/>
        <v>0</v>
      </c>
      <c r="L486" s="929">
        <f t="shared" si="26"/>
        <v>0</v>
      </c>
      <c r="M486" s="748"/>
      <c r="N486" s="748"/>
      <c r="O486" s="748"/>
      <c r="P486" s="748"/>
      <c r="Q486" s="748"/>
      <c r="R486" s="748"/>
      <c r="S486" s="748"/>
      <c r="T486" s="748"/>
      <c r="U486" s="748"/>
      <c r="V486" s="748"/>
      <c r="W486" s="748"/>
      <c r="X486" s="748"/>
    </row>
    <row r="487" spans="1:24" ht="12.75">
      <c r="A487" s="1651" t="s">
        <v>1091</v>
      </c>
      <c r="B487" s="1652"/>
      <c r="C487" s="1318"/>
      <c r="D487" s="1308"/>
      <c r="E487" s="1308"/>
      <c r="F487" s="1308"/>
      <c r="G487" s="1308"/>
      <c r="H487" s="928"/>
      <c r="I487" s="928">
        <f t="shared" si="24"/>
        <v>0</v>
      </c>
      <c r="J487" s="928">
        <f t="shared" si="27"/>
        <v>0</v>
      </c>
      <c r="K487" s="928">
        <f t="shared" si="25"/>
        <v>0</v>
      </c>
      <c r="L487" s="929">
        <f t="shared" si="26"/>
        <v>0</v>
      </c>
      <c r="M487" s="748"/>
      <c r="N487" s="748"/>
      <c r="O487" s="748"/>
      <c r="P487" s="748"/>
      <c r="Q487" s="748"/>
      <c r="R487" s="748"/>
      <c r="S487" s="748"/>
      <c r="T487" s="748"/>
      <c r="U487" s="748"/>
      <c r="V487" s="748"/>
      <c r="W487" s="748"/>
      <c r="X487" s="748"/>
    </row>
    <row r="488" spans="1:24" ht="12.75">
      <c r="A488" s="1651" t="s">
        <v>1092</v>
      </c>
      <c r="B488" s="1652"/>
      <c r="C488" s="1318"/>
      <c r="D488" s="1308"/>
      <c r="E488" s="1308"/>
      <c r="F488" s="1308"/>
      <c r="G488" s="1308"/>
      <c r="H488" s="928"/>
      <c r="I488" s="928">
        <f t="shared" si="24"/>
        <v>0</v>
      </c>
      <c r="J488" s="928">
        <f t="shared" si="27"/>
        <v>0</v>
      </c>
      <c r="K488" s="928">
        <f t="shared" si="25"/>
        <v>0</v>
      </c>
      <c r="L488" s="929">
        <f t="shared" si="26"/>
        <v>0</v>
      </c>
      <c r="M488" s="748"/>
      <c r="N488" s="748"/>
      <c r="O488" s="748"/>
      <c r="P488" s="748"/>
      <c r="Q488" s="748"/>
      <c r="R488" s="748"/>
      <c r="S488" s="748"/>
      <c r="T488" s="748"/>
      <c r="U488" s="748"/>
      <c r="V488" s="748"/>
      <c r="W488" s="748"/>
      <c r="X488" s="748"/>
    </row>
    <row r="489" spans="1:24" ht="12.75">
      <c r="A489" s="1651" t="s">
        <v>1093</v>
      </c>
      <c r="B489" s="1652"/>
      <c r="C489" s="1318"/>
      <c r="D489" s="1308"/>
      <c r="E489" s="1308"/>
      <c r="F489" s="1308"/>
      <c r="G489" s="1308"/>
      <c r="H489" s="928"/>
      <c r="I489" s="928">
        <f t="shared" si="24"/>
        <v>0</v>
      </c>
      <c r="J489" s="928">
        <f t="shared" si="27"/>
        <v>0</v>
      </c>
      <c r="K489" s="928">
        <f t="shared" si="25"/>
        <v>0</v>
      </c>
      <c r="L489" s="929">
        <f t="shared" si="26"/>
        <v>0</v>
      </c>
      <c r="M489" s="748"/>
      <c r="N489" s="748"/>
      <c r="O489" s="748"/>
      <c r="P489" s="748"/>
      <c r="Q489" s="748"/>
      <c r="R489" s="748"/>
      <c r="S489" s="748"/>
      <c r="T489" s="748"/>
      <c r="U489" s="748"/>
      <c r="V489" s="748"/>
      <c r="W489" s="748"/>
      <c r="X489" s="748"/>
    </row>
    <row r="490" spans="1:24" ht="12.75">
      <c r="A490" s="1651" t="s">
        <v>1094</v>
      </c>
      <c r="B490" s="1652"/>
      <c r="C490" s="1318"/>
      <c r="D490" s="1308"/>
      <c r="E490" s="1308"/>
      <c r="F490" s="1308"/>
      <c r="G490" s="1308"/>
      <c r="H490" s="928"/>
      <c r="I490" s="928">
        <f t="shared" si="24"/>
        <v>0</v>
      </c>
      <c r="J490" s="928">
        <f t="shared" si="27"/>
        <v>0</v>
      </c>
      <c r="K490" s="928">
        <f t="shared" si="25"/>
        <v>0</v>
      </c>
      <c r="L490" s="929">
        <f t="shared" si="26"/>
        <v>0</v>
      </c>
      <c r="M490" s="748"/>
      <c r="N490" s="748"/>
      <c r="O490" s="748"/>
      <c r="P490" s="748"/>
      <c r="Q490" s="748"/>
      <c r="R490" s="748"/>
      <c r="S490" s="748"/>
      <c r="T490" s="748"/>
      <c r="U490" s="748"/>
      <c r="V490" s="748"/>
      <c r="W490" s="748"/>
      <c r="X490" s="748"/>
    </row>
    <row r="491" spans="1:24" ht="12.75">
      <c r="A491" s="1651" t="s">
        <v>1095</v>
      </c>
      <c r="B491" s="1652"/>
      <c r="C491" s="1318"/>
      <c r="D491" s="1308"/>
      <c r="E491" s="1308"/>
      <c r="F491" s="1308"/>
      <c r="G491" s="1308"/>
      <c r="H491" s="928"/>
      <c r="I491" s="928">
        <f t="shared" si="24"/>
        <v>0</v>
      </c>
      <c r="J491" s="928">
        <f t="shared" si="27"/>
        <v>0</v>
      </c>
      <c r="K491" s="928">
        <f t="shared" si="25"/>
        <v>0</v>
      </c>
      <c r="L491" s="929">
        <f t="shared" si="26"/>
        <v>0</v>
      </c>
      <c r="M491" s="748"/>
      <c r="N491" s="748"/>
      <c r="O491" s="748"/>
      <c r="P491" s="748"/>
      <c r="Q491" s="748"/>
      <c r="R491" s="748"/>
      <c r="S491" s="748"/>
      <c r="T491" s="748"/>
      <c r="U491" s="748"/>
      <c r="V491" s="748"/>
      <c r="W491" s="748"/>
      <c r="X491" s="748"/>
    </row>
    <row r="492" spans="1:24" ht="12.75">
      <c r="A492" s="1651" t="s">
        <v>1096</v>
      </c>
      <c r="B492" s="1652"/>
      <c r="C492" s="1318"/>
      <c r="D492" s="1308"/>
      <c r="E492" s="1308"/>
      <c r="F492" s="1308"/>
      <c r="G492" s="1308"/>
      <c r="H492" s="928"/>
      <c r="I492" s="928">
        <f t="shared" si="24"/>
        <v>0</v>
      </c>
      <c r="J492" s="928">
        <f t="shared" si="27"/>
        <v>0</v>
      </c>
      <c r="K492" s="928">
        <f t="shared" si="25"/>
        <v>0</v>
      </c>
      <c r="L492" s="929">
        <f t="shared" si="26"/>
        <v>0</v>
      </c>
      <c r="M492" s="748"/>
      <c r="N492" s="748"/>
      <c r="O492" s="748"/>
      <c r="P492" s="748"/>
      <c r="Q492" s="748"/>
      <c r="R492" s="748"/>
      <c r="S492" s="748"/>
      <c r="T492" s="748"/>
      <c r="U492" s="748"/>
      <c r="V492" s="748"/>
      <c r="W492" s="748"/>
      <c r="X492" s="748"/>
    </row>
    <row r="493" spans="1:24" ht="12.75">
      <c r="A493" s="1651" t="s">
        <v>1097</v>
      </c>
      <c r="B493" s="1652"/>
      <c r="C493" s="1318"/>
      <c r="D493" s="1308"/>
      <c r="E493" s="1308"/>
      <c r="F493" s="1308"/>
      <c r="G493" s="1308"/>
      <c r="H493" s="928"/>
      <c r="I493" s="928">
        <f t="shared" si="24"/>
        <v>0</v>
      </c>
      <c r="J493" s="928">
        <f t="shared" si="27"/>
        <v>0</v>
      </c>
      <c r="K493" s="928">
        <f t="shared" si="25"/>
        <v>0</v>
      </c>
      <c r="L493" s="929">
        <f t="shared" si="26"/>
        <v>0</v>
      </c>
      <c r="M493" s="748"/>
      <c r="N493" s="748"/>
      <c r="O493" s="748"/>
      <c r="P493" s="748"/>
      <c r="Q493" s="748"/>
      <c r="R493" s="748"/>
      <c r="S493" s="748"/>
      <c r="T493" s="748"/>
      <c r="U493" s="748"/>
      <c r="V493" s="748"/>
      <c r="W493" s="748"/>
      <c r="X493" s="748"/>
    </row>
    <row r="494" spans="1:24" ht="12.75">
      <c r="A494" s="1651" t="s">
        <v>1098</v>
      </c>
      <c r="B494" s="1652"/>
      <c r="C494" s="1318"/>
      <c r="D494" s="1308"/>
      <c r="E494" s="1308"/>
      <c r="F494" s="1308"/>
      <c r="G494" s="1308"/>
      <c r="H494" s="928"/>
      <c r="I494" s="928">
        <f t="shared" si="24"/>
        <v>0</v>
      </c>
      <c r="J494" s="928">
        <f t="shared" si="27"/>
        <v>0</v>
      </c>
      <c r="K494" s="928">
        <f t="shared" si="25"/>
        <v>0</v>
      </c>
      <c r="L494" s="929">
        <f t="shared" si="26"/>
        <v>0</v>
      </c>
      <c r="M494" s="748"/>
      <c r="N494" s="748"/>
      <c r="O494" s="748"/>
      <c r="P494" s="748"/>
      <c r="Q494" s="748"/>
      <c r="R494" s="748"/>
      <c r="S494" s="748"/>
      <c r="T494" s="748"/>
      <c r="U494" s="748"/>
      <c r="V494" s="748"/>
      <c r="W494" s="748"/>
      <c r="X494" s="748"/>
    </row>
    <row r="495" spans="1:24" ht="12.75">
      <c r="A495" s="1651" t="s">
        <v>1099</v>
      </c>
      <c r="B495" s="1652"/>
      <c r="C495" s="1318"/>
      <c r="D495" s="1308"/>
      <c r="E495" s="1308"/>
      <c r="F495" s="1308"/>
      <c r="G495" s="1308"/>
      <c r="H495" s="928"/>
      <c r="I495" s="928">
        <f t="shared" si="24"/>
        <v>0</v>
      </c>
      <c r="J495" s="928">
        <f t="shared" si="27"/>
        <v>0</v>
      </c>
      <c r="K495" s="928">
        <f t="shared" si="25"/>
        <v>0</v>
      </c>
      <c r="L495" s="929">
        <f t="shared" si="26"/>
        <v>0</v>
      </c>
      <c r="M495" s="748"/>
      <c r="N495" s="748"/>
      <c r="O495" s="748"/>
      <c r="P495" s="748"/>
      <c r="Q495" s="748"/>
      <c r="R495" s="748"/>
      <c r="S495" s="748"/>
      <c r="T495" s="748"/>
      <c r="U495" s="748"/>
      <c r="V495" s="748"/>
      <c r="W495" s="748"/>
      <c r="X495" s="748"/>
    </row>
    <row r="496" spans="1:24" ht="12.75">
      <c r="A496" s="1651" t="s">
        <v>1101</v>
      </c>
      <c r="B496" s="1652"/>
      <c r="C496" s="1318"/>
      <c r="D496" s="1308"/>
      <c r="E496" s="1308"/>
      <c r="F496" s="1308"/>
      <c r="G496" s="1308"/>
      <c r="H496" s="928"/>
      <c r="I496" s="928">
        <f t="shared" si="24"/>
        <v>0</v>
      </c>
      <c r="J496" s="928">
        <f t="shared" si="27"/>
        <v>0</v>
      </c>
      <c r="K496" s="928">
        <f t="shared" si="25"/>
        <v>0</v>
      </c>
      <c r="L496" s="929">
        <f t="shared" si="26"/>
        <v>0</v>
      </c>
      <c r="M496" s="748"/>
      <c r="N496" s="748"/>
      <c r="O496" s="748"/>
      <c r="P496" s="748"/>
      <c r="Q496" s="748"/>
      <c r="R496" s="748"/>
      <c r="S496" s="748"/>
      <c r="T496" s="748"/>
      <c r="U496" s="748"/>
      <c r="V496" s="748"/>
      <c r="W496" s="748"/>
      <c r="X496" s="748"/>
    </row>
    <row r="497" spans="1:24" ht="12.75">
      <c r="A497" s="1651" t="s">
        <v>1102</v>
      </c>
      <c r="B497" s="1652"/>
      <c r="C497" s="1318"/>
      <c r="D497" s="1308"/>
      <c r="E497" s="1308"/>
      <c r="F497" s="1308"/>
      <c r="G497" s="1308"/>
      <c r="H497" s="928"/>
      <c r="I497" s="928">
        <f t="shared" si="24"/>
        <v>0</v>
      </c>
      <c r="J497" s="928">
        <f t="shared" si="27"/>
        <v>0</v>
      </c>
      <c r="K497" s="928">
        <f t="shared" si="25"/>
        <v>0</v>
      </c>
      <c r="L497" s="929">
        <f t="shared" si="26"/>
        <v>0</v>
      </c>
      <c r="M497" s="748"/>
      <c r="N497" s="748"/>
      <c r="O497" s="748"/>
      <c r="P497" s="748"/>
      <c r="Q497" s="748"/>
      <c r="R497" s="748"/>
      <c r="S497" s="748"/>
      <c r="T497" s="748"/>
      <c r="U497" s="748"/>
      <c r="V497" s="748"/>
      <c r="W497" s="748"/>
      <c r="X497" s="748"/>
    </row>
    <row r="498" spans="1:24" ht="12.75">
      <c r="A498" s="1651" t="s">
        <v>1103</v>
      </c>
      <c r="B498" s="1652"/>
      <c r="C498" s="1318"/>
      <c r="D498" s="1308"/>
      <c r="E498" s="1308"/>
      <c r="F498" s="1308"/>
      <c r="G498" s="1308"/>
      <c r="H498" s="928"/>
      <c r="I498" s="928">
        <f t="shared" si="24"/>
        <v>0</v>
      </c>
      <c r="J498" s="928">
        <f t="shared" si="27"/>
        <v>0</v>
      </c>
      <c r="K498" s="928">
        <f t="shared" si="25"/>
        <v>0</v>
      </c>
      <c r="L498" s="929">
        <f t="shared" si="26"/>
        <v>0</v>
      </c>
      <c r="M498" s="748"/>
      <c r="N498" s="748"/>
      <c r="O498" s="748"/>
      <c r="P498" s="748"/>
      <c r="Q498" s="748"/>
      <c r="R498" s="748"/>
      <c r="S498" s="748"/>
      <c r="T498" s="748"/>
      <c r="U498" s="748"/>
      <c r="V498" s="748"/>
      <c r="W498" s="748"/>
      <c r="X498" s="748"/>
    </row>
    <row r="499" spans="1:24" ht="12.75">
      <c r="A499" s="1651" t="s">
        <v>859</v>
      </c>
      <c r="B499" s="1652"/>
      <c r="C499" s="1318"/>
      <c r="D499" s="1308"/>
      <c r="E499" s="1308"/>
      <c r="F499" s="1308"/>
      <c r="G499" s="1308"/>
      <c r="H499" s="928"/>
      <c r="I499" s="928">
        <f t="shared" si="24"/>
        <v>0</v>
      </c>
      <c r="J499" s="928">
        <f t="shared" si="27"/>
        <v>0</v>
      </c>
      <c r="K499" s="928">
        <f t="shared" si="25"/>
        <v>0</v>
      </c>
      <c r="L499" s="929">
        <f t="shared" si="26"/>
        <v>0</v>
      </c>
      <c r="M499" s="748"/>
      <c r="N499" s="748"/>
      <c r="O499" s="748"/>
      <c r="P499" s="748"/>
      <c r="Q499" s="748"/>
      <c r="R499" s="748"/>
      <c r="S499" s="748"/>
      <c r="T499" s="748"/>
      <c r="U499" s="748"/>
      <c r="V499" s="748"/>
      <c r="W499" s="748"/>
      <c r="X499" s="748"/>
    </row>
    <row r="500" spans="1:24" ht="12.75">
      <c r="A500" s="1651" t="s">
        <v>486</v>
      </c>
      <c r="B500" s="1652"/>
      <c r="C500" s="1318"/>
      <c r="D500" s="1308"/>
      <c r="E500" s="1308"/>
      <c r="F500" s="1308"/>
      <c r="G500" s="1308"/>
      <c r="H500" s="928"/>
      <c r="I500" s="928">
        <f>E500-G500</f>
        <v>0</v>
      </c>
      <c r="J500" s="928">
        <f t="shared" si="27"/>
        <v>0</v>
      </c>
      <c r="K500" s="928">
        <f>I500*$L$469*$L$470</f>
        <v>0</v>
      </c>
      <c r="L500" s="929">
        <f>J500+K500</f>
        <v>0</v>
      </c>
      <c r="M500" s="748"/>
      <c r="N500" s="748"/>
      <c r="O500" s="748"/>
      <c r="P500" s="748"/>
      <c r="Q500" s="748"/>
      <c r="R500" s="748"/>
      <c r="S500" s="748"/>
      <c r="T500" s="748"/>
      <c r="U500" s="748"/>
      <c r="V500" s="748"/>
      <c r="W500" s="748"/>
      <c r="X500" s="748"/>
    </row>
    <row r="501" spans="1:24" ht="12.75">
      <c r="A501" s="1651" t="s">
        <v>487</v>
      </c>
      <c r="B501" s="1652"/>
      <c r="C501" s="1318"/>
      <c r="D501" s="1308"/>
      <c r="E501" s="1308"/>
      <c r="F501" s="1308"/>
      <c r="G501" s="1308"/>
      <c r="H501" s="928"/>
      <c r="I501" s="928">
        <f>E501-G501</f>
        <v>0</v>
      </c>
      <c r="J501" s="928">
        <f t="shared" si="27"/>
        <v>0</v>
      </c>
      <c r="K501" s="928">
        <f>I501*$L$469*$L$470</f>
        <v>0</v>
      </c>
      <c r="L501" s="929">
        <f>J501+K501</f>
        <v>0</v>
      </c>
      <c r="M501" s="748"/>
      <c r="N501" s="748"/>
      <c r="O501" s="748"/>
      <c r="P501" s="748"/>
      <c r="Q501" s="748"/>
      <c r="R501" s="748"/>
      <c r="S501" s="748"/>
      <c r="T501" s="748"/>
      <c r="U501" s="748"/>
      <c r="V501" s="748"/>
      <c r="W501" s="748"/>
      <c r="X501" s="748"/>
    </row>
    <row r="502" spans="1:24" ht="12.75">
      <c r="A502" s="1651" t="s">
        <v>10</v>
      </c>
      <c r="B502" s="1652"/>
      <c r="C502" s="1318"/>
      <c r="D502" s="1308"/>
      <c r="E502" s="1308"/>
      <c r="F502" s="1308"/>
      <c r="G502" s="1308"/>
      <c r="H502" s="928"/>
      <c r="I502" s="928">
        <f t="shared" si="24"/>
        <v>0</v>
      </c>
      <c r="J502" s="928">
        <f t="shared" si="27"/>
        <v>0</v>
      </c>
      <c r="K502" s="928">
        <f t="shared" si="25"/>
        <v>0</v>
      </c>
      <c r="L502" s="929">
        <f t="shared" si="26"/>
        <v>0</v>
      </c>
      <c r="M502" s="748"/>
      <c r="N502" s="748"/>
      <c r="O502" s="748"/>
      <c r="P502" s="748"/>
      <c r="Q502" s="748"/>
      <c r="R502" s="748"/>
      <c r="S502" s="748"/>
      <c r="T502" s="748"/>
      <c r="U502" s="748"/>
      <c r="V502" s="748"/>
      <c r="W502" s="748"/>
      <c r="X502" s="748"/>
    </row>
    <row r="503" spans="1:24" ht="13.5" thickBot="1">
      <c r="A503" s="1651" t="s">
        <v>11</v>
      </c>
      <c r="B503" s="1652"/>
      <c r="C503" s="1319"/>
      <c r="D503" s="1311"/>
      <c r="E503" s="1311"/>
      <c r="F503" s="1311"/>
      <c r="G503" s="1311"/>
      <c r="H503" s="930"/>
      <c r="I503" s="930">
        <f t="shared" si="24"/>
        <v>0</v>
      </c>
      <c r="J503" s="930">
        <f t="shared" si="27"/>
        <v>0</v>
      </c>
      <c r="K503" s="930">
        <f t="shared" si="25"/>
        <v>0</v>
      </c>
      <c r="L503" s="931">
        <f t="shared" si="26"/>
        <v>0</v>
      </c>
      <c r="M503" s="748"/>
      <c r="N503" s="748"/>
      <c r="O503" s="748"/>
      <c r="P503" s="748"/>
      <c r="Q503" s="748"/>
      <c r="R503" s="748"/>
      <c r="S503" s="748"/>
      <c r="T503" s="748"/>
      <c r="U503" s="748"/>
      <c r="V503" s="748"/>
      <c r="W503" s="748"/>
      <c r="X503" s="748"/>
    </row>
    <row r="504" spans="1:24" ht="12.75">
      <c r="A504" s="201"/>
      <c r="B504" s="197" t="s">
        <v>1136</v>
      </c>
      <c r="C504" s="732"/>
      <c r="D504" s="732"/>
      <c r="E504" s="732"/>
      <c r="F504" s="732"/>
      <c r="G504" s="732"/>
      <c r="H504" s="732"/>
      <c r="I504" s="732"/>
      <c r="J504" s="732"/>
      <c r="K504" s="732"/>
      <c r="L504" s="732"/>
      <c r="M504" s="748"/>
      <c r="N504" s="748"/>
      <c r="O504" s="748"/>
      <c r="P504" s="748"/>
      <c r="Q504" s="748"/>
      <c r="R504" s="748"/>
      <c r="S504" s="748"/>
      <c r="T504" s="748"/>
      <c r="U504" s="748"/>
      <c r="V504" s="748"/>
      <c r="W504" s="748"/>
      <c r="X504" s="748"/>
    </row>
    <row r="505" spans="1:24" ht="12.75">
      <c r="A505" s="237" t="s">
        <v>633</v>
      </c>
      <c r="B505" s="197"/>
      <c r="C505" s="732"/>
      <c r="D505" s="732"/>
      <c r="E505" s="732"/>
      <c r="F505" s="732"/>
      <c r="G505" s="732"/>
      <c r="H505" s="732"/>
      <c r="I505" s="732"/>
      <c r="J505" s="732"/>
      <c r="K505" s="732"/>
      <c r="L505" s="732"/>
      <c r="M505" s="748"/>
      <c r="N505" s="748"/>
      <c r="O505" s="748"/>
      <c r="P505" s="748"/>
      <c r="Q505" s="748"/>
      <c r="R505" s="748"/>
      <c r="S505" s="748"/>
      <c r="T505" s="748"/>
      <c r="U505" s="748"/>
      <c r="V505" s="748"/>
      <c r="W505" s="748"/>
      <c r="X505" s="748"/>
    </row>
    <row r="506" spans="1:24" ht="12.75">
      <c r="A506" s="201"/>
      <c r="B506" s="197"/>
      <c r="C506" s="732"/>
      <c r="D506" s="732"/>
      <c r="E506" s="732"/>
      <c r="F506" s="732"/>
      <c r="G506" s="732"/>
      <c r="H506" s="732"/>
      <c r="I506" s="732"/>
      <c r="J506" s="732"/>
      <c r="K506" s="732"/>
      <c r="L506" s="732"/>
      <c r="M506" s="748"/>
      <c r="N506" s="748"/>
      <c r="O506" s="748"/>
      <c r="P506" s="748"/>
      <c r="Q506" s="748"/>
      <c r="R506" s="748"/>
      <c r="S506" s="748"/>
      <c r="T506" s="748"/>
      <c r="U506" s="748"/>
      <c r="V506" s="748"/>
      <c r="W506" s="748"/>
      <c r="X506" s="748"/>
    </row>
    <row r="507" spans="1:24" ht="12.75">
      <c r="A507" s="201"/>
      <c r="C507" s="732"/>
      <c r="D507" s="732"/>
      <c r="E507" s="732"/>
      <c r="F507" s="732"/>
      <c r="G507" s="197" t="s">
        <v>647</v>
      </c>
      <c r="H507" s="732"/>
      <c r="I507" s="732"/>
      <c r="J507" s="732"/>
      <c r="K507" s="732"/>
      <c r="L507" s="732"/>
      <c r="M507" s="748"/>
      <c r="N507" s="748"/>
      <c r="O507" s="748"/>
      <c r="P507" s="748"/>
      <c r="Q507" s="748"/>
      <c r="R507" s="748"/>
      <c r="S507" s="748"/>
      <c r="T507" s="748"/>
      <c r="U507" s="748"/>
      <c r="V507" s="748"/>
      <c r="W507" s="748"/>
      <c r="X507" s="748"/>
    </row>
    <row r="508" spans="1:24" ht="12.75">
      <c r="A508" s="201"/>
      <c r="C508" s="732"/>
      <c r="D508" s="732"/>
      <c r="E508" s="732"/>
      <c r="F508" s="732"/>
      <c r="G508" s="1285" t="s">
        <v>1437</v>
      </c>
      <c r="H508" s="732"/>
      <c r="I508" s="732"/>
      <c r="J508" s="732"/>
      <c r="K508" s="732"/>
      <c r="L508" s="732"/>
      <c r="M508" s="748"/>
      <c r="N508" s="748"/>
      <c r="O508" s="748"/>
      <c r="P508" s="748"/>
      <c r="Q508" s="748"/>
      <c r="R508" s="748"/>
      <c r="S508" s="748"/>
      <c r="T508" s="748"/>
      <c r="U508" s="748"/>
      <c r="V508" s="748"/>
      <c r="W508" s="748"/>
      <c r="X508" s="748"/>
    </row>
    <row r="509" spans="1:24" ht="20.25">
      <c r="A509" s="201"/>
      <c r="B509" s="1366" t="s">
        <v>1279</v>
      </c>
      <c r="C509" s="1366"/>
      <c r="D509" s="1366"/>
      <c r="E509" s="1366"/>
      <c r="F509" s="1366"/>
      <c r="G509" s="1366"/>
      <c r="H509" s="1366"/>
      <c r="I509" s="1366"/>
      <c r="J509" s="1366"/>
      <c r="K509" s="1366"/>
      <c r="L509" s="1366"/>
      <c r="M509" s="748"/>
      <c r="N509" s="748"/>
      <c r="O509" s="748"/>
      <c r="P509" s="748"/>
      <c r="Q509" s="748"/>
      <c r="R509" s="748"/>
      <c r="S509" s="748"/>
      <c r="T509" s="748"/>
      <c r="U509" s="748"/>
      <c r="V509" s="748"/>
      <c r="W509" s="748"/>
      <c r="X509" s="748"/>
    </row>
    <row r="510" spans="1:24" ht="16.5">
      <c r="A510" s="201"/>
      <c r="B510" s="1639" t="str">
        <f>$B$2</f>
        <v>(For Rate Year Beginning July 1, 2015, Based on 2014 Data)</v>
      </c>
      <c r="C510" s="1639"/>
      <c r="D510" s="1639"/>
      <c r="E510" s="1639"/>
      <c r="F510" s="1639"/>
      <c r="G510" s="1639"/>
      <c r="H510" s="1639"/>
      <c r="I510" s="1639"/>
      <c r="J510" s="1639"/>
      <c r="K510" s="1639"/>
      <c r="L510" s="1639"/>
      <c r="M510" s="748"/>
      <c r="N510" s="748"/>
      <c r="O510" s="748"/>
      <c r="P510" s="748"/>
      <c r="Q510" s="748"/>
      <c r="R510" s="748"/>
      <c r="S510" s="748"/>
      <c r="T510" s="748"/>
      <c r="U510" s="748"/>
      <c r="V510" s="748"/>
      <c r="W510" s="748"/>
      <c r="X510" s="748"/>
    </row>
    <row r="511" spans="1:24" ht="12.75">
      <c r="A511" s="201"/>
      <c r="M511" s="748"/>
      <c r="N511" s="748"/>
      <c r="O511" s="748"/>
      <c r="P511" s="748"/>
      <c r="Q511" s="748"/>
      <c r="R511" s="748"/>
      <c r="S511" s="748"/>
      <c r="T511" s="748"/>
      <c r="U511" s="748"/>
      <c r="V511" s="748"/>
      <c r="W511" s="748"/>
      <c r="X511" s="748"/>
    </row>
    <row r="512" spans="1:24" ht="12.75">
      <c r="A512" s="1653" t="s">
        <v>1360</v>
      </c>
      <c r="B512" s="1654"/>
      <c r="C512" s="1654"/>
      <c r="D512" s="1654"/>
      <c r="E512" s="1654"/>
      <c r="F512" s="1654"/>
      <c r="M512" s="748"/>
      <c r="N512" s="748"/>
      <c r="O512" s="748"/>
      <c r="P512" s="748"/>
      <c r="Q512" s="748"/>
      <c r="R512" s="748"/>
      <c r="S512" s="748"/>
      <c r="T512" s="748"/>
      <c r="U512" s="748"/>
      <c r="V512" s="748"/>
      <c r="W512" s="748"/>
      <c r="X512" s="748"/>
    </row>
    <row r="513" spans="1:24" ht="12.75">
      <c r="A513" s="201"/>
      <c r="M513" s="748"/>
      <c r="N513" s="748"/>
      <c r="O513" s="748"/>
      <c r="P513" s="748"/>
      <c r="Q513" s="748"/>
      <c r="R513" s="748"/>
      <c r="S513" s="748"/>
      <c r="T513" s="748"/>
      <c r="U513" s="748"/>
      <c r="V513" s="748"/>
      <c r="W513" s="748"/>
      <c r="X513" s="748"/>
    </row>
    <row r="514" spans="1:24" ht="12.75">
      <c r="A514" s="201"/>
      <c r="B514" t="s">
        <v>1362</v>
      </c>
      <c r="M514" s="748"/>
      <c r="N514" s="748"/>
      <c r="O514" s="748"/>
      <c r="P514" s="748"/>
      <c r="Q514" s="748"/>
      <c r="R514" s="748"/>
      <c r="S514" s="748"/>
      <c r="T514" s="748"/>
      <c r="U514" s="748"/>
      <c r="V514" s="748"/>
      <c r="W514" s="748"/>
      <c r="X514" s="748"/>
    </row>
    <row r="515" spans="1:24" ht="12.75">
      <c r="A515" s="201"/>
      <c r="B515" t="s">
        <v>1369</v>
      </c>
      <c r="M515" s="748"/>
      <c r="N515" s="748"/>
      <c r="O515" s="748"/>
      <c r="P515" s="748"/>
      <c r="Q515" s="748"/>
      <c r="R515" s="748"/>
      <c r="S515" s="748"/>
      <c r="T515" s="748"/>
      <c r="U515" s="748"/>
      <c r="V515" s="748"/>
      <c r="W515" s="748"/>
      <c r="X515" s="748"/>
    </row>
    <row r="516" spans="1:24" ht="12.75">
      <c r="A516" s="201"/>
      <c r="B516" t="s">
        <v>409</v>
      </c>
      <c r="M516" s="748"/>
      <c r="N516" s="748"/>
      <c r="O516" s="748"/>
      <c r="P516" s="748"/>
      <c r="Q516" s="748"/>
      <c r="R516" s="748"/>
      <c r="S516" s="748"/>
      <c r="T516" s="748"/>
      <c r="U516" s="748"/>
      <c r="V516" s="748"/>
      <c r="W516" s="748"/>
      <c r="X516" s="748"/>
    </row>
    <row r="517" spans="1:24" ht="12.75">
      <c r="A517" s="201"/>
      <c r="B517" t="s">
        <v>1370</v>
      </c>
      <c r="M517" s="748"/>
      <c r="N517" s="748"/>
      <c r="O517" s="748"/>
      <c r="P517" s="748"/>
      <c r="Q517" s="748"/>
      <c r="R517" s="748"/>
      <c r="S517" s="748"/>
      <c r="T517" s="748"/>
      <c r="U517" s="748"/>
      <c r="V517" s="748"/>
      <c r="W517" s="748"/>
      <c r="X517" s="748"/>
    </row>
    <row r="518" spans="1:24" ht="12.75">
      <c r="A518" s="201"/>
      <c r="M518" s="748"/>
      <c r="N518" s="748"/>
      <c r="O518" s="748"/>
      <c r="P518" s="748"/>
      <c r="Q518" s="748"/>
      <c r="R518" s="748"/>
      <c r="S518" s="748"/>
      <c r="T518" s="748"/>
      <c r="U518" s="748"/>
      <c r="V518" s="748"/>
      <c r="W518" s="748"/>
      <c r="X518" s="748"/>
    </row>
    <row r="519" spans="1:24" ht="12.75">
      <c r="A519" s="1658" t="s">
        <v>692</v>
      </c>
      <c r="B519" s="1400"/>
      <c r="M519" s="748"/>
      <c r="N519" s="748"/>
      <c r="O519" s="748"/>
      <c r="P519" s="748"/>
      <c r="Q519" s="748"/>
      <c r="R519" s="748"/>
      <c r="S519" s="748"/>
      <c r="T519" s="748"/>
      <c r="U519" s="748"/>
      <c r="V519" s="748"/>
      <c r="W519" s="748"/>
      <c r="X519" s="748"/>
    </row>
    <row r="520" spans="1:24" ht="6" customHeight="1">
      <c r="A520" s="1368"/>
      <c r="B520" s="1368"/>
      <c r="M520" s="748"/>
      <c r="N520" s="748"/>
      <c r="O520" s="748"/>
      <c r="P520" s="748"/>
      <c r="Q520" s="748"/>
      <c r="R520" s="748"/>
      <c r="S520" s="748"/>
      <c r="T520" s="748"/>
      <c r="U520" s="748"/>
      <c r="V520" s="748"/>
      <c r="W520" s="748"/>
      <c r="X520" s="748"/>
    </row>
    <row r="521" spans="1:24" ht="12.75">
      <c r="A521" s="1655" t="s">
        <v>1257</v>
      </c>
      <c r="B521" s="1400"/>
      <c r="C521" s="201" t="s">
        <v>844</v>
      </c>
      <c r="E521" s="201"/>
      <c r="F521" s="201"/>
      <c r="G521" s="201"/>
      <c r="H521" s="201"/>
      <c r="I521" s="201"/>
      <c r="L521" s="791">
        <f>'Appendix A'!$H$230</f>
        <v>35779600.62019057</v>
      </c>
      <c r="M521" s="748"/>
      <c r="N521" s="748"/>
      <c r="O521" s="748"/>
      <c r="P521" s="748"/>
      <c r="Q521" s="748"/>
      <c r="R521" s="748"/>
      <c r="S521" s="748"/>
      <c r="T521" s="748"/>
      <c r="U521" s="748"/>
      <c r="V521" s="748"/>
      <c r="W521" s="748"/>
      <c r="X521" s="748"/>
    </row>
    <row r="522" spans="1:24" ht="12.75">
      <c r="A522" s="1655" t="s">
        <v>1254</v>
      </c>
      <c r="B522" s="1400"/>
      <c r="C522" s="201" t="s">
        <v>485</v>
      </c>
      <c r="E522" s="201"/>
      <c r="F522" s="201"/>
      <c r="G522" s="201"/>
      <c r="H522" s="201"/>
      <c r="I522" s="201"/>
      <c r="L522" s="791">
        <f>'Appendix A'!$H$30</f>
        <v>205573967.51097637</v>
      </c>
      <c r="M522" s="748"/>
      <c r="N522" s="748"/>
      <c r="O522" s="748"/>
      <c r="P522" s="748"/>
      <c r="Q522" s="748"/>
      <c r="R522" s="748"/>
      <c r="S522" s="748"/>
      <c r="T522" s="748"/>
      <c r="U522" s="748"/>
      <c r="V522" s="748"/>
      <c r="W522" s="748"/>
      <c r="X522" s="748"/>
    </row>
    <row r="523" spans="1:24" ht="12.75">
      <c r="A523" s="1655" t="s">
        <v>1251</v>
      </c>
      <c r="B523" s="1400"/>
      <c r="C523" s="201" t="s">
        <v>1371</v>
      </c>
      <c r="E523" s="201"/>
      <c r="F523" s="201"/>
      <c r="G523" s="201"/>
      <c r="H523" s="201"/>
      <c r="I523" s="201"/>
      <c r="L523" s="792">
        <f>L521/L522</f>
        <v>0.17404733222498203</v>
      </c>
      <c r="M523" s="748"/>
      <c r="N523" s="748"/>
      <c r="O523" s="748"/>
      <c r="P523" s="748"/>
      <c r="Q523" s="748"/>
      <c r="R523" s="748"/>
      <c r="S523" s="748"/>
      <c r="T523" s="748"/>
      <c r="U523" s="748"/>
      <c r="V523" s="748"/>
      <c r="W523" s="748"/>
      <c r="X523" s="748"/>
    </row>
    <row r="524" spans="1:24" ht="12.75">
      <c r="A524" s="1655" t="s">
        <v>1248</v>
      </c>
      <c r="B524" s="1400"/>
      <c r="C524" s="201" t="s">
        <v>1037</v>
      </c>
      <c r="E524" s="201"/>
      <c r="F524" s="201"/>
      <c r="G524" s="201"/>
      <c r="H524" s="201"/>
      <c r="I524" s="201"/>
      <c r="L524" s="916">
        <f>'Appendix A'!$H$207</f>
        <v>0.623076923076923</v>
      </c>
      <c r="M524" s="748"/>
      <c r="N524" s="748"/>
      <c r="O524" s="748"/>
      <c r="P524" s="748"/>
      <c r="Q524" s="748"/>
      <c r="R524" s="748"/>
      <c r="S524" s="748"/>
      <c r="T524" s="748"/>
      <c r="U524" s="748"/>
      <c r="V524" s="748"/>
      <c r="W524" s="748"/>
      <c r="X524" s="748"/>
    </row>
    <row r="525" spans="1:24" ht="12.75">
      <c r="A525" s="1655" t="s">
        <v>1246</v>
      </c>
      <c r="B525" s="1400"/>
      <c r="C525" s="201" t="s">
        <v>1358</v>
      </c>
      <c r="E525" s="201"/>
      <c r="F525" s="201"/>
      <c r="G525" s="201"/>
      <c r="H525" s="201"/>
      <c r="I525" s="201"/>
      <c r="L525" s="916">
        <f>'6 - WACC'!$G$16</f>
        <v>0.4925578665212073</v>
      </c>
      <c r="M525" s="748"/>
      <c r="N525" s="748"/>
      <c r="O525" s="748"/>
      <c r="P525" s="748"/>
      <c r="Q525" s="748"/>
      <c r="R525" s="748"/>
      <c r="S525" s="748"/>
      <c r="T525" s="748"/>
      <c r="U525" s="748"/>
      <c r="V525" s="748"/>
      <c r="W525" s="748"/>
      <c r="X525" s="748"/>
    </row>
    <row r="526" spans="1:24" ht="12.75">
      <c r="A526" s="1655" t="s">
        <v>352</v>
      </c>
      <c r="B526" s="1400"/>
      <c r="C526" s="237" t="s">
        <v>609</v>
      </c>
      <c r="L526" s="916">
        <f>((0.01/L524)*L525*100)</f>
        <v>0.7905249709599625</v>
      </c>
      <c r="M526" s="748"/>
      <c r="N526" s="748"/>
      <c r="O526" s="748"/>
      <c r="P526" s="748"/>
      <c r="Q526" s="748"/>
      <c r="R526" s="748"/>
      <c r="S526" s="748"/>
      <c r="T526" s="748"/>
      <c r="U526" s="748"/>
      <c r="V526" s="748"/>
      <c r="W526" s="748"/>
      <c r="X526" s="748"/>
    </row>
    <row r="527" spans="1:24" ht="13.5" thickBot="1">
      <c r="A527" s="1368"/>
      <c r="B527" s="1368"/>
      <c r="C527" s="197"/>
      <c r="M527" s="748"/>
      <c r="N527" s="748"/>
      <c r="O527" s="748"/>
      <c r="P527" s="748"/>
      <c r="Q527" s="748"/>
      <c r="R527" s="748"/>
      <c r="S527" s="748"/>
      <c r="T527" s="748"/>
      <c r="U527" s="748"/>
      <c r="V527" s="748"/>
      <c r="W527" s="748"/>
      <c r="X527" s="748"/>
    </row>
    <row r="528" spans="1:24" ht="13.5" thickBot="1">
      <c r="A528" s="1655" t="s">
        <v>351</v>
      </c>
      <c r="B528" s="1656"/>
      <c r="C528" s="1683" t="s">
        <v>1372</v>
      </c>
      <c r="D528" s="1684"/>
      <c r="E528" s="1686" t="s">
        <v>417</v>
      </c>
      <c r="F528" s="1686"/>
      <c r="G528" s="1686"/>
      <c r="H528" s="1686"/>
      <c r="I528" s="1686"/>
      <c r="J528" s="1686"/>
      <c r="K528" s="1686"/>
      <c r="L528" s="1687"/>
      <c r="M528" s="748"/>
      <c r="N528" s="748"/>
      <c r="O528" s="748"/>
      <c r="P528" s="748"/>
      <c r="Q528" s="748"/>
      <c r="R528" s="748"/>
      <c r="S528" s="748"/>
      <c r="T528" s="748"/>
      <c r="U528" s="748"/>
      <c r="V528" s="748"/>
      <c r="W528" s="748"/>
      <c r="X528" s="748"/>
    </row>
    <row r="529" spans="1:24" ht="12" customHeight="1" thickBot="1">
      <c r="A529" s="1368"/>
      <c r="B529" s="1652"/>
      <c r="C529" s="919"/>
      <c r="D529" s="910"/>
      <c r="E529" s="763"/>
      <c r="F529" s="1688" t="s">
        <v>523</v>
      </c>
      <c r="G529" s="1689"/>
      <c r="H529" s="763"/>
      <c r="I529" s="763"/>
      <c r="J529" s="763"/>
      <c r="K529" s="763"/>
      <c r="L529" s="920" t="s">
        <v>524</v>
      </c>
      <c r="M529" s="748"/>
      <c r="N529" s="748"/>
      <c r="O529" s="748"/>
      <c r="P529" s="748"/>
      <c r="Q529" s="748"/>
      <c r="R529" s="748"/>
      <c r="S529" s="748"/>
      <c r="T529" s="748"/>
      <c r="U529" s="748"/>
      <c r="V529" s="748"/>
      <c r="W529" s="748"/>
      <c r="X529" s="748"/>
    </row>
    <row r="530" spans="1:24" ht="12.75">
      <c r="A530" s="1655" t="s">
        <v>349</v>
      </c>
      <c r="B530" s="1656"/>
      <c r="C530" s="1677" t="s">
        <v>1374</v>
      </c>
      <c r="D530" s="1678"/>
      <c r="E530" s="1678"/>
      <c r="F530" s="1679">
        <v>10268</v>
      </c>
      <c r="G530" s="1680"/>
      <c r="H530" s="1681" t="s">
        <v>0</v>
      </c>
      <c r="I530" s="1678"/>
      <c r="J530" s="1678"/>
      <c r="K530" s="1678"/>
      <c r="L530" s="932">
        <f>L523</f>
        <v>0.17404733222498203</v>
      </c>
      <c r="M530" s="748"/>
      <c r="N530" s="748"/>
      <c r="O530" s="748"/>
      <c r="P530" s="748"/>
      <c r="Q530" s="748"/>
      <c r="R530" s="748"/>
      <c r="S530" s="748"/>
      <c r="T530" s="748"/>
      <c r="U530" s="748"/>
      <c r="V530" s="748"/>
      <c r="W530" s="748"/>
      <c r="X530" s="748"/>
    </row>
    <row r="531" spans="1:24" ht="12.75">
      <c r="A531" s="1655" t="s">
        <v>347</v>
      </c>
      <c r="B531" s="1656"/>
      <c r="C531" s="1665" t="s">
        <v>902</v>
      </c>
      <c r="D531" s="1666"/>
      <c r="E531" s="1666"/>
      <c r="F531" s="1682">
        <v>39115</v>
      </c>
      <c r="G531" s="1668"/>
      <c r="H531" s="1671" t="s">
        <v>632</v>
      </c>
      <c r="I531" s="1666"/>
      <c r="J531" s="1666"/>
      <c r="K531" s="1666"/>
      <c r="L531" s="1138">
        <v>0</v>
      </c>
      <c r="M531" s="748"/>
      <c r="N531" s="748"/>
      <c r="O531" s="748"/>
      <c r="P531" s="748"/>
      <c r="Q531" s="748"/>
      <c r="R531" s="748"/>
      <c r="S531" s="748"/>
      <c r="T531" s="748"/>
      <c r="U531" s="748"/>
      <c r="V531" s="748"/>
      <c r="W531" s="748"/>
      <c r="X531" s="748"/>
    </row>
    <row r="532" spans="1:24" ht="12.75">
      <c r="A532" s="1655" t="s">
        <v>365</v>
      </c>
      <c r="B532" s="1656"/>
      <c r="C532" s="1665" t="s">
        <v>1373</v>
      </c>
      <c r="D532" s="1666"/>
      <c r="E532" s="1666"/>
      <c r="F532" s="1667" t="s">
        <v>1129</v>
      </c>
      <c r="G532" s="1668"/>
      <c r="H532" s="1671" t="s">
        <v>1347</v>
      </c>
      <c r="I532" s="1666"/>
      <c r="J532" s="1666"/>
      <c r="K532" s="1666"/>
      <c r="L532" s="943">
        <f>L531*L526</f>
        <v>0</v>
      </c>
      <c r="M532" s="748"/>
      <c r="N532" s="748"/>
      <c r="O532" s="748"/>
      <c r="P532" s="748"/>
      <c r="Q532" s="748"/>
      <c r="R532" s="748"/>
      <c r="S532" s="748"/>
      <c r="T532" s="748"/>
      <c r="U532" s="748"/>
      <c r="V532" s="748"/>
      <c r="W532" s="748"/>
      <c r="X532" s="748"/>
    </row>
    <row r="533" spans="1:24" ht="13.5" thickBot="1">
      <c r="A533" s="1655" t="s">
        <v>363</v>
      </c>
      <c r="B533" s="1656"/>
      <c r="C533" s="1672" t="s">
        <v>1128</v>
      </c>
      <c r="D533" s="1673"/>
      <c r="E533" s="1673"/>
      <c r="F533" s="1674" t="s">
        <v>640</v>
      </c>
      <c r="G533" s="1675"/>
      <c r="H533" s="1676" t="s">
        <v>1</v>
      </c>
      <c r="I533" s="1673"/>
      <c r="J533" s="1673"/>
      <c r="K533" s="1673"/>
      <c r="L533" s="1300">
        <v>1</v>
      </c>
      <c r="M533" s="748"/>
      <c r="N533" s="748"/>
      <c r="O533" s="748"/>
      <c r="P533" s="748"/>
      <c r="Q533" s="748"/>
      <c r="R533" s="748"/>
      <c r="S533" s="748"/>
      <c r="T533" s="748"/>
      <c r="U533" s="748"/>
      <c r="V533" s="748"/>
      <c r="W533" s="748"/>
      <c r="X533" s="748"/>
    </row>
    <row r="534" spans="1:24" ht="27.75" customHeight="1">
      <c r="A534" s="1368"/>
      <c r="B534" s="1652"/>
      <c r="C534" s="921" t="s">
        <v>1081</v>
      </c>
      <c r="D534" s="1669" t="s">
        <v>101</v>
      </c>
      <c r="E534" s="1670"/>
      <c r="F534" s="1669" t="s">
        <v>1376</v>
      </c>
      <c r="G534" s="1670"/>
      <c r="H534" s="1669" t="s">
        <v>8</v>
      </c>
      <c r="I534" s="1670"/>
      <c r="J534" s="921" t="s">
        <v>1314</v>
      </c>
      <c r="K534" s="921" t="s">
        <v>1315</v>
      </c>
      <c r="L534" s="921" t="s">
        <v>1316</v>
      </c>
      <c r="M534" s="748"/>
      <c r="N534" s="748"/>
      <c r="O534" s="748"/>
      <c r="P534" s="748"/>
      <c r="Q534" s="748"/>
      <c r="R534" s="748"/>
      <c r="S534" s="748"/>
      <c r="T534" s="748"/>
      <c r="U534" s="748"/>
      <c r="V534" s="748"/>
      <c r="W534" s="748"/>
      <c r="X534" s="748"/>
    </row>
    <row r="535" spans="1:24" ht="39.75" customHeight="1" thickBot="1">
      <c r="A535" s="1368"/>
      <c r="B535" s="1652"/>
      <c r="C535" s="911"/>
      <c r="D535" s="1659"/>
      <c r="E535" s="1660"/>
      <c r="F535" s="1659"/>
      <c r="G535" s="1660"/>
      <c r="H535" s="1661" t="s">
        <v>1348</v>
      </c>
      <c r="I535" s="1662"/>
      <c r="J535" s="923" t="s">
        <v>12</v>
      </c>
      <c r="K535" s="922" t="s">
        <v>13</v>
      </c>
      <c r="L535" s="911" t="s">
        <v>9</v>
      </c>
      <c r="M535" s="748"/>
      <c r="N535" s="748"/>
      <c r="O535" s="748"/>
      <c r="P535" s="748"/>
      <c r="Q535" s="748"/>
      <c r="R535" s="748"/>
      <c r="S535" s="748"/>
      <c r="T535" s="748"/>
      <c r="U535" s="748"/>
      <c r="V535" s="748"/>
      <c r="W535" s="748"/>
      <c r="X535" s="748"/>
    </row>
    <row r="536" spans="1:24" ht="12.75">
      <c r="A536" s="1368"/>
      <c r="B536" s="1652"/>
      <c r="C536" s="924" t="s">
        <v>525</v>
      </c>
      <c r="D536" s="1663" t="s">
        <v>2</v>
      </c>
      <c r="E536" s="1664"/>
      <c r="F536" s="1663" t="s">
        <v>3</v>
      </c>
      <c r="G536" s="1664"/>
      <c r="H536" s="1663" t="s">
        <v>4</v>
      </c>
      <c r="I536" s="1664"/>
      <c r="J536" s="925" t="s">
        <v>5</v>
      </c>
      <c r="K536" s="925" t="s">
        <v>6</v>
      </c>
      <c r="L536" s="926" t="s">
        <v>7</v>
      </c>
      <c r="M536" s="748"/>
      <c r="N536" s="748"/>
      <c r="O536" s="748"/>
      <c r="P536" s="748"/>
      <c r="Q536" s="748"/>
      <c r="R536" s="748"/>
      <c r="S536" s="748"/>
      <c r="T536" s="748"/>
      <c r="U536" s="748"/>
      <c r="V536" s="748"/>
      <c r="W536" s="748"/>
      <c r="X536" s="748"/>
    </row>
    <row r="537" spans="1:24" ht="12.75">
      <c r="A537" s="1651" t="s">
        <v>361</v>
      </c>
      <c r="B537" s="1652"/>
      <c r="C537" s="1318">
        <v>2008</v>
      </c>
      <c r="D537" s="1308"/>
      <c r="E537" s="1308">
        <v>557975</v>
      </c>
      <c r="F537" s="1308"/>
      <c r="G537" s="1308">
        <v>6018.08</v>
      </c>
      <c r="H537" s="928"/>
      <c r="I537" s="928">
        <f>E537-G537</f>
        <v>551956.92</v>
      </c>
      <c r="J537" s="1244" t="s">
        <v>802</v>
      </c>
      <c r="K537" s="928">
        <f>I537*$L$532*$L$533</f>
        <v>0</v>
      </c>
      <c r="L537" s="1244" t="s">
        <v>802</v>
      </c>
      <c r="M537" s="748"/>
      <c r="N537" s="748"/>
      <c r="O537" s="748"/>
      <c r="P537" s="748"/>
      <c r="Q537" s="748"/>
      <c r="R537" s="748"/>
      <c r="S537" s="748"/>
      <c r="T537" s="748"/>
      <c r="U537" s="748"/>
      <c r="V537" s="748"/>
      <c r="W537" s="748"/>
      <c r="X537" s="748"/>
    </row>
    <row r="538" spans="1:24" ht="12.75">
      <c r="A538" s="1651" t="s">
        <v>359</v>
      </c>
      <c r="B538" s="1652"/>
      <c r="C538" s="1318">
        <v>2009</v>
      </c>
      <c r="D538" s="1308"/>
      <c r="E538" s="1308">
        <v>557975.35</v>
      </c>
      <c r="F538" s="1308"/>
      <c r="G538" s="1308">
        <v>22841.65</v>
      </c>
      <c r="H538" s="928"/>
      <c r="I538" s="928">
        <f aca="true" t="shared" si="28" ref="I538:I566">E538-G538</f>
        <v>535133.7</v>
      </c>
      <c r="J538" s="1244" t="s">
        <v>802</v>
      </c>
      <c r="K538" s="928">
        <f aca="true" t="shared" si="29" ref="K538:K566">I538*$L$532*$L$533</f>
        <v>0</v>
      </c>
      <c r="L538" s="1244" t="s">
        <v>802</v>
      </c>
      <c r="M538" s="748"/>
      <c r="N538" s="748"/>
      <c r="O538" s="748"/>
      <c r="P538" s="748"/>
      <c r="Q538" s="748"/>
      <c r="R538" s="748"/>
      <c r="S538" s="748"/>
      <c r="T538" s="748"/>
      <c r="U538" s="748"/>
      <c r="V538" s="748"/>
      <c r="W538" s="748"/>
      <c r="X538" s="748"/>
    </row>
    <row r="539" spans="1:24" ht="12.75">
      <c r="A539" s="1651" t="s">
        <v>310</v>
      </c>
      <c r="B539" s="1652"/>
      <c r="C539" s="1318">
        <v>2010</v>
      </c>
      <c r="D539" s="1308"/>
      <c r="E539" s="1308">
        <v>557975.35</v>
      </c>
      <c r="F539" s="1308"/>
      <c r="G539" s="1308">
        <v>36116.24</v>
      </c>
      <c r="H539" s="958"/>
      <c r="I539" s="928">
        <f t="shared" si="28"/>
        <v>521859.11</v>
      </c>
      <c r="J539" s="1244" t="s">
        <v>802</v>
      </c>
      <c r="K539" s="928">
        <f t="shared" si="29"/>
        <v>0</v>
      </c>
      <c r="L539" s="1244" t="s">
        <v>802</v>
      </c>
      <c r="M539" s="748"/>
      <c r="N539" s="748"/>
      <c r="O539" s="748"/>
      <c r="P539" s="748"/>
      <c r="Q539" s="748"/>
      <c r="R539" s="748"/>
      <c r="S539" s="748"/>
      <c r="T539" s="748"/>
      <c r="U539" s="748"/>
      <c r="V539" s="748"/>
      <c r="W539" s="748"/>
      <c r="X539" s="748"/>
    </row>
    <row r="540" spans="1:24" ht="12.75">
      <c r="A540" s="1651" t="s">
        <v>311</v>
      </c>
      <c r="B540" s="1652"/>
      <c r="C540" s="1318">
        <v>2011</v>
      </c>
      <c r="D540" s="1308"/>
      <c r="E540" s="1308">
        <v>557975.35</v>
      </c>
      <c r="F540" s="1308"/>
      <c r="G540" s="1308">
        <v>49387.75</v>
      </c>
      <c r="H540" s="958"/>
      <c r="I540" s="928">
        <f t="shared" si="28"/>
        <v>508587.6</v>
      </c>
      <c r="J540" s="928">
        <v>92422</v>
      </c>
      <c r="K540" s="928">
        <f t="shared" si="29"/>
        <v>0</v>
      </c>
      <c r="L540" s="929">
        <f aca="true" t="shared" si="30" ref="L540:L566">J540+K540</f>
        <v>92422</v>
      </c>
      <c r="M540" s="748"/>
      <c r="N540" s="748"/>
      <c r="O540" s="748"/>
      <c r="P540" s="748"/>
      <c r="Q540" s="748"/>
      <c r="R540" s="748"/>
      <c r="S540" s="748"/>
      <c r="T540" s="748"/>
      <c r="U540" s="748"/>
      <c r="V540" s="748"/>
      <c r="W540" s="748"/>
      <c r="X540" s="748"/>
    </row>
    <row r="541" spans="1:24" ht="12.75">
      <c r="A541" s="1651" t="s">
        <v>1082</v>
      </c>
      <c r="B541" s="1652"/>
      <c r="C541" s="1318">
        <v>2012</v>
      </c>
      <c r="D541" s="1308"/>
      <c r="E541" s="1308">
        <v>557975</v>
      </c>
      <c r="F541" s="1308"/>
      <c r="G541" s="1308">
        <v>67205</v>
      </c>
      <c r="H541" s="928"/>
      <c r="I541" s="928">
        <f t="shared" si="28"/>
        <v>490770</v>
      </c>
      <c r="J541" s="928">
        <v>87753</v>
      </c>
      <c r="K541" s="928">
        <f t="shared" si="29"/>
        <v>0</v>
      </c>
      <c r="L541" s="929">
        <f t="shared" si="30"/>
        <v>87753</v>
      </c>
      <c r="M541" s="748"/>
      <c r="N541" s="748"/>
      <c r="O541" s="748"/>
      <c r="P541" s="748"/>
      <c r="Q541" s="748"/>
      <c r="R541" s="748"/>
      <c r="S541" s="748"/>
      <c r="T541" s="748"/>
      <c r="U541" s="748"/>
      <c r="V541" s="748"/>
      <c r="W541" s="748"/>
      <c r="X541" s="748"/>
    </row>
    <row r="542" spans="1:24" ht="12.75">
      <c r="A542" s="1651" t="s">
        <v>1083</v>
      </c>
      <c r="B542" s="1652"/>
      <c r="C542" s="1318">
        <v>2013</v>
      </c>
      <c r="D542" s="1308"/>
      <c r="E542" s="1308">
        <v>557975</v>
      </c>
      <c r="F542" s="1308"/>
      <c r="G542" s="1308">
        <v>76221</v>
      </c>
      <c r="H542" s="928"/>
      <c r="I542" s="928">
        <f t="shared" si="28"/>
        <v>481754</v>
      </c>
      <c r="J542" s="928">
        <f aca="true" t="shared" si="31" ref="J542:J566">I542*$L$530*$L$533</f>
        <v>83847.99848871399</v>
      </c>
      <c r="K542" s="928">
        <f t="shared" si="29"/>
        <v>0</v>
      </c>
      <c r="L542" s="929">
        <f t="shared" si="30"/>
        <v>83847.99848871399</v>
      </c>
      <c r="M542" s="748"/>
      <c r="N542" s="748"/>
      <c r="O542" s="748"/>
      <c r="P542" s="748"/>
      <c r="Q542" s="748"/>
      <c r="R542" s="748"/>
      <c r="S542" s="748"/>
      <c r="T542" s="748"/>
      <c r="U542" s="748"/>
      <c r="V542" s="748"/>
      <c r="W542" s="748"/>
      <c r="X542" s="748"/>
    </row>
    <row r="543" spans="1:24" ht="12.75">
      <c r="A543" s="1651" t="s">
        <v>1084</v>
      </c>
      <c r="B543" s="1652"/>
      <c r="C543" s="1318">
        <v>2014</v>
      </c>
      <c r="D543" s="1308"/>
      <c r="E543" s="1308">
        <v>557975</v>
      </c>
      <c r="F543" s="1308"/>
      <c r="G543" s="1308">
        <v>89931</v>
      </c>
      <c r="H543" s="928"/>
      <c r="I543" s="928">
        <f t="shared" si="28"/>
        <v>468044</v>
      </c>
      <c r="J543" s="928">
        <f t="shared" si="31"/>
        <v>81461.8095639095</v>
      </c>
      <c r="K543" s="928">
        <f t="shared" si="29"/>
        <v>0</v>
      </c>
      <c r="L543" s="929">
        <f t="shared" si="30"/>
        <v>81461.8095639095</v>
      </c>
      <c r="M543" s="748"/>
      <c r="N543" s="748"/>
      <c r="O543" s="748"/>
      <c r="P543" s="748"/>
      <c r="Q543" s="748"/>
      <c r="R543" s="748"/>
      <c r="S543" s="748"/>
      <c r="T543" s="748"/>
      <c r="U543" s="748"/>
      <c r="V543" s="748"/>
      <c r="W543" s="748"/>
      <c r="X543" s="748"/>
    </row>
    <row r="544" spans="1:24" ht="12.75">
      <c r="A544" s="1651" t="s">
        <v>1085</v>
      </c>
      <c r="B544" s="1652"/>
      <c r="C544" s="1318"/>
      <c r="D544" s="1308"/>
      <c r="E544" s="1308"/>
      <c r="F544" s="1308"/>
      <c r="G544" s="1308"/>
      <c r="H544" s="928"/>
      <c r="I544" s="928">
        <f t="shared" si="28"/>
        <v>0</v>
      </c>
      <c r="J544" s="928">
        <f t="shared" si="31"/>
        <v>0</v>
      </c>
      <c r="K544" s="928">
        <f t="shared" si="29"/>
        <v>0</v>
      </c>
      <c r="L544" s="929">
        <f t="shared" si="30"/>
        <v>0</v>
      </c>
      <c r="M544" s="748"/>
      <c r="N544" s="748"/>
      <c r="O544" s="748"/>
      <c r="P544" s="748"/>
      <c r="Q544" s="748"/>
      <c r="R544" s="748"/>
      <c r="S544" s="748"/>
      <c r="T544" s="748"/>
      <c r="U544" s="748"/>
      <c r="V544" s="748"/>
      <c r="W544" s="748"/>
      <c r="X544" s="748"/>
    </row>
    <row r="545" spans="1:24" ht="12.75">
      <c r="A545" s="1651" t="s">
        <v>1086</v>
      </c>
      <c r="B545" s="1652"/>
      <c r="C545" s="1318"/>
      <c r="D545" s="1308"/>
      <c r="E545" s="1308"/>
      <c r="F545" s="1308"/>
      <c r="G545" s="1308"/>
      <c r="H545" s="928"/>
      <c r="I545" s="928">
        <f t="shared" si="28"/>
        <v>0</v>
      </c>
      <c r="J545" s="928">
        <f t="shared" si="31"/>
        <v>0</v>
      </c>
      <c r="K545" s="928">
        <f t="shared" si="29"/>
        <v>0</v>
      </c>
      <c r="L545" s="929">
        <f t="shared" si="30"/>
        <v>0</v>
      </c>
      <c r="M545" s="748"/>
      <c r="N545" s="748"/>
      <c r="O545" s="748"/>
      <c r="P545" s="748"/>
      <c r="Q545" s="748"/>
      <c r="R545" s="748"/>
      <c r="S545" s="748"/>
      <c r="T545" s="748"/>
      <c r="U545" s="748"/>
      <c r="V545" s="748"/>
      <c r="W545" s="748"/>
      <c r="X545" s="748"/>
    </row>
    <row r="546" spans="1:24" ht="12.75">
      <c r="A546" s="1651" t="s">
        <v>1087</v>
      </c>
      <c r="B546" s="1652"/>
      <c r="C546" s="1318"/>
      <c r="D546" s="1308"/>
      <c r="E546" s="1308"/>
      <c r="F546" s="1308"/>
      <c r="G546" s="1308"/>
      <c r="H546" s="928"/>
      <c r="I546" s="928">
        <f t="shared" si="28"/>
        <v>0</v>
      </c>
      <c r="J546" s="928">
        <f t="shared" si="31"/>
        <v>0</v>
      </c>
      <c r="K546" s="928">
        <f t="shared" si="29"/>
        <v>0</v>
      </c>
      <c r="L546" s="929">
        <f t="shared" si="30"/>
        <v>0</v>
      </c>
      <c r="M546" s="748"/>
      <c r="N546" s="748"/>
      <c r="O546" s="748"/>
      <c r="P546" s="748"/>
      <c r="Q546" s="748"/>
      <c r="R546" s="748"/>
      <c r="S546" s="748"/>
      <c r="T546" s="748"/>
      <c r="U546" s="748"/>
      <c r="V546" s="748"/>
      <c r="W546" s="748"/>
      <c r="X546" s="748"/>
    </row>
    <row r="547" spans="1:24" ht="12.75">
      <c r="A547" s="1651" t="s">
        <v>1088</v>
      </c>
      <c r="B547" s="1652"/>
      <c r="C547" s="1318"/>
      <c r="D547" s="1308"/>
      <c r="E547" s="1308"/>
      <c r="F547" s="1308"/>
      <c r="G547" s="1308"/>
      <c r="H547" s="928"/>
      <c r="I547" s="928">
        <f t="shared" si="28"/>
        <v>0</v>
      </c>
      <c r="J547" s="928">
        <f t="shared" si="31"/>
        <v>0</v>
      </c>
      <c r="K547" s="928">
        <f t="shared" si="29"/>
        <v>0</v>
      </c>
      <c r="L547" s="929">
        <f t="shared" si="30"/>
        <v>0</v>
      </c>
      <c r="M547" s="748"/>
      <c r="N547" s="748"/>
      <c r="O547" s="748"/>
      <c r="P547" s="748"/>
      <c r="Q547" s="748"/>
      <c r="R547" s="748"/>
      <c r="S547" s="748"/>
      <c r="T547" s="748"/>
      <c r="U547" s="748"/>
      <c r="V547" s="748"/>
      <c r="W547" s="748"/>
      <c r="X547" s="748"/>
    </row>
    <row r="548" spans="1:24" ht="12.75">
      <c r="A548" s="1651" t="s">
        <v>1089</v>
      </c>
      <c r="B548" s="1652"/>
      <c r="C548" s="1318"/>
      <c r="D548" s="1308"/>
      <c r="E548" s="1308"/>
      <c r="F548" s="1308"/>
      <c r="G548" s="1308"/>
      <c r="H548" s="928"/>
      <c r="I548" s="928">
        <f t="shared" si="28"/>
        <v>0</v>
      </c>
      <c r="J548" s="928">
        <f t="shared" si="31"/>
        <v>0</v>
      </c>
      <c r="K548" s="928">
        <f t="shared" si="29"/>
        <v>0</v>
      </c>
      <c r="L548" s="929">
        <f t="shared" si="30"/>
        <v>0</v>
      </c>
      <c r="M548" s="748"/>
      <c r="N548" s="748"/>
      <c r="O548" s="748"/>
      <c r="P548" s="748"/>
      <c r="Q548" s="748"/>
      <c r="R548" s="748"/>
      <c r="S548" s="748"/>
      <c r="T548" s="748"/>
      <c r="U548" s="748"/>
      <c r="V548" s="748"/>
      <c r="W548" s="748"/>
      <c r="X548" s="748"/>
    </row>
    <row r="549" spans="1:24" ht="12.75">
      <c r="A549" s="1651" t="s">
        <v>1090</v>
      </c>
      <c r="B549" s="1652"/>
      <c r="C549" s="1318"/>
      <c r="D549" s="1308"/>
      <c r="E549" s="1308"/>
      <c r="F549" s="1308"/>
      <c r="G549" s="1308"/>
      <c r="H549" s="928"/>
      <c r="I549" s="928">
        <f t="shared" si="28"/>
        <v>0</v>
      </c>
      <c r="J549" s="928">
        <f t="shared" si="31"/>
        <v>0</v>
      </c>
      <c r="K549" s="928">
        <f t="shared" si="29"/>
        <v>0</v>
      </c>
      <c r="L549" s="929">
        <f t="shared" si="30"/>
        <v>0</v>
      </c>
      <c r="M549" s="748"/>
      <c r="N549" s="748"/>
      <c r="O549" s="748"/>
      <c r="P549" s="748"/>
      <c r="Q549" s="748"/>
      <c r="R549" s="748"/>
      <c r="S549" s="748"/>
      <c r="T549" s="748"/>
      <c r="U549" s="748"/>
      <c r="V549" s="748"/>
      <c r="W549" s="748"/>
      <c r="X549" s="748"/>
    </row>
    <row r="550" spans="1:24" ht="12.75">
      <c r="A550" s="1651" t="s">
        <v>1091</v>
      </c>
      <c r="B550" s="1652"/>
      <c r="C550" s="1318"/>
      <c r="D550" s="1308"/>
      <c r="E550" s="1308"/>
      <c r="F550" s="1308"/>
      <c r="G550" s="1308"/>
      <c r="H550" s="928"/>
      <c r="I550" s="928">
        <f t="shared" si="28"/>
        <v>0</v>
      </c>
      <c r="J550" s="928">
        <f t="shared" si="31"/>
        <v>0</v>
      </c>
      <c r="K550" s="928">
        <f t="shared" si="29"/>
        <v>0</v>
      </c>
      <c r="L550" s="929">
        <f t="shared" si="30"/>
        <v>0</v>
      </c>
      <c r="M550" s="748"/>
      <c r="N550" s="748"/>
      <c r="O550" s="748"/>
      <c r="P550" s="748"/>
      <c r="Q550" s="748"/>
      <c r="R550" s="748"/>
      <c r="S550" s="748"/>
      <c r="T550" s="748"/>
      <c r="U550" s="748"/>
      <c r="V550" s="748"/>
      <c r="W550" s="748"/>
      <c r="X550" s="748"/>
    </row>
    <row r="551" spans="1:24" ht="12.75">
      <c r="A551" s="1651" t="s">
        <v>1092</v>
      </c>
      <c r="B551" s="1652"/>
      <c r="C551" s="1318"/>
      <c r="D551" s="1308"/>
      <c r="E551" s="1308"/>
      <c r="F551" s="1308"/>
      <c r="G551" s="1308"/>
      <c r="H551" s="928"/>
      <c r="I551" s="928">
        <f t="shared" si="28"/>
        <v>0</v>
      </c>
      <c r="J551" s="928">
        <f t="shared" si="31"/>
        <v>0</v>
      </c>
      <c r="K551" s="928">
        <f t="shared" si="29"/>
        <v>0</v>
      </c>
      <c r="L551" s="929">
        <f t="shared" si="30"/>
        <v>0</v>
      </c>
      <c r="M551" s="748"/>
      <c r="N551" s="748"/>
      <c r="O551" s="748"/>
      <c r="P551" s="748"/>
      <c r="Q551" s="748"/>
      <c r="R551" s="748"/>
      <c r="S551" s="748"/>
      <c r="T551" s="748"/>
      <c r="U551" s="748"/>
      <c r="V551" s="748"/>
      <c r="W551" s="748"/>
      <c r="X551" s="748"/>
    </row>
    <row r="552" spans="1:24" ht="12.75">
      <c r="A552" s="1651" t="s">
        <v>1093</v>
      </c>
      <c r="B552" s="1652"/>
      <c r="C552" s="1318"/>
      <c r="D552" s="1308"/>
      <c r="E552" s="1308"/>
      <c r="F552" s="1308"/>
      <c r="G552" s="1308"/>
      <c r="H552" s="928"/>
      <c r="I552" s="928">
        <f t="shared" si="28"/>
        <v>0</v>
      </c>
      <c r="J552" s="928">
        <f t="shared" si="31"/>
        <v>0</v>
      </c>
      <c r="K552" s="928">
        <f t="shared" si="29"/>
        <v>0</v>
      </c>
      <c r="L552" s="929">
        <f t="shared" si="30"/>
        <v>0</v>
      </c>
      <c r="M552" s="748"/>
      <c r="N552" s="748"/>
      <c r="O552" s="748"/>
      <c r="P552" s="748"/>
      <c r="Q552" s="748"/>
      <c r="R552" s="748"/>
      <c r="S552" s="748"/>
      <c r="T552" s="748"/>
      <c r="U552" s="748"/>
      <c r="V552" s="748"/>
      <c r="W552" s="748"/>
      <c r="X552" s="748"/>
    </row>
    <row r="553" spans="1:24" ht="12.75">
      <c r="A553" s="1651" t="s">
        <v>1094</v>
      </c>
      <c r="B553" s="1652"/>
      <c r="C553" s="1318"/>
      <c r="D553" s="1308"/>
      <c r="E553" s="1308"/>
      <c r="F553" s="1308"/>
      <c r="G553" s="1308"/>
      <c r="H553" s="928"/>
      <c r="I553" s="928">
        <f t="shared" si="28"/>
        <v>0</v>
      </c>
      <c r="J553" s="928">
        <f t="shared" si="31"/>
        <v>0</v>
      </c>
      <c r="K553" s="928">
        <f t="shared" si="29"/>
        <v>0</v>
      </c>
      <c r="L553" s="929">
        <f t="shared" si="30"/>
        <v>0</v>
      </c>
      <c r="M553" s="748"/>
      <c r="N553" s="748"/>
      <c r="O553" s="748"/>
      <c r="P553" s="748"/>
      <c r="Q553" s="748"/>
      <c r="R553" s="748"/>
      <c r="S553" s="748"/>
      <c r="T553" s="748"/>
      <c r="U553" s="748"/>
      <c r="V553" s="748"/>
      <c r="W553" s="748"/>
      <c r="X553" s="748"/>
    </row>
    <row r="554" spans="1:24" ht="12.75">
      <c r="A554" s="1651" t="s">
        <v>1095</v>
      </c>
      <c r="B554" s="1652"/>
      <c r="C554" s="1318"/>
      <c r="D554" s="1308"/>
      <c r="E554" s="1308"/>
      <c r="F554" s="1308"/>
      <c r="G554" s="1308"/>
      <c r="H554" s="928"/>
      <c r="I554" s="928">
        <f t="shared" si="28"/>
        <v>0</v>
      </c>
      <c r="J554" s="928">
        <f t="shared" si="31"/>
        <v>0</v>
      </c>
      <c r="K554" s="928">
        <f t="shared" si="29"/>
        <v>0</v>
      </c>
      <c r="L554" s="929">
        <f t="shared" si="30"/>
        <v>0</v>
      </c>
      <c r="M554" s="748"/>
      <c r="N554" s="748"/>
      <c r="O554" s="748"/>
      <c r="P554" s="748"/>
      <c r="Q554" s="748"/>
      <c r="R554" s="748"/>
      <c r="S554" s="748"/>
      <c r="T554" s="748"/>
      <c r="U554" s="748"/>
      <c r="V554" s="748"/>
      <c r="W554" s="748"/>
      <c r="X554" s="748"/>
    </row>
    <row r="555" spans="1:24" ht="12.75">
      <c r="A555" s="1651" t="s">
        <v>1096</v>
      </c>
      <c r="B555" s="1652"/>
      <c r="C555" s="1318"/>
      <c r="D555" s="1308"/>
      <c r="E555" s="1308"/>
      <c r="F555" s="1308"/>
      <c r="G555" s="1308"/>
      <c r="H555" s="928"/>
      <c r="I555" s="928">
        <f t="shared" si="28"/>
        <v>0</v>
      </c>
      <c r="J555" s="928">
        <f t="shared" si="31"/>
        <v>0</v>
      </c>
      <c r="K555" s="928">
        <f t="shared" si="29"/>
        <v>0</v>
      </c>
      <c r="L555" s="929">
        <f t="shared" si="30"/>
        <v>0</v>
      </c>
      <c r="M555" s="748"/>
      <c r="N555" s="748"/>
      <c r="O555" s="748"/>
      <c r="P555" s="748"/>
      <c r="Q555" s="748"/>
      <c r="R555" s="748"/>
      <c r="S555" s="748"/>
      <c r="T555" s="748"/>
      <c r="U555" s="748"/>
      <c r="V555" s="748"/>
      <c r="W555" s="748"/>
      <c r="X555" s="748"/>
    </row>
    <row r="556" spans="1:24" ht="12.75">
      <c r="A556" s="1651" t="s">
        <v>1097</v>
      </c>
      <c r="B556" s="1652"/>
      <c r="C556" s="1318"/>
      <c r="D556" s="1308"/>
      <c r="E556" s="1308"/>
      <c r="F556" s="1308"/>
      <c r="G556" s="1308"/>
      <c r="H556" s="928"/>
      <c r="I556" s="928">
        <f t="shared" si="28"/>
        <v>0</v>
      </c>
      <c r="J556" s="928">
        <f t="shared" si="31"/>
        <v>0</v>
      </c>
      <c r="K556" s="928">
        <f t="shared" si="29"/>
        <v>0</v>
      </c>
      <c r="L556" s="929">
        <f t="shared" si="30"/>
        <v>0</v>
      </c>
      <c r="M556" s="748"/>
      <c r="N556" s="748"/>
      <c r="O556" s="748"/>
      <c r="P556" s="748"/>
      <c r="Q556" s="748"/>
      <c r="R556" s="748"/>
      <c r="S556" s="748"/>
      <c r="T556" s="748"/>
      <c r="U556" s="748"/>
      <c r="V556" s="748"/>
      <c r="W556" s="748"/>
      <c r="X556" s="748"/>
    </row>
    <row r="557" spans="1:24" ht="12.75">
      <c r="A557" s="1651" t="s">
        <v>1098</v>
      </c>
      <c r="B557" s="1652"/>
      <c r="C557" s="1318"/>
      <c r="D557" s="1308"/>
      <c r="E557" s="1308"/>
      <c r="F557" s="1308"/>
      <c r="G557" s="1308"/>
      <c r="H557" s="928"/>
      <c r="I557" s="928">
        <f t="shared" si="28"/>
        <v>0</v>
      </c>
      <c r="J557" s="928">
        <f t="shared" si="31"/>
        <v>0</v>
      </c>
      <c r="K557" s="928">
        <f t="shared" si="29"/>
        <v>0</v>
      </c>
      <c r="L557" s="929">
        <f t="shared" si="30"/>
        <v>0</v>
      </c>
      <c r="M557" s="748"/>
      <c r="N557" s="748"/>
      <c r="O557" s="748"/>
      <c r="P557" s="748"/>
      <c r="Q557" s="748"/>
      <c r="R557" s="748"/>
      <c r="S557" s="748"/>
      <c r="T557" s="748"/>
      <c r="U557" s="748"/>
      <c r="V557" s="748"/>
      <c r="W557" s="748"/>
      <c r="X557" s="748"/>
    </row>
    <row r="558" spans="1:24" ht="12.75">
      <c r="A558" s="1651" t="s">
        <v>1099</v>
      </c>
      <c r="B558" s="1652"/>
      <c r="C558" s="1318"/>
      <c r="D558" s="1308"/>
      <c r="E558" s="1308"/>
      <c r="F558" s="1308"/>
      <c r="G558" s="1308"/>
      <c r="H558" s="928"/>
      <c r="I558" s="928">
        <f t="shared" si="28"/>
        <v>0</v>
      </c>
      <c r="J558" s="928">
        <f t="shared" si="31"/>
        <v>0</v>
      </c>
      <c r="K558" s="928">
        <f t="shared" si="29"/>
        <v>0</v>
      </c>
      <c r="L558" s="929">
        <f t="shared" si="30"/>
        <v>0</v>
      </c>
      <c r="M558" s="748"/>
      <c r="N558" s="748"/>
      <c r="O558" s="748"/>
      <c r="P558" s="748"/>
      <c r="Q558" s="748"/>
      <c r="R558" s="748"/>
      <c r="S558" s="748"/>
      <c r="T558" s="748"/>
      <c r="U558" s="748"/>
      <c r="V558" s="748"/>
      <c r="W558" s="748"/>
      <c r="X558" s="748"/>
    </row>
    <row r="559" spans="1:24" ht="12.75">
      <c r="A559" s="1651" t="s">
        <v>1101</v>
      </c>
      <c r="B559" s="1652"/>
      <c r="C559" s="1318"/>
      <c r="D559" s="1308"/>
      <c r="E559" s="1308"/>
      <c r="F559" s="1308"/>
      <c r="G559" s="1308"/>
      <c r="H559" s="928"/>
      <c r="I559" s="928">
        <f t="shared" si="28"/>
        <v>0</v>
      </c>
      <c r="J559" s="928">
        <f t="shared" si="31"/>
        <v>0</v>
      </c>
      <c r="K559" s="928">
        <f t="shared" si="29"/>
        <v>0</v>
      </c>
      <c r="L559" s="929">
        <f t="shared" si="30"/>
        <v>0</v>
      </c>
      <c r="M559" s="748"/>
      <c r="N559" s="748"/>
      <c r="O559" s="748"/>
      <c r="P559" s="748"/>
      <c r="Q559" s="748"/>
      <c r="R559" s="748"/>
      <c r="S559" s="748"/>
      <c r="T559" s="748"/>
      <c r="U559" s="748"/>
      <c r="V559" s="748"/>
      <c r="W559" s="748"/>
      <c r="X559" s="748"/>
    </row>
    <row r="560" spans="1:24" ht="12.75">
      <c r="A560" s="1651" t="s">
        <v>1102</v>
      </c>
      <c r="B560" s="1652"/>
      <c r="C560" s="1318"/>
      <c r="D560" s="1308"/>
      <c r="E560" s="1308"/>
      <c r="F560" s="1308"/>
      <c r="G560" s="1308"/>
      <c r="H560" s="928"/>
      <c r="I560" s="928">
        <f t="shared" si="28"/>
        <v>0</v>
      </c>
      <c r="J560" s="928">
        <f t="shared" si="31"/>
        <v>0</v>
      </c>
      <c r="K560" s="928">
        <f t="shared" si="29"/>
        <v>0</v>
      </c>
      <c r="L560" s="929">
        <f t="shared" si="30"/>
        <v>0</v>
      </c>
      <c r="M560" s="748"/>
      <c r="N560" s="748"/>
      <c r="O560" s="748"/>
      <c r="P560" s="748"/>
      <c r="Q560" s="748"/>
      <c r="R560" s="748"/>
      <c r="S560" s="748"/>
      <c r="T560" s="748"/>
      <c r="U560" s="748"/>
      <c r="V560" s="748"/>
      <c r="W560" s="748"/>
      <c r="X560" s="748"/>
    </row>
    <row r="561" spans="1:24" ht="12.75">
      <c r="A561" s="1651" t="s">
        <v>1103</v>
      </c>
      <c r="B561" s="1652"/>
      <c r="C561" s="1318"/>
      <c r="D561" s="1308"/>
      <c r="E561" s="1308"/>
      <c r="F561" s="1308"/>
      <c r="G561" s="1308"/>
      <c r="H561" s="928"/>
      <c r="I561" s="928">
        <f t="shared" si="28"/>
        <v>0</v>
      </c>
      <c r="J561" s="928">
        <f t="shared" si="31"/>
        <v>0</v>
      </c>
      <c r="K561" s="928">
        <f t="shared" si="29"/>
        <v>0</v>
      </c>
      <c r="L561" s="929">
        <f t="shared" si="30"/>
        <v>0</v>
      </c>
      <c r="M561" s="748"/>
      <c r="N561" s="748"/>
      <c r="O561" s="748"/>
      <c r="P561" s="748"/>
      <c r="Q561" s="748"/>
      <c r="R561" s="748"/>
      <c r="S561" s="748"/>
      <c r="T561" s="748"/>
      <c r="U561" s="748"/>
      <c r="V561" s="748"/>
      <c r="W561" s="748"/>
      <c r="X561" s="748"/>
    </row>
    <row r="562" spans="1:12" ht="12.75">
      <c r="A562" s="1651" t="s">
        <v>859</v>
      </c>
      <c r="B562" s="1652"/>
      <c r="C562" s="1318"/>
      <c r="D562" s="1308"/>
      <c r="E562" s="1308"/>
      <c r="F562" s="1308"/>
      <c r="G562" s="1308"/>
      <c r="H562" s="928"/>
      <c r="I562" s="928">
        <f t="shared" si="28"/>
        <v>0</v>
      </c>
      <c r="J562" s="928">
        <f t="shared" si="31"/>
        <v>0</v>
      </c>
      <c r="K562" s="928">
        <f t="shared" si="29"/>
        <v>0</v>
      </c>
      <c r="L562" s="929">
        <f t="shared" si="30"/>
        <v>0</v>
      </c>
    </row>
    <row r="563" spans="1:12" ht="12.75">
      <c r="A563" s="1651" t="s">
        <v>486</v>
      </c>
      <c r="B563" s="1652"/>
      <c r="C563" s="1318"/>
      <c r="D563" s="1308"/>
      <c r="E563" s="1308"/>
      <c r="F563" s="1308"/>
      <c r="G563" s="1308"/>
      <c r="H563" s="928"/>
      <c r="I563" s="928">
        <f t="shared" si="28"/>
        <v>0</v>
      </c>
      <c r="J563" s="928">
        <f t="shared" si="31"/>
        <v>0</v>
      </c>
      <c r="K563" s="928">
        <f t="shared" si="29"/>
        <v>0</v>
      </c>
      <c r="L563" s="929">
        <f t="shared" si="30"/>
        <v>0</v>
      </c>
    </row>
    <row r="564" spans="1:12" ht="12.75">
      <c r="A564" s="1651" t="s">
        <v>487</v>
      </c>
      <c r="B564" s="1652"/>
      <c r="C564" s="1318"/>
      <c r="D564" s="1308"/>
      <c r="E564" s="1308"/>
      <c r="F564" s="1308"/>
      <c r="G564" s="1308"/>
      <c r="H564" s="928"/>
      <c r="I564" s="928">
        <f>E564-G564</f>
        <v>0</v>
      </c>
      <c r="J564" s="928">
        <f t="shared" si="31"/>
        <v>0</v>
      </c>
      <c r="K564" s="928">
        <f>I564*$L$532*$L$533</f>
        <v>0</v>
      </c>
      <c r="L564" s="929">
        <f>J564+K564</f>
        <v>0</v>
      </c>
    </row>
    <row r="565" spans="1:12" ht="12.75">
      <c r="A565" s="1651" t="s">
        <v>10</v>
      </c>
      <c r="B565" s="1652"/>
      <c r="C565" s="1318"/>
      <c r="D565" s="1308"/>
      <c r="E565" s="1308"/>
      <c r="F565" s="1308"/>
      <c r="G565" s="1308"/>
      <c r="H565" s="928"/>
      <c r="I565" s="928">
        <f>E565-G565</f>
        <v>0</v>
      </c>
      <c r="J565" s="928">
        <f t="shared" si="31"/>
        <v>0</v>
      </c>
      <c r="K565" s="928">
        <f>I565*$L$532*$L$533</f>
        <v>0</v>
      </c>
      <c r="L565" s="929">
        <f>J565+K565</f>
        <v>0</v>
      </c>
    </row>
    <row r="566" spans="1:12" ht="13.5" thickBot="1">
      <c r="A566" s="1651" t="s">
        <v>11</v>
      </c>
      <c r="B566" s="1652"/>
      <c r="C566" s="1319"/>
      <c r="D566" s="1311"/>
      <c r="E566" s="1311"/>
      <c r="F566" s="1311"/>
      <c r="G566" s="1311"/>
      <c r="H566" s="930"/>
      <c r="I566" s="930">
        <f t="shared" si="28"/>
        <v>0</v>
      </c>
      <c r="J566" s="930">
        <f t="shared" si="31"/>
        <v>0</v>
      </c>
      <c r="K566" s="930">
        <f t="shared" si="29"/>
        <v>0</v>
      </c>
      <c r="L566" s="931">
        <f t="shared" si="30"/>
        <v>0</v>
      </c>
    </row>
    <row r="567" spans="1:12" ht="12.75">
      <c r="A567" s="201"/>
      <c r="B567" s="197" t="s">
        <v>1136</v>
      </c>
      <c r="C567" s="732"/>
      <c r="D567" s="732"/>
      <c r="E567" s="732"/>
      <c r="F567" s="732"/>
      <c r="G567" s="732"/>
      <c r="H567" s="732"/>
      <c r="I567" s="732"/>
      <c r="J567" s="732"/>
      <c r="K567" s="732"/>
      <c r="L567" s="732"/>
    </row>
    <row r="568" spans="1:12" ht="12.75">
      <c r="A568" s="237" t="s">
        <v>633</v>
      </c>
      <c r="B568" s="197"/>
      <c r="C568" s="732"/>
      <c r="D568" s="732"/>
      <c r="E568" s="732"/>
      <c r="F568" s="732"/>
      <c r="G568" s="732"/>
      <c r="H568" s="732"/>
      <c r="I568" s="732"/>
      <c r="J568" s="732"/>
      <c r="K568" s="732"/>
      <c r="L568" s="732"/>
    </row>
    <row r="569" spans="1:12" ht="12.75">
      <c r="A569" s="201"/>
      <c r="B569" s="197"/>
      <c r="C569" s="732"/>
      <c r="D569" s="732"/>
      <c r="E569" s="732"/>
      <c r="F569" s="732"/>
      <c r="G569" s="732"/>
      <c r="H569" s="732"/>
      <c r="I569" s="732"/>
      <c r="J569" s="732"/>
      <c r="K569" s="732"/>
      <c r="L569" s="732"/>
    </row>
    <row r="570" spans="1:12" ht="12.75">
      <c r="A570" s="201"/>
      <c r="C570" s="732"/>
      <c r="D570" s="732"/>
      <c r="E570" s="732"/>
      <c r="F570" s="732"/>
      <c r="G570" s="197" t="s">
        <v>647</v>
      </c>
      <c r="H570" s="732"/>
      <c r="I570" s="732"/>
      <c r="J570" s="732"/>
      <c r="K570" s="732"/>
      <c r="L570" s="732"/>
    </row>
    <row r="571" spans="1:12" ht="12.75">
      <c r="A571" s="201"/>
      <c r="C571" s="732"/>
      <c r="D571" s="732"/>
      <c r="E571" s="732"/>
      <c r="F571" s="732"/>
      <c r="G571" s="1285" t="s">
        <v>1438</v>
      </c>
      <c r="H571" s="732"/>
      <c r="I571" s="732"/>
      <c r="J571" s="732"/>
      <c r="K571" s="732"/>
      <c r="L571" s="732"/>
    </row>
    <row r="572" spans="1:12" ht="20.25">
      <c r="A572" s="201"/>
      <c r="B572" s="1366" t="s">
        <v>1279</v>
      </c>
      <c r="C572" s="1366"/>
      <c r="D572" s="1366"/>
      <c r="E572" s="1366"/>
      <c r="F572" s="1366"/>
      <c r="G572" s="1366"/>
      <c r="H572" s="1366"/>
      <c r="I572" s="1366"/>
      <c r="J572" s="1366"/>
      <c r="K572" s="1366"/>
      <c r="L572" s="1366"/>
    </row>
    <row r="573" spans="1:12" ht="16.5">
      <c r="A573" s="201"/>
      <c r="B573" s="1639" t="str">
        <f>$B$2</f>
        <v>(For Rate Year Beginning July 1, 2015, Based on 2014 Data)</v>
      </c>
      <c r="C573" s="1639"/>
      <c r="D573" s="1639"/>
      <c r="E573" s="1639"/>
      <c r="F573" s="1639"/>
      <c r="G573" s="1639"/>
      <c r="H573" s="1639"/>
      <c r="I573" s="1639"/>
      <c r="J573" s="1639"/>
      <c r="K573" s="1639"/>
      <c r="L573" s="1639"/>
    </row>
    <row r="574" ht="12.75">
      <c r="A574" s="201"/>
    </row>
    <row r="575" spans="1:6" ht="12.75">
      <c r="A575" s="1653" t="s">
        <v>1360</v>
      </c>
      <c r="B575" s="1654"/>
      <c r="C575" s="1654"/>
      <c r="D575" s="1654"/>
      <c r="E575" s="1654"/>
      <c r="F575" s="1654"/>
    </row>
    <row r="576" ht="12.75">
      <c r="A576" s="201"/>
    </row>
    <row r="577" spans="1:2" ht="12.75">
      <c r="A577" s="201"/>
      <c r="B577" t="s">
        <v>1362</v>
      </c>
    </row>
    <row r="578" spans="1:2" ht="12.75">
      <c r="A578" s="201"/>
      <c r="B578" t="s">
        <v>1369</v>
      </c>
    </row>
    <row r="579" spans="1:2" ht="12.75">
      <c r="A579" s="201"/>
      <c r="B579" t="s">
        <v>409</v>
      </c>
    </row>
    <row r="580" spans="1:2" ht="12.75">
      <c r="A580" s="201"/>
      <c r="B580" t="s">
        <v>1370</v>
      </c>
    </row>
    <row r="581" ht="12.75">
      <c r="A581" s="201"/>
    </row>
    <row r="582" spans="1:2" ht="12.75">
      <c r="A582" s="1658" t="s">
        <v>692</v>
      </c>
      <c r="B582" s="1400"/>
    </row>
    <row r="583" spans="1:2" ht="6" customHeight="1">
      <c r="A583" s="1368"/>
      <c r="B583" s="1368"/>
    </row>
    <row r="584" spans="1:12" ht="12.75">
      <c r="A584" s="1655" t="s">
        <v>1257</v>
      </c>
      <c r="B584" s="1400"/>
      <c r="C584" s="201" t="s">
        <v>844</v>
      </c>
      <c r="E584" s="201"/>
      <c r="F584" s="201"/>
      <c r="G584" s="201"/>
      <c r="H584" s="201"/>
      <c r="I584" s="201"/>
      <c r="L584" s="791">
        <f>'Appendix A'!$H$230</f>
        <v>35779600.62019057</v>
      </c>
    </row>
    <row r="585" spans="1:12" ht="12.75">
      <c r="A585" s="1655" t="s">
        <v>1254</v>
      </c>
      <c r="B585" s="1400"/>
      <c r="C585" s="201" t="s">
        <v>485</v>
      </c>
      <c r="E585" s="201"/>
      <c r="F585" s="201"/>
      <c r="G585" s="201"/>
      <c r="H585" s="201"/>
      <c r="I585" s="201"/>
      <c r="L585" s="791">
        <f>'Appendix A'!$H$30</f>
        <v>205573967.51097637</v>
      </c>
    </row>
    <row r="586" spans="1:12" ht="12.75">
      <c r="A586" s="1655" t="s">
        <v>1251</v>
      </c>
      <c r="B586" s="1400"/>
      <c r="C586" s="201" t="s">
        <v>1371</v>
      </c>
      <c r="E586" s="201"/>
      <c r="F586" s="201"/>
      <c r="G586" s="201"/>
      <c r="H586" s="201"/>
      <c r="I586" s="201"/>
      <c r="L586" s="792">
        <f>L584/L585</f>
        <v>0.17404733222498203</v>
      </c>
    </row>
    <row r="587" spans="1:12" ht="12.75">
      <c r="A587" s="1655" t="s">
        <v>1248</v>
      </c>
      <c r="B587" s="1400"/>
      <c r="C587" s="201" t="s">
        <v>1037</v>
      </c>
      <c r="E587" s="201"/>
      <c r="F587" s="201"/>
      <c r="G587" s="201"/>
      <c r="H587" s="201"/>
      <c r="I587" s="201"/>
      <c r="L587" s="916">
        <f>'Appendix A'!$H$207</f>
        <v>0.623076923076923</v>
      </c>
    </row>
    <row r="588" spans="1:12" ht="12.75">
      <c r="A588" s="1655" t="s">
        <v>1246</v>
      </c>
      <c r="B588" s="1400"/>
      <c r="C588" s="201" t="s">
        <v>1358</v>
      </c>
      <c r="E588" s="201"/>
      <c r="F588" s="201"/>
      <c r="G588" s="201"/>
      <c r="H588" s="201"/>
      <c r="I588" s="201"/>
      <c r="L588" s="916">
        <f>'6 - WACC'!$G$16</f>
        <v>0.4925578665212073</v>
      </c>
    </row>
    <row r="589" spans="1:12" ht="12.75">
      <c r="A589" s="1655" t="s">
        <v>352</v>
      </c>
      <c r="B589" s="1400"/>
      <c r="C589" s="237" t="s">
        <v>609</v>
      </c>
      <c r="L589" s="916">
        <f>((0.01/L587)*L588*100)</f>
        <v>0.7905249709599625</v>
      </c>
    </row>
    <row r="590" spans="1:3" ht="13.5" thickBot="1">
      <c r="A590" s="1368"/>
      <c r="B590" s="1368"/>
      <c r="C590" s="197"/>
    </row>
    <row r="591" spans="1:12" ht="13.5" thickBot="1">
      <c r="A591" s="1655" t="s">
        <v>351</v>
      </c>
      <c r="B591" s="1656"/>
      <c r="C591" s="1683" t="s">
        <v>1372</v>
      </c>
      <c r="D591" s="1684"/>
      <c r="E591" s="1686" t="s">
        <v>419</v>
      </c>
      <c r="F591" s="1686"/>
      <c r="G591" s="1686"/>
      <c r="H591" s="1686"/>
      <c r="I591" s="1686"/>
      <c r="J591" s="1686"/>
      <c r="K591" s="1686"/>
      <c r="L591" s="1687"/>
    </row>
    <row r="592" spans="1:12" ht="12" customHeight="1" thickBot="1">
      <c r="A592" s="1368"/>
      <c r="B592" s="1652"/>
      <c r="C592" s="919"/>
      <c r="D592" s="910"/>
      <c r="E592" s="763"/>
      <c r="F592" s="1688" t="s">
        <v>523</v>
      </c>
      <c r="G592" s="1689"/>
      <c r="H592" s="763"/>
      <c r="I592" s="763"/>
      <c r="J592" s="763"/>
      <c r="K592" s="763"/>
      <c r="L592" s="920" t="s">
        <v>524</v>
      </c>
    </row>
    <row r="593" spans="1:12" ht="12.75">
      <c r="A593" s="1655" t="s">
        <v>349</v>
      </c>
      <c r="B593" s="1656"/>
      <c r="C593" s="1677" t="s">
        <v>1374</v>
      </c>
      <c r="D593" s="1678"/>
      <c r="E593" s="1678"/>
      <c r="F593" s="1679">
        <v>10644</v>
      </c>
      <c r="G593" s="1680"/>
      <c r="H593" s="1681" t="s">
        <v>0</v>
      </c>
      <c r="I593" s="1678"/>
      <c r="J593" s="1678"/>
      <c r="K593" s="1678"/>
      <c r="L593" s="932">
        <f>L586</f>
        <v>0.17404733222498203</v>
      </c>
    </row>
    <row r="594" spans="1:12" ht="12.75">
      <c r="A594" s="1655" t="s">
        <v>347</v>
      </c>
      <c r="B594" s="1656"/>
      <c r="C594" s="1665" t="s">
        <v>902</v>
      </c>
      <c r="D594" s="1666"/>
      <c r="E594" s="1666"/>
      <c r="F594" s="1682">
        <v>39457</v>
      </c>
      <c r="G594" s="1668"/>
      <c r="H594" s="1671" t="s">
        <v>632</v>
      </c>
      <c r="I594" s="1666"/>
      <c r="J594" s="1666"/>
      <c r="K594" s="1666"/>
      <c r="L594" s="1138">
        <v>0</v>
      </c>
    </row>
    <row r="595" spans="1:12" ht="12.75">
      <c r="A595" s="1655" t="s">
        <v>365</v>
      </c>
      <c r="B595" s="1656"/>
      <c r="C595" s="1665" t="s">
        <v>1373</v>
      </c>
      <c r="D595" s="1666"/>
      <c r="E595" s="1666"/>
      <c r="F595" s="1667" t="s">
        <v>1129</v>
      </c>
      <c r="G595" s="1668"/>
      <c r="H595" s="1671" t="s">
        <v>1347</v>
      </c>
      <c r="I595" s="1666"/>
      <c r="J595" s="1666"/>
      <c r="K595" s="1666"/>
      <c r="L595" s="943">
        <f>L594*L589</f>
        <v>0</v>
      </c>
    </row>
    <row r="596" spans="1:12" ht="13.5" thickBot="1">
      <c r="A596" s="1655" t="s">
        <v>363</v>
      </c>
      <c r="B596" s="1656"/>
      <c r="C596" s="1672" t="s">
        <v>1128</v>
      </c>
      <c r="D596" s="1673"/>
      <c r="E596" s="1673"/>
      <c r="F596" s="1674" t="s">
        <v>642</v>
      </c>
      <c r="G596" s="1675"/>
      <c r="H596" s="1676" t="s">
        <v>1</v>
      </c>
      <c r="I596" s="1673"/>
      <c r="J596" s="1673"/>
      <c r="K596" s="1673"/>
      <c r="L596" s="1300">
        <v>1</v>
      </c>
    </row>
    <row r="597" spans="1:12" ht="27.75" customHeight="1">
      <c r="A597" s="1368"/>
      <c r="B597" s="1652"/>
      <c r="C597" s="921" t="s">
        <v>1081</v>
      </c>
      <c r="D597" s="1669" t="s">
        <v>101</v>
      </c>
      <c r="E597" s="1670"/>
      <c r="F597" s="1669" t="s">
        <v>1376</v>
      </c>
      <c r="G597" s="1670"/>
      <c r="H597" s="1669" t="s">
        <v>8</v>
      </c>
      <c r="I597" s="1670"/>
      <c r="J597" s="921" t="s">
        <v>1314</v>
      </c>
      <c r="K597" s="921" t="s">
        <v>1315</v>
      </c>
      <c r="L597" s="921" t="s">
        <v>1316</v>
      </c>
    </row>
    <row r="598" spans="1:12" ht="39.75" customHeight="1" thickBot="1">
      <c r="A598" s="1368"/>
      <c r="B598" s="1652"/>
      <c r="C598" s="911"/>
      <c r="D598" s="1659"/>
      <c r="E598" s="1660"/>
      <c r="F598" s="1659"/>
      <c r="G598" s="1660"/>
      <c r="H598" s="1661" t="s">
        <v>1348</v>
      </c>
      <c r="I598" s="1662"/>
      <c r="J598" s="923" t="s">
        <v>12</v>
      </c>
      <c r="K598" s="922" t="s">
        <v>13</v>
      </c>
      <c r="L598" s="911" t="s">
        <v>9</v>
      </c>
    </row>
    <row r="599" spans="1:12" ht="12.75">
      <c r="A599" s="1368"/>
      <c r="B599" s="1652"/>
      <c r="C599" s="924" t="s">
        <v>525</v>
      </c>
      <c r="D599" s="1663" t="s">
        <v>2</v>
      </c>
      <c r="E599" s="1664"/>
      <c r="F599" s="1663" t="s">
        <v>3</v>
      </c>
      <c r="G599" s="1664"/>
      <c r="H599" s="1663" t="s">
        <v>4</v>
      </c>
      <c r="I599" s="1664"/>
      <c r="J599" s="925" t="s">
        <v>5</v>
      </c>
      <c r="K599" s="925" t="s">
        <v>6</v>
      </c>
      <c r="L599" s="926" t="s">
        <v>7</v>
      </c>
    </row>
    <row r="600" spans="1:12" ht="12.75">
      <c r="A600" s="1651" t="s">
        <v>361</v>
      </c>
      <c r="B600" s="1652"/>
      <c r="C600" s="1318">
        <v>2009</v>
      </c>
      <c r="D600" s="1308"/>
      <c r="E600" s="1308">
        <v>24056</v>
      </c>
      <c r="F600" s="1308"/>
      <c r="G600" s="1316">
        <v>0</v>
      </c>
      <c r="H600" s="928"/>
      <c r="I600" s="928">
        <f>E600-G600</f>
        <v>24056</v>
      </c>
      <c r="J600" s="1244" t="s">
        <v>802</v>
      </c>
      <c r="K600" s="928">
        <f>I600*$L$595*$L$596</f>
        <v>0</v>
      </c>
      <c r="L600" s="1244" t="s">
        <v>802</v>
      </c>
    </row>
    <row r="601" spans="1:12" ht="12.75">
      <c r="A601" s="1651" t="s">
        <v>359</v>
      </c>
      <c r="B601" s="1652"/>
      <c r="C601" s="1318">
        <v>2010</v>
      </c>
      <c r="D601" s="1308"/>
      <c r="E601" s="1308">
        <v>1434536</v>
      </c>
      <c r="F601" s="1308"/>
      <c r="G601" s="1308">
        <v>5939</v>
      </c>
      <c r="H601" s="928"/>
      <c r="I601" s="928">
        <f aca="true" t="shared" si="32" ref="I601:I629">E601-G601</f>
        <v>1428597</v>
      </c>
      <c r="J601" s="1244" t="s">
        <v>802</v>
      </c>
      <c r="K601" s="928">
        <f aca="true" t="shared" si="33" ref="K601:K629">I601*$L$595*$L$596</f>
        <v>0</v>
      </c>
      <c r="L601" s="1244" t="s">
        <v>802</v>
      </c>
    </row>
    <row r="602" spans="1:12" ht="12.75">
      <c r="A602" s="1651" t="s">
        <v>310</v>
      </c>
      <c r="B602" s="1652"/>
      <c r="C602" s="1318">
        <v>2011</v>
      </c>
      <c r="D602" s="1308"/>
      <c r="E602" s="1308">
        <v>4037965</v>
      </c>
      <c r="F602" s="1308"/>
      <c r="G602" s="1308">
        <v>65826</v>
      </c>
      <c r="H602" s="928"/>
      <c r="I602" s="928">
        <f t="shared" si="32"/>
        <v>3972139</v>
      </c>
      <c r="J602" s="928">
        <v>721827</v>
      </c>
      <c r="K602" s="928">
        <f t="shared" si="33"/>
        <v>0</v>
      </c>
      <c r="L602" s="929">
        <f aca="true" t="shared" si="34" ref="L602:L629">J602+K602</f>
        <v>721827</v>
      </c>
    </row>
    <row r="603" spans="1:12" ht="12.75">
      <c r="A603" s="1651" t="s">
        <v>311</v>
      </c>
      <c r="B603" s="1652"/>
      <c r="C603" s="1318">
        <v>2012</v>
      </c>
      <c r="D603" s="1308"/>
      <c r="E603" s="1308">
        <v>4042964</v>
      </c>
      <c r="F603" s="1308"/>
      <c r="G603" s="1308">
        <v>154127</v>
      </c>
      <c r="H603" s="928"/>
      <c r="I603" s="928">
        <f t="shared" si="32"/>
        <v>3888837</v>
      </c>
      <c r="J603" s="928">
        <v>695348</v>
      </c>
      <c r="K603" s="928">
        <f t="shared" si="33"/>
        <v>0</v>
      </c>
      <c r="L603" s="929">
        <f t="shared" si="34"/>
        <v>695348</v>
      </c>
    </row>
    <row r="604" spans="1:12" ht="12.75">
      <c r="A604" s="1651" t="s">
        <v>1082</v>
      </c>
      <c r="B604" s="1652"/>
      <c r="C604" s="1318">
        <v>2013</v>
      </c>
      <c r="D604" s="1308"/>
      <c r="E604" s="1308">
        <v>4042964</v>
      </c>
      <c r="F604" s="1308"/>
      <c r="G604" s="1308">
        <v>242423</v>
      </c>
      <c r="H604" s="928"/>
      <c r="I604" s="928">
        <f t="shared" si="32"/>
        <v>3800541</v>
      </c>
      <c r="J604" s="928">
        <f aca="true" t="shared" si="35" ref="J604:J629">I604*$L$593*$L$596</f>
        <v>661474.0220616654</v>
      </c>
      <c r="K604" s="928">
        <f t="shared" si="33"/>
        <v>0</v>
      </c>
      <c r="L604" s="929">
        <f t="shared" si="34"/>
        <v>661474.0220616654</v>
      </c>
    </row>
    <row r="605" spans="1:12" ht="12.75">
      <c r="A605" s="1651" t="s">
        <v>1083</v>
      </c>
      <c r="B605" s="1652"/>
      <c r="C605" s="1318">
        <v>2014</v>
      </c>
      <c r="D605" s="1308"/>
      <c r="E605" s="1308">
        <v>4042964</v>
      </c>
      <c r="F605" s="1308"/>
      <c r="G605" s="1308">
        <v>330728</v>
      </c>
      <c r="H605" s="928"/>
      <c r="I605" s="928">
        <f t="shared" si="32"/>
        <v>3712236</v>
      </c>
      <c r="J605" s="928">
        <f t="shared" si="35"/>
        <v>646104.7723895384</v>
      </c>
      <c r="K605" s="928">
        <f t="shared" si="33"/>
        <v>0</v>
      </c>
      <c r="L605" s="929">
        <f t="shared" si="34"/>
        <v>646104.7723895384</v>
      </c>
    </row>
    <row r="606" spans="1:12" ht="12.75">
      <c r="A606" s="1651" t="s">
        <v>1084</v>
      </c>
      <c r="B606" s="1652"/>
      <c r="C606" s="1318"/>
      <c r="D606" s="1308"/>
      <c r="E606" s="1308"/>
      <c r="F606" s="1308"/>
      <c r="G606" s="1308"/>
      <c r="H606" s="928"/>
      <c r="I606" s="928">
        <f t="shared" si="32"/>
        <v>0</v>
      </c>
      <c r="J606" s="928">
        <f t="shared" si="35"/>
        <v>0</v>
      </c>
      <c r="K606" s="928">
        <f t="shared" si="33"/>
        <v>0</v>
      </c>
      <c r="L606" s="929">
        <f t="shared" si="34"/>
        <v>0</v>
      </c>
    </row>
    <row r="607" spans="1:12" ht="12.75">
      <c r="A607" s="1651" t="s">
        <v>1085</v>
      </c>
      <c r="B607" s="1652"/>
      <c r="C607" s="1318"/>
      <c r="D607" s="1308"/>
      <c r="E607" s="1308"/>
      <c r="F607" s="1308"/>
      <c r="G607" s="1308"/>
      <c r="H607" s="928"/>
      <c r="I607" s="928">
        <f t="shared" si="32"/>
        <v>0</v>
      </c>
      <c r="J607" s="928">
        <f t="shared" si="35"/>
        <v>0</v>
      </c>
      <c r="K607" s="928">
        <f t="shared" si="33"/>
        <v>0</v>
      </c>
      <c r="L607" s="929">
        <f t="shared" si="34"/>
        <v>0</v>
      </c>
    </row>
    <row r="608" spans="1:12" ht="12.75">
      <c r="A608" s="1651" t="s">
        <v>1086</v>
      </c>
      <c r="B608" s="1652"/>
      <c r="C608" s="1318"/>
      <c r="D608" s="1308"/>
      <c r="E608" s="1308"/>
      <c r="F608" s="1308"/>
      <c r="G608" s="1308"/>
      <c r="H608" s="928"/>
      <c r="I608" s="928">
        <f t="shared" si="32"/>
        <v>0</v>
      </c>
      <c r="J608" s="928">
        <f t="shared" si="35"/>
        <v>0</v>
      </c>
      <c r="K608" s="928">
        <f t="shared" si="33"/>
        <v>0</v>
      </c>
      <c r="L608" s="929">
        <f t="shared" si="34"/>
        <v>0</v>
      </c>
    </row>
    <row r="609" spans="1:12" ht="12.75">
      <c r="A609" s="1651" t="s">
        <v>1087</v>
      </c>
      <c r="B609" s="1652"/>
      <c r="C609" s="1318"/>
      <c r="D609" s="1308"/>
      <c r="E609" s="1308"/>
      <c r="F609" s="1308"/>
      <c r="G609" s="1308"/>
      <c r="H609" s="928"/>
      <c r="I609" s="928">
        <f t="shared" si="32"/>
        <v>0</v>
      </c>
      <c r="J609" s="928">
        <f t="shared" si="35"/>
        <v>0</v>
      </c>
      <c r="K609" s="928">
        <f t="shared" si="33"/>
        <v>0</v>
      </c>
      <c r="L609" s="929">
        <f t="shared" si="34"/>
        <v>0</v>
      </c>
    </row>
    <row r="610" spans="1:12" ht="12.75">
      <c r="A610" s="1651" t="s">
        <v>1088</v>
      </c>
      <c r="B610" s="1652"/>
      <c r="C610" s="1318"/>
      <c r="D610" s="1308"/>
      <c r="E610" s="1308"/>
      <c r="F610" s="1308"/>
      <c r="G610" s="1308"/>
      <c r="H610" s="928"/>
      <c r="I610" s="928">
        <f t="shared" si="32"/>
        <v>0</v>
      </c>
      <c r="J610" s="928">
        <f t="shared" si="35"/>
        <v>0</v>
      </c>
      <c r="K610" s="928">
        <f t="shared" si="33"/>
        <v>0</v>
      </c>
      <c r="L610" s="929">
        <f t="shared" si="34"/>
        <v>0</v>
      </c>
    </row>
    <row r="611" spans="1:12" ht="12.75">
      <c r="A611" s="1651" t="s">
        <v>1089</v>
      </c>
      <c r="B611" s="1652"/>
      <c r="C611" s="1318"/>
      <c r="D611" s="1308"/>
      <c r="E611" s="1308"/>
      <c r="F611" s="1308"/>
      <c r="G611" s="1308"/>
      <c r="H611" s="928"/>
      <c r="I611" s="928">
        <f t="shared" si="32"/>
        <v>0</v>
      </c>
      <c r="J611" s="928">
        <f t="shared" si="35"/>
        <v>0</v>
      </c>
      <c r="K611" s="928">
        <f t="shared" si="33"/>
        <v>0</v>
      </c>
      <c r="L611" s="929">
        <f t="shared" si="34"/>
        <v>0</v>
      </c>
    </row>
    <row r="612" spans="1:12" ht="12.75">
      <c r="A612" s="1651" t="s">
        <v>1090</v>
      </c>
      <c r="B612" s="1652"/>
      <c r="C612" s="1318"/>
      <c r="D612" s="1308"/>
      <c r="E612" s="1308"/>
      <c r="F612" s="1308"/>
      <c r="G612" s="1308"/>
      <c r="H612" s="928"/>
      <c r="I612" s="928">
        <f t="shared" si="32"/>
        <v>0</v>
      </c>
      <c r="J612" s="928">
        <f t="shared" si="35"/>
        <v>0</v>
      </c>
      <c r="K612" s="928">
        <f t="shared" si="33"/>
        <v>0</v>
      </c>
      <c r="L612" s="929">
        <f t="shared" si="34"/>
        <v>0</v>
      </c>
    </row>
    <row r="613" spans="1:12" ht="12.75">
      <c r="A613" s="1651" t="s">
        <v>1091</v>
      </c>
      <c r="B613" s="1652"/>
      <c r="C613" s="1318"/>
      <c r="D613" s="1308"/>
      <c r="E613" s="1308"/>
      <c r="F613" s="1308"/>
      <c r="G613" s="1308"/>
      <c r="H613" s="928"/>
      <c r="I613" s="928">
        <f t="shared" si="32"/>
        <v>0</v>
      </c>
      <c r="J613" s="928">
        <f t="shared" si="35"/>
        <v>0</v>
      </c>
      <c r="K613" s="928">
        <f t="shared" si="33"/>
        <v>0</v>
      </c>
      <c r="L613" s="929">
        <f t="shared" si="34"/>
        <v>0</v>
      </c>
    </row>
    <row r="614" spans="1:12" ht="12.75">
      <c r="A614" s="1651" t="s">
        <v>1092</v>
      </c>
      <c r="B614" s="1652"/>
      <c r="C614" s="1318"/>
      <c r="D614" s="1308"/>
      <c r="E614" s="1308"/>
      <c r="F614" s="1308"/>
      <c r="G614" s="1308"/>
      <c r="H614" s="928"/>
      <c r="I614" s="928">
        <f t="shared" si="32"/>
        <v>0</v>
      </c>
      <c r="J614" s="928">
        <f t="shared" si="35"/>
        <v>0</v>
      </c>
      <c r="K614" s="928">
        <f t="shared" si="33"/>
        <v>0</v>
      </c>
      <c r="L614" s="929">
        <f t="shared" si="34"/>
        <v>0</v>
      </c>
    </row>
    <row r="615" spans="1:12" ht="12.75">
      <c r="A615" s="1651" t="s">
        <v>1093</v>
      </c>
      <c r="B615" s="1652"/>
      <c r="C615" s="1318"/>
      <c r="D615" s="1308"/>
      <c r="E615" s="1308"/>
      <c r="F615" s="1308"/>
      <c r="G615" s="1308"/>
      <c r="H615" s="928"/>
      <c r="I615" s="928">
        <f t="shared" si="32"/>
        <v>0</v>
      </c>
      <c r="J615" s="928">
        <f t="shared" si="35"/>
        <v>0</v>
      </c>
      <c r="K615" s="928">
        <f t="shared" si="33"/>
        <v>0</v>
      </c>
      <c r="L615" s="929">
        <f t="shared" si="34"/>
        <v>0</v>
      </c>
    </row>
    <row r="616" spans="1:12" ht="12.75">
      <c r="A616" s="1651" t="s">
        <v>1094</v>
      </c>
      <c r="B616" s="1652"/>
      <c r="C616" s="1318"/>
      <c r="D616" s="1308"/>
      <c r="E616" s="1308"/>
      <c r="F616" s="1308"/>
      <c r="G616" s="1308"/>
      <c r="H616" s="928"/>
      <c r="I616" s="928">
        <f t="shared" si="32"/>
        <v>0</v>
      </c>
      <c r="J616" s="928">
        <f t="shared" si="35"/>
        <v>0</v>
      </c>
      <c r="K616" s="928">
        <f t="shared" si="33"/>
        <v>0</v>
      </c>
      <c r="L616" s="929">
        <f t="shared" si="34"/>
        <v>0</v>
      </c>
    </row>
    <row r="617" spans="1:12" ht="12.75">
      <c r="A617" s="1651" t="s">
        <v>1095</v>
      </c>
      <c r="B617" s="1652"/>
      <c r="C617" s="1318"/>
      <c r="D617" s="1308"/>
      <c r="E617" s="1308"/>
      <c r="F617" s="1308"/>
      <c r="G617" s="1308"/>
      <c r="H617" s="928"/>
      <c r="I617" s="928">
        <f t="shared" si="32"/>
        <v>0</v>
      </c>
      <c r="J617" s="928">
        <f t="shared" si="35"/>
        <v>0</v>
      </c>
      <c r="K617" s="928">
        <f t="shared" si="33"/>
        <v>0</v>
      </c>
      <c r="L617" s="929">
        <f t="shared" si="34"/>
        <v>0</v>
      </c>
    </row>
    <row r="618" spans="1:12" ht="12.75">
      <c r="A618" s="1651" t="s">
        <v>1096</v>
      </c>
      <c r="B618" s="1652"/>
      <c r="C618" s="1318"/>
      <c r="D618" s="1308"/>
      <c r="E618" s="1308"/>
      <c r="F618" s="1308"/>
      <c r="G618" s="1308"/>
      <c r="H618" s="928"/>
      <c r="I618" s="928">
        <f t="shared" si="32"/>
        <v>0</v>
      </c>
      <c r="J618" s="928">
        <f t="shared" si="35"/>
        <v>0</v>
      </c>
      <c r="K618" s="928">
        <f t="shared" si="33"/>
        <v>0</v>
      </c>
      <c r="L618" s="929">
        <f t="shared" si="34"/>
        <v>0</v>
      </c>
    </row>
    <row r="619" spans="1:12" ht="12.75">
      <c r="A619" s="1651" t="s">
        <v>1097</v>
      </c>
      <c r="B619" s="1652"/>
      <c r="C619" s="1318"/>
      <c r="D619" s="1308"/>
      <c r="E619" s="1308"/>
      <c r="F619" s="1308"/>
      <c r="G619" s="1308"/>
      <c r="H619" s="928"/>
      <c r="I619" s="928">
        <f t="shared" si="32"/>
        <v>0</v>
      </c>
      <c r="J619" s="928">
        <f t="shared" si="35"/>
        <v>0</v>
      </c>
      <c r="K619" s="928">
        <f t="shared" si="33"/>
        <v>0</v>
      </c>
      <c r="L619" s="929">
        <f t="shared" si="34"/>
        <v>0</v>
      </c>
    </row>
    <row r="620" spans="1:12" ht="12.75">
      <c r="A620" s="1651" t="s">
        <v>1098</v>
      </c>
      <c r="B620" s="1652"/>
      <c r="C620" s="1318"/>
      <c r="D620" s="1308"/>
      <c r="E620" s="1308"/>
      <c r="F620" s="1308"/>
      <c r="G620" s="1308"/>
      <c r="H620" s="928"/>
      <c r="I620" s="928">
        <f t="shared" si="32"/>
        <v>0</v>
      </c>
      <c r="J620" s="928">
        <f t="shared" si="35"/>
        <v>0</v>
      </c>
      <c r="K620" s="928">
        <f t="shared" si="33"/>
        <v>0</v>
      </c>
      <c r="L620" s="929">
        <f t="shared" si="34"/>
        <v>0</v>
      </c>
    </row>
    <row r="621" spans="1:12" ht="12.75">
      <c r="A621" s="1651" t="s">
        <v>1099</v>
      </c>
      <c r="B621" s="1652"/>
      <c r="C621" s="1318"/>
      <c r="D621" s="1308"/>
      <c r="E621" s="1308"/>
      <c r="F621" s="1308"/>
      <c r="G621" s="1308"/>
      <c r="H621" s="928"/>
      <c r="I621" s="928">
        <f t="shared" si="32"/>
        <v>0</v>
      </c>
      <c r="J621" s="928">
        <f t="shared" si="35"/>
        <v>0</v>
      </c>
      <c r="K621" s="928">
        <f t="shared" si="33"/>
        <v>0</v>
      </c>
      <c r="L621" s="929">
        <f t="shared" si="34"/>
        <v>0</v>
      </c>
    </row>
    <row r="622" spans="1:12" ht="12.75">
      <c r="A622" s="1651" t="s">
        <v>1101</v>
      </c>
      <c r="B622" s="1652"/>
      <c r="C622" s="1318"/>
      <c r="D622" s="1308"/>
      <c r="E622" s="1308"/>
      <c r="F622" s="1308"/>
      <c r="G622" s="1308"/>
      <c r="H622" s="928"/>
      <c r="I622" s="928">
        <f t="shared" si="32"/>
        <v>0</v>
      </c>
      <c r="J622" s="928">
        <f t="shared" si="35"/>
        <v>0</v>
      </c>
      <c r="K622" s="928">
        <f t="shared" si="33"/>
        <v>0</v>
      </c>
      <c r="L622" s="929">
        <f t="shared" si="34"/>
        <v>0</v>
      </c>
    </row>
    <row r="623" spans="1:12" ht="12.75">
      <c r="A623" s="1651" t="s">
        <v>1102</v>
      </c>
      <c r="B623" s="1652"/>
      <c r="C623" s="1318"/>
      <c r="D623" s="1308"/>
      <c r="E623" s="1308"/>
      <c r="F623" s="1308"/>
      <c r="G623" s="1308"/>
      <c r="H623" s="928"/>
      <c r="I623" s="928">
        <f t="shared" si="32"/>
        <v>0</v>
      </c>
      <c r="J623" s="928">
        <f t="shared" si="35"/>
        <v>0</v>
      </c>
      <c r="K623" s="928">
        <f t="shared" si="33"/>
        <v>0</v>
      </c>
      <c r="L623" s="929">
        <f t="shared" si="34"/>
        <v>0</v>
      </c>
    </row>
    <row r="624" spans="1:12" ht="12.75">
      <c r="A624" s="1651" t="s">
        <v>1103</v>
      </c>
      <c r="B624" s="1652"/>
      <c r="C624" s="1318"/>
      <c r="D624" s="1308"/>
      <c r="E624" s="1308"/>
      <c r="F624" s="1308"/>
      <c r="G624" s="1308"/>
      <c r="H624" s="928"/>
      <c r="I624" s="928">
        <f t="shared" si="32"/>
        <v>0</v>
      </c>
      <c r="J624" s="928">
        <f t="shared" si="35"/>
        <v>0</v>
      </c>
      <c r="K624" s="928">
        <f t="shared" si="33"/>
        <v>0</v>
      </c>
      <c r="L624" s="929">
        <f t="shared" si="34"/>
        <v>0</v>
      </c>
    </row>
    <row r="625" spans="1:12" ht="12.75">
      <c r="A625" s="1651" t="s">
        <v>859</v>
      </c>
      <c r="B625" s="1652"/>
      <c r="C625" s="1318"/>
      <c r="D625" s="1308"/>
      <c r="E625" s="1308"/>
      <c r="F625" s="1308"/>
      <c r="G625" s="1308"/>
      <c r="H625" s="928"/>
      <c r="I625" s="928">
        <f t="shared" si="32"/>
        <v>0</v>
      </c>
      <c r="J625" s="928">
        <f t="shared" si="35"/>
        <v>0</v>
      </c>
      <c r="K625" s="928">
        <f t="shared" si="33"/>
        <v>0</v>
      </c>
      <c r="L625" s="929">
        <f t="shared" si="34"/>
        <v>0</v>
      </c>
    </row>
    <row r="626" spans="1:12" ht="12.75">
      <c r="A626" s="1651" t="s">
        <v>486</v>
      </c>
      <c r="B626" s="1652"/>
      <c r="C626" s="1318"/>
      <c r="D626" s="1308"/>
      <c r="E626" s="1308"/>
      <c r="F626" s="1308"/>
      <c r="G626" s="1308"/>
      <c r="H626" s="928"/>
      <c r="I626" s="928">
        <f t="shared" si="32"/>
        <v>0</v>
      </c>
      <c r="J626" s="928">
        <f t="shared" si="35"/>
        <v>0</v>
      </c>
      <c r="K626" s="928">
        <f t="shared" si="33"/>
        <v>0</v>
      </c>
      <c r="L626" s="929">
        <f t="shared" si="34"/>
        <v>0</v>
      </c>
    </row>
    <row r="627" spans="1:12" ht="12.75">
      <c r="A627" s="1651" t="s">
        <v>487</v>
      </c>
      <c r="B627" s="1652"/>
      <c r="C627" s="1318"/>
      <c r="D627" s="1308"/>
      <c r="E627" s="1308"/>
      <c r="F627" s="1308"/>
      <c r="G627" s="1308"/>
      <c r="H627" s="928"/>
      <c r="I627" s="928">
        <f>E627-G627</f>
        <v>0</v>
      </c>
      <c r="J627" s="928">
        <f t="shared" si="35"/>
        <v>0</v>
      </c>
      <c r="K627" s="928">
        <f>I627*$L$595*$L$596</f>
        <v>0</v>
      </c>
      <c r="L627" s="929">
        <f>J627+K627</f>
        <v>0</v>
      </c>
    </row>
    <row r="628" spans="1:12" ht="12.75">
      <c r="A628" s="1651" t="s">
        <v>10</v>
      </c>
      <c r="B628" s="1652"/>
      <c r="C628" s="1318"/>
      <c r="D628" s="1308"/>
      <c r="E628" s="1308"/>
      <c r="F628" s="1308"/>
      <c r="G628" s="1308"/>
      <c r="H628" s="928"/>
      <c r="I628" s="928">
        <f>E628-G628</f>
        <v>0</v>
      </c>
      <c r="J628" s="928">
        <f t="shared" si="35"/>
        <v>0</v>
      </c>
      <c r="K628" s="928">
        <f>I628*$L$595*$L$596</f>
        <v>0</v>
      </c>
      <c r="L628" s="929">
        <f>J628+K628</f>
        <v>0</v>
      </c>
    </row>
    <row r="629" spans="1:12" ht="13.5" thickBot="1">
      <c r="A629" s="1651" t="s">
        <v>11</v>
      </c>
      <c r="B629" s="1652"/>
      <c r="C629" s="1319"/>
      <c r="D629" s="1311"/>
      <c r="E629" s="1311"/>
      <c r="F629" s="1311"/>
      <c r="G629" s="1311"/>
      <c r="H629" s="930"/>
      <c r="I629" s="930">
        <f t="shared" si="32"/>
        <v>0</v>
      </c>
      <c r="J629" s="930">
        <f t="shared" si="35"/>
        <v>0</v>
      </c>
      <c r="K629" s="930">
        <f t="shared" si="33"/>
        <v>0</v>
      </c>
      <c r="L629" s="931">
        <f t="shared" si="34"/>
        <v>0</v>
      </c>
    </row>
    <row r="630" spans="1:12" ht="12.75">
      <c r="A630" s="201"/>
      <c r="B630" s="197" t="s">
        <v>1136</v>
      </c>
      <c r="C630" s="732"/>
      <c r="D630" s="732"/>
      <c r="E630" s="732"/>
      <c r="F630" s="732"/>
      <c r="G630" s="732"/>
      <c r="H630" s="732"/>
      <c r="I630" s="732"/>
      <c r="J630" s="732"/>
      <c r="K630" s="732"/>
      <c r="L630" s="732"/>
    </row>
    <row r="631" spans="1:12" ht="12.75">
      <c r="A631" s="237" t="s">
        <v>633</v>
      </c>
      <c r="B631" s="197"/>
      <c r="C631" s="732"/>
      <c r="D631" s="732"/>
      <c r="E631" s="732"/>
      <c r="F631" s="732"/>
      <c r="G631" s="732"/>
      <c r="H631" s="732"/>
      <c r="I631" s="732"/>
      <c r="J631" s="732"/>
      <c r="K631" s="732"/>
      <c r="L631" s="732"/>
    </row>
    <row r="632" spans="1:12" ht="12.75">
      <c r="A632" s="201"/>
      <c r="B632" s="197"/>
      <c r="C632" s="732"/>
      <c r="D632" s="732"/>
      <c r="E632" s="732"/>
      <c r="F632" s="732"/>
      <c r="G632" s="732"/>
      <c r="H632" s="732"/>
      <c r="I632" s="732"/>
      <c r="J632" s="732"/>
      <c r="K632" s="732"/>
      <c r="L632" s="732"/>
    </row>
    <row r="633" spans="1:12" ht="12.75">
      <c r="A633" s="201"/>
      <c r="C633" s="732"/>
      <c r="D633" s="732"/>
      <c r="E633" s="732"/>
      <c r="F633" s="732"/>
      <c r="G633" s="197" t="s">
        <v>647</v>
      </c>
      <c r="H633" s="732"/>
      <c r="I633" s="732"/>
      <c r="J633" s="732"/>
      <c r="K633" s="732"/>
      <c r="L633" s="732"/>
    </row>
    <row r="634" spans="1:12" ht="12.75">
      <c r="A634" s="201"/>
      <c r="C634" s="732"/>
      <c r="D634" s="732"/>
      <c r="E634" s="732"/>
      <c r="F634" s="732"/>
      <c r="G634" s="1285" t="s">
        <v>1439</v>
      </c>
      <c r="H634" s="732"/>
      <c r="I634" s="732"/>
      <c r="J634" s="732"/>
      <c r="K634" s="732"/>
      <c r="L634" s="732"/>
    </row>
    <row r="635" spans="1:12" ht="20.25">
      <c r="A635" s="201"/>
      <c r="B635" s="1366" t="s">
        <v>1279</v>
      </c>
      <c r="C635" s="1366"/>
      <c r="D635" s="1366"/>
      <c r="E635" s="1366"/>
      <c r="F635" s="1366"/>
      <c r="G635" s="1366"/>
      <c r="H635" s="1366"/>
      <c r="I635" s="1366"/>
      <c r="J635" s="1366"/>
      <c r="K635" s="1366"/>
      <c r="L635" s="1366"/>
    </row>
    <row r="636" spans="1:12" ht="16.5">
      <c r="A636" s="201"/>
      <c r="B636" s="1639" t="str">
        <f>$B$2</f>
        <v>(For Rate Year Beginning July 1, 2015, Based on 2014 Data)</v>
      </c>
      <c r="C636" s="1639"/>
      <c r="D636" s="1639"/>
      <c r="E636" s="1639"/>
      <c r="F636" s="1639"/>
      <c r="G636" s="1639"/>
      <c r="H636" s="1639"/>
      <c r="I636" s="1639"/>
      <c r="J636" s="1639"/>
      <c r="K636" s="1639"/>
      <c r="L636" s="1639"/>
    </row>
    <row r="637" ht="12.75">
      <c r="A637" s="201"/>
    </row>
    <row r="638" spans="1:6" ht="12.75">
      <c r="A638" s="1653" t="s">
        <v>1360</v>
      </c>
      <c r="B638" s="1654"/>
      <c r="C638" s="1654"/>
      <c r="D638" s="1654"/>
      <c r="E638" s="1654"/>
      <c r="F638" s="1654"/>
    </row>
    <row r="639" ht="12.75">
      <c r="A639" s="201"/>
    </row>
    <row r="640" spans="1:2" ht="12.75">
      <c r="A640" s="201"/>
      <c r="B640" t="s">
        <v>1362</v>
      </c>
    </row>
    <row r="641" spans="1:2" ht="12.75">
      <c r="A641" s="201"/>
      <c r="B641" t="s">
        <v>1369</v>
      </c>
    </row>
    <row r="642" spans="1:2" ht="12.75">
      <c r="A642" s="201"/>
      <c r="B642" t="s">
        <v>409</v>
      </c>
    </row>
    <row r="643" spans="1:2" ht="12.75">
      <c r="A643" s="201"/>
      <c r="B643" t="s">
        <v>1370</v>
      </c>
    </row>
    <row r="644" ht="12.75">
      <c r="A644" s="201"/>
    </row>
    <row r="645" spans="1:2" ht="12.75">
      <c r="A645" s="1658" t="s">
        <v>692</v>
      </c>
      <c r="B645" s="1400"/>
    </row>
    <row r="646" spans="1:2" ht="6" customHeight="1">
      <c r="A646" s="1368"/>
      <c r="B646" s="1368"/>
    </row>
    <row r="647" spans="1:12" ht="12.75">
      <c r="A647" s="1655" t="s">
        <v>1257</v>
      </c>
      <c r="B647" s="1400"/>
      <c r="C647" s="201" t="s">
        <v>844</v>
      </c>
      <c r="E647" s="201"/>
      <c r="F647" s="201"/>
      <c r="G647" s="201"/>
      <c r="H647" s="201"/>
      <c r="I647" s="201"/>
      <c r="L647" s="791">
        <f>'Appendix A'!$H$230</f>
        <v>35779600.62019057</v>
      </c>
    </row>
    <row r="648" spans="1:12" ht="12.75">
      <c r="A648" s="1655" t="s">
        <v>1254</v>
      </c>
      <c r="B648" s="1400"/>
      <c r="C648" s="201" t="s">
        <v>485</v>
      </c>
      <c r="E648" s="201"/>
      <c r="F648" s="201"/>
      <c r="G648" s="201"/>
      <c r="H648" s="201"/>
      <c r="I648" s="201"/>
      <c r="L648" s="791">
        <f>'Appendix A'!$H$30</f>
        <v>205573967.51097637</v>
      </c>
    </row>
    <row r="649" spans="1:12" ht="12.75">
      <c r="A649" s="1655" t="s">
        <v>1251</v>
      </c>
      <c r="B649" s="1400"/>
      <c r="C649" s="201" t="s">
        <v>1371</v>
      </c>
      <c r="E649" s="201"/>
      <c r="F649" s="201"/>
      <c r="G649" s="201"/>
      <c r="H649" s="201"/>
      <c r="I649" s="201"/>
      <c r="L649" s="792">
        <f>L647/L648</f>
        <v>0.17404733222498203</v>
      </c>
    </row>
    <row r="650" spans="1:12" ht="12.75">
      <c r="A650" s="1655" t="s">
        <v>1248</v>
      </c>
      <c r="B650" s="1400"/>
      <c r="C650" s="201" t="s">
        <v>1037</v>
      </c>
      <c r="E650" s="201"/>
      <c r="F650" s="201"/>
      <c r="G650" s="201"/>
      <c r="H650" s="201"/>
      <c r="I650" s="201"/>
      <c r="L650" s="916">
        <f>'Appendix A'!$H$207</f>
        <v>0.623076923076923</v>
      </c>
    </row>
    <row r="651" spans="1:12" ht="12.75">
      <c r="A651" s="1655" t="s">
        <v>1246</v>
      </c>
      <c r="B651" s="1400"/>
      <c r="C651" s="201" t="s">
        <v>1358</v>
      </c>
      <c r="E651" s="201"/>
      <c r="F651" s="201"/>
      <c r="G651" s="201"/>
      <c r="H651" s="201"/>
      <c r="I651" s="201"/>
      <c r="L651" s="916">
        <f>'6 - WACC'!$G$16</f>
        <v>0.4925578665212073</v>
      </c>
    </row>
    <row r="652" spans="1:12" ht="12.75">
      <c r="A652" s="1655" t="s">
        <v>352</v>
      </c>
      <c r="B652" s="1400"/>
      <c r="C652" s="237" t="s">
        <v>609</v>
      </c>
      <c r="L652" s="916">
        <f>((0.01/L650)*L651*100)</f>
        <v>0.7905249709599625</v>
      </c>
    </row>
    <row r="653" spans="1:3" ht="13.5" thickBot="1">
      <c r="A653" s="1368"/>
      <c r="B653" s="1368"/>
      <c r="C653" s="197"/>
    </row>
    <row r="654" spans="1:12" ht="13.5" thickBot="1">
      <c r="A654" s="1655" t="s">
        <v>351</v>
      </c>
      <c r="B654" s="1656"/>
      <c r="C654" s="1683" t="s">
        <v>1372</v>
      </c>
      <c r="D654" s="1684"/>
      <c r="E654" s="1685" t="s">
        <v>422</v>
      </c>
      <c r="F654" s="1686"/>
      <c r="G654" s="1686"/>
      <c r="H654" s="1686"/>
      <c r="I654" s="1686"/>
      <c r="J654" s="1686"/>
      <c r="K654" s="1686"/>
      <c r="L654" s="1687"/>
    </row>
    <row r="655" spans="1:12" ht="12" customHeight="1" thickBot="1">
      <c r="A655" s="1368"/>
      <c r="B655" s="1652"/>
      <c r="C655" s="919"/>
      <c r="D655" s="910"/>
      <c r="E655" s="763"/>
      <c r="F655" s="1688" t="s">
        <v>523</v>
      </c>
      <c r="G655" s="1689"/>
      <c r="H655" s="763"/>
      <c r="I655" s="763"/>
      <c r="J655" s="763"/>
      <c r="K655" s="763"/>
      <c r="L655" s="920" t="s">
        <v>524</v>
      </c>
    </row>
    <row r="656" spans="1:12" ht="12.75">
      <c r="A656" s="1655" t="s">
        <v>349</v>
      </c>
      <c r="B656" s="1656"/>
      <c r="C656" s="1677" t="s">
        <v>1374</v>
      </c>
      <c r="D656" s="1678"/>
      <c r="E656" s="1678"/>
      <c r="F656" s="1679">
        <v>10730</v>
      </c>
      <c r="G656" s="1680"/>
      <c r="H656" s="1681" t="s">
        <v>0</v>
      </c>
      <c r="I656" s="1678"/>
      <c r="J656" s="1678"/>
      <c r="K656" s="1678"/>
      <c r="L656" s="932">
        <f>L649</f>
        <v>0.17404733222498203</v>
      </c>
    </row>
    <row r="657" spans="1:12" ht="12.75">
      <c r="A657" s="1655" t="s">
        <v>347</v>
      </c>
      <c r="B657" s="1656"/>
      <c r="C657" s="1665" t="s">
        <v>902</v>
      </c>
      <c r="D657" s="1666"/>
      <c r="E657" s="1666"/>
      <c r="F657" s="1682">
        <v>39457</v>
      </c>
      <c r="G657" s="1668"/>
      <c r="H657" s="1671" t="s">
        <v>632</v>
      </c>
      <c r="I657" s="1666"/>
      <c r="J657" s="1666"/>
      <c r="K657" s="1666"/>
      <c r="L657" s="1138">
        <v>0</v>
      </c>
    </row>
    <row r="658" spans="1:12" ht="12.75">
      <c r="A658" s="1655" t="s">
        <v>365</v>
      </c>
      <c r="B658" s="1656"/>
      <c r="C658" s="1665" t="s">
        <v>1373</v>
      </c>
      <c r="D658" s="1666"/>
      <c r="E658" s="1666"/>
      <c r="F658" s="1667" t="s">
        <v>1129</v>
      </c>
      <c r="G658" s="1668"/>
      <c r="H658" s="1671" t="s">
        <v>1347</v>
      </c>
      <c r="I658" s="1666"/>
      <c r="J658" s="1666"/>
      <c r="K658" s="1666"/>
      <c r="L658" s="943">
        <f>L657*L652</f>
        <v>0</v>
      </c>
    </row>
    <row r="659" spans="1:12" ht="13.5" thickBot="1">
      <c r="A659" s="1655" t="s">
        <v>363</v>
      </c>
      <c r="B659" s="1656"/>
      <c r="C659" s="1672" t="s">
        <v>1128</v>
      </c>
      <c r="D659" s="1673"/>
      <c r="E659" s="1673"/>
      <c r="F659" s="1674" t="s">
        <v>644</v>
      </c>
      <c r="G659" s="1675"/>
      <c r="H659" s="1676" t="s">
        <v>1</v>
      </c>
      <c r="I659" s="1673"/>
      <c r="J659" s="1673"/>
      <c r="K659" s="1673"/>
      <c r="L659" s="1300">
        <v>0.95</v>
      </c>
    </row>
    <row r="660" spans="1:12" ht="27.75" customHeight="1">
      <c r="A660" s="1368"/>
      <c r="B660" s="1652"/>
      <c r="C660" s="921" t="s">
        <v>1081</v>
      </c>
      <c r="D660" s="1669" t="s">
        <v>101</v>
      </c>
      <c r="E660" s="1670"/>
      <c r="F660" s="1669" t="s">
        <v>1376</v>
      </c>
      <c r="G660" s="1670"/>
      <c r="H660" s="1669" t="s">
        <v>8</v>
      </c>
      <c r="I660" s="1670"/>
      <c r="J660" s="921" t="s">
        <v>1314</v>
      </c>
      <c r="K660" s="921" t="s">
        <v>1315</v>
      </c>
      <c r="L660" s="1233" t="s">
        <v>1316</v>
      </c>
    </row>
    <row r="661" spans="1:12" ht="39.75" customHeight="1" thickBot="1">
      <c r="A661" s="1368"/>
      <c r="B661" s="1652"/>
      <c r="C661" s="911"/>
      <c r="D661" s="1659"/>
      <c r="E661" s="1660"/>
      <c r="F661" s="1659"/>
      <c r="G661" s="1660"/>
      <c r="H661" s="1661" t="s">
        <v>1348</v>
      </c>
      <c r="I661" s="1662"/>
      <c r="J661" s="923" t="s">
        <v>12</v>
      </c>
      <c r="K661" s="922" t="s">
        <v>13</v>
      </c>
      <c r="L661" s="911" t="s">
        <v>9</v>
      </c>
    </row>
    <row r="662" spans="1:12" ht="12.75">
      <c r="A662" s="1368"/>
      <c r="B662" s="1652"/>
      <c r="C662" s="924" t="s">
        <v>525</v>
      </c>
      <c r="D662" s="1663" t="s">
        <v>2</v>
      </c>
      <c r="E662" s="1664"/>
      <c r="F662" s="1663" t="s">
        <v>3</v>
      </c>
      <c r="G662" s="1664"/>
      <c r="H662" s="1663" t="s">
        <v>4</v>
      </c>
      <c r="I662" s="1664"/>
      <c r="J662" s="925" t="s">
        <v>5</v>
      </c>
      <c r="K662" s="925" t="s">
        <v>6</v>
      </c>
      <c r="L662" s="926" t="s">
        <v>7</v>
      </c>
    </row>
    <row r="663" spans="1:12" ht="12.75">
      <c r="A663" s="1651" t="s">
        <v>361</v>
      </c>
      <c r="B663" s="1652"/>
      <c r="C663" s="1318">
        <v>2010</v>
      </c>
      <c r="D663" s="1308"/>
      <c r="E663" s="1308">
        <v>872548</v>
      </c>
      <c r="F663" s="1308"/>
      <c r="G663" s="1316">
        <v>0</v>
      </c>
      <c r="H663" s="928"/>
      <c r="I663" s="928">
        <f>E663-G663</f>
        <v>872548</v>
      </c>
      <c r="J663" s="1244" t="s">
        <v>802</v>
      </c>
      <c r="K663" s="928">
        <f>I663*$L$658*$L$659</f>
        <v>0</v>
      </c>
      <c r="L663" s="1244" t="s">
        <v>802</v>
      </c>
    </row>
    <row r="664" spans="1:12" ht="12.75">
      <c r="A664" s="1651" t="s">
        <v>359</v>
      </c>
      <c r="B664" s="1652"/>
      <c r="C664" s="1318">
        <v>2011</v>
      </c>
      <c r="D664" s="1308"/>
      <c r="E664" s="1308">
        <v>4324102.45</v>
      </c>
      <c r="F664" s="1308"/>
      <c r="G664" s="1308">
        <v>21098.87</v>
      </c>
      <c r="H664" s="928"/>
      <c r="I664" s="928">
        <f aca="true" t="shared" si="36" ref="I664:I692">E664-G664</f>
        <v>4303003.58</v>
      </c>
      <c r="J664" s="928">
        <v>742855</v>
      </c>
      <c r="K664" s="928">
        <f aca="true" t="shared" si="37" ref="K664:K692">I664*$L$658*$L$659</f>
        <v>0</v>
      </c>
      <c r="L664" s="929">
        <f aca="true" t="shared" si="38" ref="L664:L692">J664+K664</f>
        <v>742855</v>
      </c>
    </row>
    <row r="665" spans="1:12" ht="12.75">
      <c r="A665" s="1651" t="s">
        <v>310</v>
      </c>
      <c r="B665" s="1652"/>
      <c r="C665" s="1318">
        <v>2012</v>
      </c>
      <c r="D665" s="1308"/>
      <c r="E665" s="1308">
        <v>4249184</v>
      </c>
      <c r="F665" s="1308"/>
      <c r="G665" s="1308">
        <v>158208</v>
      </c>
      <c r="H665" s="928"/>
      <c r="I665" s="928">
        <f t="shared" si="36"/>
        <v>4090976</v>
      </c>
      <c r="J665" s="928">
        <v>694918</v>
      </c>
      <c r="K665" s="928">
        <f t="shared" si="37"/>
        <v>0</v>
      </c>
      <c r="L665" s="929">
        <f t="shared" si="38"/>
        <v>694918</v>
      </c>
    </row>
    <row r="666" spans="1:12" ht="12.75">
      <c r="A666" s="1651" t="s">
        <v>311</v>
      </c>
      <c r="B666" s="1652"/>
      <c r="C666" s="1318">
        <v>2013</v>
      </c>
      <c r="D666" s="1308"/>
      <c r="E666" s="1308">
        <v>4246849</v>
      </c>
      <c r="F666" s="1308"/>
      <c r="G666" s="1308">
        <v>233222</v>
      </c>
      <c r="H666" s="928"/>
      <c r="I666" s="928">
        <f t="shared" si="36"/>
        <v>4013627</v>
      </c>
      <c r="J666" s="928">
        <f aca="true" t="shared" si="39" ref="J666:J692">I666*$L$656*$L$659</f>
        <v>663633.01830135</v>
      </c>
      <c r="K666" s="928">
        <f t="shared" si="37"/>
        <v>0</v>
      </c>
      <c r="L666" s="929">
        <f t="shared" si="38"/>
        <v>663633.01830135</v>
      </c>
    </row>
    <row r="667" spans="1:12" ht="12.75">
      <c r="A667" s="1651" t="s">
        <v>1082</v>
      </c>
      <c r="B667" s="1652"/>
      <c r="C667" s="1318">
        <v>2014</v>
      </c>
      <c r="D667" s="1308"/>
      <c r="E667" s="1308">
        <v>4246849</v>
      </c>
      <c r="F667" s="1308"/>
      <c r="G667" s="1308">
        <v>335430</v>
      </c>
      <c r="H667" s="928"/>
      <c r="I667" s="928">
        <f t="shared" si="36"/>
        <v>3911419</v>
      </c>
      <c r="J667" s="928">
        <f t="shared" si="39"/>
        <v>646733.4400559015</v>
      </c>
      <c r="K667" s="928">
        <f t="shared" si="37"/>
        <v>0</v>
      </c>
      <c r="L667" s="929">
        <f t="shared" si="38"/>
        <v>646733.4400559015</v>
      </c>
    </row>
    <row r="668" spans="1:12" ht="12.75">
      <c r="A668" s="1651" t="s">
        <v>1083</v>
      </c>
      <c r="B668" s="1652"/>
      <c r="C668" s="1318"/>
      <c r="D668" s="1308"/>
      <c r="E668" s="1308"/>
      <c r="F668" s="1308"/>
      <c r="G668" s="1308"/>
      <c r="H668" s="928"/>
      <c r="I668" s="928">
        <f t="shared" si="36"/>
        <v>0</v>
      </c>
      <c r="J668" s="928">
        <f t="shared" si="39"/>
        <v>0</v>
      </c>
      <c r="K668" s="928">
        <f t="shared" si="37"/>
        <v>0</v>
      </c>
      <c r="L668" s="929">
        <f t="shared" si="38"/>
        <v>0</v>
      </c>
    </row>
    <row r="669" spans="1:12" ht="12.75">
      <c r="A669" s="1651" t="s">
        <v>1084</v>
      </c>
      <c r="B669" s="1652"/>
      <c r="C669" s="1318"/>
      <c r="D669" s="1308"/>
      <c r="E669" s="1308"/>
      <c r="F669" s="1308"/>
      <c r="G669" s="1308"/>
      <c r="H669" s="928"/>
      <c r="I669" s="928">
        <f t="shared" si="36"/>
        <v>0</v>
      </c>
      <c r="J669" s="928">
        <f t="shared" si="39"/>
        <v>0</v>
      </c>
      <c r="K669" s="928">
        <f t="shared" si="37"/>
        <v>0</v>
      </c>
      <c r="L669" s="929">
        <f t="shared" si="38"/>
        <v>0</v>
      </c>
    </row>
    <row r="670" spans="1:12" ht="12.75">
      <c r="A670" s="1651" t="s">
        <v>1085</v>
      </c>
      <c r="B670" s="1652"/>
      <c r="C670" s="1318"/>
      <c r="D670" s="1308"/>
      <c r="E670" s="1308"/>
      <c r="F670" s="1308"/>
      <c r="G670" s="1308"/>
      <c r="H670" s="928"/>
      <c r="I670" s="928">
        <f t="shared" si="36"/>
        <v>0</v>
      </c>
      <c r="J670" s="928">
        <f t="shared" si="39"/>
        <v>0</v>
      </c>
      <c r="K670" s="928">
        <f t="shared" si="37"/>
        <v>0</v>
      </c>
      <c r="L670" s="929">
        <f t="shared" si="38"/>
        <v>0</v>
      </c>
    </row>
    <row r="671" spans="1:12" ht="12.75">
      <c r="A671" s="1651" t="s">
        <v>1086</v>
      </c>
      <c r="B671" s="1652"/>
      <c r="C671" s="1318"/>
      <c r="D671" s="1308"/>
      <c r="E671" s="1308"/>
      <c r="F671" s="1308"/>
      <c r="G671" s="1308"/>
      <c r="H671" s="928"/>
      <c r="I671" s="928">
        <f t="shared" si="36"/>
        <v>0</v>
      </c>
      <c r="J671" s="928">
        <f t="shared" si="39"/>
        <v>0</v>
      </c>
      <c r="K671" s="928">
        <f t="shared" si="37"/>
        <v>0</v>
      </c>
      <c r="L671" s="929">
        <f t="shared" si="38"/>
        <v>0</v>
      </c>
    </row>
    <row r="672" spans="1:12" ht="12.75">
      <c r="A672" s="1651" t="s">
        <v>1087</v>
      </c>
      <c r="B672" s="1652"/>
      <c r="C672" s="1318"/>
      <c r="D672" s="1308"/>
      <c r="E672" s="1308"/>
      <c r="F672" s="1308"/>
      <c r="G672" s="1308"/>
      <c r="H672" s="928"/>
      <c r="I672" s="928">
        <f t="shared" si="36"/>
        <v>0</v>
      </c>
      <c r="J672" s="928">
        <f t="shared" si="39"/>
        <v>0</v>
      </c>
      <c r="K672" s="928">
        <f t="shared" si="37"/>
        <v>0</v>
      </c>
      <c r="L672" s="929">
        <f t="shared" si="38"/>
        <v>0</v>
      </c>
    </row>
    <row r="673" spans="1:12" ht="12.75">
      <c r="A673" s="1651" t="s">
        <v>1088</v>
      </c>
      <c r="B673" s="1652"/>
      <c r="C673" s="1318"/>
      <c r="D673" s="1308"/>
      <c r="E673" s="1308"/>
      <c r="F673" s="1308"/>
      <c r="G673" s="1308"/>
      <c r="H673" s="928"/>
      <c r="I673" s="928">
        <f t="shared" si="36"/>
        <v>0</v>
      </c>
      <c r="J673" s="928">
        <f t="shared" si="39"/>
        <v>0</v>
      </c>
      <c r="K673" s="928">
        <f t="shared" si="37"/>
        <v>0</v>
      </c>
      <c r="L673" s="929">
        <f t="shared" si="38"/>
        <v>0</v>
      </c>
    </row>
    <row r="674" spans="1:12" ht="12.75">
      <c r="A674" s="1651" t="s">
        <v>1089</v>
      </c>
      <c r="B674" s="1652"/>
      <c r="C674" s="1318"/>
      <c r="D674" s="1308"/>
      <c r="E674" s="1308"/>
      <c r="F674" s="1308"/>
      <c r="G674" s="1308"/>
      <c r="H674" s="928"/>
      <c r="I674" s="928">
        <f t="shared" si="36"/>
        <v>0</v>
      </c>
      <c r="J674" s="928">
        <f t="shared" si="39"/>
        <v>0</v>
      </c>
      <c r="K674" s="928">
        <f t="shared" si="37"/>
        <v>0</v>
      </c>
      <c r="L674" s="929">
        <f t="shared" si="38"/>
        <v>0</v>
      </c>
    </row>
    <row r="675" spans="1:12" ht="12.75">
      <c r="A675" s="1651" t="s">
        <v>1090</v>
      </c>
      <c r="B675" s="1652"/>
      <c r="C675" s="1318"/>
      <c r="D675" s="1308"/>
      <c r="E675" s="1308"/>
      <c r="F675" s="1308"/>
      <c r="G675" s="1308"/>
      <c r="H675" s="928"/>
      <c r="I675" s="928">
        <f t="shared" si="36"/>
        <v>0</v>
      </c>
      <c r="J675" s="928">
        <f t="shared" si="39"/>
        <v>0</v>
      </c>
      <c r="K675" s="928">
        <f t="shared" si="37"/>
        <v>0</v>
      </c>
      <c r="L675" s="929">
        <f t="shared" si="38"/>
        <v>0</v>
      </c>
    </row>
    <row r="676" spans="1:12" ht="12.75">
      <c r="A676" s="1651" t="s">
        <v>1091</v>
      </c>
      <c r="B676" s="1652"/>
      <c r="C676" s="1318"/>
      <c r="D676" s="1308"/>
      <c r="E676" s="1308"/>
      <c r="F676" s="1308"/>
      <c r="G676" s="1308"/>
      <c r="H676" s="928"/>
      <c r="I676" s="928">
        <f t="shared" si="36"/>
        <v>0</v>
      </c>
      <c r="J676" s="928">
        <f t="shared" si="39"/>
        <v>0</v>
      </c>
      <c r="K676" s="928">
        <f t="shared" si="37"/>
        <v>0</v>
      </c>
      <c r="L676" s="929">
        <f t="shared" si="38"/>
        <v>0</v>
      </c>
    </row>
    <row r="677" spans="1:12" ht="12.75">
      <c r="A677" s="1651" t="s">
        <v>1092</v>
      </c>
      <c r="B677" s="1652"/>
      <c r="C677" s="1318"/>
      <c r="D677" s="1308"/>
      <c r="E677" s="1308"/>
      <c r="F677" s="1308"/>
      <c r="G677" s="1308"/>
      <c r="H677" s="928"/>
      <c r="I677" s="928">
        <f t="shared" si="36"/>
        <v>0</v>
      </c>
      <c r="J677" s="928">
        <f t="shared" si="39"/>
        <v>0</v>
      </c>
      <c r="K677" s="928">
        <f t="shared" si="37"/>
        <v>0</v>
      </c>
      <c r="L677" s="929">
        <f t="shared" si="38"/>
        <v>0</v>
      </c>
    </row>
    <row r="678" spans="1:12" ht="12.75">
      <c r="A678" s="1651" t="s">
        <v>1093</v>
      </c>
      <c r="B678" s="1652"/>
      <c r="C678" s="1318"/>
      <c r="D678" s="1308"/>
      <c r="E678" s="1308"/>
      <c r="F678" s="1308"/>
      <c r="G678" s="1308"/>
      <c r="H678" s="928"/>
      <c r="I678" s="928">
        <f t="shared" si="36"/>
        <v>0</v>
      </c>
      <c r="J678" s="928">
        <f t="shared" si="39"/>
        <v>0</v>
      </c>
      <c r="K678" s="928">
        <f t="shared" si="37"/>
        <v>0</v>
      </c>
      <c r="L678" s="929">
        <f t="shared" si="38"/>
        <v>0</v>
      </c>
    </row>
    <row r="679" spans="1:12" ht="12.75">
      <c r="A679" s="1651" t="s">
        <v>1094</v>
      </c>
      <c r="B679" s="1652"/>
      <c r="C679" s="1318"/>
      <c r="D679" s="1308"/>
      <c r="E679" s="1308"/>
      <c r="F679" s="1308"/>
      <c r="G679" s="1308"/>
      <c r="H679" s="928"/>
      <c r="I679" s="928">
        <f t="shared" si="36"/>
        <v>0</v>
      </c>
      <c r="J679" s="928">
        <f t="shared" si="39"/>
        <v>0</v>
      </c>
      <c r="K679" s="928">
        <f t="shared" si="37"/>
        <v>0</v>
      </c>
      <c r="L679" s="929">
        <f t="shared" si="38"/>
        <v>0</v>
      </c>
    </row>
    <row r="680" spans="1:12" ht="12.75">
      <c r="A680" s="1651" t="s">
        <v>1095</v>
      </c>
      <c r="B680" s="1652"/>
      <c r="C680" s="1318"/>
      <c r="D680" s="1308"/>
      <c r="E680" s="1308"/>
      <c r="F680" s="1308"/>
      <c r="G680" s="1308"/>
      <c r="H680" s="928"/>
      <c r="I680" s="928">
        <f t="shared" si="36"/>
        <v>0</v>
      </c>
      <c r="J680" s="928">
        <f t="shared" si="39"/>
        <v>0</v>
      </c>
      <c r="K680" s="928">
        <f t="shared" si="37"/>
        <v>0</v>
      </c>
      <c r="L680" s="929">
        <f t="shared" si="38"/>
        <v>0</v>
      </c>
    </row>
    <row r="681" spans="1:12" ht="12.75">
      <c r="A681" s="1651" t="s">
        <v>1096</v>
      </c>
      <c r="B681" s="1652"/>
      <c r="C681" s="1318"/>
      <c r="D681" s="1308"/>
      <c r="E681" s="1308"/>
      <c r="F681" s="1308"/>
      <c r="G681" s="1308"/>
      <c r="H681" s="928"/>
      <c r="I681" s="928">
        <f t="shared" si="36"/>
        <v>0</v>
      </c>
      <c r="J681" s="928">
        <f t="shared" si="39"/>
        <v>0</v>
      </c>
      <c r="K681" s="928">
        <f t="shared" si="37"/>
        <v>0</v>
      </c>
      <c r="L681" s="929">
        <f t="shared" si="38"/>
        <v>0</v>
      </c>
    </row>
    <row r="682" spans="1:12" ht="12.75">
      <c r="A682" s="1651" t="s">
        <v>1097</v>
      </c>
      <c r="B682" s="1652"/>
      <c r="C682" s="1318"/>
      <c r="D682" s="1308"/>
      <c r="E682" s="1308"/>
      <c r="F682" s="1308"/>
      <c r="G682" s="1308"/>
      <c r="H682" s="928"/>
      <c r="I682" s="928">
        <f t="shared" si="36"/>
        <v>0</v>
      </c>
      <c r="J682" s="928">
        <f t="shared" si="39"/>
        <v>0</v>
      </c>
      <c r="K682" s="928">
        <f t="shared" si="37"/>
        <v>0</v>
      </c>
      <c r="L682" s="929">
        <f t="shared" si="38"/>
        <v>0</v>
      </c>
    </row>
    <row r="683" spans="1:12" ht="12.75">
      <c r="A683" s="1651" t="s">
        <v>1098</v>
      </c>
      <c r="B683" s="1652"/>
      <c r="C683" s="1318"/>
      <c r="D683" s="1308"/>
      <c r="E683" s="1308"/>
      <c r="F683" s="1308"/>
      <c r="G683" s="1308"/>
      <c r="H683" s="928"/>
      <c r="I683" s="928">
        <f t="shared" si="36"/>
        <v>0</v>
      </c>
      <c r="J683" s="928">
        <f t="shared" si="39"/>
        <v>0</v>
      </c>
      <c r="K683" s="928">
        <f t="shared" si="37"/>
        <v>0</v>
      </c>
      <c r="L683" s="929">
        <f t="shared" si="38"/>
        <v>0</v>
      </c>
    </row>
    <row r="684" spans="1:12" ht="12.75">
      <c r="A684" s="1651" t="s">
        <v>1099</v>
      </c>
      <c r="B684" s="1652"/>
      <c r="C684" s="1318"/>
      <c r="D684" s="1308"/>
      <c r="E684" s="1308"/>
      <c r="F684" s="1308"/>
      <c r="G684" s="1308"/>
      <c r="H684" s="928"/>
      <c r="I684" s="928">
        <f t="shared" si="36"/>
        <v>0</v>
      </c>
      <c r="J684" s="928">
        <f t="shared" si="39"/>
        <v>0</v>
      </c>
      <c r="K684" s="928">
        <f t="shared" si="37"/>
        <v>0</v>
      </c>
      <c r="L684" s="929">
        <f t="shared" si="38"/>
        <v>0</v>
      </c>
    </row>
    <row r="685" spans="1:12" ht="12.75">
      <c r="A685" s="1651" t="s">
        <v>1101</v>
      </c>
      <c r="B685" s="1652"/>
      <c r="C685" s="1318"/>
      <c r="D685" s="1308"/>
      <c r="E685" s="1308"/>
      <c r="F685" s="1308"/>
      <c r="G685" s="1308"/>
      <c r="H685" s="928"/>
      <c r="I685" s="928">
        <f t="shared" si="36"/>
        <v>0</v>
      </c>
      <c r="J685" s="928">
        <f t="shared" si="39"/>
        <v>0</v>
      </c>
      <c r="K685" s="928">
        <f t="shared" si="37"/>
        <v>0</v>
      </c>
      <c r="L685" s="929">
        <f t="shared" si="38"/>
        <v>0</v>
      </c>
    </row>
    <row r="686" spans="1:12" ht="12.75">
      <c r="A686" s="1651" t="s">
        <v>1102</v>
      </c>
      <c r="B686" s="1652"/>
      <c r="C686" s="1318"/>
      <c r="D686" s="1308"/>
      <c r="E686" s="1308"/>
      <c r="F686" s="1308"/>
      <c r="G686" s="1308"/>
      <c r="H686" s="928"/>
      <c r="I686" s="928">
        <f t="shared" si="36"/>
        <v>0</v>
      </c>
      <c r="J686" s="928">
        <f t="shared" si="39"/>
        <v>0</v>
      </c>
      <c r="K686" s="928">
        <f t="shared" si="37"/>
        <v>0</v>
      </c>
      <c r="L686" s="929">
        <f t="shared" si="38"/>
        <v>0</v>
      </c>
    </row>
    <row r="687" spans="1:12" ht="12.75">
      <c r="A687" s="1651" t="s">
        <v>1103</v>
      </c>
      <c r="B687" s="1652"/>
      <c r="C687" s="1318"/>
      <c r="D687" s="1308"/>
      <c r="E687" s="1308"/>
      <c r="F687" s="1308"/>
      <c r="G687" s="1308"/>
      <c r="H687" s="928"/>
      <c r="I687" s="928">
        <f t="shared" si="36"/>
        <v>0</v>
      </c>
      <c r="J687" s="928">
        <f t="shared" si="39"/>
        <v>0</v>
      </c>
      <c r="K687" s="928">
        <f t="shared" si="37"/>
        <v>0</v>
      </c>
      <c r="L687" s="929">
        <f t="shared" si="38"/>
        <v>0</v>
      </c>
    </row>
    <row r="688" spans="1:12" ht="12.75">
      <c r="A688" s="1651" t="s">
        <v>859</v>
      </c>
      <c r="B688" s="1652"/>
      <c r="C688" s="1318"/>
      <c r="D688" s="1308"/>
      <c r="E688" s="1308"/>
      <c r="F688" s="1308"/>
      <c r="G688" s="1308"/>
      <c r="H688" s="928"/>
      <c r="I688" s="928">
        <f t="shared" si="36"/>
        <v>0</v>
      </c>
      <c r="J688" s="928">
        <f t="shared" si="39"/>
        <v>0</v>
      </c>
      <c r="K688" s="928">
        <f t="shared" si="37"/>
        <v>0</v>
      </c>
      <c r="L688" s="929">
        <f t="shared" si="38"/>
        <v>0</v>
      </c>
    </row>
    <row r="689" spans="1:12" ht="12.75">
      <c r="A689" s="1651" t="s">
        <v>486</v>
      </c>
      <c r="B689" s="1652"/>
      <c r="C689" s="1318"/>
      <c r="D689" s="1308"/>
      <c r="E689" s="1308"/>
      <c r="F689" s="1308"/>
      <c r="G689" s="1308"/>
      <c r="H689" s="928"/>
      <c r="I689" s="928">
        <f t="shared" si="36"/>
        <v>0</v>
      </c>
      <c r="J689" s="928">
        <f t="shared" si="39"/>
        <v>0</v>
      </c>
      <c r="K689" s="928">
        <f t="shared" si="37"/>
        <v>0</v>
      </c>
      <c r="L689" s="929">
        <f t="shared" si="38"/>
        <v>0</v>
      </c>
    </row>
    <row r="690" spans="1:12" ht="12.75">
      <c r="A690" s="1651" t="s">
        <v>487</v>
      </c>
      <c r="B690" s="1652"/>
      <c r="C690" s="1318"/>
      <c r="D690" s="1308"/>
      <c r="E690" s="1308"/>
      <c r="F690" s="1308"/>
      <c r="G690" s="1308"/>
      <c r="H690" s="928"/>
      <c r="I690" s="928">
        <f>E690-G690</f>
        <v>0</v>
      </c>
      <c r="J690" s="928">
        <f t="shared" si="39"/>
        <v>0</v>
      </c>
      <c r="K690" s="928">
        <f>I690*$L$658*$L$659</f>
        <v>0</v>
      </c>
      <c r="L690" s="929">
        <f>J690+K690</f>
        <v>0</v>
      </c>
    </row>
    <row r="691" spans="1:12" ht="12.75">
      <c r="A691" s="1651" t="s">
        <v>10</v>
      </c>
      <c r="B691" s="1652"/>
      <c r="C691" s="1318"/>
      <c r="D691" s="1308"/>
      <c r="E691" s="1308"/>
      <c r="F691" s="1308"/>
      <c r="G691" s="1308"/>
      <c r="H691" s="928"/>
      <c r="I691" s="928">
        <f>E691-G691</f>
        <v>0</v>
      </c>
      <c r="J691" s="928">
        <f t="shared" si="39"/>
        <v>0</v>
      </c>
      <c r="K691" s="928">
        <f>I691*$L$658*$L$659</f>
        <v>0</v>
      </c>
      <c r="L691" s="929">
        <f>J691+K691</f>
        <v>0</v>
      </c>
    </row>
    <row r="692" spans="1:12" ht="13.5" thickBot="1">
      <c r="A692" s="1651" t="s">
        <v>11</v>
      </c>
      <c r="B692" s="1652"/>
      <c r="C692" s="1319"/>
      <c r="D692" s="1311"/>
      <c r="E692" s="1311"/>
      <c r="F692" s="1311"/>
      <c r="G692" s="1311"/>
      <c r="H692" s="930"/>
      <c r="I692" s="930">
        <f t="shared" si="36"/>
        <v>0</v>
      </c>
      <c r="J692" s="930">
        <f t="shared" si="39"/>
        <v>0</v>
      </c>
      <c r="K692" s="930">
        <f t="shared" si="37"/>
        <v>0</v>
      </c>
      <c r="L692" s="931">
        <f t="shared" si="38"/>
        <v>0</v>
      </c>
    </row>
    <row r="693" spans="1:12" ht="12.75">
      <c r="A693" s="201"/>
      <c r="B693" s="197" t="s">
        <v>1136</v>
      </c>
      <c r="C693" s="732"/>
      <c r="D693" s="732"/>
      <c r="E693" s="732"/>
      <c r="F693" s="732"/>
      <c r="G693" s="732"/>
      <c r="H693" s="732"/>
      <c r="I693" s="732"/>
      <c r="J693" s="732"/>
      <c r="K693" s="732"/>
      <c r="L693" s="732"/>
    </row>
    <row r="694" spans="1:12" ht="12.75">
      <c r="A694" s="237" t="s">
        <v>633</v>
      </c>
      <c r="B694" s="197"/>
      <c r="C694" s="732"/>
      <c r="D694" s="732"/>
      <c r="E694" s="732"/>
      <c r="F694" s="732"/>
      <c r="G694" s="732"/>
      <c r="H694" s="732"/>
      <c r="I694" s="732"/>
      <c r="J694" s="732"/>
      <c r="K694" s="732"/>
      <c r="L694" s="732"/>
    </row>
    <row r="695" spans="1:12" ht="12.75">
      <c r="A695" s="201"/>
      <c r="B695" s="197"/>
      <c r="C695" s="732"/>
      <c r="D695" s="732"/>
      <c r="E695" s="732"/>
      <c r="F695" s="732"/>
      <c r="G695" s="732"/>
      <c r="H695" s="732"/>
      <c r="I695" s="732"/>
      <c r="J695" s="732"/>
      <c r="K695" s="732"/>
      <c r="L695" s="732"/>
    </row>
    <row r="696" spans="1:12" ht="12.75">
      <c r="A696" s="201"/>
      <c r="C696" s="732"/>
      <c r="D696" s="732"/>
      <c r="E696" s="732"/>
      <c r="F696" s="732"/>
      <c r="G696" s="197" t="s">
        <v>647</v>
      </c>
      <c r="H696" s="732"/>
      <c r="I696" s="732"/>
      <c r="J696" s="732"/>
      <c r="K696" s="732"/>
      <c r="L696" s="732"/>
    </row>
    <row r="697" spans="1:12" ht="12.75">
      <c r="A697" s="201"/>
      <c r="C697" s="732"/>
      <c r="D697" s="732"/>
      <c r="E697" s="732"/>
      <c r="F697" s="732"/>
      <c r="G697" s="1285" t="s">
        <v>1440</v>
      </c>
      <c r="H697" s="732"/>
      <c r="I697" s="732"/>
      <c r="J697" s="732"/>
      <c r="K697" s="732"/>
      <c r="L697" s="732"/>
    </row>
    <row r="698" spans="1:12" ht="20.25">
      <c r="A698" s="201"/>
      <c r="B698" s="1366" t="s">
        <v>1279</v>
      </c>
      <c r="C698" s="1366"/>
      <c r="D698" s="1366"/>
      <c r="E698" s="1366"/>
      <c r="F698" s="1366"/>
      <c r="G698" s="1366"/>
      <c r="H698" s="1366"/>
      <c r="I698" s="1366"/>
      <c r="J698" s="1366"/>
      <c r="K698" s="1366"/>
      <c r="L698" s="1366"/>
    </row>
    <row r="699" spans="1:12" ht="16.5">
      <c r="A699" s="201"/>
      <c r="B699" s="1639" t="str">
        <f>$B$2</f>
        <v>(For Rate Year Beginning July 1, 2015, Based on 2014 Data)</v>
      </c>
      <c r="C699" s="1639"/>
      <c r="D699" s="1639"/>
      <c r="E699" s="1639"/>
      <c r="F699" s="1639"/>
      <c r="G699" s="1639"/>
      <c r="H699" s="1639"/>
      <c r="I699" s="1639"/>
      <c r="J699" s="1639"/>
      <c r="K699" s="1639"/>
      <c r="L699" s="1639"/>
    </row>
    <row r="700" ht="12.75">
      <c r="A700" s="201"/>
    </row>
    <row r="701" spans="1:6" ht="12.75">
      <c r="A701" s="1653" t="s">
        <v>1360</v>
      </c>
      <c r="B701" s="1654"/>
      <c r="C701" s="1654"/>
      <c r="D701" s="1654"/>
      <c r="E701" s="1654"/>
      <c r="F701" s="1654"/>
    </row>
    <row r="702" ht="12.75">
      <c r="A702" s="201"/>
    </row>
    <row r="703" spans="1:2" ht="12.75">
      <c r="A703" s="201"/>
      <c r="B703" t="s">
        <v>1362</v>
      </c>
    </row>
    <row r="704" spans="1:2" ht="12.75">
      <c r="A704" s="201"/>
      <c r="B704" t="s">
        <v>1369</v>
      </c>
    </row>
    <row r="705" spans="1:2" ht="12.75">
      <c r="A705" s="201"/>
      <c r="B705" t="s">
        <v>409</v>
      </c>
    </row>
    <row r="706" spans="1:2" ht="12.75">
      <c r="A706" s="201"/>
      <c r="B706" t="s">
        <v>1370</v>
      </c>
    </row>
    <row r="707" ht="12.75">
      <c r="A707" s="201"/>
    </row>
    <row r="708" spans="1:2" ht="12.75">
      <c r="A708" s="1658" t="s">
        <v>692</v>
      </c>
      <c r="B708" s="1400"/>
    </row>
    <row r="709" spans="1:2" ht="6" customHeight="1">
      <c r="A709" s="1368"/>
      <c r="B709" s="1368"/>
    </row>
    <row r="710" spans="1:12" ht="12.75">
      <c r="A710" s="1655" t="s">
        <v>1257</v>
      </c>
      <c r="B710" s="1400"/>
      <c r="C710" s="201" t="s">
        <v>844</v>
      </c>
      <c r="E710" s="201"/>
      <c r="F710" s="201"/>
      <c r="G710" s="201"/>
      <c r="H710" s="201"/>
      <c r="I710" s="201"/>
      <c r="L710" s="791">
        <f>'Appendix A'!$H$230</f>
        <v>35779600.62019057</v>
      </c>
    </row>
    <row r="711" spans="1:12" ht="12.75">
      <c r="A711" s="1655" t="s">
        <v>1254</v>
      </c>
      <c r="B711" s="1400"/>
      <c r="C711" s="201" t="s">
        <v>485</v>
      </c>
      <c r="E711" s="201"/>
      <c r="F711" s="201"/>
      <c r="G711" s="201"/>
      <c r="H711" s="201"/>
      <c r="I711" s="201"/>
      <c r="L711" s="791">
        <f>'Appendix A'!$H$30</f>
        <v>205573967.51097637</v>
      </c>
    </row>
    <row r="712" spans="1:12" ht="12.75">
      <c r="A712" s="1655" t="s">
        <v>1251</v>
      </c>
      <c r="B712" s="1400"/>
      <c r="C712" s="201" t="s">
        <v>1371</v>
      </c>
      <c r="E712" s="201"/>
      <c r="F712" s="201"/>
      <c r="G712" s="201"/>
      <c r="H712" s="201"/>
      <c r="I712" s="201"/>
      <c r="L712" s="792">
        <f>L710/L711</f>
        <v>0.17404733222498203</v>
      </c>
    </row>
    <row r="713" spans="1:12" ht="12.75">
      <c r="A713" s="1655" t="s">
        <v>1248</v>
      </c>
      <c r="B713" s="1400"/>
      <c r="C713" s="201" t="s">
        <v>1037</v>
      </c>
      <c r="E713" s="201"/>
      <c r="F713" s="201"/>
      <c r="G713" s="201"/>
      <c r="H713" s="201"/>
      <c r="I713" s="201"/>
      <c r="L713" s="916">
        <f>'Appendix A'!$H$207</f>
        <v>0.623076923076923</v>
      </c>
    </row>
    <row r="714" spans="1:12" ht="12.75">
      <c r="A714" s="1655" t="s">
        <v>1246</v>
      </c>
      <c r="B714" s="1400"/>
      <c r="C714" s="201" t="s">
        <v>1358</v>
      </c>
      <c r="E714" s="201"/>
      <c r="F714" s="201"/>
      <c r="G714" s="201"/>
      <c r="H714" s="201"/>
      <c r="I714" s="201"/>
      <c r="L714" s="916">
        <f>'6 - WACC'!$G$16</f>
        <v>0.4925578665212073</v>
      </c>
    </row>
    <row r="715" spans="1:12" ht="12.75">
      <c r="A715" s="1655" t="s">
        <v>352</v>
      </c>
      <c r="B715" s="1400"/>
      <c r="C715" s="237" t="s">
        <v>609</v>
      </c>
      <c r="L715" s="916">
        <f>((0.01/L713)*L714*100)</f>
        <v>0.7905249709599625</v>
      </c>
    </row>
    <row r="716" spans="1:3" ht="13.5" thickBot="1">
      <c r="A716" s="1368"/>
      <c r="B716" s="1368"/>
      <c r="C716" s="197"/>
    </row>
    <row r="717" spans="1:12" ht="13.5" thickBot="1">
      <c r="A717" s="1655" t="s">
        <v>351</v>
      </c>
      <c r="B717" s="1656"/>
      <c r="C717" s="1683" t="s">
        <v>1372</v>
      </c>
      <c r="D717" s="1684"/>
      <c r="E717" s="1736" t="s">
        <v>1379</v>
      </c>
      <c r="F717" s="1686"/>
      <c r="G717" s="1686"/>
      <c r="H717" s="1686"/>
      <c r="I717" s="1686"/>
      <c r="J717" s="1686"/>
      <c r="K717" s="1686"/>
      <c r="L717" s="1687"/>
    </row>
    <row r="718" spans="1:12" ht="13.5" thickBot="1">
      <c r="A718" s="1368"/>
      <c r="B718" s="1652"/>
      <c r="C718" s="919"/>
      <c r="D718" s="910"/>
      <c r="E718" s="763"/>
      <c r="F718" s="1688" t="s">
        <v>523</v>
      </c>
      <c r="G718" s="1689"/>
      <c r="H718" s="763"/>
      <c r="I718" s="763"/>
      <c r="J718" s="763"/>
      <c r="K718" s="763"/>
      <c r="L718" s="920" t="s">
        <v>524</v>
      </c>
    </row>
    <row r="719" spans="1:12" ht="12.75">
      <c r="A719" s="1655" t="s">
        <v>349</v>
      </c>
      <c r="B719" s="1656"/>
      <c r="C719" s="1677" t="s">
        <v>1374</v>
      </c>
      <c r="D719" s="1678"/>
      <c r="E719" s="1678"/>
      <c r="F719" s="1679">
        <v>10839</v>
      </c>
      <c r="G719" s="1680"/>
      <c r="H719" s="1681" t="s">
        <v>0</v>
      </c>
      <c r="I719" s="1678"/>
      <c r="J719" s="1678"/>
      <c r="K719" s="1678"/>
      <c r="L719" s="932">
        <f>L712</f>
        <v>0.17404733222498203</v>
      </c>
    </row>
    <row r="720" spans="1:12" ht="12.75">
      <c r="A720" s="1655" t="s">
        <v>347</v>
      </c>
      <c r="B720" s="1656"/>
      <c r="C720" s="1665" t="s">
        <v>902</v>
      </c>
      <c r="D720" s="1666"/>
      <c r="E720" s="1666"/>
      <c r="F720" s="1682">
        <v>39474</v>
      </c>
      <c r="G720" s="1668"/>
      <c r="H720" s="1671" t="s">
        <v>632</v>
      </c>
      <c r="I720" s="1666"/>
      <c r="J720" s="1666"/>
      <c r="K720" s="1666"/>
      <c r="L720" s="1138">
        <v>0</v>
      </c>
    </row>
    <row r="721" spans="1:12" ht="12.75">
      <c r="A721" s="1655" t="s">
        <v>365</v>
      </c>
      <c r="B721" s="1656"/>
      <c r="C721" s="1665" t="s">
        <v>1373</v>
      </c>
      <c r="D721" s="1666"/>
      <c r="E721" s="1666"/>
      <c r="F721" s="1737" t="s">
        <v>1129</v>
      </c>
      <c r="G721" s="1668"/>
      <c r="H721" s="1671" t="s">
        <v>1347</v>
      </c>
      <c r="I721" s="1666"/>
      <c r="J721" s="1666"/>
      <c r="K721" s="1666"/>
      <c r="L721" s="943">
        <f>L720*L715</f>
        <v>0</v>
      </c>
    </row>
    <row r="722" spans="1:12" ht="13.5" thickBot="1">
      <c r="A722" s="1655" t="s">
        <v>363</v>
      </c>
      <c r="B722" s="1656"/>
      <c r="C722" s="1672" t="s">
        <v>1128</v>
      </c>
      <c r="D722" s="1673"/>
      <c r="E722" s="1673"/>
      <c r="F722" s="1738" t="s">
        <v>1383</v>
      </c>
      <c r="G722" s="1668"/>
      <c r="H722" s="1676" t="s">
        <v>1</v>
      </c>
      <c r="I722" s="1673"/>
      <c r="J722" s="1673"/>
      <c r="K722" s="1673"/>
      <c r="L722" s="1300">
        <v>1</v>
      </c>
    </row>
    <row r="723" spans="1:12" ht="27.75" customHeight="1">
      <c r="A723" s="1368"/>
      <c r="B723" s="1652"/>
      <c r="C723" s="921" t="s">
        <v>1081</v>
      </c>
      <c r="D723" s="1669" t="s">
        <v>101</v>
      </c>
      <c r="E723" s="1670"/>
      <c r="F723" s="1669" t="s">
        <v>1376</v>
      </c>
      <c r="G723" s="1670"/>
      <c r="H723" s="1669" t="s">
        <v>8</v>
      </c>
      <c r="I723" s="1670"/>
      <c r="J723" s="921" t="s">
        <v>1314</v>
      </c>
      <c r="K723" s="921" t="s">
        <v>1315</v>
      </c>
      <c r="L723" s="1233" t="s">
        <v>1316</v>
      </c>
    </row>
    <row r="724" spans="1:12" ht="38.25" customHeight="1" thickBot="1">
      <c r="A724" s="1368"/>
      <c r="B724" s="1652"/>
      <c r="C724" s="911"/>
      <c r="D724" s="1659"/>
      <c r="E724" s="1660"/>
      <c r="F724" s="1659"/>
      <c r="G724" s="1660"/>
      <c r="H724" s="1661" t="s">
        <v>1348</v>
      </c>
      <c r="I724" s="1662"/>
      <c r="J724" s="923" t="s">
        <v>12</v>
      </c>
      <c r="K724" s="922" t="s">
        <v>13</v>
      </c>
      <c r="L724" s="911" t="s">
        <v>9</v>
      </c>
    </row>
    <row r="725" spans="1:12" ht="12.75">
      <c r="A725" s="1368"/>
      <c r="B725" s="1652"/>
      <c r="C725" s="924" t="s">
        <v>525</v>
      </c>
      <c r="D725" s="1663" t="s">
        <v>2</v>
      </c>
      <c r="E725" s="1664"/>
      <c r="F725" s="1663" t="s">
        <v>3</v>
      </c>
      <c r="G725" s="1664"/>
      <c r="H725" s="1663" t="s">
        <v>4</v>
      </c>
      <c r="I725" s="1664"/>
      <c r="J725" s="925" t="s">
        <v>5</v>
      </c>
      <c r="K725" s="925" t="s">
        <v>6</v>
      </c>
      <c r="L725" s="926" t="s">
        <v>7</v>
      </c>
    </row>
    <row r="726" spans="1:12" ht="12.75">
      <c r="A726" s="1651" t="s">
        <v>361</v>
      </c>
      <c r="B726" s="1652"/>
      <c r="C726" s="1318">
        <v>2012</v>
      </c>
      <c r="D726" s="1308"/>
      <c r="E726" s="1308">
        <v>5567701</v>
      </c>
      <c r="F726" s="1308"/>
      <c r="G726" s="1308">
        <v>83502</v>
      </c>
      <c r="H726" s="928"/>
      <c r="I726" s="928">
        <f>E726-G726</f>
        <v>5484199</v>
      </c>
      <c r="J726" s="928">
        <v>980609</v>
      </c>
      <c r="K726" s="928">
        <v>0</v>
      </c>
      <c r="L726" s="929">
        <f>J726+K726</f>
        <v>980609</v>
      </c>
    </row>
    <row r="727" spans="1:12" ht="12.75">
      <c r="A727" s="1651" t="s">
        <v>359</v>
      </c>
      <c r="B727" s="1652"/>
      <c r="C727" s="1318">
        <v>2013</v>
      </c>
      <c r="D727" s="1308"/>
      <c r="E727" s="1308">
        <v>5551503</v>
      </c>
      <c r="F727" s="1308"/>
      <c r="G727" s="1308">
        <v>239454</v>
      </c>
      <c r="H727" s="928"/>
      <c r="I727" s="928">
        <f>E727-G727</f>
        <v>5312049</v>
      </c>
      <c r="J727" s="928">
        <f>I727*$L$719*$L$722</f>
        <v>924547.9570983836</v>
      </c>
      <c r="K727" s="928">
        <f>I727*$L$721*$L$722</f>
        <v>0</v>
      </c>
      <c r="L727" s="929">
        <f>J727+K727</f>
        <v>924547.9570983836</v>
      </c>
    </row>
    <row r="728" spans="1:12" ht="12.75">
      <c r="A728" s="1651" t="s">
        <v>310</v>
      </c>
      <c r="B728" s="1652"/>
      <c r="C728" s="1318">
        <v>2014</v>
      </c>
      <c r="D728" s="1308"/>
      <c r="E728" s="1308">
        <v>5181360</v>
      </c>
      <c r="F728" s="1308"/>
      <c r="G728" s="1308">
        <v>370551</v>
      </c>
      <c r="H728" s="928"/>
      <c r="I728" s="928">
        <f aca="true" t="shared" si="40" ref="I728:I752">E728-G728</f>
        <v>4810809</v>
      </c>
      <c r="J728" s="928">
        <f aca="true" t="shared" si="41" ref="J728:J755">I728*$L$719*$L$722</f>
        <v>837308.4722939336</v>
      </c>
      <c r="K728" s="928">
        <f aca="true" t="shared" si="42" ref="K728:K755">I728*$L$721*$L$722</f>
        <v>0</v>
      </c>
      <c r="L728" s="929">
        <f aca="true" t="shared" si="43" ref="L728:L755">J728+K728</f>
        <v>837308.4722939336</v>
      </c>
    </row>
    <row r="729" spans="1:12" ht="12.75">
      <c r="A729" s="1651" t="s">
        <v>311</v>
      </c>
      <c r="B729" s="1652"/>
      <c r="C729" s="1318"/>
      <c r="D729" s="1308"/>
      <c r="E729" s="1308"/>
      <c r="F729" s="1308"/>
      <c r="G729" s="1308"/>
      <c r="H729" s="928"/>
      <c r="I729" s="928">
        <f t="shared" si="40"/>
        <v>0</v>
      </c>
      <c r="J729" s="928">
        <f t="shared" si="41"/>
        <v>0</v>
      </c>
      <c r="K729" s="928">
        <f t="shared" si="42"/>
        <v>0</v>
      </c>
      <c r="L729" s="929">
        <f t="shared" si="43"/>
        <v>0</v>
      </c>
    </row>
    <row r="730" spans="1:12" ht="12.75">
      <c r="A730" s="1651" t="s">
        <v>1082</v>
      </c>
      <c r="B730" s="1652"/>
      <c r="C730" s="1318"/>
      <c r="D730" s="1308"/>
      <c r="E730" s="1308"/>
      <c r="F730" s="1308"/>
      <c r="G730" s="1308"/>
      <c r="H730" s="928"/>
      <c r="I730" s="928">
        <f t="shared" si="40"/>
        <v>0</v>
      </c>
      <c r="J730" s="928">
        <f t="shared" si="41"/>
        <v>0</v>
      </c>
      <c r="K730" s="928">
        <f t="shared" si="42"/>
        <v>0</v>
      </c>
      <c r="L730" s="929">
        <f t="shared" si="43"/>
        <v>0</v>
      </c>
    </row>
    <row r="731" spans="1:12" ht="12.75">
      <c r="A731" s="1651" t="s">
        <v>1083</v>
      </c>
      <c r="B731" s="1652"/>
      <c r="C731" s="1318"/>
      <c r="D731" s="1308"/>
      <c r="E731" s="1308"/>
      <c r="F731" s="1308"/>
      <c r="G731" s="1308"/>
      <c r="H731" s="928"/>
      <c r="I731" s="928">
        <f t="shared" si="40"/>
        <v>0</v>
      </c>
      <c r="J731" s="928">
        <f t="shared" si="41"/>
        <v>0</v>
      </c>
      <c r="K731" s="928">
        <f t="shared" si="42"/>
        <v>0</v>
      </c>
      <c r="L731" s="929">
        <f t="shared" si="43"/>
        <v>0</v>
      </c>
    </row>
    <row r="732" spans="1:12" ht="12.75">
      <c r="A732" s="1651" t="s">
        <v>1084</v>
      </c>
      <c r="B732" s="1652"/>
      <c r="C732" s="1318"/>
      <c r="D732" s="1308"/>
      <c r="E732" s="1308"/>
      <c r="F732" s="1308"/>
      <c r="G732" s="1308"/>
      <c r="H732" s="928"/>
      <c r="I732" s="928">
        <f t="shared" si="40"/>
        <v>0</v>
      </c>
      <c r="J732" s="928">
        <f t="shared" si="41"/>
        <v>0</v>
      </c>
      <c r="K732" s="928">
        <f t="shared" si="42"/>
        <v>0</v>
      </c>
      <c r="L732" s="929">
        <f t="shared" si="43"/>
        <v>0</v>
      </c>
    </row>
    <row r="733" spans="1:12" ht="12.75">
      <c r="A733" s="1651" t="s">
        <v>1085</v>
      </c>
      <c r="B733" s="1652"/>
      <c r="C733" s="1318"/>
      <c r="D733" s="1308"/>
      <c r="E733" s="1308"/>
      <c r="F733" s="1308"/>
      <c r="G733" s="1308"/>
      <c r="H733" s="928"/>
      <c r="I733" s="928">
        <f t="shared" si="40"/>
        <v>0</v>
      </c>
      <c r="J733" s="928">
        <f t="shared" si="41"/>
        <v>0</v>
      </c>
      <c r="K733" s="928">
        <f t="shared" si="42"/>
        <v>0</v>
      </c>
      <c r="L733" s="929">
        <f t="shared" si="43"/>
        <v>0</v>
      </c>
    </row>
    <row r="734" spans="1:12" ht="12.75">
      <c r="A734" s="1651" t="s">
        <v>1086</v>
      </c>
      <c r="B734" s="1652"/>
      <c r="C734" s="1318"/>
      <c r="D734" s="1308"/>
      <c r="E734" s="1308"/>
      <c r="F734" s="1308"/>
      <c r="G734" s="1308"/>
      <c r="H734" s="928"/>
      <c r="I734" s="928">
        <f t="shared" si="40"/>
        <v>0</v>
      </c>
      <c r="J734" s="928">
        <f t="shared" si="41"/>
        <v>0</v>
      </c>
      <c r="K734" s="928">
        <f t="shared" si="42"/>
        <v>0</v>
      </c>
      <c r="L734" s="929">
        <f t="shared" si="43"/>
        <v>0</v>
      </c>
    </row>
    <row r="735" spans="1:12" ht="12.75">
      <c r="A735" s="1651" t="s">
        <v>1087</v>
      </c>
      <c r="B735" s="1652"/>
      <c r="C735" s="1318"/>
      <c r="D735" s="1308"/>
      <c r="E735" s="1308"/>
      <c r="F735" s="1308"/>
      <c r="G735" s="1308"/>
      <c r="H735" s="928"/>
      <c r="I735" s="928">
        <f t="shared" si="40"/>
        <v>0</v>
      </c>
      <c r="J735" s="928">
        <f t="shared" si="41"/>
        <v>0</v>
      </c>
      <c r="K735" s="928">
        <f t="shared" si="42"/>
        <v>0</v>
      </c>
      <c r="L735" s="929">
        <f t="shared" si="43"/>
        <v>0</v>
      </c>
    </row>
    <row r="736" spans="1:12" ht="12.75">
      <c r="A736" s="1651" t="s">
        <v>1088</v>
      </c>
      <c r="B736" s="1652"/>
      <c r="C736" s="1318"/>
      <c r="D736" s="1308"/>
      <c r="E736" s="1308"/>
      <c r="F736" s="1308"/>
      <c r="G736" s="1308"/>
      <c r="H736" s="928"/>
      <c r="I736" s="928">
        <f t="shared" si="40"/>
        <v>0</v>
      </c>
      <c r="J736" s="928">
        <f t="shared" si="41"/>
        <v>0</v>
      </c>
      <c r="K736" s="928">
        <f t="shared" si="42"/>
        <v>0</v>
      </c>
      <c r="L736" s="929">
        <f t="shared" si="43"/>
        <v>0</v>
      </c>
    </row>
    <row r="737" spans="1:12" ht="12.75">
      <c r="A737" s="1651" t="s">
        <v>1089</v>
      </c>
      <c r="B737" s="1652"/>
      <c r="C737" s="1318"/>
      <c r="D737" s="1308"/>
      <c r="E737" s="1308"/>
      <c r="F737" s="1308"/>
      <c r="G737" s="1308"/>
      <c r="H737" s="928"/>
      <c r="I737" s="928">
        <f t="shared" si="40"/>
        <v>0</v>
      </c>
      <c r="J737" s="928">
        <f t="shared" si="41"/>
        <v>0</v>
      </c>
      <c r="K737" s="928">
        <f t="shared" si="42"/>
        <v>0</v>
      </c>
      <c r="L737" s="929">
        <f t="shared" si="43"/>
        <v>0</v>
      </c>
    </row>
    <row r="738" spans="1:12" ht="12.75">
      <c r="A738" s="1651" t="s">
        <v>1090</v>
      </c>
      <c r="B738" s="1652"/>
      <c r="C738" s="1318"/>
      <c r="D738" s="1308"/>
      <c r="E738" s="1308"/>
      <c r="F738" s="1308"/>
      <c r="G738" s="1308"/>
      <c r="H738" s="928"/>
      <c r="I738" s="928">
        <f t="shared" si="40"/>
        <v>0</v>
      </c>
      <c r="J738" s="928">
        <f t="shared" si="41"/>
        <v>0</v>
      </c>
      <c r="K738" s="928">
        <f t="shared" si="42"/>
        <v>0</v>
      </c>
      <c r="L738" s="929">
        <f t="shared" si="43"/>
        <v>0</v>
      </c>
    </row>
    <row r="739" spans="1:12" ht="12.75">
      <c r="A739" s="1651" t="s">
        <v>1091</v>
      </c>
      <c r="B739" s="1652"/>
      <c r="C739" s="1318"/>
      <c r="D739" s="1308"/>
      <c r="E739" s="1308"/>
      <c r="F739" s="1308"/>
      <c r="G739" s="1308"/>
      <c r="H739" s="928"/>
      <c r="I739" s="928">
        <f t="shared" si="40"/>
        <v>0</v>
      </c>
      <c r="J739" s="928">
        <f t="shared" si="41"/>
        <v>0</v>
      </c>
      <c r="K739" s="928">
        <f t="shared" si="42"/>
        <v>0</v>
      </c>
      <c r="L739" s="929">
        <f t="shared" si="43"/>
        <v>0</v>
      </c>
    </row>
    <row r="740" spans="1:12" ht="12.75">
      <c r="A740" s="1651" t="s">
        <v>1092</v>
      </c>
      <c r="B740" s="1652"/>
      <c r="C740" s="1318"/>
      <c r="D740" s="1308"/>
      <c r="E740" s="1308"/>
      <c r="F740" s="1308"/>
      <c r="G740" s="1308"/>
      <c r="H740" s="928"/>
      <c r="I740" s="928">
        <f t="shared" si="40"/>
        <v>0</v>
      </c>
      <c r="J740" s="928">
        <f t="shared" si="41"/>
        <v>0</v>
      </c>
      <c r="K740" s="928">
        <f t="shared" si="42"/>
        <v>0</v>
      </c>
      <c r="L740" s="929">
        <f t="shared" si="43"/>
        <v>0</v>
      </c>
    </row>
    <row r="741" spans="1:12" ht="12.75">
      <c r="A741" s="1651" t="s">
        <v>1093</v>
      </c>
      <c r="B741" s="1652"/>
      <c r="C741" s="1318"/>
      <c r="D741" s="1308"/>
      <c r="E741" s="1308"/>
      <c r="F741" s="1308"/>
      <c r="G741" s="1308"/>
      <c r="H741" s="928"/>
      <c r="I741" s="928">
        <f t="shared" si="40"/>
        <v>0</v>
      </c>
      <c r="J741" s="928">
        <f t="shared" si="41"/>
        <v>0</v>
      </c>
      <c r="K741" s="928">
        <f t="shared" si="42"/>
        <v>0</v>
      </c>
      <c r="L741" s="929">
        <f t="shared" si="43"/>
        <v>0</v>
      </c>
    </row>
    <row r="742" spans="1:12" ht="12.75">
      <c r="A742" s="1651" t="s">
        <v>1094</v>
      </c>
      <c r="B742" s="1652"/>
      <c r="C742" s="1318"/>
      <c r="D742" s="1308"/>
      <c r="E742" s="1308"/>
      <c r="F742" s="1308"/>
      <c r="G742" s="1308"/>
      <c r="H742" s="928"/>
      <c r="I742" s="928">
        <f t="shared" si="40"/>
        <v>0</v>
      </c>
      <c r="J742" s="928">
        <f t="shared" si="41"/>
        <v>0</v>
      </c>
      <c r="K742" s="928">
        <f t="shared" si="42"/>
        <v>0</v>
      </c>
      <c r="L742" s="929">
        <f t="shared" si="43"/>
        <v>0</v>
      </c>
    </row>
    <row r="743" spans="1:12" ht="12.75">
      <c r="A743" s="1651" t="s">
        <v>1095</v>
      </c>
      <c r="B743" s="1652"/>
      <c r="C743" s="1318"/>
      <c r="D743" s="1308"/>
      <c r="E743" s="1308"/>
      <c r="F743" s="1308"/>
      <c r="G743" s="1308"/>
      <c r="H743" s="928"/>
      <c r="I743" s="928">
        <f t="shared" si="40"/>
        <v>0</v>
      </c>
      <c r="J743" s="928">
        <f t="shared" si="41"/>
        <v>0</v>
      </c>
      <c r="K743" s="928">
        <f t="shared" si="42"/>
        <v>0</v>
      </c>
      <c r="L743" s="929">
        <f t="shared" si="43"/>
        <v>0</v>
      </c>
    </row>
    <row r="744" spans="1:12" ht="12.75">
      <c r="A744" s="1651" t="s">
        <v>1096</v>
      </c>
      <c r="B744" s="1652"/>
      <c r="C744" s="1318"/>
      <c r="D744" s="1308"/>
      <c r="E744" s="1308"/>
      <c r="F744" s="1308"/>
      <c r="G744" s="1308"/>
      <c r="H744" s="928"/>
      <c r="I744" s="928">
        <f t="shared" si="40"/>
        <v>0</v>
      </c>
      <c r="J744" s="928">
        <f t="shared" si="41"/>
        <v>0</v>
      </c>
      <c r="K744" s="928">
        <f t="shared" si="42"/>
        <v>0</v>
      </c>
      <c r="L744" s="929">
        <f t="shared" si="43"/>
        <v>0</v>
      </c>
    </row>
    <row r="745" spans="1:12" ht="12.75">
      <c r="A745" s="1651" t="s">
        <v>1097</v>
      </c>
      <c r="B745" s="1652"/>
      <c r="C745" s="1318"/>
      <c r="D745" s="1308"/>
      <c r="E745" s="1308"/>
      <c r="F745" s="1308"/>
      <c r="G745" s="1308"/>
      <c r="H745" s="928"/>
      <c r="I745" s="928">
        <f t="shared" si="40"/>
        <v>0</v>
      </c>
      <c r="J745" s="928">
        <f t="shared" si="41"/>
        <v>0</v>
      </c>
      <c r="K745" s="928">
        <f t="shared" si="42"/>
        <v>0</v>
      </c>
      <c r="L745" s="929">
        <f t="shared" si="43"/>
        <v>0</v>
      </c>
    </row>
    <row r="746" spans="1:12" ht="12.75">
      <c r="A746" s="1651" t="s">
        <v>1098</v>
      </c>
      <c r="B746" s="1652"/>
      <c r="C746" s="1318"/>
      <c r="D746" s="1308"/>
      <c r="E746" s="1308"/>
      <c r="F746" s="1308"/>
      <c r="G746" s="1308"/>
      <c r="H746" s="928"/>
      <c r="I746" s="928">
        <f t="shared" si="40"/>
        <v>0</v>
      </c>
      <c r="J746" s="928">
        <f t="shared" si="41"/>
        <v>0</v>
      </c>
      <c r="K746" s="928">
        <f t="shared" si="42"/>
        <v>0</v>
      </c>
      <c r="L746" s="929">
        <f t="shared" si="43"/>
        <v>0</v>
      </c>
    </row>
    <row r="747" spans="1:12" ht="12.75">
      <c r="A747" s="1651" t="s">
        <v>1099</v>
      </c>
      <c r="B747" s="1652"/>
      <c r="C747" s="1318"/>
      <c r="D747" s="1308"/>
      <c r="E747" s="1308"/>
      <c r="F747" s="1308"/>
      <c r="G747" s="1308"/>
      <c r="H747" s="928"/>
      <c r="I747" s="928">
        <f t="shared" si="40"/>
        <v>0</v>
      </c>
      <c r="J747" s="928">
        <f t="shared" si="41"/>
        <v>0</v>
      </c>
      <c r="K747" s="928">
        <f t="shared" si="42"/>
        <v>0</v>
      </c>
      <c r="L747" s="929">
        <f t="shared" si="43"/>
        <v>0</v>
      </c>
    </row>
    <row r="748" spans="1:12" ht="12.75">
      <c r="A748" s="1651" t="s">
        <v>1101</v>
      </c>
      <c r="B748" s="1652"/>
      <c r="C748" s="1318"/>
      <c r="D748" s="1308"/>
      <c r="E748" s="1308"/>
      <c r="F748" s="1308"/>
      <c r="G748" s="1308"/>
      <c r="H748" s="928"/>
      <c r="I748" s="928">
        <f t="shared" si="40"/>
        <v>0</v>
      </c>
      <c r="J748" s="928">
        <f t="shared" si="41"/>
        <v>0</v>
      </c>
      <c r="K748" s="928">
        <f t="shared" si="42"/>
        <v>0</v>
      </c>
      <c r="L748" s="929">
        <f t="shared" si="43"/>
        <v>0</v>
      </c>
    </row>
    <row r="749" spans="1:12" ht="12.75">
      <c r="A749" s="1651" t="s">
        <v>1102</v>
      </c>
      <c r="B749" s="1652"/>
      <c r="C749" s="1318"/>
      <c r="D749" s="1308"/>
      <c r="E749" s="1308"/>
      <c r="F749" s="1308"/>
      <c r="G749" s="1308"/>
      <c r="H749" s="928"/>
      <c r="I749" s="928">
        <f t="shared" si="40"/>
        <v>0</v>
      </c>
      <c r="J749" s="928">
        <f t="shared" si="41"/>
        <v>0</v>
      </c>
      <c r="K749" s="928">
        <f t="shared" si="42"/>
        <v>0</v>
      </c>
      <c r="L749" s="929">
        <f t="shared" si="43"/>
        <v>0</v>
      </c>
    </row>
    <row r="750" spans="1:12" ht="12.75">
      <c r="A750" s="1651" t="s">
        <v>1103</v>
      </c>
      <c r="B750" s="1652"/>
      <c r="C750" s="1318"/>
      <c r="D750" s="1308"/>
      <c r="E750" s="1308"/>
      <c r="F750" s="1308"/>
      <c r="G750" s="1308"/>
      <c r="H750" s="928"/>
      <c r="I750" s="928">
        <f t="shared" si="40"/>
        <v>0</v>
      </c>
      <c r="J750" s="928">
        <f t="shared" si="41"/>
        <v>0</v>
      </c>
      <c r="K750" s="928">
        <f t="shared" si="42"/>
        <v>0</v>
      </c>
      <c r="L750" s="929">
        <f t="shared" si="43"/>
        <v>0</v>
      </c>
    </row>
    <row r="751" spans="1:12" ht="12.75">
      <c r="A751" s="1651" t="s">
        <v>859</v>
      </c>
      <c r="B751" s="1652"/>
      <c r="C751" s="1318"/>
      <c r="D751" s="1308"/>
      <c r="E751" s="1308"/>
      <c r="F751" s="1308"/>
      <c r="G751" s="1308"/>
      <c r="H751" s="928"/>
      <c r="I751" s="928">
        <f t="shared" si="40"/>
        <v>0</v>
      </c>
      <c r="J751" s="928">
        <f t="shared" si="41"/>
        <v>0</v>
      </c>
      <c r="K751" s="928">
        <f t="shared" si="42"/>
        <v>0</v>
      </c>
      <c r="L751" s="929">
        <f t="shared" si="43"/>
        <v>0</v>
      </c>
    </row>
    <row r="752" spans="1:12" ht="12.75">
      <c r="A752" s="1651" t="s">
        <v>486</v>
      </c>
      <c r="B752" s="1652"/>
      <c r="C752" s="1318"/>
      <c r="D752" s="1308"/>
      <c r="E752" s="1308"/>
      <c r="F752" s="1308"/>
      <c r="G752" s="1308"/>
      <c r="H752" s="928"/>
      <c r="I752" s="928">
        <f t="shared" si="40"/>
        <v>0</v>
      </c>
      <c r="J752" s="928">
        <f t="shared" si="41"/>
        <v>0</v>
      </c>
      <c r="K752" s="928">
        <f t="shared" si="42"/>
        <v>0</v>
      </c>
      <c r="L752" s="929">
        <f t="shared" si="43"/>
        <v>0</v>
      </c>
    </row>
    <row r="753" spans="1:12" ht="12.75">
      <c r="A753" s="1651" t="s">
        <v>487</v>
      </c>
      <c r="B753" s="1652"/>
      <c r="C753" s="1318"/>
      <c r="D753" s="1308"/>
      <c r="E753" s="1308"/>
      <c r="F753" s="1308"/>
      <c r="G753" s="1308"/>
      <c r="H753" s="928"/>
      <c r="I753" s="928">
        <f>E753-G753</f>
        <v>0</v>
      </c>
      <c r="J753" s="928">
        <f t="shared" si="41"/>
        <v>0</v>
      </c>
      <c r="K753" s="928">
        <f t="shared" si="42"/>
        <v>0</v>
      </c>
      <c r="L753" s="929">
        <f t="shared" si="43"/>
        <v>0</v>
      </c>
    </row>
    <row r="754" spans="1:12" ht="12.75">
      <c r="A754" s="1651" t="s">
        <v>10</v>
      </c>
      <c r="B754" s="1652"/>
      <c r="C754" s="1318"/>
      <c r="D754" s="1308"/>
      <c r="E754" s="1308"/>
      <c r="F754" s="1308"/>
      <c r="G754" s="1308"/>
      <c r="H754" s="928"/>
      <c r="I754" s="928">
        <f>E754-G754</f>
        <v>0</v>
      </c>
      <c r="J754" s="928">
        <f t="shared" si="41"/>
        <v>0</v>
      </c>
      <c r="K754" s="928">
        <f t="shared" si="42"/>
        <v>0</v>
      </c>
      <c r="L754" s="929">
        <f t="shared" si="43"/>
        <v>0</v>
      </c>
    </row>
    <row r="755" spans="1:12" ht="13.5" thickBot="1">
      <c r="A755" s="1651" t="s">
        <v>11</v>
      </c>
      <c r="B755" s="1652"/>
      <c r="C755" s="1319"/>
      <c r="D755" s="1311"/>
      <c r="E755" s="1311"/>
      <c r="F755" s="1311"/>
      <c r="G755" s="1311"/>
      <c r="H755" s="930"/>
      <c r="I755" s="930">
        <f>E755-G755</f>
        <v>0</v>
      </c>
      <c r="J755" s="930">
        <f t="shared" si="41"/>
        <v>0</v>
      </c>
      <c r="K755" s="930">
        <f t="shared" si="42"/>
        <v>0</v>
      </c>
      <c r="L755" s="931">
        <f t="shared" si="43"/>
        <v>0</v>
      </c>
    </row>
    <row r="756" spans="1:12" ht="12.75">
      <c r="A756" s="201"/>
      <c r="B756" s="197" t="s">
        <v>1136</v>
      </c>
      <c r="C756" s="732"/>
      <c r="D756" s="732"/>
      <c r="E756" s="732"/>
      <c r="F756" s="732"/>
      <c r="G756" s="732"/>
      <c r="H756" s="732"/>
      <c r="I756" s="732"/>
      <c r="J756" s="732"/>
      <c r="K756" s="732"/>
      <c r="L756" s="732"/>
    </row>
    <row r="757" spans="1:12" ht="12.75">
      <c r="A757" s="237" t="s">
        <v>633</v>
      </c>
      <c r="B757" s="197"/>
      <c r="C757" s="732"/>
      <c r="D757" s="732"/>
      <c r="E757" s="732"/>
      <c r="F757" s="732"/>
      <c r="G757" s="732"/>
      <c r="H757" s="732"/>
      <c r="I757" s="732"/>
      <c r="J757" s="732"/>
      <c r="K757" s="732"/>
      <c r="L757" s="732"/>
    </row>
    <row r="758" spans="1:12" ht="12.75">
      <c r="A758" s="201"/>
      <c r="B758" s="197"/>
      <c r="C758" s="732"/>
      <c r="D758" s="732"/>
      <c r="E758" s="732"/>
      <c r="F758" s="732"/>
      <c r="G758" s="732"/>
      <c r="H758" s="732"/>
      <c r="I758" s="732"/>
      <c r="J758" s="732"/>
      <c r="K758" s="732"/>
      <c r="L758" s="732"/>
    </row>
    <row r="759" spans="1:12" ht="12.75">
      <c r="A759" s="201"/>
      <c r="C759" s="732"/>
      <c r="D759" s="732"/>
      <c r="E759" s="732"/>
      <c r="F759" s="732"/>
      <c r="G759" s="197" t="s">
        <v>647</v>
      </c>
      <c r="H759" s="732"/>
      <c r="I759" s="732"/>
      <c r="J759" s="732"/>
      <c r="K759" s="732"/>
      <c r="L759" s="732"/>
    </row>
    <row r="760" spans="1:12" ht="12.75">
      <c r="A760" s="201"/>
      <c r="C760" s="732"/>
      <c r="D760" s="732"/>
      <c r="E760" s="732"/>
      <c r="F760" s="732"/>
      <c r="G760" s="1285" t="s">
        <v>1441</v>
      </c>
      <c r="H760" s="732"/>
      <c r="I760" s="732"/>
      <c r="J760" s="732"/>
      <c r="K760" s="732"/>
      <c r="L760" s="732"/>
    </row>
    <row r="761" spans="1:12" ht="20.25">
      <c r="A761" s="201"/>
      <c r="B761" s="1366" t="s">
        <v>1279</v>
      </c>
      <c r="C761" s="1366"/>
      <c r="D761" s="1366"/>
      <c r="E761" s="1366"/>
      <c r="F761" s="1366"/>
      <c r="G761" s="1366"/>
      <c r="H761" s="1366"/>
      <c r="I761" s="1366"/>
      <c r="J761" s="1366"/>
      <c r="K761" s="1366"/>
      <c r="L761" s="1366"/>
    </row>
    <row r="762" spans="1:12" ht="16.5">
      <c r="A762" s="201"/>
      <c r="B762" s="1639" t="str">
        <f>$B$2</f>
        <v>(For Rate Year Beginning July 1, 2015, Based on 2014 Data)</v>
      </c>
      <c r="C762" s="1639"/>
      <c r="D762" s="1639"/>
      <c r="E762" s="1639"/>
      <c r="F762" s="1639"/>
      <c r="G762" s="1639"/>
      <c r="H762" s="1639"/>
      <c r="I762" s="1639"/>
      <c r="J762" s="1639"/>
      <c r="K762" s="1639"/>
      <c r="L762" s="1639"/>
    </row>
    <row r="763" ht="12.75">
      <c r="A763" s="201"/>
    </row>
    <row r="764" spans="1:6" ht="12.75">
      <c r="A764" s="1653" t="s">
        <v>1360</v>
      </c>
      <c r="B764" s="1654"/>
      <c r="C764" s="1654"/>
      <c r="D764" s="1654"/>
      <c r="E764" s="1654"/>
      <c r="F764" s="1654"/>
    </row>
    <row r="765" ht="12.75">
      <c r="A765" s="201"/>
    </row>
    <row r="766" spans="1:2" ht="12.75">
      <c r="A766" s="201"/>
      <c r="B766" t="s">
        <v>1362</v>
      </c>
    </row>
    <row r="767" spans="1:2" ht="12.75">
      <c r="A767" s="201"/>
      <c r="B767" t="s">
        <v>1369</v>
      </c>
    </row>
    <row r="768" spans="1:2" ht="12.75">
      <c r="A768" s="201"/>
      <c r="B768" t="s">
        <v>409</v>
      </c>
    </row>
    <row r="769" spans="1:2" ht="12.75">
      <c r="A769" s="201"/>
      <c r="B769" t="s">
        <v>1370</v>
      </c>
    </row>
    <row r="770" ht="12.75">
      <c r="A770" s="201"/>
    </row>
    <row r="771" spans="1:2" ht="12.75">
      <c r="A771" s="1658" t="s">
        <v>692</v>
      </c>
      <c r="B771" s="1400"/>
    </row>
    <row r="772" spans="1:2" ht="6" customHeight="1">
      <c r="A772" s="1368"/>
      <c r="B772" s="1368"/>
    </row>
    <row r="773" spans="1:12" ht="12.75">
      <c r="A773" s="1655" t="s">
        <v>1257</v>
      </c>
      <c r="B773" s="1400"/>
      <c r="C773" s="201" t="s">
        <v>844</v>
      </c>
      <c r="E773" s="201"/>
      <c r="F773" s="201"/>
      <c r="G773" s="201"/>
      <c r="H773" s="201"/>
      <c r="I773" s="201"/>
      <c r="L773" s="791">
        <f>'Appendix A'!$H$230</f>
        <v>35779600.62019057</v>
      </c>
    </row>
    <row r="774" spans="1:12" ht="12.75">
      <c r="A774" s="1655" t="s">
        <v>1254</v>
      </c>
      <c r="B774" s="1400"/>
      <c r="C774" s="201" t="s">
        <v>485</v>
      </c>
      <c r="E774" s="201"/>
      <c r="F774" s="201"/>
      <c r="G774" s="201"/>
      <c r="H774" s="201"/>
      <c r="I774" s="201"/>
      <c r="L774" s="791">
        <f>'Appendix A'!$H$30</f>
        <v>205573967.51097637</v>
      </c>
    </row>
    <row r="775" spans="1:12" ht="12.75">
      <c r="A775" s="1655" t="s">
        <v>1251</v>
      </c>
      <c r="B775" s="1400"/>
      <c r="C775" s="201" t="s">
        <v>1371</v>
      </c>
      <c r="E775" s="201"/>
      <c r="F775" s="201"/>
      <c r="G775" s="201"/>
      <c r="H775" s="201"/>
      <c r="I775" s="201"/>
      <c r="L775" s="792">
        <f>L773/L774</f>
        <v>0.17404733222498203</v>
      </c>
    </row>
    <row r="776" spans="1:12" ht="12.75">
      <c r="A776" s="1655" t="s">
        <v>1248</v>
      </c>
      <c r="B776" s="1400"/>
      <c r="C776" s="201" t="s">
        <v>1037</v>
      </c>
      <c r="E776" s="201"/>
      <c r="F776" s="201"/>
      <c r="G776" s="201"/>
      <c r="H776" s="201"/>
      <c r="I776" s="201"/>
      <c r="L776" s="916">
        <f>'Appendix A'!$H$207</f>
        <v>0.623076923076923</v>
      </c>
    </row>
    <row r="777" spans="1:12" ht="12.75">
      <c r="A777" s="1655" t="s">
        <v>1246</v>
      </c>
      <c r="B777" s="1400"/>
      <c r="C777" s="201" t="s">
        <v>1358</v>
      </c>
      <c r="E777" s="201"/>
      <c r="F777" s="201"/>
      <c r="G777" s="201"/>
      <c r="H777" s="201"/>
      <c r="I777" s="201"/>
      <c r="L777" s="916">
        <f>'6 - WACC'!$G$16</f>
        <v>0.4925578665212073</v>
      </c>
    </row>
    <row r="778" spans="1:12" ht="12.75">
      <c r="A778" s="1655" t="s">
        <v>352</v>
      </c>
      <c r="B778" s="1400"/>
      <c r="C778" s="237" t="s">
        <v>609</v>
      </c>
      <c r="L778" s="916">
        <f>((0.01/L776)*L777*100)</f>
        <v>0.7905249709599625</v>
      </c>
    </row>
    <row r="779" spans="1:3" ht="13.5" thickBot="1">
      <c r="A779" s="1368"/>
      <c r="B779" s="1368"/>
      <c r="C779" s="197"/>
    </row>
    <row r="780" spans="1:12" ht="13.5" thickBot="1">
      <c r="A780" s="1655" t="s">
        <v>351</v>
      </c>
      <c r="B780" s="1656"/>
      <c r="C780" s="1683" t="s">
        <v>1372</v>
      </c>
      <c r="D780" s="1684"/>
      <c r="E780" s="1736" t="s">
        <v>1380</v>
      </c>
      <c r="F780" s="1686"/>
      <c r="G780" s="1686"/>
      <c r="H780" s="1686"/>
      <c r="I780" s="1686"/>
      <c r="J780" s="1686"/>
      <c r="K780" s="1686"/>
      <c r="L780" s="1687"/>
    </row>
    <row r="781" spans="1:12" ht="13.5" thickBot="1">
      <c r="A781" s="1368"/>
      <c r="B781" s="1652"/>
      <c r="C781" s="919"/>
      <c r="D781" s="910"/>
      <c r="E781" s="763"/>
      <c r="F781" s="1688" t="s">
        <v>523</v>
      </c>
      <c r="G781" s="1689"/>
      <c r="H781" s="763"/>
      <c r="I781" s="763"/>
      <c r="J781" s="763"/>
      <c r="K781" s="763"/>
      <c r="L781" s="920" t="s">
        <v>524</v>
      </c>
    </row>
    <row r="782" spans="1:12" ht="12.75">
      <c r="A782" s="1655" t="s">
        <v>349</v>
      </c>
      <c r="B782" s="1656"/>
      <c r="C782" s="1677" t="s">
        <v>1374</v>
      </c>
      <c r="D782" s="1678"/>
      <c r="E782" s="1678"/>
      <c r="F782" s="1679">
        <v>30067</v>
      </c>
      <c r="G782" s="1680"/>
      <c r="H782" s="1681" t="s">
        <v>0</v>
      </c>
      <c r="I782" s="1678"/>
      <c r="J782" s="1678"/>
      <c r="K782" s="1678"/>
      <c r="L782" s="932">
        <f>L775</f>
        <v>0.17404733222498203</v>
      </c>
    </row>
    <row r="783" spans="1:12" ht="12.75">
      <c r="A783" s="1655" t="s">
        <v>347</v>
      </c>
      <c r="B783" s="1656"/>
      <c r="C783" s="1665" t="s">
        <v>902</v>
      </c>
      <c r="D783" s="1666"/>
      <c r="E783" s="1666"/>
      <c r="F783" s="1682">
        <v>39474</v>
      </c>
      <c r="G783" s="1668"/>
      <c r="H783" s="1671" t="s">
        <v>632</v>
      </c>
      <c r="I783" s="1666"/>
      <c r="J783" s="1666"/>
      <c r="K783" s="1666"/>
      <c r="L783" s="1138">
        <v>0</v>
      </c>
    </row>
    <row r="784" spans="1:12" ht="12.75">
      <c r="A784" s="1655" t="s">
        <v>365</v>
      </c>
      <c r="B784" s="1656"/>
      <c r="C784" s="1665" t="s">
        <v>1373</v>
      </c>
      <c r="D784" s="1666"/>
      <c r="E784" s="1666"/>
      <c r="F784" s="1737" t="s">
        <v>1129</v>
      </c>
      <c r="G784" s="1668"/>
      <c r="H784" s="1671" t="s">
        <v>1347</v>
      </c>
      <c r="I784" s="1666"/>
      <c r="J784" s="1666"/>
      <c r="K784" s="1666"/>
      <c r="L784" s="943">
        <f>L783*L778</f>
        <v>0</v>
      </c>
    </row>
    <row r="785" spans="1:12" ht="13.5" thickBot="1">
      <c r="A785" s="1655" t="s">
        <v>363</v>
      </c>
      <c r="B785" s="1656"/>
      <c r="C785" s="1672" t="s">
        <v>1128</v>
      </c>
      <c r="D785" s="1673"/>
      <c r="E785" s="1673"/>
      <c r="F785" s="1739" t="s">
        <v>1384</v>
      </c>
      <c r="G785" s="1668"/>
      <c r="H785" s="1676" t="s">
        <v>1</v>
      </c>
      <c r="I785" s="1673"/>
      <c r="J785" s="1673"/>
      <c r="K785" s="1673"/>
      <c r="L785" s="1300">
        <v>1</v>
      </c>
    </row>
    <row r="786" spans="1:12" ht="27.75" customHeight="1">
      <c r="A786" s="1368"/>
      <c r="B786" s="1652"/>
      <c r="C786" s="921" t="s">
        <v>1081</v>
      </c>
      <c r="D786" s="1669" t="s">
        <v>101</v>
      </c>
      <c r="E786" s="1670"/>
      <c r="F786" s="1669" t="s">
        <v>1376</v>
      </c>
      <c r="G786" s="1670"/>
      <c r="H786" s="1669" t="s">
        <v>8</v>
      </c>
      <c r="I786" s="1670"/>
      <c r="J786" s="921" t="s">
        <v>1314</v>
      </c>
      <c r="K786" s="921" t="s">
        <v>1315</v>
      </c>
      <c r="L786" s="1233" t="s">
        <v>1316</v>
      </c>
    </row>
    <row r="787" spans="1:12" ht="39.75" customHeight="1" thickBot="1">
      <c r="A787" s="1368"/>
      <c r="B787" s="1652"/>
      <c r="C787" s="911"/>
      <c r="D787" s="1659"/>
      <c r="E787" s="1660"/>
      <c r="F787" s="1659"/>
      <c r="G787" s="1660"/>
      <c r="H787" s="1661" t="s">
        <v>1348</v>
      </c>
      <c r="I787" s="1662"/>
      <c r="J787" s="923" t="s">
        <v>12</v>
      </c>
      <c r="K787" s="922" t="s">
        <v>13</v>
      </c>
      <c r="L787" s="911" t="s">
        <v>9</v>
      </c>
    </row>
    <row r="788" spans="1:12" ht="12.75">
      <c r="A788" s="1368"/>
      <c r="B788" s="1652"/>
      <c r="C788" s="924" t="s">
        <v>525</v>
      </c>
      <c r="D788" s="1663" t="s">
        <v>2</v>
      </c>
      <c r="E788" s="1664"/>
      <c r="F788" s="1663" t="s">
        <v>3</v>
      </c>
      <c r="G788" s="1664"/>
      <c r="H788" s="1663" t="s">
        <v>4</v>
      </c>
      <c r="I788" s="1664"/>
      <c r="J788" s="925" t="s">
        <v>5</v>
      </c>
      <c r="K788" s="925" t="s">
        <v>6</v>
      </c>
      <c r="L788" s="926" t="s">
        <v>7</v>
      </c>
    </row>
    <row r="789" spans="1:12" ht="12.75">
      <c r="A789" s="1651" t="s">
        <v>361</v>
      </c>
      <c r="B789" s="1652"/>
      <c r="C789" s="1318">
        <v>2012</v>
      </c>
      <c r="D789" s="1308"/>
      <c r="E789" s="1308">
        <v>621433</v>
      </c>
      <c r="F789" s="1308"/>
      <c r="G789" s="1325">
        <v>0</v>
      </c>
      <c r="H789" s="928"/>
      <c r="I789" s="928">
        <f>E789-G789</f>
        <v>621433</v>
      </c>
      <c r="J789" s="928">
        <v>111116</v>
      </c>
      <c r="K789" s="928">
        <v>0</v>
      </c>
      <c r="L789" s="929">
        <f>J789+K789</f>
        <v>111116</v>
      </c>
    </row>
    <row r="790" spans="1:12" ht="12.75">
      <c r="A790" s="1651" t="s">
        <v>359</v>
      </c>
      <c r="B790" s="1652"/>
      <c r="C790" s="1318">
        <v>2013</v>
      </c>
      <c r="D790" s="1308"/>
      <c r="E790" s="1308">
        <v>622164</v>
      </c>
      <c r="F790" s="1308"/>
      <c r="G790" s="1308">
        <v>13529</v>
      </c>
      <c r="H790" s="928"/>
      <c r="I790" s="928">
        <f>E790-G790</f>
        <v>608635</v>
      </c>
      <c r="J790" s="928">
        <f>I790*$L$782*$L$785</f>
        <v>105931.29804875194</v>
      </c>
      <c r="K790" s="928">
        <f aca="true" t="shared" si="44" ref="K790:K818">I790*$L$784*$L$785</f>
        <v>0</v>
      </c>
      <c r="L790" s="929">
        <f aca="true" t="shared" si="45" ref="L790:L815">J790+K790</f>
        <v>105931.29804875194</v>
      </c>
    </row>
    <row r="791" spans="1:12" ht="12.75">
      <c r="A791" s="1651" t="s">
        <v>310</v>
      </c>
      <c r="B791" s="1652"/>
      <c r="C791" s="1318">
        <v>2014</v>
      </c>
      <c r="D791" s="1308"/>
      <c r="E791" s="1308">
        <v>622164</v>
      </c>
      <c r="F791" s="1308"/>
      <c r="G791" s="1308">
        <v>27118</v>
      </c>
      <c r="H791" s="928"/>
      <c r="I791" s="928">
        <f aca="true" t="shared" si="46" ref="I791:I815">E791-G791</f>
        <v>595046</v>
      </c>
      <c r="J791" s="928">
        <f aca="true" t="shared" si="47" ref="J791:J818">I791*$L$782*$L$785</f>
        <v>103566.16885114666</v>
      </c>
      <c r="K791" s="928">
        <f t="shared" si="44"/>
        <v>0</v>
      </c>
      <c r="L791" s="929">
        <f t="shared" si="45"/>
        <v>103566.16885114666</v>
      </c>
    </row>
    <row r="792" spans="1:12" ht="12.75">
      <c r="A792" s="1651" t="s">
        <v>311</v>
      </c>
      <c r="B792" s="1652"/>
      <c r="C792" s="1318"/>
      <c r="D792" s="1308"/>
      <c r="E792" s="1308"/>
      <c r="F792" s="1308"/>
      <c r="G792" s="1308"/>
      <c r="H792" s="928"/>
      <c r="I792" s="928">
        <f t="shared" si="46"/>
        <v>0</v>
      </c>
      <c r="J792" s="928">
        <f t="shared" si="47"/>
        <v>0</v>
      </c>
      <c r="K792" s="928">
        <f t="shared" si="44"/>
        <v>0</v>
      </c>
      <c r="L792" s="929">
        <f t="shared" si="45"/>
        <v>0</v>
      </c>
    </row>
    <row r="793" spans="1:12" ht="12.75">
      <c r="A793" s="1651" t="s">
        <v>1082</v>
      </c>
      <c r="B793" s="1652"/>
      <c r="C793" s="1318"/>
      <c r="D793" s="1308"/>
      <c r="E793" s="1308"/>
      <c r="F793" s="1308"/>
      <c r="G793" s="1308"/>
      <c r="H793" s="928"/>
      <c r="I793" s="928">
        <f t="shared" si="46"/>
        <v>0</v>
      </c>
      <c r="J793" s="928">
        <f t="shared" si="47"/>
        <v>0</v>
      </c>
      <c r="K793" s="928">
        <f t="shared" si="44"/>
        <v>0</v>
      </c>
      <c r="L793" s="929">
        <f t="shared" si="45"/>
        <v>0</v>
      </c>
    </row>
    <row r="794" spans="1:12" ht="12.75">
      <c r="A794" s="1651" t="s">
        <v>1083</v>
      </c>
      <c r="B794" s="1652"/>
      <c r="C794" s="1318"/>
      <c r="D794" s="1308"/>
      <c r="E794" s="1308"/>
      <c r="F794" s="1308"/>
      <c r="G794" s="1308"/>
      <c r="H794" s="928"/>
      <c r="I794" s="928">
        <f t="shared" si="46"/>
        <v>0</v>
      </c>
      <c r="J794" s="928">
        <f t="shared" si="47"/>
        <v>0</v>
      </c>
      <c r="K794" s="928">
        <f t="shared" si="44"/>
        <v>0</v>
      </c>
      <c r="L794" s="929">
        <f t="shared" si="45"/>
        <v>0</v>
      </c>
    </row>
    <row r="795" spans="1:12" ht="12.75">
      <c r="A795" s="1651" t="s">
        <v>1084</v>
      </c>
      <c r="B795" s="1652"/>
      <c r="C795" s="1318"/>
      <c r="D795" s="1308"/>
      <c r="E795" s="1308"/>
      <c r="F795" s="1308"/>
      <c r="G795" s="1308"/>
      <c r="H795" s="928"/>
      <c r="I795" s="928">
        <f t="shared" si="46"/>
        <v>0</v>
      </c>
      <c r="J795" s="928">
        <f t="shared" si="47"/>
        <v>0</v>
      </c>
      <c r="K795" s="928">
        <f t="shared" si="44"/>
        <v>0</v>
      </c>
      <c r="L795" s="929">
        <f t="shared" si="45"/>
        <v>0</v>
      </c>
    </row>
    <row r="796" spans="1:12" ht="12.75">
      <c r="A796" s="1651" t="s">
        <v>1085</v>
      </c>
      <c r="B796" s="1652"/>
      <c r="C796" s="1318"/>
      <c r="D796" s="1308"/>
      <c r="E796" s="1308"/>
      <c r="F796" s="1308"/>
      <c r="G796" s="1308"/>
      <c r="H796" s="928"/>
      <c r="I796" s="928">
        <f t="shared" si="46"/>
        <v>0</v>
      </c>
      <c r="J796" s="928">
        <f t="shared" si="47"/>
        <v>0</v>
      </c>
      <c r="K796" s="928">
        <f t="shared" si="44"/>
        <v>0</v>
      </c>
      <c r="L796" s="929">
        <f t="shared" si="45"/>
        <v>0</v>
      </c>
    </row>
    <row r="797" spans="1:12" ht="12.75">
      <c r="A797" s="1651" t="s">
        <v>1086</v>
      </c>
      <c r="B797" s="1652"/>
      <c r="C797" s="1318"/>
      <c r="D797" s="1308"/>
      <c r="E797" s="1308"/>
      <c r="F797" s="1308"/>
      <c r="G797" s="1308"/>
      <c r="H797" s="928"/>
      <c r="I797" s="928">
        <f t="shared" si="46"/>
        <v>0</v>
      </c>
      <c r="J797" s="928">
        <f t="shared" si="47"/>
        <v>0</v>
      </c>
      <c r="K797" s="928">
        <f t="shared" si="44"/>
        <v>0</v>
      </c>
      <c r="L797" s="929">
        <f t="shared" si="45"/>
        <v>0</v>
      </c>
    </row>
    <row r="798" spans="1:12" ht="12.75">
      <c r="A798" s="1651" t="s">
        <v>1087</v>
      </c>
      <c r="B798" s="1652"/>
      <c r="C798" s="1318"/>
      <c r="D798" s="1308"/>
      <c r="E798" s="1308"/>
      <c r="F798" s="1308"/>
      <c r="G798" s="1308"/>
      <c r="H798" s="928"/>
      <c r="I798" s="928">
        <f t="shared" si="46"/>
        <v>0</v>
      </c>
      <c r="J798" s="928">
        <f t="shared" si="47"/>
        <v>0</v>
      </c>
      <c r="K798" s="928">
        <f t="shared" si="44"/>
        <v>0</v>
      </c>
      <c r="L798" s="929">
        <f t="shared" si="45"/>
        <v>0</v>
      </c>
    </row>
    <row r="799" spans="1:12" ht="12.75">
      <c r="A799" s="1651" t="s">
        <v>1088</v>
      </c>
      <c r="B799" s="1652"/>
      <c r="C799" s="1318"/>
      <c r="D799" s="1308"/>
      <c r="E799" s="1308"/>
      <c r="F799" s="1308"/>
      <c r="G799" s="1308"/>
      <c r="H799" s="928"/>
      <c r="I799" s="928">
        <f t="shared" si="46"/>
        <v>0</v>
      </c>
      <c r="J799" s="928">
        <f t="shared" si="47"/>
        <v>0</v>
      </c>
      <c r="K799" s="928">
        <f t="shared" si="44"/>
        <v>0</v>
      </c>
      <c r="L799" s="929">
        <f t="shared" si="45"/>
        <v>0</v>
      </c>
    </row>
    <row r="800" spans="1:12" ht="12.75">
      <c r="A800" s="1651" t="s">
        <v>1089</v>
      </c>
      <c r="B800" s="1652"/>
      <c r="C800" s="1318"/>
      <c r="D800" s="1308"/>
      <c r="E800" s="1308"/>
      <c r="F800" s="1308"/>
      <c r="G800" s="1308"/>
      <c r="H800" s="928"/>
      <c r="I800" s="928">
        <f t="shared" si="46"/>
        <v>0</v>
      </c>
      <c r="J800" s="928">
        <f t="shared" si="47"/>
        <v>0</v>
      </c>
      <c r="K800" s="928">
        <f t="shared" si="44"/>
        <v>0</v>
      </c>
      <c r="L800" s="929">
        <f t="shared" si="45"/>
        <v>0</v>
      </c>
    </row>
    <row r="801" spans="1:12" ht="12.75">
      <c r="A801" s="1651" t="s">
        <v>1090</v>
      </c>
      <c r="B801" s="1652"/>
      <c r="C801" s="1318"/>
      <c r="D801" s="1308"/>
      <c r="E801" s="1308"/>
      <c r="F801" s="1308"/>
      <c r="G801" s="1308"/>
      <c r="H801" s="928"/>
      <c r="I801" s="928">
        <f t="shared" si="46"/>
        <v>0</v>
      </c>
      <c r="J801" s="928">
        <f t="shared" si="47"/>
        <v>0</v>
      </c>
      <c r="K801" s="928">
        <f t="shared" si="44"/>
        <v>0</v>
      </c>
      <c r="L801" s="929">
        <f t="shared" si="45"/>
        <v>0</v>
      </c>
    </row>
    <row r="802" spans="1:12" ht="12.75">
      <c r="A802" s="1651" t="s">
        <v>1091</v>
      </c>
      <c r="B802" s="1652"/>
      <c r="C802" s="1318"/>
      <c r="D802" s="1308"/>
      <c r="E802" s="1308"/>
      <c r="F802" s="1308"/>
      <c r="G802" s="1308"/>
      <c r="H802" s="928"/>
      <c r="I802" s="928">
        <f t="shared" si="46"/>
        <v>0</v>
      </c>
      <c r="J802" s="928">
        <f t="shared" si="47"/>
        <v>0</v>
      </c>
      <c r="K802" s="928">
        <f t="shared" si="44"/>
        <v>0</v>
      </c>
      <c r="L802" s="929">
        <f t="shared" si="45"/>
        <v>0</v>
      </c>
    </row>
    <row r="803" spans="1:12" ht="12.75">
      <c r="A803" s="1651" t="s">
        <v>1092</v>
      </c>
      <c r="B803" s="1652"/>
      <c r="C803" s="1318"/>
      <c r="D803" s="1308"/>
      <c r="E803" s="1308"/>
      <c r="F803" s="1308"/>
      <c r="G803" s="1308"/>
      <c r="H803" s="928"/>
      <c r="I803" s="928">
        <f t="shared" si="46"/>
        <v>0</v>
      </c>
      <c r="J803" s="928">
        <f t="shared" si="47"/>
        <v>0</v>
      </c>
      <c r="K803" s="928">
        <f t="shared" si="44"/>
        <v>0</v>
      </c>
      <c r="L803" s="929">
        <f t="shared" si="45"/>
        <v>0</v>
      </c>
    </row>
    <row r="804" spans="1:12" ht="12.75">
      <c r="A804" s="1651" t="s">
        <v>1093</v>
      </c>
      <c r="B804" s="1652"/>
      <c r="C804" s="1318"/>
      <c r="D804" s="1308"/>
      <c r="E804" s="1308"/>
      <c r="F804" s="1308"/>
      <c r="G804" s="1308"/>
      <c r="H804" s="928"/>
      <c r="I804" s="928">
        <f t="shared" si="46"/>
        <v>0</v>
      </c>
      <c r="J804" s="928">
        <f t="shared" si="47"/>
        <v>0</v>
      </c>
      <c r="K804" s="928">
        <f t="shared" si="44"/>
        <v>0</v>
      </c>
      <c r="L804" s="929">
        <f t="shared" si="45"/>
        <v>0</v>
      </c>
    </row>
    <row r="805" spans="1:12" ht="12.75">
      <c r="A805" s="1651" t="s">
        <v>1094</v>
      </c>
      <c r="B805" s="1652"/>
      <c r="C805" s="1318"/>
      <c r="D805" s="1308"/>
      <c r="E805" s="1308"/>
      <c r="F805" s="1308"/>
      <c r="G805" s="1308"/>
      <c r="H805" s="928"/>
      <c r="I805" s="928">
        <f t="shared" si="46"/>
        <v>0</v>
      </c>
      <c r="J805" s="928">
        <f t="shared" si="47"/>
        <v>0</v>
      </c>
      <c r="K805" s="928">
        <f t="shared" si="44"/>
        <v>0</v>
      </c>
      <c r="L805" s="929">
        <f t="shared" si="45"/>
        <v>0</v>
      </c>
    </row>
    <row r="806" spans="1:12" ht="12.75">
      <c r="A806" s="1651" t="s">
        <v>1095</v>
      </c>
      <c r="B806" s="1652"/>
      <c r="C806" s="1318"/>
      <c r="D806" s="1308"/>
      <c r="E806" s="1308"/>
      <c r="F806" s="1308"/>
      <c r="G806" s="1308"/>
      <c r="H806" s="928"/>
      <c r="I806" s="928">
        <f t="shared" si="46"/>
        <v>0</v>
      </c>
      <c r="J806" s="928">
        <f t="shared" si="47"/>
        <v>0</v>
      </c>
      <c r="K806" s="928">
        <f t="shared" si="44"/>
        <v>0</v>
      </c>
      <c r="L806" s="929">
        <f t="shared" si="45"/>
        <v>0</v>
      </c>
    </row>
    <row r="807" spans="1:12" ht="12.75">
      <c r="A807" s="1651" t="s">
        <v>1096</v>
      </c>
      <c r="B807" s="1652"/>
      <c r="C807" s="1318"/>
      <c r="D807" s="1308"/>
      <c r="E807" s="1308"/>
      <c r="F807" s="1308"/>
      <c r="G807" s="1308"/>
      <c r="H807" s="928"/>
      <c r="I807" s="928">
        <f t="shared" si="46"/>
        <v>0</v>
      </c>
      <c r="J807" s="928">
        <f t="shared" si="47"/>
        <v>0</v>
      </c>
      <c r="K807" s="928">
        <f t="shared" si="44"/>
        <v>0</v>
      </c>
      <c r="L807" s="929">
        <f t="shared" si="45"/>
        <v>0</v>
      </c>
    </row>
    <row r="808" spans="1:12" ht="12.75">
      <c r="A808" s="1651" t="s">
        <v>1097</v>
      </c>
      <c r="B808" s="1652"/>
      <c r="C808" s="1318"/>
      <c r="D808" s="1308"/>
      <c r="E808" s="1308"/>
      <c r="F808" s="1308"/>
      <c r="G808" s="1308"/>
      <c r="H808" s="928"/>
      <c r="I808" s="928">
        <f t="shared" si="46"/>
        <v>0</v>
      </c>
      <c r="J808" s="928">
        <f t="shared" si="47"/>
        <v>0</v>
      </c>
      <c r="K808" s="928">
        <f t="shared" si="44"/>
        <v>0</v>
      </c>
      <c r="L808" s="929">
        <f t="shared" si="45"/>
        <v>0</v>
      </c>
    </row>
    <row r="809" spans="1:12" ht="12.75">
      <c r="A809" s="1651" t="s">
        <v>1098</v>
      </c>
      <c r="B809" s="1652"/>
      <c r="C809" s="1318"/>
      <c r="D809" s="1308"/>
      <c r="E809" s="1308"/>
      <c r="F809" s="1308"/>
      <c r="G809" s="1308"/>
      <c r="H809" s="928"/>
      <c r="I809" s="928">
        <f t="shared" si="46"/>
        <v>0</v>
      </c>
      <c r="J809" s="928">
        <f t="shared" si="47"/>
        <v>0</v>
      </c>
      <c r="K809" s="928">
        <f t="shared" si="44"/>
        <v>0</v>
      </c>
      <c r="L809" s="929">
        <f t="shared" si="45"/>
        <v>0</v>
      </c>
    </row>
    <row r="810" spans="1:12" ht="12.75">
      <c r="A810" s="1651" t="s">
        <v>1099</v>
      </c>
      <c r="B810" s="1652"/>
      <c r="C810" s="1318"/>
      <c r="D810" s="1308"/>
      <c r="E810" s="1308"/>
      <c r="F810" s="1308"/>
      <c r="G810" s="1308"/>
      <c r="H810" s="928"/>
      <c r="I810" s="928">
        <f t="shared" si="46"/>
        <v>0</v>
      </c>
      <c r="J810" s="928">
        <f t="shared" si="47"/>
        <v>0</v>
      </c>
      <c r="K810" s="928">
        <f t="shared" si="44"/>
        <v>0</v>
      </c>
      <c r="L810" s="929">
        <f t="shared" si="45"/>
        <v>0</v>
      </c>
    </row>
    <row r="811" spans="1:12" ht="12.75">
      <c r="A811" s="1651" t="s">
        <v>1101</v>
      </c>
      <c r="B811" s="1652"/>
      <c r="C811" s="1318"/>
      <c r="D811" s="1308"/>
      <c r="E811" s="1308"/>
      <c r="F811" s="1308"/>
      <c r="G811" s="1308"/>
      <c r="H811" s="928"/>
      <c r="I811" s="928">
        <f t="shared" si="46"/>
        <v>0</v>
      </c>
      <c r="J811" s="928">
        <f t="shared" si="47"/>
        <v>0</v>
      </c>
      <c r="K811" s="928">
        <f t="shared" si="44"/>
        <v>0</v>
      </c>
      <c r="L811" s="929">
        <f t="shared" si="45"/>
        <v>0</v>
      </c>
    </row>
    <row r="812" spans="1:12" ht="12.75">
      <c r="A812" s="1651" t="s">
        <v>1102</v>
      </c>
      <c r="B812" s="1652"/>
      <c r="C812" s="1318"/>
      <c r="D812" s="1308"/>
      <c r="E812" s="1308"/>
      <c r="F812" s="1308"/>
      <c r="G812" s="1308"/>
      <c r="H812" s="928"/>
      <c r="I812" s="928">
        <f t="shared" si="46"/>
        <v>0</v>
      </c>
      <c r="J812" s="928">
        <f t="shared" si="47"/>
        <v>0</v>
      </c>
      <c r="K812" s="928">
        <f t="shared" si="44"/>
        <v>0</v>
      </c>
      <c r="L812" s="929">
        <f t="shared" si="45"/>
        <v>0</v>
      </c>
    </row>
    <row r="813" spans="1:12" ht="12.75">
      <c r="A813" s="1651" t="s">
        <v>1103</v>
      </c>
      <c r="B813" s="1652"/>
      <c r="C813" s="1318"/>
      <c r="D813" s="1308"/>
      <c r="E813" s="1308"/>
      <c r="F813" s="1308"/>
      <c r="G813" s="1308"/>
      <c r="H813" s="928"/>
      <c r="I813" s="928">
        <f t="shared" si="46"/>
        <v>0</v>
      </c>
      <c r="J813" s="928">
        <f t="shared" si="47"/>
        <v>0</v>
      </c>
      <c r="K813" s="928">
        <f t="shared" si="44"/>
        <v>0</v>
      </c>
      <c r="L813" s="929">
        <f t="shared" si="45"/>
        <v>0</v>
      </c>
    </row>
    <row r="814" spans="1:12" ht="12.75">
      <c r="A814" s="1651" t="s">
        <v>859</v>
      </c>
      <c r="B814" s="1652"/>
      <c r="C814" s="1318"/>
      <c r="D814" s="1308"/>
      <c r="E814" s="1308"/>
      <c r="F814" s="1308"/>
      <c r="G814" s="1308"/>
      <c r="H814" s="928"/>
      <c r="I814" s="928">
        <f t="shared" si="46"/>
        <v>0</v>
      </c>
      <c r="J814" s="928">
        <f t="shared" si="47"/>
        <v>0</v>
      </c>
      <c r="K814" s="928">
        <f t="shared" si="44"/>
        <v>0</v>
      </c>
      <c r="L814" s="929">
        <f t="shared" si="45"/>
        <v>0</v>
      </c>
    </row>
    <row r="815" spans="1:12" ht="12.75">
      <c r="A815" s="1651" t="s">
        <v>486</v>
      </c>
      <c r="B815" s="1652"/>
      <c r="C815" s="1318"/>
      <c r="D815" s="1308"/>
      <c r="E815" s="1308"/>
      <c r="F815" s="1308"/>
      <c r="G815" s="1308"/>
      <c r="H815" s="928"/>
      <c r="I815" s="928">
        <f t="shared" si="46"/>
        <v>0</v>
      </c>
      <c r="J815" s="928">
        <f t="shared" si="47"/>
        <v>0</v>
      </c>
      <c r="K815" s="928">
        <f t="shared" si="44"/>
        <v>0</v>
      </c>
      <c r="L815" s="929">
        <f t="shared" si="45"/>
        <v>0</v>
      </c>
    </row>
    <row r="816" spans="1:12" ht="12.75">
      <c r="A816" s="1651" t="s">
        <v>487</v>
      </c>
      <c r="B816" s="1652"/>
      <c r="C816" s="1318"/>
      <c r="D816" s="1308"/>
      <c r="E816" s="1308"/>
      <c r="F816" s="1308"/>
      <c r="G816" s="1308"/>
      <c r="H816" s="928"/>
      <c r="I816" s="928">
        <f>E816-G816</f>
        <v>0</v>
      </c>
      <c r="J816" s="928">
        <f t="shared" si="47"/>
        <v>0</v>
      </c>
      <c r="K816" s="928">
        <f t="shared" si="44"/>
        <v>0</v>
      </c>
      <c r="L816" s="929">
        <f>J816+K816</f>
        <v>0</v>
      </c>
    </row>
    <row r="817" spans="1:12" ht="12.75">
      <c r="A817" s="1651" t="s">
        <v>10</v>
      </c>
      <c r="B817" s="1652"/>
      <c r="C817" s="1318"/>
      <c r="D817" s="1308"/>
      <c r="E817" s="1308"/>
      <c r="F817" s="1308"/>
      <c r="G817" s="1308"/>
      <c r="H817" s="928"/>
      <c r="I817" s="928">
        <f>E817-G817</f>
        <v>0</v>
      </c>
      <c r="J817" s="928">
        <f t="shared" si="47"/>
        <v>0</v>
      </c>
      <c r="K817" s="928">
        <f t="shared" si="44"/>
        <v>0</v>
      </c>
      <c r="L817" s="929">
        <f>J817+K817</f>
        <v>0</v>
      </c>
    </row>
    <row r="818" spans="1:12" ht="13.5" thickBot="1">
      <c r="A818" s="1651" t="s">
        <v>11</v>
      </c>
      <c r="B818" s="1652"/>
      <c r="C818" s="1319"/>
      <c r="D818" s="1311"/>
      <c r="E818" s="1311"/>
      <c r="F818" s="1311"/>
      <c r="G818" s="1311"/>
      <c r="H818" s="930"/>
      <c r="I818" s="930">
        <f>E818-G818</f>
        <v>0</v>
      </c>
      <c r="J818" s="930">
        <f t="shared" si="47"/>
        <v>0</v>
      </c>
      <c r="K818" s="930">
        <f t="shared" si="44"/>
        <v>0</v>
      </c>
      <c r="L818" s="931">
        <f>J818+K818</f>
        <v>0</v>
      </c>
    </row>
    <row r="819" spans="1:12" ht="12.75">
      <c r="A819" s="201"/>
      <c r="B819" s="197" t="s">
        <v>1136</v>
      </c>
      <c r="C819" s="732"/>
      <c r="D819" s="732"/>
      <c r="E819" s="732"/>
      <c r="F819" s="732"/>
      <c r="G819" s="732"/>
      <c r="H819" s="732"/>
      <c r="I819" s="732"/>
      <c r="J819" s="732"/>
      <c r="K819" s="732"/>
      <c r="L819" s="732"/>
    </row>
    <row r="820" spans="1:12" ht="12.75">
      <c r="A820" s="237" t="s">
        <v>633</v>
      </c>
      <c r="B820" s="197"/>
      <c r="C820" s="732"/>
      <c r="D820" s="732"/>
      <c r="E820" s="732"/>
      <c r="F820" s="732"/>
      <c r="G820" s="732"/>
      <c r="H820" s="732"/>
      <c r="I820" s="732"/>
      <c r="J820" s="732"/>
      <c r="K820" s="732"/>
      <c r="L820" s="732"/>
    </row>
    <row r="821" spans="1:12" ht="12.75">
      <c r="A821" s="201"/>
      <c r="B821" s="197"/>
      <c r="C821" s="732"/>
      <c r="D821" s="732"/>
      <c r="E821" s="732"/>
      <c r="F821" s="732"/>
      <c r="G821" s="732"/>
      <c r="H821" s="732"/>
      <c r="I821" s="732"/>
      <c r="J821" s="732"/>
      <c r="K821" s="732"/>
      <c r="L821" s="732"/>
    </row>
    <row r="822" spans="1:12" ht="12.75">
      <c r="A822" s="201"/>
      <c r="C822" s="732"/>
      <c r="D822" s="732"/>
      <c r="E822" s="732"/>
      <c r="F822" s="732"/>
      <c r="G822" s="197" t="s">
        <v>647</v>
      </c>
      <c r="H822" s="732"/>
      <c r="I822" s="732"/>
      <c r="J822" s="732"/>
      <c r="K822" s="732"/>
      <c r="L822" s="732"/>
    </row>
    <row r="823" spans="1:12" ht="12.75">
      <c r="A823" s="201"/>
      <c r="C823" s="732"/>
      <c r="D823" s="732"/>
      <c r="E823" s="732"/>
      <c r="F823" s="732"/>
      <c r="G823" s="1285" t="s">
        <v>1442</v>
      </c>
      <c r="H823" s="732"/>
      <c r="I823" s="732"/>
      <c r="J823" s="732"/>
      <c r="K823" s="732"/>
      <c r="L823" s="732"/>
    </row>
  </sheetData>
  <sheetProtection/>
  <mergeCells count="941">
    <mergeCell ref="A813:B813"/>
    <mergeCell ref="A814:B814"/>
    <mergeCell ref="A815:B815"/>
    <mergeCell ref="A816:B816"/>
    <mergeCell ref="A817:B817"/>
    <mergeCell ref="A818:B818"/>
    <mergeCell ref="A807:B807"/>
    <mergeCell ref="A808:B808"/>
    <mergeCell ref="A809:B809"/>
    <mergeCell ref="A810:B810"/>
    <mergeCell ref="A811:B811"/>
    <mergeCell ref="A812:B812"/>
    <mergeCell ref="A801:B801"/>
    <mergeCell ref="A802:B802"/>
    <mergeCell ref="A803:B803"/>
    <mergeCell ref="A804:B804"/>
    <mergeCell ref="A805:B805"/>
    <mergeCell ref="A806:B806"/>
    <mergeCell ref="A795:B795"/>
    <mergeCell ref="A796:B796"/>
    <mergeCell ref="A797:B797"/>
    <mergeCell ref="A798:B798"/>
    <mergeCell ref="A799:B799"/>
    <mergeCell ref="A800:B800"/>
    <mergeCell ref="A789:B789"/>
    <mergeCell ref="A790:B790"/>
    <mergeCell ref="A791:B791"/>
    <mergeCell ref="A792:B792"/>
    <mergeCell ref="A793:B793"/>
    <mergeCell ref="A794:B794"/>
    <mergeCell ref="A787:B787"/>
    <mergeCell ref="D787:E787"/>
    <mergeCell ref="F787:G787"/>
    <mergeCell ref="H787:I787"/>
    <mergeCell ref="A788:B788"/>
    <mergeCell ref="D788:E788"/>
    <mergeCell ref="F788:G788"/>
    <mergeCell ref="H788:I788"/>
    <mergeCell ref="A785:B785"/>
    <mergeCell ref="C785:E785"/>
    <mergeCell ref="F785:G785"/>
    <mergeCell ref="H785:K785"/>
    <mergeCell ref="A786:B786"/>
    <mergeCell ref="D786:E786"/>
    <mergeCell ref="F786:G786"/>
    <mergeCell ref="H786:I786"/>
    <mergeCell ref="A783:B783"/>
    <mergeCell ref="C783:E783"/>
    <mergeCell ref="F783:G783"/>
    <mergeCell ref="H783:K783"/>
    <mergeCell ref="A784:B784"/>
    <mergeCell ref="C784:E784"/>
    <mergeCell ref="F784:G784"/>
    <mergeCell ref="H784:K784"/>
    <mergeCell ref="A780:B780"/>
    <mergeCell ref="C780:D780"/>
    <mergeCell ref="E780:L780"/>
    <mergeCell ref="A781:B781"/>
    <mergeCell ref="F781:G781"/>
    <mergeCell ref="A782:B782"/>
    <mergeCell ref="C782:E782"/>
    <mergeCell ref="F782:G782"/>
    <mergeCell ref="H782:K782"/>
    <mergeCell ref="A774:B774"/>
    <mergeCell ref="A775:B775"/>
    <mergeCell ref="A776:B776"/>
    <mergeCell ref="A777:B777"/>
    <mergeCell ref="A778:B778"/>
    <mergeCell ref="A779:B779"/>
    <mergeCell ref="B761:L761"/>
    <mergeCell ref="B762:L762"/>
    <mergeCell ref="A764:F764"/>
    <mergeCell ref="A771:B771"/>
    <mergeCell ref="A772:B772"/>
    <mergeCell ref="A773:B773"/>
    <mergeCell ref="A750:B750"/>
    <mergeCell ref="A751:B751"/>
    <mergeCell ref="A752:B752"/>
    <mergeCell ref="A753:B753"/>
    <mergeCell ref="A754:B754"/>
    <mergeCell ref="A755:B755"/>
    <mergeCell ref="A744:B744"/>
    <mergeCell ref="A745:B745"/>
    <mergeCell ref="A746:B746"/>
    <mergeCell ref="A747:B747"/>
    <mergeCell ref="A748:B748"/>
    <mergeCell ref="A749:B749"/>
    <mergeCell ref="A738:B738"/>
    <mergeCell ref="A739:B739"/>
    <mergeCell ref="A740:B740"/>
    <mergeCell ref="A741:B741"/>
    <mergeCell ref="A742:B742"/>
    <mergeCell ref="A743:B743"/>
    <mergeCell ref="A732:B732"/>
    <mergeCell ref="A733:B733"/>
    <mergeCell ref="A734:B734"/>
    <mergeCell ref="A735:B735"/>
    <mergeCell ref="A736:B736"/>
    <mergeCell ref="A737:B737"/>
    <mergeCell ref="A726:B726"/>
    <mergeCell ref="A727:B727"/>
    <mergeCell ref="A728:B728"/>
    <mergeCell ref="A729:B729"/>
    <mergeCell ref="A730:B730"/>
    <mergeCell ref="A731:B731"/>
    <mergeCell ref="A724:B724"/>
    <mergeCell ref="D724:E724"/>
    <mergeCell ref="F724:G724"/>
    <mergeCell ref="H724:I724"/>
    <mergeCell ref="A725:B725"/>
    <mergeCell ref="D725:E725"/>
    <mergeCell ref="F725:G725"/>
    <mergeCell ref="H725:I725"/>
    <mergeCell ref="A722:B722"/>
    <mergeCell ref="C722:E722"/>
    <mergeCell ref="F722:G722"/>
    <mergeCell ref="H722:K722"/>
    <mergeCell ref="A723:B723"/>
    <mergeCell ref="D723:E723"/>
    <mergeCell ref="F723:G723"/>
    <mergeCell ref="H723:I723"/>
    <mergeCell ref="A720:B720"/>
    <mergeCell ref="C720:E720"/>
    <mergeCell ref="F720:G720"/>
    <mergeCell ref="H720:K720"/>
    <mergeCell ref="A721:B721"/>
    <mergeCell ref="C721:E721"/>
    <mergeCell ref="F721:G721"/>
    <mergeCell ref="H721:K721"/>
    <mergeCell ref="A717:B717"/>
    <mergeCell ref="C717:D717"/>
    <mergeCell ref="E717:L717"/>
    <mergeCell ref="A718:B718"/>
    <mergeCell ref="F718:G718"/>
    <mergeCell ref="A719:B719"/>
    <mergeCell ref="C719:E719"/>
    <mergeCell ref="F719:G719"/>
    <mergeCell ref="H719:K719"/>
    <mergeCell ref="A711:B711"/>
    <mergeCell ref="A712:B712"/>
    <mergeCell ref="A713:B713"/>
    <mergeCell ref="A714:B714"/>
    <mergeCell ref="A715:B715"/>
    <mergeCell ref="A716:B716"/>
    <mergeCell ref="B698:L698"/>
    <mergeCell ref="B699:L699"/>
    <mergeCell ref="A701:F701"/>
    <mergeCell ref="A708:B708"/>
    <mergeCell ref="A709:B709"/>
    <mergeCell ref="A710:B710"/>
    <mergeCell ref="D43:H43"/>
    <mergeCell ref="D42:H42"/>
    <mergeCell ref="D57:H57"/>
    <mergeCell ref="D56:H56"/>
    <mergeCell ref="D55:H55"/>
    <mergeCell ref="D54:H54"/>
    <mergeCell ref="D53:H53"/>
    <mergeCell ref="D52:H52"/>
    <mergeCell ref="D47:H47"/>
    <mergeCell ref="D75:H75"/>
    <mergeCell ref="B72:L72"/>
    <mergeCell ref="B68:L68"/>
    <mergeCell ref="B73:B74"/>
    <mergeCell ref="C73:C74"/>
    <mergeCell ref="I73:I74"/>
    <mergeCell ref="J73:J74"/>
    <mergeCell ref="L73:L74"/>
    <mergeCell ref="K73:K74"/>
    <mergeCell ref="D347:E347"/>
    <mergeCell ref="F347:G347"/>
    <mergeCell ref="H347:I347"/>
    <mergeCell ref="D345:E345"/>
    <mergeCell ref="F345:G345"/>
    <mergeCell ref="H345:I345"/>
    <mergeCell ref="D346:E346"/>
    <mergeCell ref="F346:G346"/>
    <mergeCell ref="H346:I346"/>
    <mergeCell ref="C343:E343"/>
    <mergeCell ref="F343:G343"/>
    <mergeCell ref="H343:K343"/>
    <mergeCell ref="C344:E344"/>
    <mergeCell ref="F344:G344"/>
    <mergeCell ref="H344:K344"/>
    <mergeCell ref="C341:E341"/>
    <mergeCell ref="F341:G341"/>
    <mergeCell ref="H341:K341"/>
    <mergeCell ref="C342:E342"/>
    <mergeCell ref="F342:G342"/>
    <mergeCell ref="H342:K342"/>
    <mergeCell ref="B321:L321"/>
    <mergeCell ref="C339:D339"/>
    <mergeCell ref="E339:L339"/>
    <mergeCell ref="F340:G340"/>
    <mergeCell ref="A338:B338"/>
    <mergeCell ref="A339:B339"/>
    <mergeCell ref="A340:B340"/>
    <mergeCell ref="A323:F323"/>
    <mergeCell ref="A336:B336"/>
    <mergeCell ref="A337:B337"/>
    <mergeCell ref="D284:E284"/>
    <mergeCell ref="F284:G284"/>
    <mergeCell ref="H284:I284"/>
    <mergeCell ref="B320:L320"/>
    <mergeCell ref="A285:B285"/>
    <mergeCell ref="A286:B286"/>
    <mergeCell ref="A287:B287"/>
    <mergeCell ref="A288:B288"/>
    <mergeCell ref="A289:B289"/>
    <mergeCell ref="A290:B290"/>
    <mergeCell ref="D282:E282"/>
    <mergeCell ref="F282:G282"/>
    <mergeCell ref="H282:I282"/>
    <mergeCell ref="D283:E283"/>
    <mergeCell ref="F283:G283"/>
    <mergeCell ref="H283:I283"/>
    <mergeCell ref="C280:E280"/>
    <mergeCell ref="F280:G280"/>
    <mergeCell ref="H280:K280"/>
    <mergeCell ref="C281:E281"/>
    <mergeCell ref="F281:G281"/>
    <mergeCell ref="H281:K281"/>
    <mergeCell ref="F277:G277"/>
    <mergeCell ref="C278:E278"/>
    <mergeCell ref="F278:G278"/>
    <mergeCell ref="H278:K278"/>
    <mergeCell ref="C279:E279"/>
    <mergeCell ref="F279:G279"/>
    <mergeCell ref="H279:K279"/>
    <mergeCell ref="B258:L258"/>
    <mergeCell ref="C276:D276"/>
    <mergeCell ref="E276:L276"/>
    <mergeCell ref="A274:B274"/>
    <mergeCell ref="A275:B275"/>
    <mergeCell ref="A276:B276"/>
    <mergeCell ref="A260:F260"/>
    <mergeCell ref="A273:B273"/>
    <mergeCell ref="A267:B267"/>
    <mergeCell ref="A268:B268"/>
    <mergeCell ref="F215:G215"/>
    <mergeCell ref="H215:K215"/>
    <mergeCell ref="C216:E216"/>
    <mergeCell ref="F216:G216"/>
    <mergeCell ref="H216:K216"/>
    <mergeCell ref="B257:L257"/>
    <mergeCell ref="C218:E218"/>
    <mergeCell ref="F218:G218"/>
    <mergeCell ref="D220:E220"/>
    <mergeCell ref="F220:G220"/>
    <mergeCell ref="B195:L195"/>
    <mergeCell ref="C213:D213"/>
    <mergeCell ref="E213:L213"/>
    <mergeCell ref="F214:G214"/>
    <mergeCell ref="A212:B212"/>
    <mergeCell ref="A213:B213"/>
    <mergeCell ref="A214:B214"/>
    <mergeCell ref="A208:B208"/>
    <mergeCell ref="A209:B209"/>
    <mergeCell ref="A210:B210"/>
    <mergeCell ref="D158:E158"/>
    <mergeCell ref="F158:G158"/>
    <mergeCell ref="H158:I158"/>
    <mergeCell ref="D37:H37"/>
    <mergeCell ref="B99:H99"/>
    <mergeCell ref="D45:H45"/>
    <mergeCell ref="B84:H84"/>
    <mergeCell ref="D48:H48"/>
    <mergeCell ref="D49:H49"/>
    <mergeCell ref="D46:H46"/>
    <mergeCell ref="B1:L1"/>
    <mergeCell ref="B2:L2"/>
    <mergeCell ref="D7:H8"/>
    <mergeCell ref="I7:I8"/>
    <mergeCell ref="J7:J8"/>
    <mergeCell ref="K7:K8"/>
    <mergeCell ref="L7:L8"/>
    <mergeCell ref="B7:B8"/>
    <mergeCell ref="B6:L6"/>
    <mergeCell ref="I4:J4"/>
    <mergeCell ref="B131:L131"/>
    <mergeCell ref="D24:H24"/>
    <mergeCell ref="D25:H25"/>
    <mergeCell ref="D26:H26"/>
    <mergeCell ref="D27:H27"/>
    <mergeCell ref="I103:I104"/>
    <mergeCell ref="J103:J104"/>
    <mergeCell ref="K103:K104"/>
    <mergeCell ref="D81:H81"/>
    <mergeCell ref="D36:H36"/>
    <mergeCell ref="D15:H15"/>
    <mergeCell ref="D16:H16"/>
    <mergeCell ref="D17:H17"/>
    <mergeCell ref="D9:H9"/>
    <mergeCell ref="D11:H11"/>
    <mergeCell ref="D12:H12"/>
    <mergeCell ref="D13:H13"/>
    <mergeCell ref="D10:H10"/>
    <mergeCell ref="D14:H14"/>
    <mergeCell ref="D76:H76"/>
    <mergeCell ref="D80:H80"/>
    <mergeCell ref="D28:H28"/>
    <mergeCell ref="D29:H29"/>
    <mergeCell ref="D35:H35"/>
    <mergeCell ref="D73:H74"/>
    <mergeCell ref="D38:H38"/>
    <mergeCell ref="D39:H39"/>
    <mergeCell ref="D50:H50"/>
    <mergeCell ref="D58:H58"/>
    <mergeCell ref="D21:H21"/>
    <mergeCell ref="D30:H30"/>
    <mergeCell ref="D31:H31"/>
    <mergeCell ref="D32:H32"/>
    <mergeCell ref="D23:H23"/>
    <mergeCell ref="D20:H20"/>
    <mergeCell ref="D22:H22"/>
    <mergeCell ref="L103:L104"/>
    <mergeCell ref="B102:L102"/>
    <mergeCell ref="B103:B104"/>
    <mergeCell ref="C103:C104"/>
    <mergeCell ref="D103:H104"/>
    <mergeCell ref="C88:C89"/>
    <mergeCell ref="D88:H89"/>
    <mergeCell ref="I88:I89"/>
    <mergeCell ref="J88:J89"/>
    <mergeCell ref="K88:K89"/>
    <mergeCell ref="L88:L89"/>
    <mergeCell ref="C7:C8"/>
    <mergeCell ref="B67:L67"/>
    <mergeCell ref="D33:H33"/>
    <mergeCell ref="D34:H34"/>
    <mergeCell ref="D44:H44"/>
    <mergeCell ref="B87:L87"/>
    <mergeCell ref="B88:B89"/>
    <mergeCell ref="D82:H82"/>
    <mergeCell ref="D41:H41"/>
    <mergeCell ref="D40:H40"/>
    <mergeCell ref="D18:H18"/>
    <mergeCell ref="D120:H120"/>
    <mergeCell ref="D108:H108"/>
    <mergeCell ref="D109:H109"/>
    <mergeCell ref="D105:H105"/>
    <mergeCell ref="D110:H110"/>
    <mergeCell ref="D90:H90"/>
    <mergeCell ref="D96:H96"/>
    <mergeCell ref="D117:H117"/>
    <mergeCell ref="D97:H97"/>
    <mergeCell ref="D98:H98"/>
    <mergeCell ref="D112:H112"/>
    <mergeCell ref="D106:H106"/>
    <mergeCell ref="D111:H111"/>
    <mergeCell ref="D119:H119"/>
    <mergeCell ref="D107:H107"/>
    <mergeCell ref="D122:H122"/>
    <mergeCell ref="D123:H123"/>
    <mergeCell ref="A150:B150"/>
    <mergeCell ref="D113:H113"/>
    <mergeCell ref="B128:I128"/>
    <mergeCell ref="A127:A128"/>
    <mergeCell ref="B124:H124"/>
    <mergeCell ref="D118:H118"/>
    <mergeCell ref="D114:H114"/>
    <mergeCell ref="D121:H121"/>
    <mergeCell ref="H154:K154"/>
    <mergeCell ref="B132:L132"/>
    <mergeCell ref="C150:D150"/>
    <mergeCell ref="E150:L150"/>
    <mergeCell ref="F152:G152"/>
    <mergeCell ref="F151:G151"/>
    <mergeCell ref="C152:E152"/>
    <mergeCell ref="H152:K152"/>
    <mergeCell ref="A151:B151"/>
    <mergeCell ref="A141:B141"/>
    <mergeCell ref="B194:L194"/>
    <mergeCell ref="C153:E153"/>
    <mergeCell ref="C154:E154"/>
    <mergeCell ref="C155:E155"/>
    <mergeCell ref="H156:I156"/>
    <mergeCell ref="F153:G153"/>
    <mergeCell ref="H153:K153"/>
    <mergeCell ref="H155:K155"/>
    <mergeCell ref="F154:G154"/>
    <mergeCell ref="F155:G155"/>
    <mergeCell ref="H220:I220"/>
    <mergeCell ref="D156:E156"/>
    <mergeCell ref="C217:E217"/>
    <mergeCell ref="F217:G217"/>
    <mergeCell ref="H217:K217"/>
    <mergeCell ref="F156:G156"/>
    <mergeCell ref="D157:E157"/>
    <mergeCell ref="F157:G157"/>
    <mergeCell ref="H157:I157"/>
    <mergeCell ref="C215:E215"/>
    <mergeCell ref="A386:F386"/>
    <mergeCell ref="A393:B393"/>
    <mergeCell ref="A394:B394"/>
    <mergeCell ref="H218:K218"/>
    <mergeCell ref="D221:E221"/>
    <mergeCell ref="F221:G221"/>
    <mergeCell ref="H221:I221"/>
    <mergeCell ref="D219:E219"/>
    <mergeCell ref="F219:G219"/>
    <mergeCell ref="H219:I219"/>
    <mergeCell ref="F403:G403"/>
    <mergeCell ref="C404:E404"/>
    <mergeCell ref="F404:G404"/>
    <mergeCell ref="H404:K404"/>
    <mergeCell ref="B383:L383"/>
    <mergeCell ref="B384:L384"/>
    <mergeCell ref="C402:D402"/>
    <mergeCell ref="E402:L402"/>
    <mergeCell ref="A400:B400"/>
    <mergeCell ref="A401:B401"/>
    <mergeCell ref="C405:E405"/>
    <mergeCell ref="F405:G405"/>
    <mergeCell ref="H405:K405"/>
    <mergeCell ref="C406:E406"/>
    <mergeCell ref="F406:G406"/>
    <mergeCell ref="H406:K406"/>
    <mergeCell ref="F407:G407"/>
    <mergeCell ref="H407:K407"/>
    <mergeCell ref="D408:E408"/>
    <mergeCell ref="F408:G408"/>
    <mergeCell ref="H408:I408"/>
    <mergeCell ref="D409:E409"/>
    <mergeCell ref="F409:G409"/>
    <mergeCell ref="H409:I409"/>
    <mergeCell ref="C407:E407"/>
    <mergeCell ref="D410:E410"/>
    <mergeCell ref="F410:G410"/>
    <mergeCell ref="H410:I410"/>
    <mergeCell ref="B446:L446"/>
    <mergeCell ref="A411:B411"/>
    <mergeCell ref="A412:B412"/>
    <mergeCell ref="A413:B413"/>
    <mergeCell ref="A414:B414"/>
    <mergeCell ref="A415:B415"/>
    <mergeCell ref="A416:B416"/>
    <mergeCell ref="B447:L447"/>
    <mergeCell ref="A427:B427"/>
    <mergeCell ref="A428:B428"/>
    <mergeCell ref="A429:B429"/>
    <mergeCell ref="A430:B430"/>
    <mergeCell ref="A431:B431"/>
    <mergeCell ref="A432:B432"/>
    <mergeCell ref="A433:B433"/>
    <mergeCell ref="A434:B434"/>
    <mergeCell ref="A435:B435"/>
    <mergeCell ref="C465:D465"/>
    <mergeCell ref="E465:L465"/>
    <mergeCell ref="F466:G466"/>
    <mergeCell ref="A463:B463"/>
    <mergeCell ref="A464:B464"/>
    <mergeCell ref="A465:B465"/>
    <mergeCell ref="A466:B466"/>
    <mergeCell ref="A449:F449"/>
    <mergeCell ref="D471:E471"/>
    <mergeCell ref="F471:G471"/>
    <mergeCell ref="C467:E467"/>
    <mergeCell ref="F467:G467"/>
    <mergeCell ref="A456:B456"/>
    <mergeCell ref="A457:B457"/>
    <mergeCell ref="A458:B458"/>
    <mergeCell ref="A459:B459"/>
    <mergeCell ref="A460:B460"/>
    <mergeCell ref="H467:K467"/>
    <mergeCell ref="C468:E468"/>
    <mergeCell ref="F468:G468"/>
    <mergeCell ref="H468:K468"/>
    <mergeCell ref="H469:K469"/>
    <mergeCell ref="C470:E470"/>
    <mergeCell ref="F470:G470"/>
    <mergeCell ref="H470:K470"/>
    <mergeCell ref="C469:E469"/>
    <mergeCell ref="F469:G469"/>
    <mergeCell ref="D473:E473"/>
    <mergeCell ref="F473:G473"/>
    <mergeCell ref="H473:I473"/>
    <mergeCell ref="H471:I471"/>
    <mergeCell ref="D472:E472"/>
    <mergeCell ref="F472:G472"/>
    <mergeCell ref="H472:I472"/>
    <mergeCell ref="B509:L509"/>
    <mergeCell ref="A473:B473"/>
    <mergeCell ref="A474:B474"/>
    <mergeCell ref="A475:B475"/>
    <mergeCell ref="A476:B476"/>
    <mergeCell ref="A477:B477"/>
    <mergeCell ref="A478:B478"/>
    <mergeCell ref="A483:B483"/>
    <mergeCell ref="A481:B481"/>
    <mergeCell ref="A482:B482"/>
    <mergeCell ref="B510:L510"/>
    <mergeCell ref="C528:D528"/>
    <mergeCell ref="E528:L528"/>
    <mergeCell ref="F529:G529"/>
    <mergeCell ref="A526:B526"/>
    <mergeCell ref="A527:B527"/>
    <mergeCell ref="A528:B528"/>
    <mergeCell ref="A529:B529"/>
    <mergeCell ref="A512:F512"/>
    <mergeCell ref="A519:B519"/>
    <mergeCell ref="H530:K530"/>
    <mergeCell ref="C531:E531"/>
    <mergeCell ref="F531:G531"/>
    <mergeCell ref="H531:K531"/>
    <mergeCell ref="C530:E530"/>
    <mergeCell ref="F530:G530"/>
    <mergeCell ref="H534:I534"/>
    <mergeCell ref="D535:E535"/>
    <mergeCell ref="F535:G535"/>
    <mergeCell ref="H535:I535"/>
    <mergeCell ref="D534:E534"/>
    <mergeCell ref="F534:G534"/>
    <mergeCell ref="H532:K532"/>
    <mergeCell ref="C533:E533"/>
    <mergeCell ref="F533:G533"/>
    <mergeCell ref="H533:K533"/>
    <mergeCell ref="C532:E532"/>
    <mergeCell ref="F532:G532"/>
    <mergeCell ref="D536:E536"/>
    <mergeCell ref="F536:G536"/>
    <mergeCell ref="H536:I536"/>
    <mergeCell ref="B572:L572"/>
    <mergeCell ref="A536:B536"/>
    <mergeCell ref="A537:B537"/>
    <mergeCell ref="A538:B538"/>
    <mergeCell ref="A539:B539"/>
    <mergeCell ref="A540:B540"/>
    <mergeCell ref="A541:B541"/>
    <mergeCell ref="B573:L573"/>
    <mergeCell ref="C591:D591"/>
    <mergeCell ref="E591:L591"/>
    <mergeCell ref="F592:G592"/>
    <mergeCell ref="A589:B589"/>
    <mergeCell ref="A590:B590"/>
    <mergeCell ref="A591:B591"/>
    <mergeCell ref="A592:B592"/>
    <mergeCell ref="A575:F575"/>
    <mergeCell ref="A582:B582"/>
    <mergeCell ref="H593:K593"/>
    <mergeCell ref="C594:E594"/>
    <mergeCell ref="F594:G594"/>
    <mergeCell ref="H594:K594"/>
    <mergeCell ref="C593:E593"/>
    <mergeCell ref="F593:G593"/>
    <mergeCell ref="H597:I597"/>
    <mergeCell ref="D598:E598"/>
    <mergeCell ref="F598:G598"/>
    <mergeCell ref="H598:I598"/>
    <mergeCell ref="D597:E597"/>
    <mergeCell ref="F597:G597"/>
    <mergeCell ref="H595:K595"/>
    <mergeCell ref="C596:E596"/>
    <mergeCell ref="F596:G596"/>
    <mergeCell ref="H596:K596"/>
    <mergeCell ref="C595:E595"/>
    <mergeCell ref="F595:G595"/>
    <mergeCell ref="D599:E599"/>
    <mergeCell ref="F599:G599"/>
    <mergeCell ref="H599:I599"/>
    <mergeCell ref="B635:L635"/>
    <mergeCell ref="A599:B599"/>
    <mergeCell ref="A600:B600"/>
    <mergeCell ref="A601:B601"/>
    <mergeCell ref="A602:B602"/>
    <mergeCell ref="A603:B603"/>
    <mergeCell ref="A604:B604"/>
    <mergeCell ref="B636:L636"/>
    <mergeCell ref="C654:D654"/>
    <mergeCell ref="E654:L654"/>
    <mergeCell ref="F655:G655"/>
    <mergeCell ref="A653:B653"/>
    <mergeCell ref="A654:B654"/>
    <mergeCell ref="A655:B655"/>
    <mergeCell ref="A638:F638"/>
    <mergeCell ref="A649:B649"/>
    <mergeCell ref="A650:B650"/>
    <mergeCell ref="C656:E656"/>
    <mergeCell ref="F656:G656"/>
    <mergeCell ref="H656:K656"/>
    <mergeCell ref="C657:E657"/>
    <mergeCell ref="F657:G657"/>
    <mergeCell ref="H657:K657"/>
    <mergeCell ref="C658:E658"/>
    <mergeCell ref="F658:G658"/>
    <mergeCell ref="D660:E660"/>
    <mergeCell ref="F660:G660"/>
    <mergeCell ref="H658:K658"/>
    <mergeCell ref="C659:E659"/>
    <mergeCell ref="F659:G659"/>
    <mergeCell ref="H659:K659"/>
    <mergeCell ref="H660:I660"/>
    <mergeCell ref="A670:B670"/>
    <mergeCell ref="D661:E661"/>
    <mergeCell ref="F661:G661"/>
    <mergeCell ref="H661:I661"/>
    <mergeCell ref="A660:B660"/>
    <mergeCell ref="A661:B661"/>
    <mergeCell ref="D662:E662"/>
    <mergeCell ref="F662:G662"/>
    <mergeCell ref="H662:I662"/>
    <mergeCell ref="A662:B662"/>
    <mergeCell ref="A672:B672"/>
    <mergeCell ref="A675:B675"/>
    <mergeCell ref="A676:B676"/>
    <mergeCell ref="A677:B677"/>
    <mergeCell ref="A678:B678"/>
    <mergeCell ref="A663:B663"/>
    <mergeCell ref="A664:B664"/>
    <mergeCell ref="A665:B665"/>
    <mergeCell ref="A666:B666"/>
    <mergeCell ref="A667:B667"/>
    <mergeCell ref="A679:B679"/>
    <mergeCell ref="A680:B680"/>
    <mergeCell ref="A681:B681"/>
    <mergeCell ref="A682:B682"/>
    <mergeCell ref="A683:B683"/>
    <mergeCell ref="A651:B651"/>
    <mergeCell ref="A652:B652"/>
    <mergeCell ref="A658:B658"/>
    <mergeCell ref="A659:B659"/>
    <mergeCell ref="A671:B671"/>
    <mergeCell ref="A645:B645"/>
    <mergeCell ref="A646:B646"/>
    <mergeCell ref="A647:B647"/>
    <mergeCell ref="A648:B648"/>
    <mergeCell ref="A656:B656"/>
    <mergeCell ref="A657:B657"/>
    <mergeCell ref="A690:B690"/>
    <mergeCell ref="A691:B691"/>
    <mergeCell ref="A684:B684"/>
    <mergeCell ref="A685:B685"/>
    <mergeCell ref="A686:B686"/>
    <mergeCell ref="A687:B687"/>
    <mergeCell ref="A588:B588"/>
    <mergeCell ref="A593:B593"/>
    <mergeCell ref="A594:B594"/>
    <mergeCell ref="A609:B609"/>
    <mergeCell ref="A688:B688"/>
    <mergeCell ref="A689:B689"/>
    <mergeCell ref="A668:B668"/>
    <mergeCell ref="A669:B669"/>
    <mergeCell ref="A673:B673"/>
    <mergeCell ref="A674:B674"/>
    <mergeCell ref="A595:B595"/>
    <mergeCell ref="A596:B596"/>
    <mergeCell ref="A597:B597"/>
    <mergeCell ref="A598:B598"/>
    <mergeCell ref="A692:B692"/>
    <mergeCell ref="A583:B583"/>
    <mergeCell ref="A584:B584"/>
    <mergeCell ref="A585:B585"/>
    <mergeCell ref="A586:B586"/>
    <mergeCell ref="A587:B587"/>
    <mergeCell ref="A610:B610"/>
    <mergeCell ref="A611:B611"/>
    <mergeCell ref="A612:B612"/>
    <mergeCell ref="A613:B613"/>
    <mergeCell ref="A605:B605"/>
    <mergeCell ref="A606:B606"/>
    <mergeCell ref="A607:B607"/>
    <mergeCell ref="A608:B608"/>
    <mergeCell ref="A618:B618"/>
    <mergeCell ref="A619:B619"/>
    <mergeCell ref="A620:B620"/>
    <mergeCell ref="A621:B621"/>
    <mergeCell ref="A614:B614"/>
    <mergeCell ref="A615:B615"/>
    <mergeCell ref="A616:B616"/>
    <mergeCell ref="A617:B617"/>
    <mergeCell ref="A626:B626"/>
    <mergeCell ref="A627:B627"/>
    <mergeCell ref="A628:B628"/>
    <mergeCell ref="A629:B629"/>
    <mergeCell ref="A622:B622"/>
    <mergeCell ref="A623:B623"/>
    <mergeCell ref="A624:B624"/>
    <mergeCell ref="A625:B625"/>
    <mergeCell ref="A524:B524"/>
    <mergeCell ref="A525:B525"/>
    <mergeCell ref="A530:B530"/>
    <mergeCell ref="A531:B531"/>
    <mergeCell ref="A520:B520"/>
    <mergeCell ref="A521:B521"/>
    <mergeCell ref="A522:B522"/>
    <mergeCell ref="A523:B523"/>
    <mergeCell ref="A546:B546"/>
    <mergeCell ref="A532:B532"/>
    <mergeCell ref="A533:B533"/>
    <mergeCell ref="A534:B534"/>
    <mergeCell ref="A535:B535"/>
    <mergeCell ref="A542:B542"/>
    <mergeCell ref="A543:B543"/>
    <mergeCell ref="A544:B544"/>
    <mergeCell ref="A545:B545"/>
    <mergeCell ref="A551:B551"/>
    <mergeCell ref="A552:B552"/>
    <mergeCell ref="A553:B553"/>
    <mergeCell ref="A554:B554"/>
    <mergeCell ref="A547:B547"/>
    <mergeCell ref="A548:B548"/>
    <mergeCell ref="A549:B549"/>
    <mergeCell ref="A550:B550"/>
    <mergeCell ref="A565:B565"/>
    <mergeCell ref="A566:B566"/>
    <mergeCell ref="A559:B559"/>
    <mergeCell ref="A560:B560"/>
    <mergeCell ref="A561:B561"/>
    <mergeCell ref="A562:B562"/>
    <mergeCell ref="A461:B461"/>
    <mergeCell ref="A462:B462"/>
    <mergeCell ref="A467:B467"/>
    <mergeCell ref="A468:B468"/>
    <mergeCell ref="A563:B563"/>
    <mergeCell ref="A564:B564"/>
    <mergeCell ref="A555:B555"/>
    <mergeCell ref="A556:B556"/>
    <mergeCell ref="A557:B557"/>
    <mergeCell ref="A558:B558"/>
    <mergeCell ref="A469:B469"/>
    <mergeCell ref="A470:B470"/>
    <mergeCell ref="A471:B471"/>
    <mergeCell ref="A472:B472"/>
    <mergeCell ref="A479:B479"/>
    <mergeCell ref="A480:B480"/>
    <mergeCell ref="A488:B488"/>
    <mergeCell ref="A489:B489"/>
    <mergeCell ref="A490:B490"/>
    <mergeCell ref="A491:B491"/>
    <mergeCell ref="A484:B484"/>
    <mergeCell ref="A485:B485"/>
    <mergeCell ref="A486:B486"/>
    <mergeCell ref="A487:B487"/>
    <mergeCell ref="A502:B502"/>
    <mergeCell ref="A503:B503"/>
    <mergeCell ref="A496:B496"/>
    <mergeCell ref="A497:B497"/>
    <mergeCell ref="A498:B498"/>
    <mergeCell ref="A499:B499"/>
    <mergeCell ref="A395:B395"/>
    <mergeCell ref="A396:B396"/>
    <mergeCell ref="A397:B397"/>
    <mergeCell ref="A398:B398"/>
    <mergeCell ref="A500:B500"/>
    <mergeCell ref="A501:B501"/>
    <mergeCell ref="A492:B492"/>
    <mergeCell ref="A493:B493"/>
    <mergeCell ref="A494:B494"/>
    <mergeCell ref="A495:B495"/>
    <mergeCell ref="A406:B406"/>
    <mergeCell ref="A407:B407"/>
    <mergeCell ref="A408:B408"/>
    <mergeCell ref="A409:B409"/>
    <mergeCell ref="A399:B399"/>
    <mergeCell ref="A403:B403"/>
    <mergeCell ref="A404:B404"/>
    <mergeCell ref="A405:B405"/>
    <mergeCell ref="A402:B402"/>
    <mergeCell ref="A438:B438"/>
    <mergeCell ref="A439:B439"/>
    <mergeCell ref="A420:B420"/>
    <mergeCell ref="A421:B421"/>
    <mergeCell ref="A425:B425"/>
    <mergeCell ref="A426:B426"/>
    <mergeCell ref="A422:B422"/>
    <mergeCell ref="A423:B423"/>
    <mergeCell ref="A424:B424"/>
    <mergeCell ref="A335:B335"/>
    <mergeCell ref="A341:B341"/>
    <mergeCell ref="A342:B342"/>
    <mergeCell ref="A343:B343"/>
    <mergeCell ref="A436:B436"/>
    <mergeCell ref="A437:B437"/>
    <mergeCell ref="A410:B410"/>
    <mergeCell ref="A417:B417"/>
    <mergeCell ref="A418:B418"/>
    <mergeCell ref="A419:B419"/>
    <mergeCell ref="A344:B344"/>
    <mergeCell ref="A345:B345"/>
    <mergeCell ref="A346:B346"/>
    <mergeCell ref="A347:B347"/>
    <mergeCell ref="A440:B440"/>
    <mergeCell ref="A330:B330"/>
    <mergeCell ref="A331:B331"/>
    <mergeCell ref="A332:B332"/>
    <mergeCell ref="A333:B333"/>
    <mergeCell ref="A334:B334"/>
    <mergeCell ref="A353:B353"/>
    <mergeCell ref="A354:B354"/>
    <mergeCell ref="A355:B355"/>
    <mergeCell ref="A348:B348"/>
    <mergeCell ref="A349:B349"/>
    <mergeCell ref="A350:B350"/>
    <mergeCell ref="A351:B351"/>
    <mergeCell ref="A280:B280"/>
    <mergeCell ref="A360:B360"/>
    <mergeCell ref="A361:B361"/>
    <mergeCell ref="A362:B362"/>
    <mergeCell ref="A363:B363"/>
    <mergeCell ref="A356:B356"/>
    <mergeCell ref="A357:B357"/>
    <mergeCell ref="A358:B358"/>
    <mergeCell ref="A359:B359"/>
    <mergeCell ref="A352:B352"/>
    <mergeCell ref="A372:B372"/>
    <mergeCell ref="A373:B373"/>
    <mergeCell ref="A374:B374"/>
    <mergeCell ref="A375:B375"/>
    <mergeCell ref="A368:B368"/>
    <mergeCell ref="A369:B369"/>
    <mergeCell ref="A370:B370"/>
    <mergeCell ref="A371:B371"/>
    <mergeCell ref="A269:B269"/>
    <mergeCell ref="A270:B270"/>
    <mergeCell ref="A271:B271"/>
    <mergeCell ref="A272:B272"/>
    <mergeCell ref="A278:B278"/>
    <mergeCell ref="A279:B279"/>
    <mergeCell ref="A277:B277"/>
    <mergeCell ref="A281:B281"/>
    <mergeCell ref="A376:B376"/>
    <mergeCell ref="A377:B377"/>
    <mergeCell ref="A364:B364"/>
    <mergeCell ref="A365:B365"/>
    <mergeCell ref="A366:B366"/>
    <mergeCell ref="A367:B367"/>
    <mergeCell ref="A295:B295"/>
    <mergeCell ref="A296:B296"/>
    <mergeCell ref="A297:B297"/>
    <mergeCell ref="A298:B298"/>
    <mergeCell ref="A282:B282"/>
    <mergeCell ref="A283:B283"/>
    <mergeCell ref="A284:B284"/>
    <mergeCell ref="A294:B294"/>
    <mergeCell ref="A291:B291"/>
    <mergeCell ref="A292:B292"/>
    <mergeCell ref="A293:B293"/>
    <mergeCell ref="A303:B303"/>
    <mergeCell ref="A304:B304"/>
    <mergeCell ref="A305:B305"/>
    <mergeCell ref="A306:B306"/>
    <mergeCell ref="A299:B299"/>
    <mergeCell ref="A300:B300"/>
    <mergeCell ref="A301:B301"/>
    <mergeCell ref="A302:B302"/>
    <mergeCell ref="A311:B311"/>
    <mergeCell ref="A312:B312"/>
    <mergeCell ref="A313:B313"/>
    <mergeCell ref="A314:B314"/>
    <mergeCell ref="A307:B307"/>
    <mergeCell ref="A308:B308"/>
    <mergeCell ref="A309:B309"/>
    <mergeCell ref="A310:B310"/>
    <mergeCell ref="A215:B215"/>
    <mergeCell ref="A211:B211"/>
    <mergeCell ref="A204:B204"/>
    <mergeCell ref="A205:B205"/>
    <mergeCell ref="A206:B206"/>
    <mergeCell ref="A207:B207"/>
    <mergeCell ref="A220:B220"/>
    <mergeCell ref="A221:B221"/>
    <mergeCell ref="A222:B222"/>
    <mergeCell ref="A223:B223"/>
    <mergeCell ref="A216:B216"/>
    <mergeCell ref="A217:B217"/>
    <mergeCell ref="A218:B218"/>
    <mergeCell ref="A219:B219"/>
    <mergeCell ref="A228:B228"/>
    <mergeCell ref="A229:B229"/>
    <mergeCell ref="A230:B230"/>
    <mergeCell ref="A231:B231"/>
    <mergeCell ref="A224:B224"/>
    <mergeCell ref="A225:B225"/>
    <mergeCell ref="A226:B226"/>
    <mergeCell ref="A227:B227"/>
    <mergeCell ref="A236:B236"/>
    <mergeCell ref="A237:B237"/>
    <mergeCell ref="A238:B238"/>
    <mergeCell ref="A239:B239"/>
    <mergeCell ref="A232:B232"/>
    <mergeCell ref="A233:B233"/>
    <mergeCell ref="A234:B234"/>
    <mergeCell ref="A235:B235"/>
    <mergeCell ref="A250:B250"/>
    <mergeCell ref="A251:B251"/>
    <mergeCell ref="A244:B244"/>
    <mergeCell ref="A245:B245"/>
    <mergeCell ref="A246:B246"/>
    <mergeCell ref="A247:B247"/>
    <mergeCell ref="A142:B142"/>
    <mergeCell ref="A143:B143"/>
    <mergeCell ref="A144:B144"/>
    <mergeCell ref="A248:B248"/>
    <mergeCell ref="A249:B249"/>
    <mergeCell ref="A240:B240"/>
    <mergeCell ref="A241:B241"/>
    <mergeCell ref="A242:B242"/>
    <mergeCell ref="A243:B243"/>
    <mergeCell ref="A153:B153"/>
    <mergeCell ref="A154:B154"/>
    <mergeCell ref="A155:B155"/>
    <mergeCell ref="A156:B156"/>
    <mergeCell ref="A145:B145"/>
    <mergeCell ref="A146:B146"/>
    <mergeCell ref="A147:B147"/>
    <mergeCell ref="A152:B152"/>
    <mergeCell ref="A148:B148"/>
    <mergeCell ref="A149:B149"/>
    <mergeCell ref="A157:B157"/>
    <mergeCell ref="A158:B158"/>
    <mergeCell ref="A165:B165"/>
    <mergeCell ref="A163:B163"/>
    <mergeCell ref="A159:B159"/>
    <mergeCell ref="A160:B160"/>
    <mergeCell ref="A161:B161"/>
    <mergeCell ref="A162:B162"/>
    <mergeCell ref="A164:B164"/>
    <mergeCell ref="A170:B170"/>
    <mergeCell ref="A171:B171"/>
    <mergeCell ref="A172:B172"/>
    <mergeCell ref="A173:B173"/>
    <mergeCell ref="A166:B166"/>
    <mergeCell ref="A167:B167"/>
    <mergeCell ref="A168:B168"/>
    <mergeCell ref="A169:B169"/>
    <mergeCell ref="A174:B174"/>
    <mergeCell ref="A183:B183"/>
    <mergeCell ref="A184:B184"/>
    <mergeCell ref="A177:B177"/>
    <mergeCell ref="A178:B178"/>
    <mergeCell ref="A179:B179"/>
    <mergeCell ref="A180:B180"/>
    <mergeCell ref="A188:B188"/>
    <mergeCell ref="A134:F134"/>
    <mergeCell ref="A197:F197"/>
    <mergeCell ref="A185:B185"/>
    <mergeCell ref="A186:B186"/>
    <mergeCell ref="A187:B187"/>
    <mergeCell ref="A181:B181"/>
    <mergeCell ref="A182:B182"/>
    <mergeCell ref="A175:B175"/>
    <mergeCell ref="A176:B176"/>
  </mergeCells>
  <printOptions/>
  <pageMargins left="0.25" right="0.35" top="1" bottom="1" header="0.5" footer="0.5"/>
  <pageSetup horizontalDpi="600" verticalDpi="600" orientation="portrait" scale="78" r:id="rId1"/>
  <headerFooter alignWithMargins="0">
    <oddHeader>&amp;C&amp;"Arial,Bold"&amp;16ATTACHMENT H-1, Page &amp;P of &amp;N
The Empire District Electric Company</oddHeader>
  </headerFooter>
</worksheet>
</file>

<file path=xl/worksheets/sheet2.xml><?xml version="1.0" encoding="utf-8"?>
<worksheet xmlns="http://schemas.openxmlformats.org/spreadsheetml/2006/main" xmlns:r="http://schemas.openxmlformats.org/officeDocument/2006/relationships">
  <sheetPr>
    <tabColor indexed="13"/>
  </sheetPr>
  <dimension ref="A1:CN264"/>
  <sheetViews>
    <sheetView showGridLines="0" view="pageBreakPreview" zoomScale="65" zoomScaleNormal="73" zoomScaleSheetLayoutView="65" zoomScalePageLayoutView="0" workbookViewId="0" topLeftCell="A1">
      <selection activeCell="A2" sqref="A2"/>
    </sheetView>
  </sheetViews>
  <sheetFormatPr defaultColWidth="9.140625" defaultRowHeight="12.75"/>
  <cols>
    <col min="1" max="1" width="8.7109375" style="0" customWidth="1"/>
    <col min="2" max="2" width="6.7109375" style="0" customWidth="1"/>
    <col min="3" max="3" width="75.7109375" style="0" customWidth="1"/>
    <col min="4" max="4" width="27.7109375" style="0" customWidth="1"/>
    <col min="5" max="5" width="24.7109375" style="237" customWidth="1"/>
    <col min="6" max="6" width="52.7109375" style="237" customWidth="1"/>
    <col min="7" max="7" width="8.7109375" style="0" customWidth="1"/>
    <col min="8" max="8" width="9.7109375" style="0" customWidth="1"/>
  </cols>
  <sheetData>
    <row r="1" spans="1:8" ht="21.75" customHeight="1">
      <c r="A1" s="674"/>
      <c r="B1" s="1366" t="s">
        <v>1112</v>
      </c>
      <c r="C1" s="1366"/>
      <c r="D1" s="1366"/>
      <c r="E1" s="1366"/>
      <c r="F1" s="1366"/>
      <c r="G1" s="201"/>
      <c r="H1" s="201"/>
    </row>
    <row r="2" spans="1:92" ht="21.75" customHeight="1">
      <c r="A2" s="674"/>
      <c r="B2" s="1394" t="s">
        <v>1443</v>
      </c>
      <c r="C2" s="1394"/>
      <c r="D2" s="1394"/>
      <c r="E2" s="1394"/>
      <c r="F2" s="1394"/>
      <c r="G2" s="201"/>
      <c r="H2" s="201"/>
      <c r="I2" s="802"/>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row>
    <row r="3" spans="1:92" ht="21.75" customHeight="1">
      <c r="A3" s="674"/>
      <c r="B3" s="201"/>
      <c r="C3" s="201"/>
      <c r="D3" s="201"/>
      <c r="E3" s="201"/>
      <c r="F3" s="201"/>
      <c r="G3" s="201"/>
      <c r="H3" s="201"/>
      <c r="I3" s="802"/>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row>
    <row r="4" spans="2:92" ht="16.5" customHeight="1">
      <c r="B4" s="702" t="s">
        <v>41</v>
      </c>
      <c r="C4" s="426"/>
      <c r="D4" s="426"/>
      <c r="E4" s="426"/>
      <c r="F4" s="426"/>
      <c r="G4" s="426"/>
      <c r="H4" s="802"/>
      <c r="I4" s="802"/>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row>
    <row r="5" spans="2:92" ht="12.75" customHeight="1" thickBot="1">
      <c r="B5" s="422"/>
      <c r="C5" s="426"/>
      <c r="D5" s="426"/>
      <c r="E5" s="426"/>
      <c r="F5" s="426"/>
      <c r="G5" s="705"/>
      <c r="H5" s="748"/>
      <c r="I5" s="802"/>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row>
    <row r="6" spans="2:9" ht="27.75" customHeight="1" thickTop="1">
      <c r="B6" s="1081" t="s">
        <v>715</v>
      </c>
      <c r="C6" s="1395" t="s">
        <v>706</v>
      </c>
      <c r="D6" s="1082" t="s">
        <v>1100</v>
      </c>
      <c r="E6" s="1083" t="s">
        <v>42</v>
      </c>
      <c r="F6" s="1084" t="s">
        <v>716</v>
      </c>
      <c r="G6" s="635"/>
      <c r="H6" s="256"/>
      <c r="I6" s="201"/>
    </row>
    <row r="7" spans="2:9" ht="16.5" thickBot="1">
      <c r="B7" s="1085" t="s">
        <v>717</v>
      </c>
      <c r="C7" s="1396"/>
      <c r="D7" s="1248" t="s">
        <v>1444</v>
      </c>
      <c r="E7" s="1087" t="s">
        <v>885</v>
      </c>
      <c r="F7" s="1088" t="s">
        <v>718</v>
      </c>
      <c r="G7" s="635"/>
      <c r="H7" s="256"/>
      <c r="I7" s="201"/>
    </row>
    <row r="8" spans="2:9" ht="18" customHeight="1" thickTop="1">
      <c r="B8" s="1077">
        <v>1</v>
      </c>
      <c r="C8" s="1078" t="s">
        <v>744</v>
      </c>
      <c r="D8" s="1249">
        <v>8489459</v>
      </c>
      <c r="E8" s="1079" t="s">
        <v>719</v>
      </c>
      <c r="F8" s="1080" t="s">
        <v>1303</v>
      </c>
      <c r="G8" s="832"/>
      <c r="H8" s="256"/>
      <c r="I8" s="201"/>
    </row>
    <row r="9" spans="2:9" ht="18" customHeight="1">
      <c r="B9" s="1039">
        <f>B8+1</f>
        <v>2</v>
      </c>
      <c r="C9" s="1036" t="s">
        <v>747</v>
      </c>
      <c r="D9" s="1250">
        <v>0</v>
      </c>
      <c r="E9" s="1040" t="s">
        <v>720</v>
      </c>
      <c r="F9" s="1038" t="s">
        <v>1304</v>
      </c>
      <c r="G9" s="832"/>
      <c r="H9" s="256"/>
      <c r="I9" s="201"/>
    </row>
    <row r="10" spans="2:9" ht="18" customHeight="1">
      <c r="B10" s="1039">
        <f aca="true" t="shared" si="0" ref="B10:B103">B9+1</f>
        <v>3</v>
      </c>
      <c r="C10" s="1036" t="s">
        <v>745</v>
      </c>
      <c r="D10" s="1254">
        <v>0</v>
      </c>
      <c r="E10" s="1040" t="s">
        <v>275</v>
      </c>
      <c r="F10" s="1038" t="s">
        <v>1305</v>
      </c>
      <c r="G10" s="832"/>
      <c r="H10" s="256"/>
      <c r="I10" s="201"/>
    </row>
    <row r="11" spans="2:9" ht="18" customHeight="1">
      <c r="B11" s="1039">
        <f t="shared" si="0"/>
        <v>4</v>
      </c>
      <c r="C11" s="1036" t="s">
        <v>921</v>
      </c>
      <c r="D11" s="1250">
        <v>18363820</v>
      </c>
      <c r="E11" s="1040" t="s">
        <v>721</v>
      </c>
      <c r="F11" s="1038" t="s">
        <v>1306</v>
      </c>
      <c r="G11" s="832"/>
      <c r="H11" s="256"/>
      <c r="I11" s="201"/>
    </row>
    <row r="12" spans="2:9" ht="18" customHeight="1">
      <c r="B12" s="1039">
        <f t="shared" si="0"/>
        <v>5</v>
      </c>
      <c r="C12" s="1036" t="s">
        <v>922</v>
      </c>
      <c r="D12" s="1250">
        <v>12727631</v>
      </c>
      <c r="E12" s="1040" t="s">
        <v>493</v>
      </c>
      <c r="F12" s="1038" t="s">
        <v>1307</v>
      </c>
      <c r="G12" s="832"/>
      <c r="H12" s="256"/>
      <c r="I12" s="201"/>
    </row>
    <row r="13" spans="2:9" ht="18" customHeight="1">
      <c r="B13" s="1039">
        <f t="shared" si="0"/>
        <v>6</v>
      </c>
      <c r="C13" s="1036" t="s">
        <v>748</v>
      </c>
      <c r="D13" s="1250">
        <v>0</v>
      </c>
      <c r="E13" s="1040" t="s">
        <v>722</v>
      </c>
      <c r="F13" s="1038" t="s">
        <v>1308</v>
      </c>
      <c r="G13" s="832"/>
      <c r="H13" s="256"/>
      <c r="I13" s="201"/>
    </row>
    <row r="14" spans="2:9" ht="18" customHeight="1">
      <c r="B14" s="1039">
        <f t="shared" si="0"/>
        <v>7</v>
      </c>
      <c r="C14" s="1036" t="s">
        <v>749</v>
      </c>
      <c r="D14" s="1250">
        <v>0</v>
      </c>
      <c r="E14" s="1040" t="s">
        <v>492</v>
      </c>
      <c r="F14" s="1038" t="s">
        <v>1309</v>
      </c>
      <c r="G14" s="832"/>
      <c r="H14" s="256"/>
      <c r="I14" s="201"/>
    </row>
    <row r="15" spans="2:9" ht="18" customHeight="1">
      <c r="B15" s="1039">
        <f t="shared" si="0"/>
        <v>8</v>
      </c>
      <c r="C15" s="1036" t="s">
        <v>750</v>
      </c>
      <c r="D15" s="1251">
        <v>783298597</v>
      </c>
      <c r="E15" s="1040" t="s">
        <v>723</v>
      </c>
      <c r="F15" s="1038" t="s">
        <v>1310</v>
      </c>
      <c r="G15" s="832"/>
      <c r="H15" s="256"/>
      <c r="I15" s="201"/>
    </row>
    <row r="16" spans="2:9" ht="18" customHeight="1">
      <c r="B16" s="1039">
        <f t="shared" si="0"/>
        <v>9</v>
      </c>
      <c r="C16" s="1036" t="s">
        <v>751</v>
      </c>
      <c r="D16" s="1250">
        <v>750123652</v>
      </c>
      <c r="E16" s="1040" t="s">
        <v>1036</v>
      </c>
      <c r="F16" s="1038" t="s">
        <v>1311</v>
      </c>
      <c r="G16" s="832"/>
      <c r="H16" s="256"/>
      <c r="I16" s="201"/>
    </row>
    <row r="17" spans="2:9" ht="18" customHeight="1">
      <c r="B17" s="1039">
        <f t="shared" si="0"/>
        <v>10</v>
      </c>
      <c r="C17" s="1036" t="s">
        <v>752</v>
      </c>
      <c r="D17" s="1250">
        <v>643000000</v>
      </c>
      <c r="E17" s="1040" t="s">
        <v>724</v>
      </c>
      <c r="F17" s="1038" t="s">
        <v>1312</v>
      </c>
      <c r="G17" s="832"/>
      <c r="H17" s="256"/>
      <c r="I17" s="201"/>
    </row>
    <row r="18" spans="2:9" ht="18" customHeight="1">
      <c r="B18" s="1039">
        <f t="shared" si="0"/>
        <v>11</v>
      </c>
      <c r="C18" s="1036" t="s">
        <v>753</v>
      </c>
      <c r="D18" s="1250">
        <v>583000000</v>
      </c>
      <c r="E18" s="1040" t="s">
        <v>494</v>
      </c>
      <c r="F18" s="1038" t="s">
        <v>404</v>
      </c>
      <c r="G18" s="832"/>
      <c r="H18" s="256"/>
      <c r="I18" s="201"/>
    </row>
    <row r="19" spans="2:9" ht="18" customHeight="1">
      <c r="B19" s="1039">
        <f t="shared" si="0"/>
        <v>12</v>
      </c>
      <c r="C19" s="1036" t="s">
        <v>754</v>
      </c>
      <c r="D19" s="1250">
        <v>0</v>
      </c>
      <c r="E19" s="1040" t="s">
        <v>725</v>
      </c>
      <c r="F19" s="1041" t="s">
        <v>997</v>
      </c>
      <c r="G19" s="832"/>
      <c r="H19" s="256"/>
      <c r="I19" s="201"/>
    </row>
    <row r="20" spans="2:9" ht="18" customHeight="1">
      <c r="B20" s="1039">
        <f t="shared" si="0"/>
        <v>13</v>
      </c>
      <c r="C20" s="1036" t="s">
        <v>755</v>
      </c>
      <c r="D20" s="1250">
        <v>0</v>
      </c>
      <c r="E20" s="1040" t="s">
        <v>276</v>
      </c>
      <c r="F20" s="1038" t="s">
        <v>998</v>
      </c>
      <c r="G20" s="832"/>
      <c r="H20" s="256"/>
      <c r="I20" s="201"/>
    </row>
    <row r="21" spans="2:9" ht="18" customHeight="1">
      <c r="B21" s="1039">
        <f t="shared" si="0"/>
        <v>14</v>
      </c>
      <c r="C21" s="1036" t="s">
        <v>756</v>
      </c>
      <c r="D21" s="1250">
        <v>0</v>
      </c>
      <c r="E21" s="1040" t="s">
        <v>726</v>
      </c>
      <c r="F21" s="1038" t="s">
        <v>999</v>
      </c>
      <c r="G21" s="832"/>
      <c r="H21" s="256"/>
      <c r="I21" s="201"/>
    </row>
    <row r="22" spans="2:9" ht="18" customHeight="1">
      <c r="B22" s="1039">
        <f t="shared" si="0"/>
        <v>15</v>
      </c>
      <c r="C22" s="1036" t="s">
        <v>757</v>
      </c>
      <c r="D22" s="1250">
        <v>0</v>
      </c>
      <c r="E22" s="1040" t="s">
        <v>1104</v>
      </c>
      <c r="F22" s="1038" t="s">
        <v>1017</v>
      </c>
      <c r="G22" s="832"/>
      <c r="H22" s="256"/>
      <c r="I22" s="201"/>
    </row>
    <row r="23" spans="2:9" ht="18" customHeight="1">
      <c r="B23" s="1039">
        <f t="shared" si="0"/>
        <v>16</v>
      </c>
      <c r="C23" s="1036" t="s">
        <v>758</v>
      </c>
      <c r="D23" s="1250">
        <v>102000000</v>
      </c>
      <c r="E23" s="1040" t="s">
        <v>727</v>
      </c>
      <c r="F23" s="1038" t="s">
        <v>1012</v>
      </c>
      <c r="G23" s="832"/>
      <c r="H23" s="256"/>
      <c r="I23" s="201"/>
    </row>
    <row r="24" spans="2:9" ht="18" customHeight="1">
      <c r="B24" s="1039">
        <f t="shared" si="0"/>
        <v>17</v>
      </c>
      <c r="C24" s="1036" t="s">
        <v>759</v>
      </c>
      <c r="D24" s="1250">
        <v>102000000</v>
      </c>
      <c r="E24" s="1040" t="s">
        <v>855</v>
      </c>
      <c r="F24" s="1041" t="s">
        <v>1013</v>
      </c>
      <c r="G24" s="832"/>
      <c r="H24" s="256"/>
      <c r="I24" s="201"/>
    </row>
    <row r="25" spans="2:9" ht="18" customHeight="1">
      <c r="B25" s="1039">
        <f t="shared" si="0"/>
        <v>18</v>
      </c>
      <c r="C25" s="1036" t="s">
        <v>896</v>
      </c>
      <c r="D25" s="1250">
        <v>0</v>
      </c>
      <c r="E25" s="1040" t="s">
        <v>897</v>
      </c>
      <c r="F25" s="1038" t="s">
        <v>1014</v>
      </c>
      <c r="G25" s="832"/>
      <c r="H25" s="256"/>
      <c r="I25" s="201"/>
    </row>
    <row r="26" spans="2:9" ht="18" customHeight="1">
      <c r="B26" s="1039">
        <f t="shared" si="0"/>
        <v>19</v>
      </c>
      <c r="C26" s="1036" t="s">
        <v>898</v>
      </c>
      <c r="D26" s="1250">
        <v>0</v>
      </c>
      <c r="E26" s="1040" t="s">
        <v>899</v>
      </c>
      <c r="F26" s="1038" t="s">
        <v>1015</v>
      </c>
      <c r="G26" s="832"/>
      <c r="H26" s="256"/>
      <c r="I26" s="201"/>
    </row>
    <row r="27" spans="2:9" ht="18" customHeight="1">
      <c r="B27" s="1039">
        <f t="shared" si="0"/>
        <v>20</v>
      </c>
      <c r="C27" s="1036" t="s">
        <v>919</v>
      </c>
      <c r="D27" s="1250">
        <v>685984</v>
      </c>
      <c r="E27" s="1040" t="s">
        <v>900</v>
      </c>
      <c r="F27" s="1038" t="s">
        <v>1016</v>
      </c>
      <c r="G27" s="832"/>
      <c r="H27" s="256"/>
      <c r="I27" s="201"/>
    </row>
    <row r="28" spans="2:9" ht="18" customHeight="1">
      <c r="B28" s="1039">
        <f t="shared" si="0"/>
        <v>21</v>
      </c>
      <c r="C28" s="1036" t="s">
        <v>920</v>
      </c>
      <c r="D28" s="1250">
        <v>738473</v>
      </c>
      <c r="E28" s="1040" t="s">
        <v>901</v>
      </c>
      <c r="F28" s="1038" t="s">
        <v>1018</v>
      </c>
      <c r="G28" s="832"/>
      <c r="H28" s="256"/>
      <c r="I28" s="201"/>
    </row>
    <row r="29" spans="2:9" ht="18" customHeight="1">
      <c r="B29" s="1039">
        <f t="shared" si="0"/>
        <v>22</v>
      </c>
      <c r="C29" s="1036" t="s">
        <v>904</v>
      </c>
      <c r="D29" s="1250">
        <v>3565671</v>
      </c>
      <c r="E29" s="1040" t="s">
        <v>903</v>
      </c>
      <c r="F29" s="1038" t="s">
        <v>1028</v>
      </c>
      <c r="G29" s="832"/>
      <c r="H29" s="256"/>
      <c r="I29" s="201"/>
    </row>
    <row r="30" spans="2:9" ht="18" customHeight="1">
      <c r="B30" s="1039">
        <f>B29+1</f>
        <v>23</v>
      </c>
      <c r="C30" s="1036" t="s">
        <v>760</v>
      </c>
      <c r="D30" s="1250">
        <v>33466585</v>
      </c>
      <c r="E30" s="1040" t="s">
        <v>838</v>
      </c>
      <c r="F30" s="1038" t="s">
        <v>1019</v>
      </c>
      <c r="G30" s="832"/>
      <c r="H30" s="256"/>
      <c r="I30" s="201"/>
    </row>
    <row r="31" spans="2:9" ht="18" customHeight="1">
      <c r="B31" s="1039">
        <f t="shared" si="0"/>
        <v>24</v>
      </c>
      <c r="C31" s="1036" t="s">
        <v>761</v>
      </c>
      <c r="D31" s="1250">
        <v>35628400</v>
      </c>
      <c r="E31" s="1040" t="s">
        <v>728</v>
      </c>
      <c r="F31" s="1038" t="s">
        <v>1318</v>
      </c>
      <c r="G31" s="832"/>
      <c r="H31" s="256"/>
      <c r="I31" s="201"/>
    </row>
    <row r="32" spans="2:9" ht="18" customHeight="1">
      <c r="B32" s="1039">
        <f t="shared" si="0"/>
        <v>25</v>
      </c>
      <c r="C32" s="1036" t="s">
        <v>762</v>
      </c>
      <c r="D32" s="1250">
        <v>558928</v>
      </c>
      <c r="E32" s="1040" t="s">
        <v>729</v>
      </c>
      <c r="F32" s="1038" t="s">
        <v>1020</v>
      </c>
      <c r="G32" s="832"/>
      <c r="H32" s="256"/>
      <c r="I32" s="201"/>
    </row>
    <row r="33" spans="2:9" ht="18" customHeight="1">
      <c r="B33" s="1039">
        <f t="shared" si="0"/>
        <v>26</v>
      </c>
      <c r="C33" s="1036" t="s">
        <v>763</v>
      </c>
      <c r="D33" s="1250">
        <v>673458</v>
      </c>
      <c r="E33" s="1040" t="s">
        <v>730</v>
      </c>
      <c r="F33" s="1038" t="s">
        <v>1021</v>
      </c>
      <c r="G33" s="832"/>
      <c r="H33" s="256"/>
      <c r="I33" s="201"/>
    </row>
    <row r="34" spans="2:9" ht="18" customHeight="1">
      <c r="B34" s="1039">
        <f t="shared" si="0"/>
        <v>27</v>
      </c>
      <c r="C34" s="1036" t="s">
        <v>764</v>
      </c>
      <c r="D34" s="1250">
        <v>0</v>
      </c>
      <c r="E34" s="1040" t="s">
        <v>731</v>
      </c>
      <c r="F34" s="1038" t="s">
        <v>471</v>
      </c>
      <c r="G34" s="832"/>
      <c r="H34" s="201"/>
      <c r="I34" s="201"/>
    </row>
    <row r="35" spans="2:9" ht="18" customHeight="1">
      <c r="B35" s="1039">
        <f t="shared" si="0"/>
        <v>28</v>
      </c>
      <c r="C35" s="1036" t="s">
        <v>765</v>
      </c>
      <c r="D35" s="1250">
        <v>0</v>
      </c>
      <c r="E35" s="1040" t="s">
        <v>732</v>
      </c>
      <c r="F35" s="1038" t="s">
        <v>472</v>
      </c>
      <c r="G35" s="832"/>
      <c r="H35" s="201"/>
      <c r="I35" s="201"/>
    </row>
    <row r="36" spans="2:9" ht="18" customHeight="1">
      <c r="B36" s="1039">
        <f t="shared" si="0"/>
        <v>29</v>
      </c>
      <c r="C36" s="1036" t="s">
        <v>766</v>
      </c>
      <c r="D36" s="1250">
        <v>0</v>
      </c>
      <c r="E36" s="1040" t="s">
        <v>733</v>
      </c>
      <c r="F36" s="1038" t="s">
        <v>1027</v>
      </c>
      <c r="G36" s="832"/>
      <c r="H36" s="201"/>
      <c r="I36" s="201"/>
    </row>
    <row r="37" spans="2:9" ht="18" customHeight="1">
      <c r="B37" s="1039">
        <f t="shared" si="0"/>
        <v>30</v>
      </c>
      <c r="C37" s="1036" t="s">
        <v>767</v>
      </c>
      <c r="D37" s="1250">
        <v>15749246</v>
      </c>
      <c r="E37" s="1042" t="s">
        <v>734</v>
      </c>
      <c r="F37" s="1041" t="s">
        <v>545</v>
      </c>
      <c r="G37" s="832"/>
      <c r="H37" s="201"/>
      <c r="I37" s="201"/>
    </row>
    <row r="38" spans="2:9" ht="18" customHeight="1">
      <c r="B38" s="1039">
        <f t="shared" si="0"/>
        <v>31</v>
      </c>
      <c r="C38" s="1036" t="s">
        <v>735</v>
      </c>
      <c r="D38" s="1250">
        <v>41168052</v>
      </c>
      <c r="E38" s="1040" t="s">
        <v>736</v>
      </c>
      <c r="F38" s="1038" t="s">
        <v>547</v>
      </c>
      <c r="G38" s="832"/>
      <c r="H38" s="201"/>
      <c r="I38" s="201"/>
    </row>
    <row r="39" spans="2:9" ht="18" customHeight="1">
      <c r="B39" s="1039">
        <f t="shared" si="0"/>
        <v>32</v>
      </c>
      <c r="C39" s="1036" t="s">
        <v>737</v>
      </c>
      <c r="D39" s="1250">
        <v>2407213723</v>
      </c>
      <c r="E39" s="1040" t="s">
        <v>738</v>
      </c>
      <c r="F39" s="1038" t="s">
        <v>860</v>
      </c>
      <c r="G39" s="832"/>
      <c r="H39" s="201"/>
      <c r="I39" s="201"/>
    </row>
    <row r="40" spans="2:9" ht="18" customHeight="1">
      <c r="B40" s="1039">
        <f t="shared" si="0"/>
        <v>33</v>
      </c>
      <c r="C40" s="1036" t="s">
        <v>739</v>
      </c>
      <c r="D40" s="1250">
        <v>288542438</v>
      </c>
      <c r="E40" s="1040" t="s">
        <v>740</v>
      </c>
      <c r="F40" s="1038" t="s">
        <v>861</v>
      </c>
      <c r="G40" s="832"/>
      <c r="H40" s="201"/>
      <c r="I40" s="201"/>
    </row>
    <row r="41" spans="2:9" ht="18" customHeight="1">
      <c r="B41" s="1039">
        <f t="shared" si="0"/>
        <v>34</v>
      </c>
      <c r="C41" s="1043" t="s">
        <v>1144</v>
      </c>
      <c r="D41" s="1252">
        <v>2291764</v>
      </c>
      <c r="E41" s="1044" t="s">
        <v>709</v>
      </c>
      <c r="F41" s="1038" t="s">
        <v>862</v>
      </c>
      <c r="G41" s="832"/>
      <c r="H41" s="201"/>
      <c r="I41" s="201"/>
    </row>
    <row r="42" spans="2:9" ht="18" customHeight="1">
      <c r="B42" s="1039">
        <f t="shared" si="0"/>
        <v>35</v>
      </c>
      <c r="C42" s="1045" t="s">
        <v>708</v>
      </c>
      <c r="D42" s="1250">
        <v>7073</v>
      </c>
      <c r="E42" s="1046" t="s">
        <v>710</v>
      </c>
      <c r="F42" s="1038" t="s">
        <v>863</v>
      </c>
      <c r="G42" s="832"/>
      <c r="H42" s="201"/>
      <c r="I42" s="201"/>
    </row>
    <row r="43" spans="2:9" ht="18" customHeight="1">
      <c r="B43" s="1039">
        <f t="shared" si="0"/>
        <v>36</v>
      </c>
      <c r="C43" s="1036" t="s">
        <v>905</v>
      </c>
      <c r="D43" s="1250">
        <v>102911116</v>
      </c>
      <c r="E43" s="1040" t="s">
        <v>906</v>
      </c>
      <c r="F43" s="1038" t="s">
        <v>864</v>
      </c>
      <c r="G43" s="832"/>
      <c r="H43" s="201"/>
      <c r="I43" s="201"/>
    </row>
    <row r="44" spans="2:9" ht="18" customHeight="1">
      <c r="B44" s="1039">
        <f t="shared" si="0"/>
        <v>37</v>
      </c>
      <c r="C44" s="1036" t="s">
        <v>907</v>
      </c>
      <c r="D44" s="1250">
        <v>23305584</v>
      </c>
      <c r="E44" s="1040" t="s">
        <v>908</v>
      </c>
      <c r="F44" s="1038" t="s">
        <v>865</v>
      </c>
      <c r="G44" s="832"/>
      <c r="H44" s="201"/>
      <c r="I44" s="201"/>
    </row>
    <row r="45" spans="2:9" ht="18" customHeight="1">
      <c r="B45" s="1039">
        <f t="shared" si="0"/>
        <v>38</v>
      </c>
      <c r="C45" s="1036" t="s">
        <v>910</v>
      </c>
      <c r="D45" s="1250">
        <v>320035508</v>
      </c>
      <c r="E45" s="1040" t="s">
        <v>909</v>
      </c>
      <c r="F45" s="1038" t="s">
        <v>865</v>
      </c>
      <c r="G45" s="832"/>
      <c r="H45" s="201"/>
      <c r="I45" s="201"/>
    </row>
    <row r="46" spans="2:9" ht="18" customHeight="1">
      <c r="B46" s="1039">
        <f t="shared" si="0"/>
        <v>39</v>
      </c>
      <c r="C46" s="1036" t="s">
        <v>911</v>
      </c>
      <c r="D46" s="1250">
        <v>95308539</v>
      </c>
      <c r="E46" s="1040" t="s">
        <v>912</v>
      </c>
      <c r="F46" s="1038" t="s">
        <v>866</v>
      </c>
      <c r="G46" s="832"/>
      <c r="H46" s="201"/>
      <c r="I46" s="201"/>
    </row>
    <row r="47" spans="2:9" ht="18" customHeight="1">
      <c r="B47" s="1039">
        <f t="shared" si="0"/>
        <v>40</v>
      </c>
      <c r="C47" s="1036" t="s">
        <v>465</v>
      </c>
      <c r="D47" s="1250">
        <v>0</v>
      </c>
      <c r="E47" s="1040" t="s">
        <v>466</v>
      </c>
      <c r="F47" s="1038" t="s">
        <v>1302</v>
      </c>
      <c r="G47" s="832"/>
      <c r="H47" s="201"/>
      <c r="I47" s="201"/>
    </row>
    <row r="48" spans="2:9" ht="18" customHeight="1">
      <c r="B48" s="1039">
        <f t="shared" si="0"/>
        <v>41</v>
      </c>
      <c r="C48" s="1036" t="s">
        <v>468</v>
      </c>
      <c r="D48" s="1250">
        <v>226</v>
      </c>
      <c r="E48" s="1040" t="s">
        <v>467</v>
      </c>
      <c r="F48" s="1038" t="s">
        <v>1302</v>
      </c>
      <c r="G48" s="832"/>
      <c r="H48" s="201"/>
      <c r="I48" s="201"/>
    </row>
    <row r="49" spans="2:9" ht="18" customHeight="1">
      <c r="B49" s="1039">
        <f t="shared" si="0"/>
        <v>42</v>
      </c>
      <c r="C49" s="1036" t="s">
        <v>917</v>
      </c>
      <c r="D49" s="1250">
        <v>0</v>
      </c>
      <c r="E49" s="1040" t="s">
        <v>1114</v>
      </c>
      <c r="F49" s="1038" t="s">
        <v>1302</v>
      </c>
      <c r="G49" s="832"/>
      <c r="H49" s="201"/>
      <c r="I49" s="201"/>
    </row>
    <row r="50" spans="2:9" ht="18" customHeight="1">
      <c r="B50" s="1039">
        <f t="shared" si="0"/>
        <v>43</v>
      </c>
      <c r="C50" s="1036" t="s">
        <v>918</v>
      </c>
      <c r="D50" s="1250">
        <v>0</v>
      </c>
      <c r="E50" s="1040" t="s">
        <v>470</v>
      </c>
      <c r="F50" s="1038" t="s">
        <v>1302</v>
      </c>
      <c r="G50" s="832"/>
      <c r="H50" s="201"/>
      <c r="I50" s="201"/>
    </row>
    <row r="51" spans="2:9" ht="18" customHeight="1">
      <c r="B51" s="1039">
        <f t="shared" si="0"/>
        <v>44</v>
      </c>
      <c r="C51" s="1036" t="s">
        <v>469</v>
      </c>
      <c r="D51" s="1250">
        <v>479777</v>
      </c>
      <c r="E51" s="1040" t="s">
        <v>1115</v>
      </c>
      <c r="F51" s="1038" t="s">
        <v>1302</v>
      </c>
      <c r="G51" s="832"/>
      <c r="H51" s="201"/>
      <c r="I51" s="201"/>
    </row>
    <row r="52" spans="2:9" ht="18" customHeight="1">
      <c r="B52" s="1039">
        <f t="shared" si="0"/>
        <v>45</v>
      </c>
      <c r="C52" s="1036" t="s">
        <v>578</v>
      </c>
      <c r="D52" s="1250">
        <v>0</v>
      </c>
      <c r="E52" s="1040" t="s">
        <v>579</v>
      </c>
      <c r="F52" s="1038" t="s">
        <v>580</v>
      </c>
      <c r="G52" s="832"/>
      <c r="H52" s="201"/>
      <c r="I52" s="201"/>
    </row>
    <row r="53" spans="2:9" ht="18" customHeight="1">
      <c r="B53" s="1039">
        <f>B52+1</f>
        <v>46</v>
      </c>
      <c r="C53" s="1036" t="s">
        <v>741</v>
      </c>
      <c r="D53" s="1250">
        <v>78344767</v>
      </c>
      <c r="E53" s="1040" t="s">
        <v>383</v>
      </c>
      <c r="F53" s="1038" t="s">
        <v>867</v>
      </c>
      <c r="G53" s="832"/>
      <c r="H53" s="201"/>
      <c r="I53" s="201"/>
    </row>
    <row r="54" spans="2:9" ht="18" customHeight="1">
      <c r="B54" s="1039">
        <f t="shared" si="0"/>
        <v>47</v>
      </c>
      <c r="C54" s="1036" t="s">
        <v>137</v>
      </c>
      <c r="D54" s="1250">
        <v>87728418</v>
      </c>
      <c r="E54" s="1040" t="s">
        <v>742</v>
      </c>
      <c r="F54" s="1038" t="s">
        <v>1164</v>
      </c>
      <c r="G54" s="832"/>
      <c r="H54" s="201"/>
      <c r="I54" s="201"/>
    </row>
    <row r="55" spans="2:9" ht="18" customHeight="1">
      <c r="B55" s="1039">
        <f t="shared" si="0"/>
        <v>48</v>
      </c>
      <c r="C55" s="1036" t="s">
        <v>138</v>
      </c>
      <c r="D55" s="1250">
        <v>42550001</v>
      </c>
      <c r="E55" s="1040" t="s">
        <v>1227</v>
      </c>
      <c r="F55" s="1038" t="s">
        <v>1165</v>
      </c>
      <c r="G55" s="832"/>
      <c r="H55" s="201"/>
      <c r="I55" s="201"/>
    </row>
    <row r="56" spans="2:9" ht="18" customHeight="1">
      <c r="B56" s="1039">
        <f t="shared" si="0"/>
        <v>49</v>
      </c>
      <c r="C56" s="1036" t="s">
        <v>768</v>
      </c>
      <c r="D56" s="1250">
        <v>771592684</v>
      </c>
      <c r="E56" s="1040" t="s">
        <v>495</v>
      </c>
      <c r="F56" s="1038" t="s">
        <v>1166</v>
      </c>
      <c r="G56" s="832"/>
      <c r="H56" s="201"/>
      <c r="I56" s="201"/>
    </row>
    <row r="57" spans="2:9" ht="18" customHeight="1">
      <c r="B57" s="1039">
        <f t="shared" si="0"/>
        <v>50</v>
      </c>
      <c r="C57" s="1036" t="s">
        <v>1205</v>
      </c>
      <c r="D57" s="1250">
        <v>141395</v>
      </c>
      <c r="E57" s="1040" t="s">
        <v>167</v>
      </c>
      <c r="F57" s="1038" t="s">
        <v>868</v>
      </c>
      <c r="G57" s="832"/>
      <c r="H57" s="201"/>
      <c r="I57" s="201"/>
    </row>
    <row r="58" spans="2:9" ht="18" customHeight="1">
      <c r="B58" s="1039">
        <f t="shared" si="0"/>
        <v>51</v>
      </c>
      <c r="C58" s="1036" t="s">
        <v>769</v>
      </c>
      <c r="D58" s="1254">
        <v>16465933</v>
      </c>
      <c r="E58" s="1040" t="s">
        <v>743</v>
      </c>
      <c r="F58" s="1038" t="s">
        <v>1302</v>
      </c>
      <c r="G58" s="832"/>
      <c r="H58" s="201"/>
      <c r="I58" s="201"/>
    </row>
    <row r="59" spans="2:9" ht="18" customHeight="1">
      <c r="B59" s="1039">
        <f t="shared" si="0"/>
        <v>52</v>
      </c>
      <c r="C59" s="1253" t="s">
        <v>1445</v>
      </c>
      <c r="D59" s="1250">
        <v>22680984</v>
      </c>
      <c r="E59" s="1040" t="s">
        <v>833</v>
      </c>
      <c r="F59" s="1038" t="s">
        <v>869</v>
      </c>
      <c r="G59" s="832"/>
      <c r="H59" s="201"/>
      <c r="I59" s="201"/>
    </row>
    <row r="60" spans="2:9" ht="18" customHeight="1">
      <c r="B60" s="1039">
        <f>B59+1</f>
        <v>53</v>
      </c>
      <c r="C60" s="1036" t="s">
        <v>770</v>
      </c>
      <c r="D60" s="1254">
        <v>1719496</v>
      </c>
      <c r="E60" s="1040" t="s">
        <v>834</v>
      </c>
      <c r="F60" s="1038" t="s">
        <v>870</v>
      </c>
      <c r="G60" s="832"/>
      <c r="H60" s="201"/>
      <c r="I60" s="201"/>
    </row>
    <row r="61" spans="2:9" ht="18" customHeight="1">
      <c r="B61" s="1039">
        <f t="shared" si="0"/>
        <v>54</v>
      </c>
      <c r="C61" s="1036" t="s">
        <v>771</v>
      </c>
      <c r="D61" s="1254">
        <v>15137</v>
      </c>
      <c r="E61" s="1040" t="s">
        <v>835</v>
      </c>
      <c r="F61" s="1038" t="s">
        <v>1079</v>
      </c>
      <c r="G61" s="832"/>
      <c r="H61" s="201"/>
      <c r="I61" s="201"/>
    </row>
    <row r="62" spans="2:9" ht="18" customHeight="1">
      <c r="B62" s="1039">
        <f t="shared" si="0"/>
        <v>55</v>
      </c>
      <c r="C62" s="1036" t="s">
        <v>772</v>
      </c>
      <c r="D62" s="1254">
        <v>45640013</v>
      </c>
      <c r="E62" s="1040" t="s">
        <v>1058</v>
      </c>
      <c r="F62" s="1038" t="s">
        <v>871</v>
      </c>
      <c r="G62" s="832"/>
      <c r="H62" s="201"/>
      <c r="I62" s="201"/>
    </row>
    <row r="63" spans="2:9" ht="18" customHeight="1">
      <c r="B63" s="1039">
        <f t="shared" si="0"/>
        <v>56</v>
      </c>
      <c r="C63" s="1036" t="s">
        <v>773</v>
      </c>
      <c r="D63" s="1254">
        <v>0</v>
      </c>
      <c r="E63" s="1040" t="s">
        <v>1230</v>
      </c>
      <c r="F63" s="1041" t="s">
        <v>270</v>
      </c>
      <c r="G63" s="832"/>
      <c r="H63" s="256"/>
      <c r="I63" s="201"/>
    </row>
    <row r="64" spans="2:9" ht="18" customHeight="1">
      <c r="B64" s="1039">
        <f t="shared" si="0"/>
        <v>57</v>
      </c>
      <c r="C64" s="1036" t="s">
        <v>817</v>
      </c>
      <c r="D64" s="1254">
        <v>0</v>
      </c>
      <c r="E64" s="1040" t="s">
        <v>1229</v>
      </c>
      <c r="F64" s="1041" t="s">
        <v>271</v>
      </c>
      <c r="G64" s="832"/>
      <c r="H64" s="256"/>
      <c r="I64" s="201"/>
    </row>
    <row r="65" spans="2:9" ht="18" customHeight="1">
      <c r="B65" s="1039">
        <f t="shared" si="0"/>
        <v>58</v>
      </c>
      <c r="C65" s="1036" t="s">
        <v>818</v>
      </c>
      <c r="D65" s="1254">
        <v>2635169</v>
      </c>
      <c r="E65" s="1040" t="s">
        <v>1228</v>
      </c>
      <c r="F65" s="1041" t="s">
        <v>546</v>
      </c>
      <c r="G65" s="832"/>
      <c r="H65" s="201"/>
      <c r="I65" s="201"/>
    </row>
    <row r="66" spans="2:9" ht="18" customHeight="1">
      <c r="B66" s="1072">
        <f t="shared" si="0"/>
        <v>59</v>
      </c>
      <c r="C66" s="1073" t="s">
        <v>819</v>
      </c>
      <c r="D66" s="1255">
        <v>0</v>
      </c>
      <c r="E66" s="1055" t="s">
        <v>277</v>
      </c>
      <c r="F66" s="1122" t="s">
        <v>271</v>
      </c>
      <c r="G66" s="832"/>
      <c r="H66" s="201"/>
      <c r="I66" s="201"/>
    </row>
    <row r="67" spans="2:9" ht="18" customHeight="1">
      <c r="B67" s="1039">
        <f t="shared" si="0"/>
        <v>60</v>
      </c>
      <c r="C67" s="1245" t="s">
        <v>1446</v>
      </c>
      <c r="D67" s="1250">
        <v>4910250</v>
      </c>
      <c r="E67" s="1050" t="s">
        <v>1233</v>
      </c>
      <c r="F67" s="1038" t="s">
        <v>872</v>
      </c>
      <c r="G67" s="832"/>
      <c r="H67" s="201"/>
      <c r="I67" s="201"/>
    </row>
    <row r="68" spans="2:9" ht="15.75" customHeight="1">
      <c r="B68" s="1125">
        <f>B67+1</f>
        <v>61</v>
      </c>
      <c r="C68" s="1075" t="s">
        <v>820</v>
      </c>
      <c r="D68" s="1251">
        <v>0</v>
      </c>
      <c r="E68" s="1052" t="s">
        <v>1232</v>
      </c>
      <c r="F68" s="1126" t="s">
        <v>872</v>
      </c>
      <c r="G68" s="832"/>
      <c r="H68" s="201"/>
      <c r="I68" s="201"/>
    </row>
    <row r="69" spans="2:9" ht="15.75" customHeight="1">
      <c r="B69" s="1039">
        <f>B68+1</f>
        <v>62</v>
      </c>
      <c r="C69" s="1117" t="s">
        <v>821</v>
      </c>
      <c r="D69" s="1250">
        <v>0</v>
      </c>
      <c r="E69" s="1050" t="s">
        <v>1231</v>
      </c>
      <c r="F69" s="1038" t="s">
        <v>872</v>
      </c>
      <c r="G69" s="832"/>
      <c r="H69" s="201"/>
      <c r="I69" s="201"/>
    </row>
    <row r="70" spans="2:9" ht="15.75" customHeight="1">
      <c r="B70" s="1125">
        <f>B69+1</f>
        <v>63</v>
      </c>
      <c r="C70" s="1246" t="s">
        <v>1447</v>
      </c>
      <c r="D70" s="1257">
        <v>5579203</v>
      </c>
      <c r="E70" s="1123" t="s">
        <v>1236</v>
      </c>
      <c r="F70" s="1126" t="s">
        <v>873</v>
      </c>
      <c r="G70" s="832"/>
      <c r="H70" s="201"/>
      <c r="I70" s="201"/>
    </row>
    <row r="71" spans="2:9" ht="15.75" customHeight="1">
      <c r="B71" s="1039">
        <f>B70+1</f>
        <v>64</v>
      </c>
      <c r="C71" s="1117" t="s">
        <v>822</v>
      </c>
      <c r="D71" s="1250">
        <v>0</v>
      </c>
      <c r="E71" s="1124" t="s">
        <v>1235</v>
      </c>
      <c r="F71" s="1038" t="s">
        <v>873</v>
      </c>
      <c r="G71" s="832"/>
      <c r="H71" s="201"/>
      <c r="I71" s="201"/>
    </row>
    <row r="72" spans="2:9" ht="15.75" customHeight="1" thickBot="1">
      <c r="B72" s="1127">
        <f>B71+1</f>
        <v>65</v>
      </c>
      <c r="C72" s="1128" t="s">
        <v>823</v>
      </c>
      <c r="D72" s="1258">
        <v>0</v>
      </c>
      <c r="E72" s="1129" t="s">
        <v>1234</v>
      </c>
      <c r="F72" s="1130" t="s">
        <v>873</v>
      </c>
      <c r="G72" s="832"/>
      <c r="H72" s="201"/>
      <c r="I72" s="201"/>
    </row>
    <row r="73" spans="2:9" ht="15.75" customHeight="1" thickTop="1">
      <c r="B73" s="1074"/>
      <c r="C73" s="1075"/>
      <c r="D73" s="1076"/>
      <c r="E73" s="1052"/>
      <c r="F73" s="1052"/>
      <c r="G73" s="832"/>
      <c r="H73" s="201"/>
      <c r="I73" s="201"/>
    </row>
    <row r="74" spans="2:9" ht="15.75" customHeight="1">
      <c r="B74" s="1397" t="s">
        <v>1449</v>
      </c>
      <c r="C74" s="1398"/>
      <c r="D74" s="1398"/>
      <c r="E74" s="1398"/>
      <c r="F74" s="1398"/>
      <c r="G74" s="832"/>
      <c r="H74" s="201"/>
      <c r="I74" s="201"/>
    </row>
    <row r="75" spans="2:9" ht="15.75" customHeight="1">
      <c r="B75" s="1398"/>
      <c r="C75" s="1398"/>
      <c r="D75" s="1398"/>
      <c r="E75" s="1398"/>
      <c r="F75" s="1398"/>
      <c r="G75" s="832"/>
      <c r="H75" s="201"/>
      <c r="I75" s="201"/>
    </row>
    <row r="76" spans="2:9" ht="15.75" customHeight="1">
      <c r="B76" s="1247"/>
      <c r="C76" s="1051"/>
      <c r="D76" s="1076"/>
      <c r="E76" s="1210"/>
      <c r="F76" s="1210"/>
      <c r="G76" s="832"/>
      <c r="H76" s="201"/>
      <c r="I76" s="201"/>
    </row>
    <row r="77" spans="2:9" ht="15.75" customHeight="1">
      <c r="B77" s="1397" t="s">
        <v>1448</v>
      </c>
      <c r="C77" s="1398"/>
      <c r="D77" s="1398"/>
      <c r="E77" s="1398"/>
      <c r="F77" s="1398"/>
      <c r="G77" s="832"/>
      <c r="H77" s="201"/>
      <c r="I77" s="201"/>
    </row>
    <row r="78" spans="2:9" ht="15.75" customHeight="1">
      <c r="B78" s="1398"/>
      <c r="C78" s="1398"/>
      <c r="D78" s="1398"/>
      <c r="E78" s="1398"/>
      <c r="F78" s="1398"/>
      <c r="G78" s="832"/>
      <c r="H78" s="201"/>
      <c r="I78" s="201"/>
    </row>
    <row r="79" spans="2:9" ht="15.75" customHeight="1">
      <c r="B79" s="1247"/>
      <c r="C79" s="1051"/>
      <c r="D79" s="1076"/>
      <c r="E79" s="1210"/>
      <c r="F79" s="1210"/>
      <c r="G79" s="832"/>
      <c r="H79" s="201"/>
      <c r="I79" s="201"/>
    </row>
    <row r="80" spans="2:9" ht="15.75" customHeight="1">
      <c r="B80" s="1074"/>
      <c r="C80" s="1075"/>
      <c r="D80" s="1076"/>
      <c r="E80" s="1052"/>
      <c r="F80" s="1052"/>
      <c r="G80" s="832"/>
      <c r="H80" s="201"/>
      <c r="I80" s="201"/>
    </row>
    <row r="81" spans="2:9" ht="15.75" customHeight="1">
      <c r="B81" s="1074"/>
      <c r="C81" s="1075"/>
      <c r="D81" s="1076"/>
      <c r="E81" s="1052"/>
      <c r="F81" s="1052"/>
      <c r="G81" s="832"/>
      <c r="H81" s="201"/>
      <c r="I81" s="201"/>
    </row>
    <row r="82" spans="2:9" ht="15.75" customHeight="1">
      <c r="B82" s="1074"/>
      <c r="C82" s="1075"/>
      <c r="D82" s="197" t="s">
        <v>1238</v>
      </c>
      <c r="E82" s="1052"/>
      <c r="F82" s="1052"/>
      <c r="G82" s="832"/>
      <c r="H82" s="201"/>
      <c r="I82" s="201"/>
    </row>
    <row r="83" spans="2:9" ht="15.75" customHeight="1">
      <c r="B83" s="1074"/>
      <c r="C83" s="1075"/>
      <c r="D83" s="197" t="s">
        <v>119</v>
      </c>
      <c r="E83" s="1052"/>
      <c r="F83" s="1052"/>
      <c r="G83" s="832"/>
      <c r="H83" s="201"/>
      <c r="I83" s="201"/>
    </row>
    <row r="84" spans="2:9" ht="15.75" customHeight="1">
      <c r="B84" s="1074"/>
      <c r="C84" s="1075"/>
      <c r="D84" s="1076"/>
      <c r="E84" s="1052"/>
      <c r="F84" s="1052"/>
      <c r="G84" s="832"/>
      <c r="H84" s="201"/>
      <c r="I84" s="201"/>
    </row>
    <row r="85" spans="2:9" ht="15.75" customHeight="1">
      <c r="B85" s="1074"/>
      <c r="C85" s="1075"/>
      <c r="D85" s="1076"/>
      <c r="E85" s="1052"/>
      <c r="F85" s="1052"/>
      <c r="G85" s="832"/>
      <c r="H85" s="201"/>
      <c r="I85" s="201"/>
    </row>
    <row r="86" spans="2:9" ht="21.75" customHeight="1">
      <c r="B86" s="1366" t="s">
        <v>1112</v>
      </c>
      <c r="C86" s="1366"/>
      <c r="D86" s="1366"/>
      <c r="E86" s="1366"/>
      <c r="F86" s="1366"/>
      <c r="G86" s="832"/>
      <c r="H86" s="201"/>
      <c r="I86" s="201"/>
    </row>
    <row r="87" spans="2:9" ht="21.75" customHeight="1">
      <c r="B87" s="1377" t="str">
        <f>B2</f>
        <v>(For Rate Year Beginning July 1, 2015, Based on 2014 Data)</v>
      </c>
      <c r="C87" s="1377"/>
      <c r="D87" s="1377"/>
      <c r="E87" s="1377"/>
      <c r="F87" s="1377"/>
      <c r="G87" s="832"/>
      <c r="H87" s="201"/>
      <c r="I87" s="201"/>
    </row>
    <row r="88" spans="2:9" ht="15.75" customHeight="1">
      <c r="B88" s="201"/>
      <c r="C88" s="201"/>
      <c r="D88" s="201"/>
      <c r="E88" s="201"/>
      <c r="F88" s="201"/>
      <c r="G88" s="832"/>
      <c r="H88" s="201"/>
      <c r="I88" s="201"/>
    </row>
    <row r="89" spans="2:9" ht="15.75" customHeight="1">
      <c r="B89" s="702" t="s">
        <v>43</v>
      </c>
      <c r="C89" s="426"/>
      <c r="D89" s="426"/>
      <c r="E89" s="426"/>
      <c r="F89" s="426"/>
      <c r="G89" s="832"/>
      <c r="H89" s="201"/>
      <c r="I89" s="201"/>
    </row>
    <row r="90" spans="2:9" ht="15.75" customHeight="1" thickBot="1">
      <c r="B90" s="702"/>
      <c r="C90" s="426"/>
      <c r="D90" s="426"/>
      <c r="E90" s="426"/>
      <c r="F90" s="426"/>
      <c r="G90" s="832"/>
      <c r="H90" s="201"/>
      <c r="I90" s="201"/>
    </row>
    <row r="91" spans="2:9" ht="15.75" customHeight="1" thickTop="1">
      <c r="B91" s="1081" t="s">
        <v>715</v>
      </c>
      <c r="C91" s="1395" t="s">
        <v>706</v>
      </c>
      <c r="D91" s="1082" t="s">
        <v>1100</v>
      </c>
      <c r="E91" s="1083" t="s">
        <v>42</v>
      </c>
      <c r="F91" s="1084" t="s">
        <v>716</v>
      </c>
      <c r="G91" s="832"/>
      <c r="H91" s="201"/>
      <c r="I91" s="201"/>
    </row>
    <row r="92" spans="2:9" ht="15.75" customHeight="1" thickBot="1">
      <c r="B92" s="1085" t="s">
        <v>717</v>
      </c>
      <c r="C92" s="1396"/>
      <c r="D92" s="1248" t="s">
        <v>1444</v>
      </c>
      <c r="E92" s="1087" t="s">
        <v>885</v>
      </c>
      <c r="F92" s="1088" t="s">
        <v>718</v>
      </c>
      <c r="G92" s="832"/>
      <c r="H92" s="201"/>
      <c r="I92" s="201"/>
    </row>
    <row r="93" spans="2:9" ht="18" customHeight="1" thickTop="1">
      <c r="B93" s="1077">
        <f>66</f>
        <v>66</v>
      </c>
      <c r="C93" s="1078" t="s">
        <v>824</v>
      </c>
      <c r="D93" s="1249">
        <v>2770590</v>
      </c>
      <c r="E93" s="1079" t="s">
        <v>845</v>
      </c>
      <c r="F93" s="1080" t="s">
        <v>874</v>
      </c>
      <c r="G93" s="832"/>
      <c r="H93" s="201"/>
      <c r="I93" s="201"/>
    </row>
    <row r="94" spans="2:9" ht="18" customHeight="1">
      <c r="B94" s="1039">
        <f t="shared" si="0"/>
        <v>67</v>
      </c>
      <c r="C94" s="1036" t="s">
        <v>825</v>
      </c>
      <c r="D94" s="1250">
        <v>14211590</v>
      </c>
      <c r="E94" s="1040" t="s">
        <v>846</v>
      </c>
      <c r="F94" s="1038" t="s">
        <v>875</v>
      </c>
      <c r="G94" s="832"/>
      <c r="H94" s="201"/>
      <c r="I94" s="201"/>
    </row>
    <row r="95" spans="2:9" ht="18" customHeight="1">
      <c r="B95" s="1039">
        <f t="shared" si="0"/>
        <v>68</v>
      </c>
      <c r="C95" s="1047" t="s">
        <v>826</v>
      </c>
      <c r="D95" s="1259">
        <v>49841754</v>
      </c>
      <c r="E95" s="1048" t="s">
        <v>847</v>
      </c>
      <c r="F95" s="1038" t="s">
        <v>876</v>
      </c>
      <c r="G95" s="832"/>
      <c r="H95" s="201"/>
      <c r="I95" s="201"/>
    </row>
    <row r="96" spans="2:9" ht="18" customHeight="1">
      <c r="B96" s="1039">
        <f t="shared" si="0"/>
        <v>69</v>
      </c>
      <c r="C96" s="1049" t="s">
        <v>671</v>
      </c>
      <c r="D96" s="1250">
        <v>1334199</v>
      </c>
      <c r="E96" s="1050" t="s">
        <v>668</v>
      </c>
      <c r="F96" s="1038" t="s">
        <v>886</v>
      </c>
      <c r="G96" s="832"/>
      <c r="H96" s="201"/>
      <c r="I96" s="201"/>
    </row>
    <row r="97" spans="2:9" ht="18" customHeight="1">
      <c r="B97" s="1039">
        <f t="shared" si="0"/>
        <v>70</v>
      </c>
      <c r="C97" s="1051" t="s">
        <v>672</v>
      </c>
      <c r="D97" s="1251">
        <v>60304169</v>
      </c>
      <c r="E97" s="1052" t="s">
        <v>669</v>
      </c>
      <c r="F97" s="1038" t="s">
        <v>886</v>
      </c>
      <c r="G97" s="832"/>
      <c r="H97" s="201"/>
      <c r="I97" s="201"/>
    </row>
    <row r="98" spans="2:9" ht="18" customHeight="1">
      <c r="B98" s="1039">
        <f t="shared" si="0"/>
        <v>71</v>
      </c>
      <c r="C98" s="1053" t="s">
        <v>673</v>
      </c>
      <c r="D98" s="1259">
        <v>173908439</v>
      </c>
      <c r="E98" s="1048" t="s">
        <v>670</v>
      </c>
      <c r="F98" s="1038" t="s">
        <v>887</v>
      </c>
      <c r="G98" s="832"/>
      <c r="H98" s="201"/>
      <c r="I98" s="201"/>
    </row>
    <row r="99" spans="2:9" ht="18" customHeight="1">
      <c r="B99" s="1039">
        <f t="shared" si="0"/>
        <v>72</v>
      </c>
      <c r="C99" s="1054" t="s">
        <v>690</v>
      </c>
      <c r="D99" s="1259">
        <v>1019770</v>
      </c>
      <c r="E99" s="1055" t="s">
        <v>691</v>
      </c>
      <c r="F99" s="1056" t="s">
        <v>1029</v>
      </c>
      <c r="G99" s="748"/>
      <c r="H99" s="201"/>
      <c r="I99" s="201"/>
    </row>
    <row r="100" spans="2:9" ht="18" customHeight="1">
      <c r="B100" s="1039">
        <f t="shared" si="0"/>
        <v>73</v>
      </c>
      <c r="C100" s="1057" t="s">
        <v>245</v>
      </c>
      <c r="D100" s="1260">
        <v>32230</v>
      </c>
      <c r="E100" s="1055" t="s">
        <v>246</v>
      </c>
      <c r="F100" s="1058" t="s">
        <v>1022</v>
      </c>
      <c r="G100" s="748"/>
      <c r="H100" s="201"/>
      <c r="I100" s="201"/>
    </row>
    <row r="101" spans="2:9" ht="18" customHeight="1">
      <c r="B101" s="1039">
        <f t="shared" si="0"/>
        <v>74</v>
      </c>
      <c r="C101" s="1045" t="s">
        <v>260</v>
      </c>
      <c r="D101" s="1261">
        <v>132747</v>
      </c>
      <c r="E101" s="1040" t="s">
        <v>259</v>
      </c>
      <c r="F101" s="1058" t="s">
        <v>1022</v>
      </c>
      <c r="G101" s="748"/>
      <c r="H101" s="201"/>
      <c r="I101" s="201"/>
    </row>
    <row r="102" spans="2:9" ht="18" customHeight="1">
      <c r="B102" s="1039">
        <f t="shared" si="0"/>
        <v>75</v>
      </c>
      <c r="C102" s="1059" t="s">
        <v>261</v>
      </c>
      <c r="D102" s="1256">
        <v>293522</v>
      </c>
      <c r="E102" s="1060" t="s">
        <v>262</v>
      </c>
      <c r="F102" s="1058" t="s">
        <v>1022</v>
      </c>
      <c r="G102" s="748"/>
      <c r="H102" s="201"/>
      <c r="I102" s="201"/>
    </row>
    <row r="103" spans="2:9" ht="18" customHeight="1">
      <c r="B103" s="1039">
        <f t="shared" si="0"/>
        <v>76</v>
      </c>
      <c r="C103" s="1045" t="s">
        <v>551</v>
      </c>
      <c r="D103" s="1261">
        <v>2258054</v>
      </c>
      <c r="E103" s="1040" t="s">
        <v>263</v>
      </c>
      <c r="F103" s="1058" t="s">
        <v>1022</v>
      </c>
      <c r="G103" s="748"/>
      <c r="H103" s="201"/>
      <c r="I103" s="201"/>
    </row>
    <row r="104" spans="2:9" ht="18" customHeight="1">
      <c r="B104" s="1039">
        <f aca="true" t="shared" si="1" ref="B104:B119">B103+1</f>
        <v>77</v>
      </c>
      <c r="C104" s="1059" t="s">
        <v>552</v>
      </c>
      <c r="D104" s="1256">
        <v>16935731</v>
      </c>
      <c r="E104" s="1060" t="s">
        <v>264</v>
      </c>
      <c r="F104" s="1058" t="s">
        <v>1022</v>
      </c>
      <c r="G104" s="748"/>
      <c r="H104" s="201"/>
      <c r="I104" s="201"/>
    </row>
    <row r="105" spans="2:9" ht="18" customHeight="1">
      <c r="B105" s="1039">
        <f t="shared" si="1"/>
        <v>78</v>
      </c>
      <c r="C105" s="1045" t="s">
        <v>553</v>
      </c>
      <c r="D105" s="1261">
        <v>360203</v>
      </c>
      <c r="E105" s="1040" t="s">
        <v>265</v>
      </c>
      <c r="F105" s="1058" t="s">
        <v>1022</v>
      </c>
      <c r="G105" s="748"/>
      <c r="H105" s="201"/>
      <c r="I105" s="201"/>
    </row>
    <row r="106" spans="2:9" ht="18" customHeight="1">
      <c r="B106" s="1039">
        <f t="shared" si="1"/>
        <v>79</v>
      </c>
      <c r="C106" s="1059" t="s">
        <v>267</v>
      </c>
      <c r="D106" s="1256">
        <v>3474017</v>
      </c>
      <c r="E106" s="1060" t="s">
        <v>268</v>
      </c>
      <c r="F106" s="1058" t="s">
        <v>1023</v>
      </c>
      <c r="G106" s="748"/>
      <c r="H106" s="201"/>
      <c r="I106" s="201"/>
    </row>
    <row r="107" spans="2:9" ht="18" customHeight="1">
      <c r="B107" s="1039">
        <f t="shared" si="1"/>
        <v>80</v>
      </c>
      <c r="C107" s="1045" t="s">
        <v>273</v>
      </c>
      <c r="D107" s="1261">
        <v>94844</v>
      </c>
      <c r="E107" s="1040" t="s">
        <v>274</v>
      </c>
      <c r="F107" s="1058" t="s">
        <v>1024</v>
      </c>
      <c r="G107" s="748"/>
      <c r="H107" s="201"/>
      <c r="I107" s="201"/>
    </row>
    <row r="108" spans="2:9" ht="18" customHeight="1">
      <c r="B108" s="1039">
        <f t="shared" si="1"/>
        <v>81</v>
      </c>
      <c r="C108" s="1059" t="s">
        <v>282</v>
      </c>
      <c r="D108" s="1256">
        <v>693</v>
      </c>
      <c r="E108" s="1060" t="s">
        <v>283</v>
      </c>
      <c r="F108" s="1058" t="s">
        <v>1025</v>
      </c>
      <c r="G108" s="748"/>
      <c r="H108" s="201"/>
      <c r="I108" s="201"/>
    </row>
    <row r="109" spans="2:9" ht="18" customHeight="1">
      <c r="B109" s="1039">
        <f t="shared" si="1"/>
        <v>82</v>
      </c>
      <c r="C109" s="1045" t="s">
        <v>284</v>
      </c>
      <c r="D109" s="1261">
        <v>979</v>
      </c>
      <c r="E109" s="1040" t="s">
        <v>285</v>
      </c>
      <c r="F109" s="1058" t="s">
        <v>1025</v>
      </c>
      <c r="G109" s="748"/>
      <c r="H109" s="201"/>
      <c r="I109" s="201"/>
    </row>
    <row r="110" spans="2:9" ht="18" customHeight="1">
      <c r="B110" s="1039">
        <f t="shared" si="1"/>
        <v>83</v>
      </c>
      <c r="C110" s="1059" t="s">
        <v>286</v>
      </c>
      <c r="D110" s="1256">
        <v>39174</v>
      </c>
      <c r="E110" s="1060" t="s">
        <v>384</v>
      </c>
      <c r="F110" s="1058" t="s">
        <v>1025</v>
      </c>
      <c r="G110" s="748"/>
      <c r="H110" s="201"/>
      <c r="I110" s="201"/>
    </row>
    <row r="111" spans="2:9" ht="18" customHeight="1">
      <c r="B111" s="1039">
        <f t="shared" si="1"/>
        <v>84</v>
      </c>
      <c r="C111" s="1045" t="s">
        <v>287</v>
      </c>
      <c r="D111" s="1261">
        <v>30</v>
      </c>
      <c r="E111" s="1040" t="s">
        <v>288</v>
      </c>
      <c r="F111" s="1058" t="s">
        <v>1025</v>
      </c>
      <c r="G111" s="748"/>
      <c r="H111" s="201"/>
      <c r="I111" s="201"/>
    </row>
    <row r="112" spans="2:9" ht="18" customHeight="1">
      <c r="B112" s="1039">
        <f t="shared" si="1"/>
        <v>85</v>
      </c>
      <c r="C112" s="1059" t="s">
        <v>289</v>
      </c>
      <c r="D112" s="1256">
        <v>6972</v>
      </c>
      <c r="E112" s="1060" t="s">
        <v>290</v>
      </c>
      <c r="F112" s="1058" t="s">
        <v>1026</v>
      </c>
      <c r="G112" s="748"/>
      <c r="H112" s="201"/>
      <c r="I112" s="201"/>
    </row>
    <row r="113" spans="2:9" ht="18" customHeight="1">
      <c r="B113" s="1039">
        <f t="shared" si="1"/>
        <v>86</v>
      </c>
      <c r="C113" s="1045" t="s">
        <v>291</v>
      </c>
      <c r="D113" s="1261">
        <v>0</v>
      </c>
      <c r="E113" s="1040" t="s">
        <v>292</v>
      </c>
      <c r="F113" s="1058" t="s">
        <v>1026</v>
      </c>
      <c r="G113" s="748"/>
      <c r="H113" s="201"/>
      <c r="I113" s="201"/>
    </row>
    <row r="114" spans="2:9" ht="18" customHeight="1">
      <c r="B114" s="1039">
        <f t="shared" si="1"/>
        <v>87</v>
      </c>
      <c r="C114" s="1059" t="s">
        <v>293</v>
      </c>
      <c r="D114" s="1256">
        <v>267687</v>
      </c>
      <c r="E114" s="1060" t="s">
        <v>294</v>
      </c>
      <c r="F114" s="1058" t="s">
        <v>1026</v>
      </c>
      <c r="G114" s="748"/>
      <c r="H114" s="201"/>
      <c r="I114" s="201"/>
    </row>
    <row r="115" spans="2:9" ht="18" customHeight="1">
      <c r="B115" s="1039">
        <f t="shared" si="1"/>
        <v>88</v>
      </c>
      <c r="C115" s="1045" t="s">
        <v>295</v>
      </c>
      <c r="D115" s="1261">
        <v>21039</v>
      </c>
      <c r="E115" s="1040" t="s">
        <v>296</v>
      </c>
      <c r="F115" s="1058" t="s">
        <v>1026</v>
      </c>
      <c r="G115" s="748"/>
      <c r="H115" s="201"/>
      <c r="I115" s="201"/>
    </row>
    <row r="116" spans="2:9" ht="18" customHeight="1">
      <c r="B116" s="1039">
        <f t="shared" si="1"/>
        <v>89</v>
      </c>
      <c r="C116" s="1059" t="s">
        <v>297</v>
      </c>
      <c r="D116" s="1256">
        <v>180172</v>
      </c>
      <c r="E116" s="1060" t="s">
        <v>298</v>
      </c>
      <c r="F116" s="1058" t="s">
        <v>1026</v>
      </c>
      <c r="G116" s="748"/>
      <c r="H116" s="201"/>
      <c r="I116" s="201"/>
    </row>
    <row r="117" spans="2:9" ht="18" customHeight="1">
      <c r="B117" s="1039">
        <f t="shared" si="1"/>
        <v>90</v>
      </c>
      <c r="C117" s="1045" t="s">
        <v>299</v>
      </c>
      <c r="D117" s="1261">
        <v>427654</v>
      </c>
      <c r="E117" s="1040" t="s">
        <v>300</v>
      </c>
      <c r="F117" s="1058" t="s">
        <v>1026</v>
      </c>
      <c r="G117" s="748"/>
      <c r="H117" s="201"/>
      <c r="I117" s="201"/>
    </row>
    <row r="118" spans="2:9" ht="18" customHeight="1">
      <c r="B118" s="1039">
        <f t="shared" si="1"/>
        <v>91</v>
      </c>
      <c r="C118" s="1059" t="s">
        <v>301</v>
      </c>
      <c r="D118" s="1256">
        <v>8818238</v>
      </c>
      <c r="E118" s="1060" t="s">
        <v>302</v>
      </c>
      <c r="F118" s="1058" t="s">
        <v>1026</v>
      </c>
      <c r="G118" s="748"/>
      <c r="H118" s="201"/>
      <c r="I118" s="201"/>
    </row>
    <row r="119" spans="2:9" ht="18" customHeight="1" thickBot="1">
      <c r="B119" s="1061">
        <f t="shared" si="1"/>
        <v>92</v>
      </c>
      <c r="C119" s="1062" t="s">
        <v>303</v>
      </c>
      <c r="D119" s="1262">
        <v>148276</v>
      </c>
      <c r="E119" s="1063" t="s">
        <v>304</v>
      </c>
      <c r="F119" s="1064" t="s">
        <v>1026</v>
      </c>
      <c r="G119" s="748"/>
      <c r="H119" s="201"/>
      <c r="I119" s="201"/>
    </row>
    <row r="120" spans="4:9" ht="13.5" hidden="1" thickTop="1">
      <c r="D120" s="423"/>
      <c r="G120" s="748"/>
      <c r="H120" s="201"/>
      <c r="I120" s="201"/>
    </row>
    <row r="121" spans="7:9" ht="13.5" hidden="1" thickTop="1">
      <c r="G121" s="748"/>
      <c r="H121" s="201"/>
      <c r="I121" s="201"/>
    </row>
    <row r="122" spans="7:9" ht="13.5" hidden="1" thickTop="1">
      <c r="G122" s="748"/>
      <c r="H122" s="201"/>
      <c r="I122" s="201"/>
    </row>
    <row r="123" spans="7:9" ht="13.5" hidden="1" thickTop="1">
      <c r="G123" s="748"/>
      <c r="H123" s="201"/>
      <c r="I123" s="201"/>
    </row>
    <row r="124" spans="7:9" ht="13.5" hidden="1" thickTop="1">
      <c r="G124" s="748"/>
      <c r="H124" s="201"/>
      <c r="I124" s="201"/>
    </row>
    <row r="125" spans="7:9" ht="13.5" hidden="1" thickTop="1">
      <c r="G125" s="748"/>
      <c r="H125" s="201"/>
      <c r="I125" s="201"/>
    </row>
    <row r="126" spans="7:9" ht="13.5" hidden="1" thickTop="1">
      <c r="G126" s="748"/>
      <c r="H126" s="201"/>
      <c r="I126" s="201"/>
    </row>
    <row r="127" spans="7:9" ht="13.5" hidden="1" thickTop="1">
      <c r="G127" s="748"/>
      <c r="H127" s="201"/>
      <c r="I127" s="201"/>
    </row>
    <row r="128" spans="7:9" ht="13.5" hidden="1" thickTop="1">
      <c r="G128" s="748"/>
      <c r="H128" s="201"/>
      <c r="I128" s="201"/>
    </row>
    <row r="129" spans="7:9" ht="13.5" thickTop="1">
      <c r="G129" s="748"/>
      <c r="H129" s="201"/>
      <c r="I129" s="201"/>
    </row>
    <row r="130" spans="7:9" ht="12.75">
      <c r="G130" s="748"/>
      <c r="H130" s="201"/>
      <c r="I130" s="201"/>
    </row>
    <row r="131" spans="7:9" ht="12.75">
      <c r="G131" s="748"/>
      <c r="H131" s="201"/>
      <c r="I131" s="201"/>
    </row>
    <row r="132" spans="7:9" ht="12.75">
      <c r="G132" s="748"/>
      <c r="H132" s="201"/>
      <c r="I132" s="201"/>
    </row>
    <row r="133" spans="7:9" ht="12.75">
      <c r="G133" s="748"/>
      <c r="H133" s="201"/>
      <c r="I133" s="201"/>
    </row>
    <row r="134" spans="7:9" ht="12.75">
      <c r="G134" s="748"/>
      <c r="H134" s="201"/>
      <c r="I134" s="201"/>
    </row>
    <row r="135" spans="2:9" ht="15">
      <c r="B135" s="1184"/>
      <c r="G135" s="748"/>
      <c r="H135" s="201"/>
      <c r="I135" s="201"/>
    </row>
    <row r="136" spans="7:9" ht="12.75">
      <c r="G136" s="748"/>
      <c r="H136" s="201"/>
      <c r="I136" s="201"/>
    </row>
    <row r="137" spans="2:9" ht="12.75">
      <c r="B137" s="1185"/>
      <c r="G137" s="748"/>
      <c r="H137" s="201"/>
      <c r="I137" s="201"/>
    </row>
    <row r="138" spans="7:9" ht="12.75">
      <c r="G138" s="748"/>
      <c r="H138" s="201"/>
      <c r="I138" s="201"/>
    </row>
    <row r="139" spans="7:9" ht="12.75">
      <c r="G139" s="748"/>
      <c r="H139" s="201"/>
      <c r="I139" s="201"/>
    </row>
    <row r="140" spans="7:9" ht="12.75">
      <c r="G140" s="748"/>
      <c r="H140" s="201"/>
      <c r="I140" s="201"/>
    </row>
    <row r="141" spans="7:9" ht="12.75">
      <c r="G141" s="748"/>
      <c r="H141" s="201"/>
      <c r="I141" s="201"/>
    </row>
    <row r="142" spans="7:9" ht="12.75">
      <c r="G142" s="748"/>
      <c r="H142" s="201"/>
      <c r="I142" s="201"/>
    </row>
    <row r="143" spans="7:9" ht="12.75">
      <c r="G143" s="748"/>
      <c r="H143" s="201"/>
      <c r="I143" s="201"/>
    </row>
    <row r="144" spans="7:9" ht="12.75">
      <c r="G144" s="748"/>
      <c r="H144" s="201"/>
      <c r="I144" s="201"/>
    </row>
    <row r="145" spans="7:9" ht="12.75">
      <c r="G145" s="748"/>
      <c r="H145" s="201"/>
      <c r="I145" s="201"/>
    </row>
    <row r="146" spans="7:9" ht="12.75">
      <c r="G146" s="748"/>
      <c r="H146" s="201"/>
      <c r="I146" s="201"/>
    </row>
    <row r="147" spans="7:9" ht="12.75">
      <c r="G147" s="748"/>
      <c r="H147" s="201"/>
      <c r="I147" s="201"/>
    </row>
    <row r="148" spans="7:9" ht="12.75">
      <c r="G148" s="748"/>
      <c r="H148" s="201"/>
      <c r="I148" s="201"/>
    </row>
    <row r="149" spans="7:9" ht="12.75">
      <c r="G149" s="748"/>
      <c r="H149" s="201"/>
      <c r="I149" s="201"/>
    </row>
    <row r="150" spans="7:9" ht="12.75">
      <c r="G150" s="748"/>
      <c r="H150" s="201"/>
      <c r="I150" s="201"/>
    </row>
    <row r="151" spans="7:9" ht="12.75">
      <c r="G151" s="748"/>
      <c r="H151" s="201"/>
      <c r="I151" s="201"/>
    </row>
    <row r="152" spans="7:9" ht="12.75">
      <c r="G152" s="748"/>
      <c r="H152" s="201"/>
      <c r="I152" s="201"/>
    </row>
    <row r="153" spans="7:9" ht="12.75">
      <c r="G153" s="748"/>
      <c r="H153" s="201"/>
      <c r="I153" s="201"/>
    </row>
    <row r="154" spans="7:9" ht="12.75">
      <c r="G154" s="748"/>
      <c r="H154" s="201"/>
      <c r="I154" s="201"/>
    </row>
    <row r="155" spans="7:9" ht="12.75">
      <c r="G155" s="748"/>
      <c r="H155" s="201"/>
      <c r="I155" s="201"/>
    </row>
    <row r="156" spans="7:9" ht="12.75">
      <c r="G156" s="748"/>
      <c r="H156" s="201"/>
      <c r="I156" s="201"/>
    </row>
    <row r="157" spans="7:9" ht="12.75">
      <c r="G157" s="748"/>
      <c r="H157" s="201"/>
      <c r="I157" s="201"/>
    </row>
    <row r="158" spans="7:9" ht="12.75">
      <c r="G158" s="748"/>
      <c r="H158" s="201"/>
      <c r="I158" s="201"/>
    </row>
    <row r="159" spans="7:9" ht="12.75">
      <c r="G159" s="748"/>
      <c r="H159" s="201"/>
      <c r="I159" s="201"/>
    </row>
    <row r="160" spans="7:9" ht="12.75">
      <c r="G160" s="748"/>
      <c r="H160" s="201"/>
      <c r="I160" s="201"/>
    </row>
    <row r="161" spans="7:9" ht="12.75">
      <c r="G161" s="748"/>
      <c r="H161" s="201"/>
      <c r="I161" s="201"/>
    </row>
    <row r="162" spans="7:9" ht="12.75">
      <c r="G162" s="748"/>
      <c r="H162" s="201"/>
      <c r="I162" s="201"/>
    </row>
    <row r="163" spans="7:9" ht="12.75">
      <c r="G163" s="748"/>
      <c r="H163" s="201"/>
      <c r="I163" s="201"/>
    </row>
    <row r="164" spans="7:9" ht="12.75">
      <c r="G164" s="748"/>
      <c r="H164" s="201"/>
      <c r="I164" s="201"/>
    </row>
    <row r="165" spans="7:9" ht="12.75">
      <c r="G165" s="748"/>
      <c r="H165" s="201"/>
      <c r="I165" s="201"/>
    </row>
    <row r="166" spans="7:9" ht="12.75">
      <c r="G166" s="748"/>
      <c r="H166" s="201"/>
      <c r="I166" s="201"/>
    </row>
    <row r="167" spans="7:9" ht="12.75">
      <c r="G167" s="748"/>
      <c r="H167" s="201"/>
      <c r="I167" s="201"/>
    </row>
    <row r="168" spans="7:9" ht="12.75">
      <c r="G168" s="748"/>
      <c r="H168" s="201"/>
      <c r="I168" s="201"/>
    </row>
    <row r="169" spans="7:9" ht="12.75">
      <c r="G169" s="748"/>
      <c r="H169" s="201"/>
      <c r="I169" s="201"/>
    </row>
    <row r="170" spans="7:9" ht="12.75">
      <c r="G170" s="748"/>
      <c r="H170" s="201"/>
      <c r="I170" s="201"/>
    </row>
    <row r="171" spans="7:9" ht="12.75">
      <c r="G171" s="748"/>
      <c r="H171" s="201"/>
      <c r="I171" s="201"/>
    </row>
    <row r="172" spans="7:9" ht="12.75">
      <c r="G172" s="748"/>
      <c r="H172" s="201"/>
      <c r="I172" s="201"/>
    </row>
    <row r="173" spans="7:9" ht="12.75">
      <c r="G173" s="748"/>
      <c r="H173" s="201"/>
      <c r="I173" s="201"/>
    </row>
    <row r="174" spans="7:9" ht="12.75">
      <c r="G174" s="748"/>
      <c r="H174" s="201"/>
      <c r="I174" s="201"/>
    </row>
    <row r="175" spans="7:9" ht="12.75">
      <c r="G175" s="748"/>
      <c r="H175" s="201"/>
      <c r="I175" s="201"/>
    </row>
    <row r="176" spans="7:9" ht="12.75">
      <c r="G176" s="748"/>
      <c r="H176" s="201"/>
      <c r="I176" s="201"/>
    </row>
    <row r="177" spans="7:9" ht="12.75">
      <c r="G177" s="748"/>
      <c r="H177" s="201"/>
      <c r="I177" s="201"/>
    </row>
    <row r="178" spans="7:9" ht="12.75">
      <c r="G178" s="748"/>
      <c r="H178" s="201"/>
      <c r="I178" s="201"/>
    </row>
    <row r="179" spans="4:9" ht="12.75">
      <c r="D179" s="197" t="s">
        <v>1238</v>
      </c>
      <c r="G179" s="748"/>
      <c r="H179" s="201"/>
      <c r="I179" s="201"/>
    </row>
    <row r="180" spans="4:9" ht="12.75">
      <c r="D180" s="197" t="s">
        <v>133</v>
      </c>
      <c r="G180" s="748"/>
      <c r="H180" s="201"/>
      <c r="I180" s="201"/>
    </row>
    <row r="181" spans="7:9" ht="12.75">
      <c r="G181" s="748"/>
      <c r="H181" s="201"/>
      <c r="I181" s="201"/>
    </row>
    <row r="182" spans="1:9" ht="21.75" customHeight="1">
      <c r="A182" s="674"/>
      <c r="B182" s="1366" t="s">
        <v>1112</v>
      </c>
      <c r="C182" s="1366"/>
      <c r="D182" s="1366"/>
      <c r="E182" s="1366"/>
      <c r="F182" s="1366"/>
      <c r="G182" s="201"/>
      <c r="H182" s="201"/>
      <c r="I182" s="201"/>
    </row>
    <row r="183" spans="1:9" ht="21.75" customHeight="1">
      <c r="A183" s="674"/>
      <c r="B183" s="1366" t="str">
        <f>B2</f>
        <v>(For Rate Year Beginning July 1, 2015, Based on 2014 Data)</v>
      </c>
      <c r="C183" s="1366"/>
      <c r="D183" s="1366"/>
      <c r="E183" s="1366"/>
      <c r="F183" s="1366"/>
      <c r="G183" s="201"/>
      <c r="H183" s="201"/>
      <c r="I183" s="201"/>
    </row>
    <row r="184" spans="7:9" ht="12.75">
      <c r="G184" s="748"/>
      <c r="H184" s="201"/>
      <c r="I184" s="201"/>
    </row>
    <row r="185" spans="2:9" ht="16.5" customHeight="1">
      <c r="B185" s="702" t="s">
        <v>1110</v>
      </c>
      <c r="D185" s="423"/>
      <c r="G185" s="748"/>
      <c r="H185" s="201"/>
      <c r="I185" s="201"/>
    </row>
    <row r="186" spans="2:9" ht="13.5" thickBot="1">
      <c r="B186" s="424"/>
      <c r="D186" s="423"/>
      <c r="G186" s="748"/>
      <c r="H186" s="201"/>
      <c r="I186" s="201"/>
    </row>
    <row r="187" spans="1:9" ht="13.5" thickTop="1">
      <c r="A187" s="215"/>
      <c r="B187" s="700" t="s">
        <v>715</v>
      </c>
      <c r="C187" s="1384" t="s">
        <v>706</v>
      </c>
      <c r="D187" s="779" t="str">
        <f>D6</f>
        <v>Inputs From</v>
      </c>
      <c r="E187" s="1369" t="s">
        <v>793</v>
      </c>
      <c r="F187" s="701" t="s">
        <v>716</v>
      </c>
      <c r="G187" s="635"/>
      <c r="H187" s="201"/>
      <c r="I187" s="201"/>
    </row>
    <row r="188" spans="2:9" ht="13.5" thickBot="1">
      <c r="B188" s="703" t="s">
        <v>717</v>
      </c>
      <c r="C188" s="1385"/>
      <c r="D188" s="778" t="s">
        <v>707</v>
      </c>
      <c r="E188" s="1370"/>
      <c r="F188" s="704" t="s">
        <v>718</v>
      </c>
      <c r="G188" s="635"/>
      <c r="H188" s="201"/>
      <c r="I188" s="201"/>
    </row>
    <row r="189" spans="2:9" ht="18" customHeight="1">
      <c r="B189" s="1146">
        <v>1</v>
      </c>
      <c r="C189" s="1071" t="s">
        <v>278</v>
      </c>
      <c r="D189" s="1361">
        <v>0.35</v>
      </c>
      <c r="E189" s="1066" t="s">
        <v>266</v>
      </c>
      <c r="F189" s="1147" t="s">
        <v>888</v>
      </c>
      <c r="G189" s="635"/>
      <c r="H189" s="201"/>
      <c r="I189" s="201"/>
    </row>
    <row r="190" spans="2:9" ht="18" customHeight="1">
      <c r="B190" s="1144">
        <f aca="true" t="shared" si="2" ref="B190:B202">B189+1</f>
        <v>2</v>
      </c>
      <c r="C190" s="1065" t="s">
        <v>279</v>
      </c>
      <c r="D190" s="1362">
        <v>0.0625</v>
      </c>
      <c r="E190" s="154" t="s">
        <v>266</v>
      </c>
      <c r="F190" s="1145" t="s">
        <v>889</v>
      </c>
      <c r="G190" s="635"/>
      <c r="H190" s="201"/>
      <c r="I190" s="201"/>
    </row>
    <row r="191" spans="2:9" ht="18" customHeight="1">
      <c r="B191" s="1067">
        <f t="shared" si="2"/>
        <v>3</v>
      </c>
      <c r="C191" s="1069" t="s">
        <v>280</v>
      </c>
      <c r="D191" s="1363">
        <v>0.5</v>
      </c>
      <c r="E191" s="1066" t="s">
        <v>266</v>
      </c>
      <c r="F191" s="1070" t="s">
        <v>890</v>
      </c>
      <c r="G191" s="635"/>
      <c r="H191" s="201"/>
      <c r="I191" s="201"/>
    </row>
    <row r="192" spans="2:9" ht="18" customHeight="1">
      <c r="B192" s="1067">
        <f t="shared" si="2"/>
        <v>4</v>
      </c>
      <c r="C192" s="1071" t="s">
        <v>272</v>
      </c>
      <c r="D192" s="1364">
        <v>0.07</v>
      </c>
      <c r="E192" s="154" t="s">
        <v>266</v>
      </c>
      <c r="F192" s="1068" t="s">
        <v>892</v>
      </c>
      <c r="G192" s="635"/>
      <c r="H192" s="201"/>
      <c r="I192" s="201"/>
    </row>
    <row r="193" spans="2:9" ht="18" customHeight="1">
      <c r="B193" s="1067">
        <f t="shared" si="2"/>
        <v>5</v>
      </c>
      <c r="C193" s="1071" t="s">
        <v>853</v>
      </c>
      <c r="D193" s="1364">
        <v>0.06</v>
      </c>
      <c r="E193" s="1066" t="s">
        <v>266</v>
      </c>
      <c r="F193" s="1068" t="s">
        <v>892</v>
      </c>
      <c r="G193" s="635"/>
      <c r="H193" s="201"/>
      <c r="I193" s="201"/>
    </row>
    <row r="194" spans="2:9" ht="18" customHeight="1">
      <c r="B194" s="1067">
        <f t="shared" si="2"/>
        <v>6</v>
      </c>
      <c r="C194" s="1071" t="s">
        <v>854</v>
      </c>
      <c r="D194" s="1364">
        <v>0.065</v>
      </c>
      <c r="E194" s="1066" t="s">
        <v>266</v>
      </c>
      <c r="F194" s="1068" t="s">
        <v>892</v>
      </c>
      <c r="G194" s="635"/>
      <c r="H194" s="201"/>
      <c r="I194" s="201"/>
    </row>
    <row r="195" spans="2:9" ht="48" customHeight="1">
      <c r="B195" s="1089">
        <f t="shared" si="2"/>
        <v>7</v>
      </c>
      <c r="C195" s="1090" t="s">
        <v>1226</v>
      </c>
      <c r="D195" s="1346">
        <v>90</v>
      </c>
      <c r="E195" s="1091" t="s">
        <v>1055</v>
      </c>
      <c r="F195" s="1092" t="s">
        <v>891</v>
      </c>
      <c r="G195" s="635"/>
      <c r="H195" s="201"/>
      <c r="I195" s="201"/>
    </row>
    <row r="196" spans="2:9" ht="33" customHeight="1">
      <c r="B196" s="1089">
        <f t="shared" si="2"/>
        <v>8</v>
      </c>
      <c r="C196" s="1093" t="s">
        <v>711</v>
      </c>
      <c r="D196" s="1330">
        <v>0</v>
      </c>
      <c r="E196" s="1094" t="s">
        <v>794</v>
      </c>
      <c r="F196" s="1095" t="s">
        <v>139</v>
      </c>
      <c r="G196" s="1143"/>
      <c r="H196" s="632"/>
      <c r="I196" s="201"/>
    </row>
    <row r="197" spans="2:9" ht="33" customHeight="1">
      <c r="B197" s="1089">
        <f t="shared" si="2"/>
        <v>9</v>
      </c>
      <c r="C197" s="1096" t="s">
        <v>806</v>
      </c>
      <c r="D197" s="1263">
        <v>742752</v>
      </c>
      <c r="E197" s="1094" t="s">
        <v>795</v>
      </c>
      <c r="F197" s="1097" t="s">
        <v>405</v>
      </c>
      <c r="G197" s="804"/>
      <c r="H197" s="201"/>
      <c r="I197" s="201"/>
    </row>
    <row r="198" spans="2:9" ht="33" customHeight="1">
      <c r="B198" s="1089">
        <f t="shared" si="2"/>
        <v>10</v>
      </c>
      <c r="C198" s="1096" t="s">
        <v>807</v>
      </c>
      <c r="D198" s="1330">
        <v>742752</v>
      </c>
      <c r="E198" s="1094" t="s">
        <v>795</v>
      </c>
      <c r="F198" s="1097" t="s">
        <v>405</v>
      </c>
      <c r="G198" s="804"/>
      <c r="H198" s="427"/>
      <c r="I198" s="201"/>
    </row>
    <row r="199" spans="2:9" ht="33" customHeight="1">
      <c r="B199" s="1089">
        <f t="shared" si="2"/>
        <v>11</v>
      </c>
      <c r="C199" s="1264" t="s">
        <v>1455</v>
      </c>
      <c r="D199" s="1263">
        <v>14872</v>
      </c>
      <c r="E199" s="1098" t="s">
        <v>796</v>
      </c>
      <c r="F199" s="1097" t="s">
        <v>406</v>
      </c>
      <c r="G199" s="1143"/>
      <c r="H199" s="632"/>
      <c r="I199" s="201"/>
    </row>
    <row r="200" spans="2:9" ht="33" customHeight="1">
      <c r="B200" s="1089">
        <f t="shared" si="2"/>
        <v>12</v>
      </c>
      <c r="C200" s="1096" t="s">
        <v>808</v>
      </c>
      <c r="D200" s="1330">
        <v>0</v>
      </c>
      <c r="E200" s="1098" t="s">
        <v>501</v>
      </c>
      <c r="F200" s="1097" t="s">
        <v>405</v>
      </c>
      <c r="G200" s="804"/>
      <c r="H200" s="201"/>
      <c r="I200" s="201"/>
    </row>
    <row r="201" spans="2:9" ht="48" customHeight="1">
      <c r="B201" s="1089">
        <f t="shared" si="2"/>
        <v>13</v>
      </c>
      <c r="C201" s="1264" t="s">
        <v>1466</v>
      </c>
      <c r="D201" s="1330">
        <v>1988840</v>
      </c>
      <c r="E201" s="1094" t="s">
        <v>1157</v>
      </c>
      <c r="F201" s="1097" t="s">
        <v>893</v>
      </c>
      <c r="G201" s="804"/>
      <c r="H201" s="201"/>
      <c r="I201" s="201"/>
    </row>
    <row r="202" spans="2:9" ht="48" customHeight="1">
      <c r="B202" s="1089">
        <f t="shared" si="2"/>
        <v>14</v>
      </c>
      <c r="C202" s="1099" t="s">
        <v>252</v>
      </c>
      <c r="D202" s="1100">
        <v>2641800</v>
      </c>
      <c r="E202" s="1101" t="s">
        <v>1158</v>
      </c>
      <c r="F202" s="1102" t="s">
        <v>894</v>
      </c>
      <c r="G202" s="748"/>
      <c r="H202" s="201"/>
      <c r="I202" s="201"/>
    </row>
    <row r="203" spans="2:9" ht="54.75" customHeight="1">
      <c r="B203" s="1103">
        <f aca="true" t="shared" si="3" ref="B203:B208">B202+1</f>
        <v>15</v>
      </c>
      <c r="C203" s="1105" t="s">
        <v>572</v>
      </c>
      <c r="D203" s="1331">
        <v>0</v>
      </c>
      <c r="E203" s="1378" t="s">
        <v>928</v>
      </c>
      <c r="F203" s="1379"/>
      <c r="G203" s="1143"/>
      <c r="H203" s="833"/>
      <c r="I203" s="201"/>
    </row>
    <row r="204" spans="2:9" ht="54.75" customHeight="1">
      <c r="B204" s="1103">
        <f t="shared" si="3"/>
        <v>16</v>
      </c>
      <c r="C204" s="1104" t="s">
        <v>1078</v>
      </c>
      <c r="D204" s="1332">
        <v>0</v>
      </c>
      <c r="E204" s="1378" t="s">
        <v>219</v>
      </c>
      <c r="F204" s="1386"/>
      <c r="G204" s="763"/>
      <c r="H204" s="632"/>
      <c r="I204" s="201"/>
    </row>
    <row r="205" spans="2:9" ht="36.75" customHeight="1">
      <c r="B205" s="1103">
        <f t="shared" si="3"/>
        <v>17</v>
      </c>
      <c r="C205" s="1347" t="s">
        <v>1467</v>
      </c>
      <c r="D205" s="1329">
        <v>962.02</v>
      </c>
      <c r="E205" s="1382" t="s">
        <v>550</v>
      </c>
      <c r="F205" s="1383"/>
      <c r="G205" s="748"/>
      <c r="H205" s="201"/>
      <c r="I205" s="201"/>
    </row>
    <row r="206" spans="2:9" ht="57.75" customHeight="1">
      <c r="B206" s="1141">
        <f t="shared" si="3"/>
        <v>18</v>
      </c>
      <c r="C206" s="1348" t="s">
        <v>1468</v>
      </c>
      <c r="D206" s="1334">
        <v>1109398</v>
      </c>
      <c r="E206" s="1378" t="s">
        <v>804</v>
      </c>
      <c r="F206" s="1379"/>
      <c r="G206" s="748"/>
      <c r="H206" s="201"/>
      <c r="I206" s="201"/>
    </row>
    <row r="207" spans="2:9" ht="58.5" customHeight="1">
      <c r="B207" s="1103">
        <f t="shared" si="3"/>
        <v>19</v>
      </c>
      <c r="C207" s="1142" t="s">
        <v>1242</v>
      </c>
      <c r="D207" s="1333">
        <v>0</v>
      </c>
      <c r="E207" s="1380" t="s">
        <v>407</v>
      </c>
      <c r="F207" s="1381"/>
      <c r="G207" s="748"/>
      <c r="H207" s="201"/>
      <c r="I207" s="201"/>
    </row>
    <row r="208" spans="2:9" ht="124.5" customHeight="1" thickBot="1">
      <c r="B208" s="1106">
        <f t="shared" si="3"/>
        <v>20</v>
      </c>
      <c r="C208" s="1269" t="s">
        <v>1469</v>
      </c>
      <c r="D208" s="1267">
        <v>15842</v>
      </c>
      <c r="E208" s="1390" t="s">
        <v>548</v>
      </c>
      <c r="F208" s="1391"/>
      <c r="G208" s="763"/>
      <c r="H208" s="632"/>
      <c r="I208" s="201"/>
    </row>
    <row r="209" spans="1:9" ht="18" customHeight="1" thickTop="1">
      <c r="A209" s="215"/>
      <c r="B209" s="1139"/>
      <c r="C209" s="1131"/>
      <c r="D209" s="1148"/>
      <c r="E209" s="1389"/>
      <c r="F209" s="1389"/>
      <c r="G209" s="748"/>
      <c r="H209" s="201"/>
      <c r="I209" s="201"/>
    </row>
    <row r="210" spans="1:9" ht="18" customHeight="1">
      <c r="A210" s="215"/>
      <c r="B210" s="1139"/>
      <c r="C210" s="1140"/>
      <c r="D210" s="1149"/>
      <c r="E210" s="1389"/>
      <c r="F210" s="1389"/>
      <c r="G210" s="748"/>
      <c r="H210" s="201"/>
      <c r="I210" s="201"/>
    </row>
    <row r="211" spans="2:9" ht="15">
      <c r="B211" s="154"/>
      <c r="C211" s="1051"/>
      <c r="D211" s="1107"/>
      <c r="E211" s="1052"/>
      <c r="F211" s="1052"/>
      <c r="G211" s="748"/>
      <c r="H211" s="201"/>
      <c r="I211" s="201"/>
    </row>
    <row r="212" spans="2:9" ht="15">
      <c r="B212" s="1108"/>
      <c r="C212" s="1108"/>
      <c r="D212" s="1108"/>
      <c r="E212" s="1109"/>
      <c r="F212" s="1109"/>
      <c r="G212" s="201"/>
      <c r="H212" s="201"/>
      <c r="I212" s="201"/>
    </row>
    <row r="213" spans="2:9" ht="15.75">
      <c r="B213" s="702" t="s">
        <v>556</v>
      </c>
      <c r="C213" s="1108"/>
      <c r="D213" s="1108"/>
      <c r="E213" s="1109"/>
      <c r="F213" s="1109"/>
      <c r="G213" s="201"/>
      <c r="H213" s="201"/>
      <c r="I213" s="201"/>
    </row>
    <row r="214" spans="2:9" ht="15.75" thickBot="1">
      <c r="B214" s="1110"/>
      <c r="C214" s="1108"/>
      <c r="D214" s="1108"/>
      <c r="E214" s="1109"/>
      <c r="F214" s="1109"/>
      <c r="G214" s="201"/>
      <c r="H214" s="201"/>
      <c r="I214" s="201"/>
    </row>
    <row r="215" spans="2:9" s="320" customFormat="1" ht="16.5" thickTop="1">
      <c r="B215" s="1111" t="s">
        <v>692</v>
      </c>
      <c r="C215" s="1086" t="s">
        <v>693</v>
      </c>
      <c r="D215" s="1392" t="s">
        <v>1107</v>
      </c>
      <c r="E215" s="1392"/>
      <c r="F215" s="1393"/>
      <c r="G215" s="239"/>
      <c r="H215" s="236"/>
      <c r="I215" s="236"/>
    </row>
    <row r="216" spans="2:9" ht="15">
      <c r="B216" s="1039">
        <v>21</v>
      </c>
      <c r="C216" s="1045" t="s">
        <v>1106</v>
      </c>
      <c r="D216" s="1387" t="s">
        <v>927</v>
      </c>
      <c r="E216" s="1387"/>
      <c r="F216" s="1388"/>
      <c r="G216" s="256"/>
      <c r="H216" s="201"/>
      <c r="I216" s="201"/>
    </row>
    <row r="217" spans="2:9" ht="30" customHeight="1">
      <c r="B217" s="1112">
        <v>22</v>
      </c>
      <c r="C217" s="1113" t="s">
        <v>247</v>
      </c>
      <c r="D217" s="1371" t="s">
        <v>44</v>
      </c>
      <c r="E217" s="1372"/>
      <c r="F217" s="1373"/>
      <c r="G217" s="256"/>
      <c r="H217" s="201"/>
      <c r="I217" s="201"/>
    </row>
    <row r="218" spans="2:9" ht="15">
      <c r="B218" s="1114">
        <v>23</v>
      </c>
      <c r="C218" s="1045" t="s">
        <v>1174</v>
      </c>
      <c r="D218" s="1050" t="s">
        <v>926</v>
      </c>
      <c r="E218" s="1050"/>
      <c r="F218" s="1115"/>
      <c r="G218" s="256"/>
      <c r="H218" s="201"/>
      <c r="I218" s="201"/>
    </row>
    <row r="219" spans="2:9" ht="15">
      <c r="B219" s="1039">
        <v>24</v>
      </c>
      <c r="C219" s="1057" t="s">
        <v>569</v>
      </c>
      <c r="D219" s="1048" t="s">
        <v>805</v>
      </c>
      <c r="E219" s="1048"/>
      <c r="F219" s="1058"/>
      <c r="G219" s="256"/>
      <c r="H219" s="201"/>
      <c r="I219" s="201"/>
    </row>
    <row r="220" spans="2:9" ht="15">
      <c r="B220" s="1116">
        <v>25</v>
      </c>
      <c r="C220" s="1036" t="s">
        <v>1105</v>
      </c>
      <c r="D220" s="1117" t="s">
        <v>555</v>
      </c>
      <c r="E220" s="1050"/>
      <c r="F220" s="1115"/>
      <c r="G220" s="201"/>
      <c r="H220" s="201"/>
      <c r="I220" s="201"/>
    </row>
    <row r="221" spans="2:9" ht="15">
      <c r="B221" s="1118">
        <v>26</v>
      </c>
      <c r="C221" s="1037" t="s">
        <v>1109</v>
      </c>
      <c r="D221" s="1119" t="s">
        <v>45</v>
      </c>
      <c r="E221" s="1120"/>
      <c r="F221" s="1121"/>
      <c r="G221" s="201"/>
      <c r="H221" s="201"/>
      <c r="I221" s="201"/>
    </row>
    <row r="222" spans="2:9" ht="15">
      <c r="B222" s="1118">
        <v>27</v>
      </c>
      <c r="C222" s="1037" t="s">
        <v>949</v>
      </c>
      <c r="D222" s="1119" t="s">
        <v>948</v>
      </c>
      <c r="E222" s="1120"/>
      <c r="F222" s="1121"/>
      <c r="G222" s="201"/>
      <c r="H222" s="201"/>
      <c r="I222" s="201"/>
    </row>
    <row r="223" spans="2:9" ht="15">
      <c r="B223" s="1039">
        <v>28</v>
      </c>
      <c r="C223" s="1036" t="s">
        <v>1108</v>
      </c>
      <c r="D223" s="1117" t="s">
        <v>51</v>
      </c>
      <c r="E223" s="1050"/>
      <c r="F223" s="1115"/>
      <c r="G223" s="201"/>
      <c r="H223" s="201"/>
      <c r="I223" s="201"/>
    </row>
    <row r="224" spans="2:9" ht="30" customHeight="1" thickBot="1">
      <c r="B224" s="1132">
        <v>29</v>
      </c>
      <c r="C224" s="1133" t="s">
        <v>588</v>
      </c>
      <c r="D224" s="1374" t="s">
        <v>925</v>
      </c>
      <c r="E224" s="1375"/>
      <c r="F224" s="1376"/>
      <c r="G224" s="201"/>
      <c r="H224" s="201"/>
      <c r="I224" s="201"/>
    </row>
    <row r="225" spans="7:9" ht="12" customHeight="1" thickTop="1">
      <c r="G225" s="201"/>
      <c r="H225" s="201"/>
      <c r="I225" s="201"/>
    </row>
    <row r="226" spans="2:9" ht="12" customHeight="1">
      <c r="B226" s="1265" t="s">
        <v>1464</v>
      </c>
      <c r="C226" s="1270"/>
      <c r="G226" s="201"/>
      <c r="H226" s="201"/>
      <c r="I226" s="201"/>
    </row>
    <row r="227" spans="2:9" ht="12" customHeight="1">
      <c r="B227" s="200"/>
      <c r="C227" s="1365"/>
      <c r="G227" s="201"/>
      <c r="H227" s="201"/>
      <c r="I227" s="201"/>
    </row>
    <row r="228" spans="2:9" ht="12" customHeight="1">
      <c r="B228" s="1265" t="s">
        <v>1473</v>
      </c>
      <c r="C228" s="1270"/>
      <c r="D228" s="1266"/>
      <c r="E228" s="1268"/>
      <c r="F228" s="1268"/>
      <c r="G228" s="201"/>
      <c r="H228" s="201"/>
      <c r="I228" s="201"/>
    </row>
    <row r="229" spans="7:9" ht="12" customHeight="1">
      <c r="G229" s="201"/>
      <c r="H229" s="201"/>
      <c r="I229" s="201"/>
    </row>
    <row r="230" spans="2:9" ht="12" customHeight="1">
      <c r="B230" s="1265" t="s">
        <v>1470</v>
      </c>
      <c r="C230" s="1270"/>
      <c r="D230" s="1266"/>
      <c r="E230" s="1268"/>
      <c r="F230" s="1268"/>
      <c r="G230" s="201"/>
      <c r="H230" s="201"/>
      <c r="I230" s="201"/>
    </row>
    <row r="231" spans="7:9" ht="12" customHeight="1">
      <c r="G231" s="201"/>
      <c r="H231" s="201"/>
      <c r="I231" s="201"/>
    </row>
    <row r="232" spans="2:9" ht="12" customHeight="1">
      <c r="B232" s="1265" t="s">
        <v>1471</v>
      </c>
      <c r="C232" s="1270"/>
      <c r="D232" s="1266"/>
      <c r="E232" s="1268"/>
      <c r="F232" s="1268"/>
      <c r="G232" s="201"/>
      <c r="H232" s="201"/>
      <c r="I232" s="201"/>
    </row>
    <row r="233" spans="7:9" ht="12" customHeight="1">
      <c r="G233" s="201"/>
      <c r="H233" s="201"/>
      <c r="I233" s="201"/>
    </row>
    <row r="234" spans="2:9" ht="12" customHeight="1">
      <c r="B234" s="1265" t="s">
        <v>1472</v>
      </c>
      <c r="C234" s="1270"/>
      <c r="D234" s="1266"/>
      <c r="E234" s="1268"/>
      <c r="F234" s="1268"/>
      <c r="G234" s="201"/>
      <c r="H234" s="201"/>
      <c r="I234" s="201"/>
    </row>
    <row r="235" spans="7:9" ht="12" customHeight="1">
      <c r="G235" s="201"/>
      <c r="H235" s="201"/>
      <c r="I235" s="201"/>
    </row>
    <row r="236" spans="4:9" ht="12" customHeight="1">
      <c r="D236" s="197" t="s">
        <v>1238</v>
      </c>
      <c r="G236" s="201"/>
      <c r="H236" s="201"/>
      <c r="I236" s="201"/>
    </row>
    <row r="237" spans="4:9" ht="13.5" customHeight="1">
      <c r="D237" s="197" t="s">
        <v>313</v>
      </c>
      <c r="G237" s="201"/>
      <c r="H237" s="201"/>
      <c r="I237" s="201"/>
    </row>
    <row r="238" spans="7:9" ht="13.5" customHeight="1">
      <c r="G238" s="201"/>
      <c r="H238" s="201"/>
      <c r="I238" s="201"/>
    </row>
    <row r="239" spans="7:9" ht="12.75">
      <c r="G239" s="201"/>
      <c r="H239" s="201"/>
      <c r="I239" s="201"/>
    </row>
    <row r="240" spans="7:9" ht="12.75">
      <c r="G240" s="201"/>
      <c r="H240" s="201"/>
      <c r="I240" s="201"/>
    </row>
    <row r="241" spans="7:9" ht="12.75">
      <c r="G241" s="201"/>
      <c r="H241" s="201"/>
      <c r="I241" s="201"/>
    </row>
    <row r="242" spans="7:9" ht="12.75">
      <c r="G242" s="201"/>
      <c r="H242" s="201"/>
      <c r="I242" s="201"/>
    </row>
    <row r="243" spans="7:9" ht="12.75">
      <c r="G243" s="201"/>
      <c r="H243" s="201"/>
      <c r="I243" s="201"/>
    </row>
    <row r="244" spans="7:9" ht="12.75">
      <c r="G244" s="201"/>
      <c r="H244" s="201"/>
      <c r="I244" s="201"/>
    </row>
    <row r="245" spans="7:9" ht="12.75">
      <c r="G245" s="201"/>
      <c r="H245" s="201"/>
      <c r="I245" s="201"/>
    </row>
    <row r="246" spans="7:9" ht="12.75">
      <c r="G246" s="201"/>
      <c r="H246" s="201"/>
      <c r="I246" s="201"/>
    </row>
    <row r="247" spans="7:9" ht="12.75">
      <c r="G247" s="201"/>
      <c r="H247" s="201"/>
      <c r="I247" s="201"/>
    </row>
    <row r="248" spans="7:9" ht="12.75">
      <c r="G248" s="201"/>
      <c r="H248" s="201"/>
      <c r="I248" s="201"/>
    </row>
    <row r="249" spans="7:9" ht="12.75">
      <c r="G249" s="201"/>
      <c r="H249" s="201"/>
      <c r="I249" s="201"/>
    </row>
    <row r="250" spans="7:9" ht="12.75">
      <c r="G250" s="201"/>
      <c r="H250" s="201"/>
      <c r="I250" s="201"/>
    </row>
    <row r="251" spans="7:9" ht="12.75">
      <c r="G251" s="201"/>
      <c r="H251" s="201"/>
      <c r="I251" s="201"/>
    </row>
    <row r="252" spans="7:9" ht="12.75">
      <c r="G252" s="201"/>
      <c r="H252" s="201"/>
      <c r="I252" s="201"/>
    </row>
    <row r="253" spans="7:9" ht="12.75">
      <c r="G253" s="201"/>
      <c r="H253" s="201"/>
      <c r="I253" s="201"/>
    </row>
    <row r="254" spans="7:9" ht="12.75">
      <c r="G254" s="201"/>
      <c r="H254" s="201"/>
      <c r="I254" s="201"/>
    </row>
    <row r="255" spans="7:9" ht="12.75">
      <c r="G255" s="201"/>
      <c r="H255" s="201"/>
      <c r="I255" s="201"/>
    </row>
    <row r="256" spans="7:9" ht="12.75">
      <c r="G256" s="201"/>
      <c r="H256" s="201"/>
      <c r="I256" s="201"/>
    </row>
    <row r="257" spans="7:9" ht="12.75">
      <c r="G257" s="201"/>
      <c r="H257" s="201"/>
      <c r="I257" s="201"/>
    </row>
    <row r="258" spans="7:9" ht="12.75">
      <c r="G258" s="201"/>
      <c r="H258" s="201"/>
      <c r="I258" s="201"/>
    </row>
    <row r="259" spans="7:9" ht="12.75">
      <c r="G259" s="201"/>
      <c r="H259" s="201"/>
      <c r="I259" s="201"/>
    </row>
    <row r="260" spans="7:9" ht="12.75">
      <c r="G260" s="201"/>
      <c r="H260" s="201"/>
      <c r="I260" s="201"/>
    </row>
    <row r="261" spans="7:9" ht="12.75">
      <c r="G261" s="201"/>
      <c r="H261" s="201"/>
      <c r="I261" s="201"/>
    </row>
    <row r="262" spans="7:9" ht="12.75">
      <c r="G262" s="201"/>
      <c r="H262" s="201"/>
      <c r="I262" s="201"/>
    </row>
    <row r="263" spans="7:9" ht="12.75">
      <c r="G263" s="201"/>
      <c r="H263" s="201"/>
      <c r="I263" s="201"/>
    </row>
    <row r="264" spans="7:9" ht="12.75">
      <c r="G264" s="201"/>
      <c r="H264" s="201"/>
      <c r="I264" s="201"/>
    </row>
  </sheetData>
  <sheetProtection/>
  <mergeCells count="24">
    <mergeCell ref="B1:F1"/>
    <mergeCell ref="B2:F2"/>
    <mergeCell ref="B182:F182"/>
    <mergeCell ref="B183:F183"/>
    <mergeCell ref="C6:C7"/>
    <mergeCell ref="C91:C92"/>
    <mergeCell ref="B74:F75"/>
    <mergeCell ref="B77:F78"/>
    <mergeCell ref="E204:F204"/>
    <mergeCell ref="D216:F216"/>
    <mergeCell ref="E210:F210"/>
    <mergeCell ref="E208:F208"/>
    <mergeCell ref="E209:F209"/>
    <mergeCell ref="D215:F215"/>
    <mergeCell ref="E187:E188"/>
    <mergeCell ref="D217:F217"/>
    <mergeCell ref="D224:F224"/>
    <mergeCell ref="B86:F86"/>
    <mergeCell ref="B87:F87"/>
    <mergeCell ref="E206:F206"/>
    <mergeCell ref="E207:F207"/>
    <mergeCell ref="E205:F205"/>
    <mergeCell ref="C187:C188"/>
    <mergeCell ref="E203:F203"/>
  </mergeCells>
  <printOptions/>
  <pageMargins left="0.25" right="0.25" top="0.75" bottom="0.5" header="0.5" footer="0.5"/>
  <pageSetup fitToHeight="0" horizontalDpi="600" verticalDpi="600" orientation="portrait" scale="48" r:id="rId1"/>
  <headerFooter alignWithMargins="0">
    <oddHeader>&amp;C&amp;"Times New Roman,Bold"&amp;16ATTACHMENT H-1, Page &amp;P  of &amp;N
The Empire District Electric Company</oddHeader>
  </headerFooter>
  <rowBreaks count="2" manualBreakCount="2">
    <brk id="85" max="6" man="1"/>
    <brk id="181" max="255" man="1"/>
  </rowBreaks>
</worksheet>
</file>

<file path=xl/worksheets/sheet3.xml><?xml version="1.0" encoding="utf-8"?>
<worksheet xmlns="http://schemas.openxmlformats.org/spreadsheetml/2006/main" xmlns:r="http://schemas.openxmlformats.org/officeDocument/2006/relationships">
  <dimension ref="A1:AG2968"/>
  <sheetViews>
    <sheetView view="pageBreakPreview" zoomScale="60" zoomScaleNormal="66" zoomScalePageLayoutView="66" workbookViewId="0" topLeftCell="A1">
      <selection activeCell="B4" sqref="B4"/>
    </sheetView>
  </sheetViews>
  <sheetFormatPr defaultColWidth="9.140625" defaultRowHeight="12.75"/>
  <cols>
    <col min="1" max="1" width="6.7109375" style="66" customWidth="1"/>
    <col min="2" max="2" width="3.421875" style="32" customWidth="1"/>
    <col min="3" max="3" width="58.7109375" style="32" customWidth="1"/>
    <col min="4" max="4" width="45.7109375" style="32" customWidth="1"/>
    <col min="5" max="5" width="20.7109375" style="89" customWidth="1"/>
    <col min="6" max="6" width="56.7109375" style="50" customWidth="1"/>
    <col min="7" max="7" width="1.7109375" style="50" customWidth="1"/>
    <col min="8" max="8" width="20.7109375" style="50" customWidth="1"/>
    <col min="9" max="9" width="4.140625" style="55" customWidth="1"/>
    <col min="10" max="10" width="27.8515625" style="50" customWidth="1"/>
    <col min="11" max="11" width="23.28125" style="137" bestFit="1" customWidth="1"/>
    <col min="12" max="12" width="10.140625" style="50" bestFit="1" customWidth="1"/>
    <col min="13" max="16384" width="9.140625" style="50" customWidth="1"/>
  </cols>
  <sheetData>
    <row r="1" spans="1:14" ht="21" customHeight="1">
      <c r="A1" s="1399" t="s">
        <v>1033</v>
      </c>
      <c r="B1" s="1400"/>
      <c r="C1" s="1400"/>
      <c r="D1" s="1400"/>
      <c r="E1" s="1400"/>
      <c r="F1" s="1400"/>
      <c r="G1" s="1400"/>
      <c r="H1" s="1400"/>
      <c r="I1" s="707"/>
      <c r="J1" s="442"/>
      <c r="K1" s="441"/>
      <c r="L1" s="442"/>
      <c r="M1" s="442"/>
      <c r="N1" s="442"/>
    </row>
    <row r="2" spans="1:14" ht="25.5" customHeight="1">
      <c r="A2" s="1401" t="str">
        <f>Inputs!B2</f>
        <v>(For Rate Year Beginning July 1, 2015, Based on 2014 Data)</v>
      </c>
      <c r="B2" s="1401"/>
      <c r="C2" s="1401"/>
      <c r="D2" s="1401"/>
      <c r="E2" s="1401"/>
      <c r="F2" s="1401"/>
      <c r="G2" s="1401"/>
      <c r="H2" s="1401"/>
      <c r="I2" s="609"/>
      <c r="J2" s="442"/>
      <c r="K2" s="441"/>
      <c r="L2" s="442"/>
      <c r="M2" s="442"/>
      <c r="N2" s="442"/>
    </row>
    <row r="3" spans="1:14" ht="25.5" customHeight="1" thickBot="1">
      <c r="A3" s="609"/>
      <c r="B3" s="609"/>
      <c r="C3" s="609"/>
      <c r="D3" s="609"/>
      <c r="E3" s="609"/>
      <c r="F3" s="609"/>
      <c r="G3" s="609"/>
      <c r="H3" s="609"/>
      <c r="I3" s="609"/>
      <c r="J3" s="442"/>
      <c r="K3" s="441"/>
      <c r="L3" s="442"/>
      <c r="M3" s="442"/>
      <c r="N3" s="442"/>
    </row>
    <row r="4" spans="1:14" ht="27.75" customHeight="1">
      <c r="A4" s="209"/>
      <c r="B4" s="79"/>
      <c r="C4" s="894"/>
      <c r="D4" s="1403"/>
      <c r="E4" s="1403"/>
      <c r="F4" s="1404"/>
      <c r="J4" s="442"/>
      <c r="K4" s="441"/>
      <c r="L4" s="442"/>
      <c r="M4" s="442"/>
      <c r="N4" s="442"/>
    </row>
    <row r="5" spans="1:14" s="72" customFormat="1" ht="42" customHeight="1" thickBot="1">
      <c r="A5" s="893"/>
      <c r="B5" s="210"/>
      <c r="C5" s="895"/>
      <c r="D5" s="896"/>
      <c r="E5" s="897" t="s">
        <v>440</v>
      </c>
      <c r="F5" s="898" t="s">
        <v>52</v>
      </c>
      <c r="G5" s="218"/>
      <c r="H5" s="780"/>
      <c r="I5" s="214"/>
      <c r="J5" s="443"/>
      <c r="K5" s="444"/>
      <c r="L5" s="443"/>
      <c r="M5" s="443"/>
      <c r="N5" s="443"/>
    </row>
    <row r="6" spans="1:14" s="214" customFormat="1" ht="23.25" customHeight="1">
      <c r="A6" s="209" t="s">
        <v>1065</v>
      </c>
      <c r="B6" s="210"/>
      <c r="C6" s="211"/>
      <c r="D6" s="211"/>
      <c r="E6" s="152"/>
      <c r="F6" s="212"/>
      <c r="G6" s="128"/>
      <c r="H6" s="213"/>
      <c r="J6" s="443"/>
      <c r="K6" s="444"/>
      <c r="L6" s="443"/>
      <c r="M6" s="443"/>
      <c r="N6" s="443"/>
    </row>
    <row r="7" spans="1:14" s="55" customFormat="1" ht="15.75">
      <c r="A7" s="88" t="s">
        <v>1155</v>
      </c>
      <c r="B7" s="87"/>
      <c r="C7" s="108"/>
      <c r="D7" s="108"/>
      <c r="E7" s="153"/>
      <c r="F7" s="109"/>
      <c r="G7" s="109"/>
      <c r="H7" s="118"/>
      <c r="J7" s="442"/>
      <c r="K7" s="441"/>
      <c r="L7" s="442"/>
      <c r="M7" s="442"/>
      <c r="N7" s="442"/>
    </row>
    <row r="8" spans="1:14" s="55" customFormat="1" ht="15.75">
      <c r="A8" s="94"/>
      <c r="B8" s="79"/>
      <c r="C8" s="79"/>
      <c r="D8" s="79"/>
      <c r="E8" s="152"/>
      <c r="F8" s="99"/>
      <c r="G8" s="99"/>
      <c r="H8" s="107"/>
      <c r="J8" s="442"/>
      <c r="K8" s="441"/>
      <c r="L8" s="442"/>
      <c r="M8" s="442"/>
      <c r="N8" s="442"/>
    </row>
    <row r="9" spans="1:14" ht="15.75">
      <c r="A9" s="45"/>
      <c r="B9" s="24" t="s">
        <v>1160</v>
      </c>
      <c r="E9" s="20"/>
      <c r="F9" s="11"/>
      <c r="G9" s="5"/>
      <c r="H9" s="5"/>
      <c r="J9" s="442"/>
      <c r="K9" s="441"/>
      <c r="L9" s="442"/>
      <c r="M9" s="442"/>
      <c r="N9" s="442"/>
    </row>
    <row r="10" spans="1:14" ht="15">
      <c r="A10" s="31">
        <v>1</v>
      </c>
      <c r="B10" s="31"/>
      <c r="C10" s="61" t="s">
        <v>1134</v>
      </c>
      <c r="D10" s="183"/>
      <c r="E10" s="91"/>
      <c r="F10" s="610" t="s">
        <v>929</v>
      </c>
      <c r="G10" s="32"/>
      <c r="H10" s="813">
        <f>Inputs!D93</f>
        <v>2770590</v>
      </c>
      <c r="J10" s="442"/>
      <c r="K10" s="441"/>
      <c r="L10" s="442"/>
      <c r="M10" s="442"/>
      <c r="N10" s="442"/>
    </row>
    <row r="11" spans="1:14" ht="15">
      <c r="A11" s="89"/>
      <c r="C11" s="10"/>
      <c r="D11" s="10"/>
      <c r="F11" s="55"/>
      <c r="H11" s="55"/>
      <c r="J11" s="442"/>
      <c r="K11" s="441"/>
      <c r="L11" s="442"/>
      <c r="M11" s="442"/>
      <c r="N11" s="442"/>
    </row>
    <row r="12" spans="1:14" ht="15">
      <c r="A12" s="31">
        <f>+A10+1</f>
        <v>2</v>
      </c>
      <c r="B12" s="31"/>
      <c r="C12" s="61" t="s">
        <v>1135</v>
      </c>
      <c r="D12" s="61"/>
      <c r="E12" s="154"/>
      <c r="F12" s="61" t="s">
        <v>930</v>
      </c>
      <c r="G12" s="32"/>
      <c r="H12" s="11">
        <f>Inputs!D95</f>
        <v>49841754</v>
      </c>
      <c r="I12" s="91"/>
      <c r="J12" s="442"/>
      <c r="K12" s="441"/>
      <c r="L12" s="442"/>
      <c r="M12" s="442"/>
      <c r="N12" s="442"/>
    </row>
    <row r="13" spans="1:14" ht="15">
      <c r="A13" s="31">
        <f>+A12+1</f>
        <v>3</v>
      </c>
      <c r="B13" s="31"/>
      <c r="C13" s="61" t="s">
        <v>1156</v>
      </c>
      <c r="D13" s="61"/>
      <c r="F13" s="61" t="s">
        <v>931</v>
      </c>
      <c r="G13" s="32"/>
      <c r="H13" s="11">
        <f>Inputs!D94</f>
        <v>14211590</v>
      </c>
      <c r="I13" s="91"/>
      <c r="J13" s="442"/>
      <c r="K13" s="441"/>
      <c r="L13" s="442"/>
      <c r="M13" s="442"/>
      <c r="N13" s="442"/>
    </row>
    <row r="14" spans="1:14" ht="15">
      <c r="A14" s="31">
        <f>+A13+1</f>
        <v>4</v>
      </c>
      <c r="B14" s="31"/>
      <c r="C14" s="47" t="s">
        <v>694</v>
      </c>
      <c r="D14" s="34"/>
      <c r="E14" s="155"/>
      <c r="F14" s="59" t="str">
        <f>"(Line "&amp;A12&amp;" - Line "&amp;A13&amp;")"</f>
        <v>(Line 2 - Line 3)</v>
      </c>
      <c r="G14" s="60"/>
      <c r="H14" s="34">
        <f>H12-H13</f>
        <v>35630164</v>
      </c>
      <c r="J14" s="442"/>
      <c r="K14" s="441"/>
      <c r="L14" s="442"/>
      <c r="M14" s="442"/>
      <c r="N14" s="442"/>
    </row>
    <row r="15" spans="1:14" ht="15">
      <c r="A15" s="31"/>
      <c r="B15" s="31"/>
      <c r="C15" s="3"/>
      <c r="D15" s="10"/>
      <c r="E15" s="20"/>
      <c r="F15" s="54"/>
      <c r="G15" s="32"/>
      <c r="H15" s="5"/>
      <c r="I15" s="91"/>
      <c r="J15" s="442"/>
      <c r="K15" s="441"/>
      <c r="L15" s="442"/>
      <c r="M15" s="442"/>
      <c r="N15" s="442"/>
    </row>
    <row r="16" spans="1:14" ht="16.5" thickBot="1">
      <c r="A16" s="31">
        <v>5</v>
      </c>
      <c r="B16" s="40" t="s">
        <v>1190</v>
      </c>
      <c r="C16" s="40"/>
      <c r="D16" s="110"/>
      <c r="E16" s="156"/>
      <c r="F16" s="276" t="str">
        <f>"(Line "&amp;A10&amp;" / Line "&amp;A14&amp;")"</f>
        <v>(Line 1 / Line 4)</v>
      </c>
      <c r="G16" s="111"/>
      <c r="H16" s="101">
        <f>H10/H14</f>
        <v>0.07775967576236809</v>
      </c>
      <c r="J16" s="442"/>
      <c r="K16" s="441"/>
      <c r="L16" s="442"/>
      <c r="M16" s="442"/>
      <c r="N16" s="442"/>
    </row>
    <row r="17" spans="1:14" ht="16.5" thickTop="1">
      <c r="A17" s="31"/>
      <c r="B17" s="31"/>
      <c r="C17" s="24"/>
      <c r="D17" s="54"/>
      <c r="E17" s="28"/>
      <c r="F17" s="54"/>
      <c r="G17" s="32"/>
      <c r="H17" s="38"/>
      <c r="J17" s="442"/>
      <c r="K17" s="441"/>
      <c r="L17" s="442"/>
      <c r="M17" s="442"/>
      <c r="N17" s="442"/>
    </row>
    <row r="18" spans="1:14" ht="15.75">
      <c r="A18" s="89"/>
      <c r="B18" s="24" t="s">
        <v>1199</v>
      </c>
      <c r="D18" s="50"/>
      <c r="F18" s="55"/>
      <c r="J18" s="442"/>
      <c r="K18" s="441"/>
      <c r="L18" s="442"/>
      <c r="M18" s="442"/>
      <c r="N18" s="442"/>
    </row>
    <row r="19" spans="1:14" ht="15">
      <c r="A19" s="76">
        <f>+A16+1</f>
        <v>6</v>
      </c>
      <c r="B19" s="50"/>
      <c r="C19" s="61" t="s">
        <v>1207</v>
      </c>
      <c r="E19" s="180"/>
      <c r="F19" s="61" t="s">
        <v>15</v>
      </c>
      <c r="H19" s="11">
        <f>Inputs!D39</f>
        <v>2407213723</v>
      </c>
      <c r="J19" s="440"/>
      <c r="K19" s="441"/>
      <c r="L19" s="442"/>
      <c r="M19" s="442"/>
      <c r="N19" s="442"/>
    </row>
    <row r="20" spans="1:14" ht="15">
      <c r="A20" s="91"/>
      <c r="B20" s="50"/>
      <c r="C20" s="61"/>
      <c r="E20" s="157"/>
      <c r="F20" s="61"/>
      <c r="H20" s="11"/>
      <c r="J20" s="442"/>
      <c r="K20" s="441"/>
      <c r="L20" s="442"/>
      <c r="M20" s="442"/>
      <c r="N20" s="442"/>
    </row>
    <row r="21" spans="1:14" ht="15" customHeight="1">
      <c r="A21" s="76">
        <f>A19+1</f>
        <v>7</v>
      </c>
      <c r="B21" s="50"/>
      <c r="C21" s="61" t="s">
        <v>1133</v>
      </c>
      <c r="E21" s="180" t="s">
        <v>792</v>
      </c>
      <c r="F21" s="61" t="s">
        <v>1368</v>
      </c>
      <c r="H21" s="11">
        <f>'11 - Reconciliation'!M26</f>
        <v>736145379</v>
      </c>
      <c r="J21" s="442"/>
      <c r="K21" s="441"/>
      <c r="L21" s="442"/>
      <c r="M21" s="442"/>
      <c r="N21" s="442"/>
    </row>
    <row r="22" spans="1:14" ht="15" customHeight="1">
      <c r="A22" s="76">
        <f>+A21+1</f>
        <v>8</v>
      </c>
      <c r="B22" s="50"/>
      <c r="C22" s="61" t="s">
        <v>975</v>
      </c>
      <c r="E22" s="180" t="s">
        <v>253</v>
      </c>
      <c r="F22" s="11" t="s">
        <v>16</v>
      </c>
      <c r="H22" s="11">
        <f>Inputs!D37</f>
        <v>15749246</v>
      </c>
      <c r="J22" s="442"/>
      <c r="K22" s="441"/>
      <c r="L22" s="442"/>
      <c r="M22" s="442"/>
      <c r="N22" s="442"/>
    </row>
    <row r="23" spans="1:14" ht="15">
      <c r="A23" s="76">
        <f>A22+1</f>
        <v>9</v>
      </c>
      <c r="C23" s="48" t="s">
        <v>1159</v>
      </c>
      <c r="D23" s="60"/>
      <c r="E23" s="158"/>
      <c r="F23" s="59" t="str">
        <f>"(Line "&amp;A21&amp;" + "&amp;A22&amp;")"</f>
        <v>(Line 7 + 8)</v>
      </c>
      <c r="G23" s="57"/>
      <c r="H23" s="59">
        <f>SUM(H21:H22)</f>
        <v>751894625</v>
      </c>
      <c r="J23" s="442"/>
      <c r="K23" s="441"/>
      <c r="L23" s="442"/>
      <c r="M23" s="442"/>
      <c r="N23" s="442"/>
    </row>
    <row r="24" spans="1:14" ht="17.25" customHeight="1">
      <c r="A24" s="89"/>
      <c r="C24" s="36"/>
      <c r="F24" s="11"/>
      <c r="H24" s="86"/>
      <c r="J24" s="442"/>
      <c r="K24" s="441"/>
      <c r="L24" s="442"/>
      <c r="M24" s="442"/>
      <c r="N24" s="442"/>
    </row>
    <row r="25" spans="1:14" ht="15">
      <c r="A25" s="31">
        <f>+A23+1</f>
        <v>10</v>
      </c>
      <c r="B25" s="50"/>
      <c r="C25" s="57" t="s">
        <v>1195</v>
      </c>
      <c r="D25" s="57"/>
      <c r="E25" s="158"/>
      <c r="F25" s="59" t="str">
        <f>"(Line "&amp;A19&amp;" - Line "&amp;A23&amp;")"</f>
        <v>(Line 6 - Line 9)</v>
      </c>
      <c r="G25" s="57"/>
      <c r="H25" s="34">
        <f>H19-H23</f>
        <v>1655319098</v>
      </c>
      <c r="J25" s="442"/>
      <c r="K25" s="441"/>
      <c r="L25" s="442"/>
      <c r="M25" s="442"/>
      <c r="N25" s="442"/>
    </row>
    <row r="26" spans="1:14" ht="15">
      <c r="A26" s="89"/>
      <c r="B26" s="50"/>
      <c r="C26" s="50"/>
      <c r="D26" s="50"/>
      <c r="F26" s="55"/>
      <c r="J26" s="442"/>
      <c r="K26" s="445"/>
      <c r="L26" s="442"/>
      <c r="M26" s="442"/>
      <c r="N26" s="442"/>
    </row>
    <row r="27" spans="1:14" ht="15">
      <c r="A27" s="76">
        <f>+A25+1</f>
        <v>11</v>
      </c>
      <c r="B27" s="50"/>
      <c r="C27" s="55" t="s">
        <v>500</v>
      </c>
      <c r="D27" s="55"/>
      <c r="F27" s="104" t="str">
        <f>"(Line "&amp;A52&amp;" - Line "&amp;A50&amp;")"</f>
        <v>(Line 27 - Line 26)</v>
      </c>
      <c r="H27" s="86">
        <f>H52-H50</f>
        <v>297835716.0548866</v>
      </c>
      <c r="J27" s="440"/>
      <c r="K27" s="441"/>
      <c r="L27" s="442"/>
      <c r="M27" s="442"/>
      <c r="N27" s="442"/>
    </row>
    <row r="28" spans="1:14" ht="16.5" thickBot="1">
      <c r="A28" s="31">
        <f>+A27+1</f>
        <v>12</v>
      </c>
      <c r="B28" s="43" t="s">
        <v>1123</v>
      </c>
      <c r="C28" s="257"/>
      <c r="D28" s="657"/>
      <c r="E28" s="159"/>
      <c r="F28" s="276" t="str">
        <f>"(Line "&amp;A27&amp;" / Line "&amp;A19&amp;")"</f>
        <v>(Line 11 / Line 6)</v>
      </c>
      <c r="G28" s="102"/>
      <c r="H28" s="101">
        <f>H27/H19</f>
        <v>0.12372632858029224</v>
      </c>
      <c r="J28" s="442"/>
      <c r="K28" s="441"/>
      <c r="L28" s="442"/>
      <c r="M28" s="442"/>
      <c r="N28" s="442"/>
    </row>
    <row r="29" spans="1:14" ht="15.75" thickTop="1">
      <c r="A29" s="89"/>
      <c r="C29" s="54"/>
      <c r="D29" s="54"/>
      <c r="F29" s="55"/>
      <c r="J29" s="442"/>
      <c r="K29" s="441"/>
      <c r="L29" s="442"/>
      <c r="M29" s="442"/>
      <c r="N29" s="442"/>
    </row>
    <row r="30" spans="1:14" s="35" customFormat="1" ht="15">
      <c r="A30" s="76">
        <f>+A28+1</f>
        <v>13</v>
      </c>
      <c r="B30" s="6"/>
      <c r="C30" s="658" t="s">
        <v>503</v>
      </c>
      <c r="D30" s="27"/>
      <c r="E30" s="28"/>
      <c r="F30" s="104" t="str">
        <f>"(Line "&amp;A66&amp;" - Line "&amp;A50&amp;")"</f>
        <v>(Line 35 - Line 26)</v>
      </c>
      <c r="G30" s="10"/>
      <c r="H30" s="7">
        <f>H66-H50</f>
        <v>205573967.51097637</v>
      </c>
      <c r="I30" s="233"/>
      <c r="J30" s="446"/>
      <c r="K30" s="447"/>
      <c r="L30" s="446"/>
      <c r="M30" s="446"/>
      <c r="N30" s="446"/>
    </row>
    <row r="31" spans="1:14" ht="16.5" thickBot="1">
      <c r="A31" s="31">
        <f>+A30+1</f>
        <v>14</v>
      </c>
      <c r="B31" s="43" t="s">
        <v>1196</v>
      </c>
      <c r="C31" s="43"/>
      <c r="D31" s="102"/>
      <c r="E31" s="159"/>
      <c r="F31" s="276" t="str">
        <f>"(Line "&amp;A30&amp;" / Line "&amp;A25&amp;")"</f>
        <v>(Line 13 / Line 10)</v>
      </c>
      <c r="G31" s="102"/>
      <c r="H31" s="101">
        <f>H30/H25</f>
        <v>0.12418993278054741</v>
      </c>
      <c r="J31" s="442"/>
      <c r="K31" s="441"/>
      <c r="L31" s="442"/>
      <c r="M31" s="442"/>
      <c r="N31" s="442"/>
    </row>
    <row r="32" spans="1:14" ht="16.5" thickTop="1">
      <c r="A32" s="31"/>
      <c r="B32" s="613"/>
      <c r="C32" s="613"/>
      <c r="D32" s="81"/>
      <c r="E32" s="154"/>
      <c r="F32" s="42"/>
      <c r="G32" s="81"/>
      <c r="H32" s="636"/>
      <c r="J32" s="442"/>
      <c r="K32" s="441"/>
      <c r="L32" s="442"/>
      <c r="M32" s="442"/>
      <c r="N32" s="442"/>
    </row>
    <row r="33" spans="1:14" ht="15.75">
      <c r="A33" s="31"/>
      <c r="B33" s="613" t="s">
        <v>665</v>
      </c>
      <c r="C33" s="613"/>
      <c r="D33" s="81"/>
      <c r="E33" s="154"/>
      <c r="F33" s="42"/>
      <c r="G33" s="81"/>
      <c r="H33" s="636"/>
      <c r="J33" s="442"/>
      <c r="K33" s="441"/>
      <c r="L33" s="442"/>
      <c r="M33" s="442"/>
      <c r="N33" s="442"/>
    </row>
    <row r="34" spans="1:14" ht="15.75">
      <c r="A34" s="31">
        <v>15</v>
      </c>
      <c r="B34" s="613"/>
      <c r="C34" s="81" t="s">
        <v>666</v>
      </c>
      <c r="D34" s="81"/>
      <c r="E34" s="154"/>
      <c r="F34" s="42" t="s">
        <v>933</v>
      </c>
      <c r="G34" s="81"/>
      <c r="H34" s="814">
        <f>Inputs!D98</f>
        <v>173908439</v>
      </c>
      <c r="J34" s="442"/>
      <c r="K34" s="441"/>
      <c r="L34" s="442"/>
      <c r="M34" s="442"/>
      <c r="N34" s="442"/>
    </row>
    <row r="35" spans="1:14" ht="15.75">
      <c r="A35" s="31">
        <v>16</v>
      </c>
      <c r="B35" s="613"/>
      <c r="C35" s="637" t="s">
        <v>667</v>
      </c>
      <c r="D35" s="637"/>
      <c r="E35" s="169"/>
      <c r="F35" s="104" t="s">
        <v>932</v>
      </c>
      <c r="G35" s="637"/>
      <c r="H35" s="815">
        <f>Inputs!D96+Inputs!D97</f>
        <v>61638368</v>
      </c>
      <c r="J35" s="442"/>
      <c r="K35" s="441"/>
      <c r="L35" s="442"/>
      <c r="M35" s="442"/>
      <c r="N35" s="442"/>
    </row>
    <row r="36" spans="1:14" ht="15.75">
      <c r="A36" s="31">
        <v>17</v>
      </c>
      <c r="B36" s="613"/>
      <c r="C36" s="643" t="s">
        <v>674</v>
      </c>
      <c r="D36" s="643"/>
      <c r="E36" s="644"/>
      <c r="F36" s="645" t="str">
        <f>"(Line "&amp;A34&amp;" + Line "&amp;A35&amp;")"</f>
        <v>(Line 15 + Line 16)</v>
      </c>
      <c r="G36" s="643"/>
      <c r="H36" s="646">
        <f>SUM(H34:H35)</f>
        <v>235546807</v>
      </c>
      <c r="J36" s="442"/>
      <c r="K36" s="441"/>
      <c r="L36" s="442"/>
      <c r="M36" s="442"/>
      <c r="N36" s="442"/>
    </row>
    <row r="37" spans="1:14" ht="16.5" thickBot="1">
      <c r="A37" s="31">
        <v>19</v>
      </c>
      <c r="B37" s="613"/>
      <c r="C37" s="638" t="s">
        <v>1076</v>
      </c>
      <c r="D37" s="639"/>
      <c r="E37" s="640"/>
      <c r="F37" s="641" t="str">
        <f>"(Line "&amp;A35&amp;" / Line "&amp;A36&amp;")"</f>
        <v>(Line 16 / Line 17)</v>
      </c>
      <c r="G37" s="639"/>
      <c r="H37" s="642">
        <f>H35/H36</f>
        <v>0.2616820358766315</v>
      </c>
      <c r="J37" s="442"/>
      <c r="K37" s="441"/>
      <c r="L37" s="442"/>
      <c r="M37" s="442"/>
      <c r="N37" s="442"/>
    </row>
    <row r="38" spans="1:14" ht="16.5" thickTop="1">
      <c r="A38" s="51"/>
      <c r="B38" s="31"/>
      <c r="C38" s="24"/>
      <c r="D38" s="54"/>
      <c r="E38" s="28"/>
      <c r="F38" s="32"/>
      <c r="G38" s="32"/>
      <c r="H38" s="38"/>
      <c r="J38" s="442"/>
      <c r="K38" s="441"/>
      <c r="L38" s="442"/>
      <c r="M38" s="442"/>
      <c r="N38" s="442"/>
    </row>
    <row r="39" spans="1:14" s="55" customFormat="1" ht="15.75">
      <c r="A39" s="88" t="s">
        <v>1194</v>
      </c>
      <c r="B39" s="87"/>
      <c r="C39" s="108"/>
      <c r="D39" s="108"/>
      <c r="E39" s="153"/>
      <c r="F39" s="109"/>
      <c r="G39" s="109"/>
      <c r="H39" s="118"/>
      <c r="J39" s="442"/>
      <c r="K39" s="441"/>
      <c r="L39" s="442"/>
      <c r="M39" s="442"/>
      <c r="N39" s="442"/>
    </row>
    <row r="40" spans="1:14" s="55" customFormat="1" ht="15.75">
      <c r="A40" s="112"/>
      <c r="B40" s="113"/>
      <c r="C40" s="79"/>
      <c r="D40" s="79"/>
      <c r="E40" s="152"/>
      <c r="F40" s="99"/>
      <c r="G40" s="99"/>
      <c r="H40" s="107"/>
      <c r="J40" s="442"/>
      <c r="K40" s="441"/>
      <c r="L40" s="442"/>
      <c r="M40" s="442"/>
      <c r="N40" s="442"/>
    </row>
    <row r="41" spans="1:14" ht="15.75">
      <c r="A41" s="90"/>
      <c r="B41" s="24" t="s">
        <v>1162</v>
      </c>
      <c r="E41" s="28"/>
      <c r="F41" s="11"/>
      <c r="G41" s="45"/>
      <c r="H41" s="5"/>
      <c r="J41" s="442"/>
      <c r="K41" s="441"/>
      <c r="L41" s="442"/>
      <c r="M41" s="442"/>
      <c r="N41" s="442"/>
    </row>
    <row r="42" spans="1:14" ht="15.75">
      <c r="A42" s="29">
        <f>+A37+1</f>
        <v>20</v>
      </c>
      <c r="B42" s="76"/>
      <c r="C42" s="24" t="s">
        <v>1193</v>
      </c>
      <c r="D42" s="54"/>
      <c r="E42" s="180"/>
      <c r="F42" s="11" t="s">
        <v>19</v>
      </c>
      <c r="G42" s="32"/>
      <c r="H42" s="279">
        <f>Inputs!D40</f>
        <v>288542438</v>
      </c>
      <c r="J42" s="442"/>
      <c r="K42" s="441"/>
      <c r="L42" s="442"/>
      <c r="M42" s="442"/>
      <c r="N42" s="442"/>
    </row>
    <row r="43" spans="1:14" ht="15">
      <c r="A43" s="29"/>
      <c r="B43" s="76"/>
      <c r="C43" s="26"/>
      <c r="D43" s="54"/>
      <c r="E43" s="180"/>
      <c r="F43" s="11"/>
      <c r="G43" s="54"/>
      <c r="H43" s="11"/>
      <c r="J43" s="442"/>
      <c r="K43" s="441"/>
      <c r="L43" s="442"/>
      <c r="M43" s="442"/>
      <c r="N43" s="442"/>
    </row>
    <row r="44" spans="1:14" ht="15">
      <c r="A44" s="29">
        <f>A42+1</f>
        <v>21</v>
      </c>
      <c r="B44" s="76"/>
      <c r="C44" s="26" t="s">
        <v>848</v>
      </c>
      <c r="D44" s="54"/>
      <c r="E44" s="91"/>
      <c r="F44" s="11" t="s">
        <v>20</v>
      </c>
      <c r="G44" s="54"/>
      <c r="H44" s="11">
        <f>Inputs!D53</f>
        <v>78344767</v>
      </c>
      <c r="I44" s="233"/>
      <c r="J44" s="448"/>
      <c r="K44" s="441"/>
      <c r="L44" s="442"/>
      <c r="M44" s="442"/>
      <c r="N44" s="442"/>
    </row>
    <row r="45" spans="1:14" ht="15">
      <c r="A45" s="29">
        <f>A44+1</f>
        <v>22</v>
      </c>
      <c r="B45" s="76"/>
      <c r="C45" s="26" t="s">
        <v>849</v>
      </c>
      <c r="D45" s="54"/>
      <c r="E45" s="91"/>
      <c r="F45" s="277" t="s">
        <v>21</v>
      </c>
      <c r="G45" s="54"/>
      <c r="H45" s="11">
        <f>Inputs!D38</f>
        <v>41168052</v>
      </c>
      <c r="I45" s="233"/>
      <c r="J45" s="446"/>
      <c r="K45" s="441"/>
      <c r="L45" s="442"/>
      <c r="M45" s="442"/>
      <c r="N45" s="442"/>
    </row>
    <row r="46" spans="1:14" ht="16.5" customHeight="1">
      <c r="A46" s="29">
        <f>A45+1</f>
        <v>23</v>
      </c>
      <c r="B46" s="76"/>
      <c r="C46" s="47" t="s">
        <v>1043</v>
      </c>
      <c r="D46" s="56"/>
      <c r="E46" s="168"/>
      <c r="F46" s="42" t="str">
        <f>"(Line "&amp;A44&amp;" + Line "&amp;A45&amp;")"</f>
        <v>(Line 21 + Line 22)</v>
      </c>
      <c r="G46" s="56"/>
      <c r="H46" s="34">
        <f>SUM(H44:H45)</f>
        <v>119512819</v>
      </c>
      <c r="I46" s="233"/>
      <c r="J46" s="446"/>
      <c r="K46" s="441"/>
      <c r="L46" s="442"/>
      <c r="M46" s="442"/>
      <c r="N46" s="442"/>
    </row>
    <row r="47" spans="1:14" ht="15.75">
      <c r="A47" s="29">
        <f>A46+1</f>
        <v>24</v>
      </c>
      <c r="B47" s="76"/>
      <c r="C47" s="246" t="s">
        <v>695</v>
      </c>
      <c r="D47" s="26"/>
      <c r="E47" s="28"/>
      <c r="F47" s="104" t="str">
        <f>"(Line "&amp;A$16&amp;")"</f>
        <v>(Line 5)</v>
      </c>
      <c r="G47" s="288"/>
      <c r="H47" s="473">
        <f>H16</f>
        <v>0.07775967576236809</v>
      </c>
      <c r="I47" s="233"/>
      <c r="J47" s="446"/>
      <c r="K47" s="441"/>
      <c r="L47" s="442"/>
      <c r="M47" s="442"/>
      <c r="N47" s="442"/>
    </row>
    <row r="48" spans="1:14" ht="15.75">
      <c r="A48" s="76">
        <f>+A47+1</f>
        <v>25</v>
      </c>
      <c r="B48" s="55"/>
      <c r="C48" s="49" t="s">
        <v>1044</v>
      </c>
      <c r="D48" s="58"/>
      <c r="E48" s="160"/>
      <c r="F48" s="42" t="str">
        <f>"(Line "&amp;A46&amp;" * Line "&amp;A47&amp;")"</f>
        <v>(Line 23 * Line 24)</v>
      </c>
      <c r="G48" s="58"/>
      <c r="H48" s="219">
        <f>H46*H47</f>
        <v>9293278.054886583</v>
      </c>
      <c r="J48" s="442"/>
      <c r="K48" s="441"/>
      <c r="L48" s="442"/>
      <c r="M48" s="442"/>
      <c r="N48" s="442"/>
    </row>
    <row r="49" spans="1:14" ht="15.75">
      <c r="A49" s="95"/>
      <c r="B49" s="50"/>
      <c r="C49" s="24"/>
      <c r="D49" s="55"/>
      <c r="E49" s="223"/>
      <c r="F49" s="55"/>
      <c r="G49" s="55"/>
      <c r="H49" s="25"/>
      <c r="J49" s="442"/>
      <c r="K49" s="441"/>
      <c r="L49" s="442"/>
      <c r="M49" s="442"/>
      <c r="N49" s="442"/>
    </row>
    <row r="50" spans="1:14" ht="15.75">
      <c r="A50" s="76">
        <f>A48+1</f>
        <v>26</v>
      </c>
      <c r="B50" s="31"/>
      <c r="C50" s="39" t="s">
        <v>809</v>
      </c>
      <c r="D50" s="659" t="s">
        <v>1136</v>
      </c>
      <c r="E50" s="180" t="str">
        <f>"(Note "&amp;B$298&amp;")"</f>
        <v>(Note C)</v>
      </c>
      <c r="F50" s="59" t="s">
        <v>589</v>
      </c>
      <c r="G50" s="56"/>
      <c r="H50" s="220">
        <f>'5 - Cost Support'!K14</f>
        <v>0</v>
      </c>
      <c r="J50" s="442"/>
      <c r="K50" s="441"/>
      <c r="L50" s="442"/>
      <c r="M50" s="442"/>
      <c r="N50" s="442"/>
    </row>
    <row r="51" spans="1:14" ht="15.75">
      <c r="A51" s="95"/>
      <c r="B51" s="50"/>
      <c r="C51" s="24"/>
      <c r="D51" s="55"/>
      <c r="E51" s="91"/>
      <c r="F51" s="55"/>
      <c r="H51" s="25"/>
      <c r="J51" s="442"/>
      <c r="K51" s="441"/>
      <c r="L51" s="442"/>
      <c r="M51" s="442"/>
      <c r="N51" s="442"/>
    </row>
    <row r="52" spans="1:14" s="1" customFormat="1" ht="16.5" thickBot="1">
      <c r="A52" s="76">
        <f>+A50+1</f>
        <v>27</v>
      </c>
      <c r="B52" s="43" t="s">
        <v>1111</v>
      </c>
      <c r="C52" s="257"/>
      <c r="D52" s="257"/>
      <c r="E52" s="312"/>
      <c r="F52" s="278" t="str">
        <f>"(Line "&amp;A42&amp;" + Line "&amp;A48&amp;" + Line "&amp;A50&amp;")"</f>
        <v>(Line 20 + Line 25 + Line 26)</v>
      </c>
      <c r="G52" s="43"/>
      <c r="H52" s="44">
        <f>H42+H48+H50</f>
        <v>297835716.0548866</v>
      </c>
      <c r="I52" s="194"/>
      <c r="J52" s="449"/>
      <c r="K52" s="441"/>
      <c r="L52" s="442"/>
      <c r="M52" s="449"/>
      <c r="N52" s="449"/>
    </row>
    <row r="53" spans="1:14" ht="15.75" thickTop="1">
      <c r="A53" s="95"/>
      <c r="B53" s="50"/>
      <c r="C53" s="55"/>
      <c r="D53" s="55"/>
      <c r="E53" s="91"/>
      <c r="J53" s="442"/>
      <c r="K53" s="441"/>
      <c r="L53" s="442"/>
      <c r="M53" s="442"/>
      <c r="N53" s="442"/>
    </row>
    <row r="54" spans="1:14" ht="15.75">
      <c r="A54" s="29"/>
      <c r="B54" s="24" t="s">
        <v>1152</v>
      </c>
      <c r="C54" s="24"/>
      <c r="D54" s="11"/>
      <c r="E54" s="28"/>
      <c r="F54" s="5"/>
      <c r="G54" s="15"/>
      <c r="H54" s="11"/>
      <c r="J54" s="442"/>
      <c r="K54" s="441"/>
      <c r="L54" s="442"/>
      <c r="M54" s="442"/>
      <c r="N54" s="442"/>
    </row>
    <row r="55" spans="1:14" ht="15">
      <c r="A55" s="95"/>
      <c r="B55" s="54"/>
      <c r="C55" s="54"/>
      <c r="D55" s="54"/>
      <c r="E55" s="91"/>
      <c r="F55" s="11"/>
      <c r="G55" s="5"/>
      <c r="H55" s="5"/>
      <c r="J55" s="442"/>
      <c r="K55" s="441"/>
      <c r="L55" s="442"/>
      <c r="M55" s="442"/>
      <c r="N55" s="442"/>
    </row>
    <row r="56" spans="1:14" ht="15.75">
      <c r="A56" s="29">
        <f>+A52+1</f>
        <v>28</v>
      </c>
      <c r="B56" s="76"/>
      <c r="C56" s="26" t="s">
        <v>1206</v>
      </c>
      <c r="D56" s="27"/>
      <c r="E56" s="180" t="str">
        <f>"(Note "&amp;B$296&amp;")"</f>
        <v>(Note B)</v>
      </c>
      <c r="F56" s="11" t="s">
        <v>22</v>
      </c>
      <c r="G56" s="27"/>
      <c r="H56" s="279">
        <f>Inputs!D54</f>
        <v>87728418</v>
      </c>
      <c r="J56" s="480"/>
      <c r="K56" s="441"/>
      <c r="L56" s="442"/>
      <c r="M56" s="442"/>
      <c r="N56" s="442"/>
    </row>
    <row r="57" spans="1:14" ht="15">
      <c r="A57" s="29"/>
      <c r="B57" s="76"/>
      <c r="C57" s="46"/>
      <c r="D57" s="36"/>
      <c r="E57" s="180"/>
      <c r="F57" s="42"/>
      <c r="G57" s="36"/>
      <c r="H57" s="42"/>
      <c r="J57" s="442"/>
      <c r="K57" s="441"/>
      <c r="L57" s="442"/>
      <c r="M57" s="442"/>
      <c r="N57" s="442"/>
    </row>
    <row r="58" spans="1:14" ht="15">
      <c r="A58" s="29">
        <f>A56+1</f>
        <v>29</v>
      </c>
      <c r="B58" s="76"/>
      <c r="C58" s="46" t="s">
        <v>971</v>
      </c>
      <c r="D58" s="79"/>
      <c r="E58" s="180" t="s">
        <v>1167</v>
      </c>
      <c r="F58" s="42" t="s">
        <v>23</v>
      </c>
      <c r="G58" s="79"/>
      <c r="H58" s="42">
        <f>Inputs!D55</f>
        <v>42550001</v>
      </c>
      <c r="J58" s="442"/>
      <c r="K58" s="441"/>
      <c r="L58" s="442"/>
      <c r="M58" s="442"/>
      <c r="N58" s="442"/>
    </row>
    <row r="59" spans="1:14" ht="15">
      <c r="A59" s="29">
        <f>A58+1</f>
        <v>30</v>
      </c>
      <c r="B59" s="76"/>
      <c r="C59" s="145" t="str">
        <f>+C22</f>
        <v>Accumulated Intangible Amortization (Other Utility Plant)</v>
      </c>
      <c r="D59" s="179"/>
      <c r="E59" s="1183"/>
      <c r="F59" s="104" t="str">
        <f>"(Line "&amp;A$22&amp;")"</f>
        <v>(Line 8)</v>
      </c>
      <c r="G59" s="179"/>
      <c r="H59" s="104">
        <f>H22</f>
        <v>15749246</v>
      </c>
      <c r="J59" s="450"/>
      <c r="K59" s="441"/>
      <c r="L59" s="442"/>
      <c r="M59" s="442"/>
      <c r="N59" s="442"/>
    </row>
    <row r="60" spans="1:14" ht="15">
      <c r="A60" s="29">
        <f>A59+1</f>
        <v>31</v>
      </c>
      <c r="B60" s="76"/>
      <c r="C60" s="48" t="s">
        <v>1159</v>
      </c>
      <c r="D60" s="36"/>
      <c r="E60" s="313"/>
      <c r="F60" s="42" t="str">
        <f>"(Line "&amp;A58&amp;" + "&amp;A59&amp;")"</f>
        <v>(Line 29 + 30)</v>
      </c>
      <c r="G60" s="42"/>
      <c r="H60" s="25">
        <f>SUM(H58:H59)</f>
        <v>58299247</v>
      </c>
      <c r="J60" s="442"/>
      <c r="K60" s="441"/>
      <c r="L60" s="442"/>
      <c r="M60" s="442"/>
      <c r="N60" s="442"/>
    </row>
    <row r="61" spans="1:14" ht="15">
      <c r="A61" s="29">
        <f>+A60+1</f>
        <v>32</v>
      </c>
      <c r="B61" s="76"/>
      <c r="C61" s="46" t="str">
        <f>+C47</f>
        <v>Wage &amp; Salary Allocator</v>
      </c>
      <c r="D61" s="36"/>
      <c r="E61" s="313"/>
      <c r="F61" s="104" t="str">
        <f>"(Line "&amp;A$16&amp;")"</f>
        <v>(Line 5)</v>
      </c>
      <c r="G61" s="42"/>
      <c r="H61" s="474">
        <f>H16</f>
        <v>0.07775967576236809</v>
      </c>
      <c r="J61" s="442"/>
      <c r="K61" s="441"/>
      <c r="L61" s="442"/>
      <c r="M61" s="442"/>
      <c r="N61" s="442"/>
    </row>
    <row r="62" spans="1:14" ht="15">
      <c r="A62" s="29">
        <f>+A61+1</f>
        <v>33</v>
      </c>
      <c r="B62" s="55"/>
      <c r="C62" s="47" t="s">
        <v>1042</v>
      </c>
      <c r="D62" s="58"/>
      <c r="E62" s="168"/>
      <c r="F62" s="42" t="str">
        <f>"(Line "&amp;A60&amp;" * Line "&amp;A61&amp;")"</f>
        <v>(Line 31 * Line 32)</v>
      </c>
      <c r="G62" s="58"/>
      <c r="H62" s="34">
        <f>H60*H61</f>
        <v>4533330.54391021</v>
      </c>
      <c r="J62" s="442"/>
      <c r="K62" s="441"/>
      <c r="L62" s="442"/>
      <c r="M62" s="442"/>
      <c r="N62" s="442"/>
    </row>
    <row r="63" spans="1:14" ht="15">
      <c r="A63" s="95"/>
      <c r="B63" s="50"/>
      <c r="C63" s="50"/>
      <c r="D63" s="50"/>
      <c r="F63" s="89"/>
      <c r="G63" s="89"/>
      <c r="H63" s="231"/>
      <c r="J63" s="442"/>
      <c r="K63" s="441"/>
      <c r="L63" s="442"/>
      <c r="M63" s="442"/>
      <c r="N63" s="442"/>
    </row>
    <row r="64" spans="1:14" ht="16.5" thickBot="1">
      <c r="A64" s="76">
        <f>A62+1</f>
        <v>34</v>
      </c>
      <c r="B64" s="43" t="s">
        <v>1159</v>
      </c>
      <c r="C64" s="43"/>
      <c r="D64" s="43"/>
      <c r="E64" s="161"/>
      <c r="F64" s="319" t="str">
        <f>"(Sum Lines "&amp;A56&amp;" + "&amp;A62&amp;")"</f>
        <v>(Sum Lines 28 + 33)</v>
      </c>
      <c r="G64" s="319"/>
      <c r="H64" s="44">
        <f>H56+H62</f>
        <v>92261748.5439102</v>
      </c>
      <c r="J64" s="442"/>
      <c r="K64" s="441"/>
      <c r="L64" s="442"/>
      <c r="M64" s="442"/>
      <c r="N64" s="442"/>
    </row>
    <row r="65" spans="1:14" ht="15.75" thickTop="1">
      <c r="A65" s="95"/>
      <c r="B65" s="50"/>
      <c r="C65" s="50"/>
      <c r="D65" s="50"/>
      <c r="F65" s="55"/>
      <c r="G65" s="32"/>
      <c r="J65" s="442"/>
      <c r="K65" s="441"/>
      <c r="L65" s="442"/>
      <c r="M65" s="442"/>
      <c r="N65" s="442"/>
    </row>
    <row r="66" spans="1:14" ht="16.5" thickBot="1">
      <c r="A66" s="76">
        <f>+A64+1</f>
        <v>35</v>
      </c>
      <c r="B66" s="43" t="s">
        <v>530</v>
      </c>
      <c r="C66" s="43"/>
      <c r="D66" s="43"/>
      <c r="E66" s="161"/>
      <c r="F66" s="278" t="str">
        <f>"(Line "&amp;A52&amp;" - Line "&amp;A64&amp;")"</f>
        <v>(Line 27 - Line 34)</v>
      </c>
      <c r="G66" s="43"/>
      <c r="H66" s="44">
        <f>H52-H64</f>
        <v>205573967.51097637</v>
      </c>
      <c r="J66" s="442"/>
      <c r="K66" s="441"/>
      <c r="L66" s="442"/>
      <c r="M66" s="442"/>
      <c r="N66" s="442"/>
    </row>
    <row r="67" spans="1:14" ht="16.5" thickTop="1">
      <c r="A67" s="76"/>
      <c r="B67" s="613"/>
      <c r="C67" s="613"/>
      <c r="D67" s="613"/>
      <c r="E67" s="172"/>
      <c r="F67" s="122"/>
      <c r="G67" s="613"/>
      <c r="H67" s="614"/>
      <c r="J67" s="442"/>
      <c r="K67" s="441"/>
      <c r="L67" s="442"/>
      <c r="M67" s="442"/>
      <c r="N67" s="442"/>
    </row>
    <row r="68" spans="1:14" ht="15.75">
      <c r="A68" s="88" t="s">
        <v>1161</v>
      </c>
      <c r="B68" s="108"/>
      <c r="C68" s="108"/>
      <c r="D68" s="108"/>
      <c r="E68" s="153"/>
      <c r="F68" s="109"/>
      <c r="G68" s="109"/>
      <c r="H68" s="117"/>
      <c r="J68" s="442"/>
      <c r="K68" s="441"/>
      <c r="L68" s="442"/>
      <c r="M68" s="442"/>
      <c r="N68" s="442"/>
    </row>
    <row r="69" spans="1:14" ht="15">
      <c r="A69" s="202"/>
      <c r="B69" s="203"/>
      <c r="C69" s="203"/>
      <c r="D69" s="203"/>
      <c r="J69" s="442"/>
      <c r="K69" s="441"/>
      <c r="L69" s="442"/>
      <c r="M69" s="442"/>
      <c r="N69" s="442"/>
    </row>
    <row r="70" spans="1:14" ht="15.75">
      <c r="A70" s="95"/>
      <c r="B70" s="229" t="s">
        <v>915</v>
      </c>
      <c r="C70" s="10"/>
      <c r="D70" s="55"/>
      <c r="E70" s="98"/>
      <c r="F70" s="35"/>
      <c r="H70" s="5"/>
      <c r="J70" s="442"/>
      <c r="K70" s="441"/>
      <c r="L70" s="442"/>
      <c r="M70" s="442"/>
      <c r="N70" s="442"/>
    </row>
    <row r="71" spans="1:14" ht="15.75">
      <c r="A71" s="95">
        <f>+A66+1</f>
        <v>36</v>
      </c>
      <c r="B71" s="229"/>
      <c r="C71" s="677" t="s">
        <v>521</v>
      </c>
      <c r="D71" s="678"/>
      <c r="F71" s="247" t="s">
        <v>24</v>
      </c>
      <c r="H71" s="279">
        <f>'1 - ADIT'!J128</f>
        <v>-38292942.923331484</v>
      </c>
      <c r="J71" s="442"/>
      <c r="K71" s="441"/>
      <c r="L71" s="442"/>
      <c r="M71" s="442"/>
      <c r="N71" s="442"/>
    </row>
    <row r="72" spans="1:14" ht="15.75">
      <c r="A72" s="95"/>
      <c r="B72" s="233"/>
      <c r="C72" s="229"/>
      <c r="D72" s="99"/>
      <c r="E72" s="182"/>
      <c r="F72" s="61"/>
      <c r="G72" s="81"/>
      <c r="H72" s="208"/>
      <c r="J72" s="442"/>
      <c r="K72" s="441"/>
      <c r="L72" s="442"/>
      <c r="M72" s="442"/>
      <c r="N72" s="442"/>
    </row>
    <row r="73" spans="1:14" ht="15.75">
      <c r="A73" s="29"/>
      <c r="B73" s="285" t="s">
        <v>1153</v>
      </c>
      <c r="C73" s="144"/>
      <c r="D73" s="54"/>
      <c r="E73" s="91"/>
      <c r="F73" s="301"/>
      <c r="G73" s="62"/>
      <c r="J73" s="442"/>
      <c r="K73" s="441"/>
      <c r="L73" s="442"/>
      <c r="M73" s="442"/>
      <c r="N73" s="442"/>
    </row>
    <row r="74" spans="1:14" ht="15.75">
      <c r="A74" s="29">
        <f>A71+1</f>
        <v>37</v>
      </c>
      <c r="B74" s="286"/>
      <c r="C74" s="348" t="s">
        <v>1153</v>
      </c>
      <c r="D74" s="180"/>
      <c r="E74" s="180" t="str">
        <f>"(Note "&amp;B$295&amp;")"</f>
        <v>(Note A)</v>
      </c>
      <c r="F74" s="245" t="s">
        <v>25</v>
      </c>
      <c r="G74" s="138"/>
      <c r="H74" s="297">
        <f>'5 - Cost Support'!K65</f>
        <v>1050369.593702919</v>
      </c>
      <c r="J74" s="451"/>
      <c r="K74" s="441"/>
      <c r="L74" s="442"/>
      <c r="M74" s="442"/>
      <c r="N74" s="442"/>
    </row>
    <row r="75" spans="1:14" ht="15.75">
      <c r="A75" s="6"/>
      <c r="B75" s="284"/>
      <c r="C75" s="144"/>
      <c r="E75" s="31"/>
      <c r="F75" s="302"/>
      <c r="G75" s="62"/>
      <c r="H75" s="64"/>
      <c r="J75" s="440"/>
      <c r="K75" s="441"/>
      <c r="L75" s="442"/>
      <c r="M75" s="442"/>
      <c r="N75" s="442"/>
    </row>
    <row r="76" spans="1:14" ht="15.75">
      <c r="A76" s="29"/>
      <c r="B76" s="285" t="s">
        <v>1151</v>
      </c>
      <c r="C76" s="233"/>
      <c r="D76" s="55"/>
      <c r="E76" s="151"/>
      <c r="F76" s="302"/>
      <c r="G76" s="62"/>
      <c r="H76" s="64"/>
      <c r="J76" s="442"/>
      <c r="K76" s="441"/>
      <c r="L76" s="442"/>
      <c r="M76" s="442"/>
      <c r="N76" s="442"/>
    </row>
    <row r="77" spans="1:14" ht="15">
      <c r="A77" s="95">
        <f>A74+1</f>
        <v>38</v>
      </c>
      <c r="B77" s="233"/>
      <c r="C77" s="233" t="s">
        <v>461</v>
      </c>
      <c r="D77" s="54"/>
      <c r="E77" s="180" t="str">
        <f>"(Note "&amp;B$295&amp;")"</f>
        <v>(Note A)</v>
      </c>
      <c r="F77" s="144" t="s">
        <v>26</v>
      </c>
      <c r="H77" s="816">
        <f>Inputs!D42</f>
        <v>7073</v>
      </c>
      <c r="J77" s="442"/>
      <c r="K77" s="441"/>
      <c r="L77" s="442"/>
      <c r="M77" s="442"/>
      <c r="N77" s="442"/>
    </row>
    <row r="78" spans="1:14" s="55" customFormat="1" ht="15.75">
      <c r="A78" s="29">
        <f>+A77+1</f>
        <v>39</v>
      </c>
      <c r="B78" s="284"/>
      <c r="C78" s="246" t="s">
        <v>695</v>
      </c>
      <c r="D78" s="92"/>
      <c r="E78" s="162"/>
      <c r="F78" s="104" t="str">
        <f>"(Line "&amp;A$16&amp;")"</f>
        <v>(Line 5)</v>
      </c>
      <c r="G78" s="93"/>
      <c r="H78" s="475">
        <f>H16</f>
        <v>0.07775967576236809</v>
      </c>
      <c r="J78" s="442"/>
      <c r="K78" s="441"/>
      <c r="L78" s="442"/>
      <c r="M78" s="442"/>
      <c r="N78" s="442"/>
    </row>
    <row r="79" spans="1:14" ht="15.75">
      <c r="A79" s="29">
        <f>+A78+1</f>
        <v>40</v>
      </c>
      <c r="B79" s="284"/>
      <c r="C79" s="144" t="s">
        <v>696</v>
      </c>
      <c r="D79" s="54"/>
      <c r="E79" s="91"/>
      <c r="F79" s="42" t="str">
        <f>"(Line "&amp;A77&amp;" * Line "&amp;A78&amp;")"</f>
        <v>(Line 38 * Line 39)</v>
      </c>
      <c r="G79" s="62"/>
      <c r="H79" s="67">
        <f>H77*H78</f>
        <v>549.9941866672294</v>
      </c>
      <c r="J79" s="442"/>
      <c r="K79" s="441"/>
      <c r="L79" s="442"/>
      <c r="M79" s="442"/>
      <c r="N79" s="442"/>
    </row>
    <row r="80" spans="1:14" ht="15.75">
      <c r="A80" s="29">
        <f>A79+1</f>
        <v>41</v>
      </c>
      <c r="B80" s="284"/>
      <c r="C80" s="144" t="s">
        <v>1144</v>
      </c>
      <c r="D80" s="54"/>
      <c r="E80" s="76"/>
      <c r="F80" s="246" t="s">
        <v>27</v>
      </c>
      <c r="G80" s="62"/>
      <c r="H80" s="19">
        <f>Inputs!D41</f>
        <v>2291764</v>
      </c>
      <c r="J80" s="442"/>
      <c r="K80" s="441"/>
      <c r="L80" s="442"/>
      <c r="M80" s="442"/>
      <c r="N80" s="442"/>
    </row>
    <row r="81" spans="1:14" ht="18" customHeight="1">
      <c r="A81" s="29">
        <f>A80+1</f>
        <v>42</v>
      </c>
      <c r="B81" s="284"/>
      <c r="C81" s="287" t="s">
        <v>1150</v>
      </c>
      <c r="D81" s="317"/>
      <c r="E81" s="163"/>
      <c r="F81" s="42" t="str">
        <f>"(Line "&amp;A79&amp;" + Line "&amp;A80&amp;")"</f>
        <v>(Line 40 + Line 41)</v>
      </c>
      <c r="G81" s="69"/>
      <c r="H81" s="70">
        <f>H79+H80</f>
        <v>2292313.9941866673</v>
      </c>
      <c r="J81" s="442"/>
      <c r="K81" s="441"/>
      <c r="L81" s="442"/>
      <c r="M81" s="442"/>
      <c r="N81" s="442"/>
    </row>
    <row r="82" spans="1:14" ht="15.75">
      <c r="A82" s="29"/>
      <c r="B82" s="284"/>
      <c r="C82" s="144"/>
      <c r="D82" s="54"/>
      <c r="E82" s="31"/>
      <c r="F82" s="302"/>
      <c r="G82" s="62"/>
      <c r="J82" s="442"/>
      <c r="K82" s="441"/>
      <c r="L82" s="442"/>
      <c r="M82" s="442"/>
      <c r="N82" s="442"/>
    </row>
    <row r="83" spans="1:14" ht="15.75">
      <c r="A83" s="29"/>
      <c r="B83" s="285" t="s">
        <v>1154</v>
      </c>
      <c r="C83" s="233"/>
      <c r="D83" s="54"/>
      <c r="F83" s="138"/>
      <c r="G83" s="62"/>
      <c r="J83" s="442"/>
      <c r="K83" s="441"/>
      <c r="L83" s="442"/>
      <c r="M83" s="442"/>
      <c r="N83" s="442"/>
    </row>
    <row r="84" spans="1:14" ht="15.75">
      <c r="A84" s="29">
        <f>+A81+1</f>
        <v>43</v>
      </c>
      <c r="B84" s="284"/>
      <c r="C84" s="53" t="s">
        <v>1054</v>
      </c>
      <c r="D84" s="65"/>
      <c r="E84" s="91"/>
      <c r="F84" s="42" t="str">
        <f>"(Line "&amp;A$125&amp;")"</f>
        <v>(Line 66)</v>
      </c>
      <c r="G84" s="62"/>
      <c r="H84" s="19">
        <f>H125</f>
        <v>9214785.622292586</v>
      </c>
      <c r="J84" s="440"/>
      <c r="K84" s="441"/>
      <c r="L84" s="442"/>
      <c r="M84" s="442"/>
      <c r="N84" s="442"/>
    </row>
    <row r="85" spans="1:14" ht="15">
      <c r="A85" s="29">
        <f>+A84+1</f>
        <v>44</v>
      </c>
      <c r="B85" s="284"/>
      <c r="C85" s="247" t="s">
        <v>1200</v>
      </c>
      <c r="D85" s="65"/>
      <c r="E85" s="91"/>
      <c r="F85" s="139" t="s">
        <v>697</v>
      </c>
      <c r="H85" s="266">
        <f>1/8</f>
        <v>0.125</v>
      </c>
      <c r="J85" s="442"/>
      <c r="K85" s="441"/>
      <c r="L85" s="442"/>
      <c r="M85" s="442"/>
      <c r="N85" s="442"/>
    </row>
    <row r="86" spans="1:14" s="72" customFormat="1" ht="15.75">
      <c r="A86" s="29">
        <f>+A85+1</f>
        <v>45</v>
      </c>
      <c r="B86" s="288"/>
      <c r="C86" s="283" t="s">
        <v>1143</v>
      </c>
      <c r="D86" s="71"/>
      <c r="E86" s="164"/>
      <c r="F86" s="42" t="str">
        <f>"(Line "&amp;A84&amp;" * Line "&amp;A85&amp;")"</f>
        <v>(Line 43 * Line 44)</v>
      </c>
      <c r="G86" s="68"/>
      <c r="H86" s="73">
        <f>H84*H85</f>
        <v>1151848.2027865732</v>
      </c>
      <c r="I86" s="214"/>
      <c r="J86" s="443"/>
      <c r="K86" s="444"/>
      <c r="L86" s="443"/>
      <c r="M86" s="443"/>
      <c r="N86" s="443"/>
    </row>
    <row r="87" spans="1:14" s="72" customFormat="1" ht="15.75">
      <c r="A87" s="29"/>
      <c r="B87" s="288"/>
      <c r="C87" s="229"/>
      <c r="D87" s="217"/>
      <c r="E87" s="171"/>
      <c r="F87" s="42"/>
      <c r="G87" s="218"/>
      <c r="H87" s="267"/>
      <c r="I87" s="214"/>
      <c r="J87" s="443"/>
      <c r="K87" s="444"/>
      <c r="L87" s="443"/>
      <c r="M87" s="443"/>
      <c r="N87" s="443"/>
    </row>
    <row r="88" spans="1:14" s="72" customFormat="1" ht="15.75">
      <c r="A88" s="29">
        <f>A86+1</f>
        <v>46</v>
      </c>
      <c r="B88" s="285" t="s">
        <v>437</v>
      </c>
      <c r="C88" s="229"/>
      <c r="D88" s="217"/>
      <c r="E88" s="171"/>
      <c r="F88" s="367" t="s">
        <v>28</v>
      </c>
      <c r="G88" s="218"/>
      <c r="H88" s="267">
        <f>'4 - Non-Escrowed Funds'!O25</f>
        <v>442820.44180754723</v>
      </c>
      <c r="I88" s="214"/>
      <c r="J88" s="443"/>
      <c r="K88" s="444"/>
      <c r="L88" s="443"/>
      <c r="M88" s="443"/>
      <c r="N88" s="443"/>
    </row>
    <row r="89" spans="1:14" s="72" customFormat="1" ht="15.75">
      <c r="A89" s="29"/>
      <c r="B89" s="288"/>
      <c r="C89" s="229"/>
      <c r="D89" s="217"/>
      <c r="E89" s="171"/>
      <c r="F89" s="42"/>
      <c r="G89" s="218"/>
      <c r="H89" s="267"/>
      <c r="I89" s="214"/>
      <c r="J89" s="443"/>
      <c r="K89" s="444"/>
      <c r="L89" s="443"/>
      <c r="M89" s="443"/>
      <c r="N89" s="443"/>
    </row>
    <row r="90" spans="1:14" ht="16.5" thickBot="1">
      <c r="A90" s="89">
        <f>A88+1</f>
        <v>47</v>
      </c>
      <c r="B90" s="43" t="s">
        <v>531</v>
      </c>
      <c r="C90" s="43"/>
      <c r="D90" s="43"/>
      <c r="E90" s="161"/>
      <c r="F90" s="276" t="str">
        <f>"(Lines "&amp;A71&amp;" + "&amp;A74&amp;" + "&amp;A81&amp;" + "&amp;A86&amp;" - "&amp;A88&amp;")"</f>
        <v>(Lines 36 + 37 + 42 + 45 - 46)</v>
      </c>
      <c r="G90" s="257"/>
      <c r="H90" s="280">
        <f>H71+H74+H81+H86-H88</f>
        <v>-34241231.57446287</v>
      </c>
      <c r="J90" s="451"/>
      <c r="K90" s="441"/>
      <c r="L90" s="442"/>
      <c r="M90" s="442"/>
      <c r="N90" s="442"/>
    </row>
    <row r="91" spans="1:14" ht="15.75" thickTop="1">
      <c r="A91" s="89"/>
      <c r="B91" s="50"/>
      <c r="C91" s="50"/>
      <c r="D91" s="50"/>
      <c r="F91" s="55"/>
      <c r="H91" s="86"/>
      <c r="J91" s="442"/>
      <c r="K91" s="441"/>
      <c r="L91" s="442"/>
      <c r="M91" s="442"/>
      <c r="N91" s="442"/>
    </row>
    <row r="92" spans="1:14" s="35" customFormat="1" ht="16.5" thickBot="1">
      <c r="A92" s="31">
        <f>+A90+1</f>
        <v>48</v>
      </c>
      <c r="B92" s="43" t="s">
        <v>1197</v>
      </c>
      <c r="C92" s="43"/>
      <c r="D92" s="43"/>
      <c r="E92" s="161"/>
      <c r="F92" s="276" t="str">
        <f>"(Line "&amp;A66&amp;" + Line "&amp;A90&amp;")"</f>
        <v>(Line 35 + Line 47)</v>
      </c>
      <c r="G92" s="43"/>
      <c r="H92" s="44">
        <f>H66+H90</f>
        <v>171332735.9365135</v>
      </c>
      <c r="I92" s="233"/>
      <c r="J92" s="448"/>
      <c r="K92" s="447"/>
      <c r="L92" s="446"/>
      <c r="M92" s="446"/>
      <c r="N92" s="446"/>
    </row>
    <row r="93" spans="1:14" s="35" customFormat="1" ht="16.5" thickTop="1">
      <c r="A93" s="31"/>
      <c r="B93" s="613"/>
      <c r="C93" s="613"/>
      <c r="D93" s="613"/>
      <c r="E93" s="172"/>
      <c r="F93" s="42"/>
      <c r="G93" s="613"/>
      <c r="H93" s="614"/>
      <c r="I93" s="233"/>
      <c r="J93" s="448"/>
      <c r="K93" s="447"/>
      <c r="L93" s="446"/>
      <c r="M93" s="446"/>
      <c r="N93" s="446"/>
    </row>
    <row r="94" spans="1:14" s="35" customFormat="1" ht="15.75">
      <c r="A94" s="31"/>
      <c r="B94" s="613"/>
      <c r="C94" s="613"/>
      <c r="D94" s="613"/>
      <c r="E94" s="172"/>
      <c r="F94" s="42"/>
      <c r="G94" s="613"/>
      <c r="H94" s="614"/>
      <c r="I94" s="233"/>
      <c r="J94" s="448"/>
      <c r="K94" s="447"/>
      <c r="L94" s="446"/>
      <c r="M94" s="446"/>
      <c r="N94" s="446"/>
    </row>
    <row r="95" spans="1:14" s="35" customFormat="1" ht="15.75">
      <c r="A95" s="31"/>
      <c r="B95" s="613"/>
      <c r="C95" s="613"/>
      <c r="D95" s="727" t="s">
        <v>1239</v>
      </c>
      <c r="F95" s="42"/>
      <c r="G95" s="613"/>
      <c r="H95" s="614"/>
      <c r="I95" s="233"/>
      <c r="J95" s="448"/>
      <c r="K95" s="447"/>
      <c r="L95" s="446"/>
      <c r="M95" s="446"/>
      <c r="N95" s="446"/>
    </row>
    <row r="96" spans="2:14" ht="15">
      <c r="B96" s="50"/>
      <c r="C96" s="50"/>
      <c r="D96" s="74" t="s">
        <v>544</v>
      </c>
      <c r="E96" s="50"/>
      <c r="J96" s="442"/>
      <c r="K96" s="441"/>
      <c r="L96" s="442"/>
      <c r="M96" s="442"/>
      <c r="N96" s="442"/>
    </row>
    <row r="97" spans="1:14" ht="20.25">
      <c r="A97" s="1399" t="s">
        <v>1033</v>
      </c>
      <c r="B97" s="1400"/>
      <c r="C97" s="1400"/>
      <c r="D97" s="1400"/>
      <c r="E97" s="1400"/>
      <c r="F97" s="1400"/>
      <c r="G97" s="1400"/>
      <c r="H97" s="1400"/>
      <c r="I97" s="707"/>
      <c r="J97" s="442"/>
      <c r="K97" s="441"/>
      <c r="L97" s="442"/>
      <c r="M97" s="442"/>
      <c r="N97" s="442"/>
    </row>
    <row r="98" spans="1:14" ht="20.25">
      <c r="A98" s="1401" t="str">
        <f>$A$2</f>
        <v>(For Rate Year Beginning July 1, 2015, Based on 2014 Data)</v>
      </c>
      <c r="B98" s="1401"/>
      <c r="C98" s="1401"/>
      <c r="D98" s="1401"/>
      <c r="E98" s="1401"/>
      <c r="F98" s="1401"/>
      <c r="G98" s="1401"/>
      <c r="H98" s="1401"/>
      <c r="I98" s="609"/>
      <c r="J98" s="442"/>
      <c r="K98" s="441"/>
      <c r="L98" s="442"/>
      <c r="M98" s="442"/>
      <c r="N98" s="442"/>
    </row>
    <row r="99" spans="1:14" ht="20.25">
      <c r="A99" s="708"/>
      <c r="B99" s="708"/>
      <c r="C99" s="708"/>
      <c r="D99" s="708"/>
      <c r="E99" s="708"/>
      <c r="F99" s="708"/>
      <c r="G99" s="708"/>
      <c r="H99" s="708"/>
      <c r="I99" s="609"/>
      <c r="J99" s="442"/>
      <c r="K99" s="441"/>
      <c r="L99" s="442"/>
      <c r="M99" s="442"/>
      <c r="N99" s="442"/>
    </row>
    <row r="100" spans="1:14" s="55" customFormat="1" ht="15.75">
      <c r="A100" s="114" t="s">
        <v>698</v>
      </c>
      <c r="B100" s="115"/>
      <c r="C100" s="292"/>
      <c r="D100" s="116"/>
      <c r="E100" s="165"/>
      <c r="F100" s="117"/>
      <c r="G100" s="117"/>
      <c r="H100" s="118"/>
      <c r="J100" s="442"/>
      <c r="K100" s="441"/>
      <c r="L100" s="442"/>
      <c r="M100" s="442"/>
      <c r="N100" s="442"/>
    </row>
    <row r="101" spans="1:14" s="55" customFormat="1" ht="15.75">
      <c r="A101" s="54"/>
      <c r="B101" s="54"/>
      <c r="C101" s="54"/>
      <c r="D101" s="54"/>
      <c r="E101" s="166"/>
      <c r="H101" s="107"/>
      <c r="J101" s="442"/>
      <c r="K101" s="441"/>
      <c r="L101" s="442"/>
      <c r="M101" s="442"/>
      <c r="N101" s="442"/>
    </row>
    <row r="102" spans="1:14" ht="15.75">
      <c r="A102" s="6"/>
      <c r="B102" s="24" t="s">
        <v>1189</v>
      </c>
      <c r="D102" s="5"/>
      <c r="E102" s="20"/>
      <c r="G102" s="5"/>
      <c r="H102" s="5"/>
      <c r="J102" s="442"/>
      <c r="K102" s="441"/>
      <c r="L102" s="442"/>
      <c r="M102" s="442"/>
      <c r="N102" s="442"/>
    </row>
    <row r="103" spans="1:14" ht="15.75">
      <c r="A103" s="29">
        <f>+A92+1</f>
        <v>49</v>
      </c>
      <c r="B103" s="76"/>
      <c r="C103" s="26" t="s">
        <v>1189</v>
      </c>
      <c r="D103" s="54"/>
      <c r="E103" s="91"/>
      <c r="F103" s="11" t="s">
        <v>29</v>
      </c>
      <c r="G103" s="45"/>
      <c r="H103" s="11">
        <f>'5 - Cost Support'!G72</f>
        <v>22680984</v>
      </c>
      <c r="I103" s="262"/>
      <c r="J103" s="452"/>
      <c r="K103" s="441"/>
      <c r="L103" s="442"/>
      <c r="M103" s="442"/>
      <c r="N103" s="442"/>
    </row>
    <row r="104" spans="1:15" ht="15">
      <c r="A104" s="29">
        <f>A103+1</f>
        <v>50</v>
      </c>
      <c r="B104" s="76"/>
      <c r="C104" s="26" t="s">
        <v>444</v>
      </c>
      <c r="D104" s="54"/>
      <c r="E104" s="91"/>
      <c r="F104" s="11" t="s">
        <v>30</v>
      </c>
      <c r="G104" s="54"/>
      <c r="H104" s="11">
        <f>'5 - Cost Support'!G74</f>
        <v>16465933</v>
      </c>
      <c r="J104" s="452"/>
      <c r="K104" s="447"/>
      <c r="L104" s="446"/>
      <c r="M104" s="446"/>
      <c r="N104" s="446"/>
      <c r="O104" s="35"/>
    </row>
    <row r="105" spans="1:15" ht="15">
      <c r="A105" s="29">
        <f>A104+1</f>
        <v>51</v>
      </c>
      <c r="B105" s="76"/>
      <c r="C105" s="658" t="s">
        <v>430</v>
      </c>
      <c r="D105" s="54"/>
      <c r="E105" s="91"/>
      <c r="F105" s="11" t="s">
        <v>31</v>
      </c>
      <c r="G105" s="54"/>
      <c r="H105" s="11">
        <f>'5 - Cost Support'!G84</f>
        <v>480003</v>
      </c>
      <c r="J105" s="452"/>
      <c r="K105" s="447"/>
      <c r="L105" s="446"/>
      <c r="M105" s="446"/>
      <c r="N105" s="446"/>
      <c r="O105" s="35"/>
    </row>
    <row r="106" spans="1:14" ht="15">
      <c r="A106" s="29">
        <f>A105+1</f>
        <v>52</v>
      </c>
      <c r="B106" s="76"/>
      <c r="C106" s="975" t="s">
        <v>1032</v>
      </c>
      <c r="D106" s="104"/>
      <c r="E106" s="181" t="str">
        <f>"(Note "&amp;B$306&amp;")"</f>
        <v>(Note J)</v>
      </c>
      <c r="F106" s="104" t="s">
        <v>32</v>
      </c>
      <c r="G106" s="179"/>
      <c r="H106" s="104">
        <f>'5 - Cost Support'!G86</f>
        <v>0</v>
      </c>
      <c r="J106" s="42"/>
      <c r="K106" s="262"/>
      <c r="L106" s="42"/>
      <c r="M106" s="442"/>
      <c r="N106" s="442"/>
    </row>
    <row r="107" spans="1:14" ht="15.75">
      <c r="A107" s="29">
        <f>A106+1</f>
        <v>53</v>
      </c>
      <c r="B107" s="54"/>
      <c r="C107" s="49" t="s">
        <v>1189</v>
      </c>
      <c r="D107" s="79"/>
      <c r="E107" s="182"/>
      <c r="F107" s="42" t="str">
        <f>"(Lines "&amp;A103&amp;"  - "&amp;A104&amp;"  - "&amp;A105&amp;" + "&amp;A106&amp;")"</f>
        <v>(Lines 49  - 50  - 51 + 52)</v>
      </c>
      <c r="G107" s="99"/>
      <c r="H107" s="122">
        <f>H103-H104-H105+H106</f>
        <v>5735048</v>
      </c>
      <c r="J107" s="442"/>
      <c r="K107" s="441"/>
      <c r="L107" s="442"/>
      <c r="M107" s="442"/>
      <c r="N107" s="442"/>
    </row>
    <row r="108" spans="1:14" ht="15.75">
      <c r="A108" s="29"/>
      <c r="B108" s="76"/>
      <c r="C108" s="24"/>
      <c r="D108" s="54"/>
      <c r="E108" s="28"/>
      <c r="F108" s="54"/>
      <c r="G108" s="54"/>
      <c r="H108" s="38"/>
      <c r="J108" s="442"/>
      <c r="K108" s="441"/>
      <c r="L108" s="442"/>
      <c r="M108" s="442"/>
      <c r="N108" s="442"/>
    </row>
    <row r="109" spans="1:14" ht="15.75">
      <c r="A109" s="29"/>
      <c r="B109" s="24" t="s">
        <v>1045</v>
      </c>
      <c r="C109" s="54"/>
      <c r="D109" s="54"/>
      <c r="E109" s="28"/>
      <c r="F109" s="54"/>
      <c r="G109" s="54"/>
      <c r="H109" s="38"/>
      <c r="J109" s="442"/>
      <c r="K109" s="441"/>
      <c r="L109" s="442"/>
      <c r="M109" s="442"/>
      <c r="N109" s="442"/>
    </row>
    <row r="110" spans="1:14" ht="15.75">
      <c r="A110" s="29">
        <f>A107+1</f>
        <v>54</v>
      </c>
      <c r="B110" s="76"/>
      <c r="C110" s="26" t="s">
        <v>1192</v>
      </c>
      <c r="D110" s="54"/>
      <c r="E110" s="91"/>
      <c r="F110" s="380" t="s">
        <v>33</v>
      </c>
      <c r="G110" s="54"/>
      <c r="H110" s="11">
        <f>Inputs!D62</f>
        <v>45640013</v>
      </c>
      <c r="J110" s="451"/>
      <c r="K110" s="441"/>
      <c r="L110" s="442"/>
      <c r="M110" s="442"/>
      <c r="N110" s="442"/>
    </row>
    <row r="111" spans="1:14" ht="15.75">
      <c r="A111" s="29">
        <f>A110+1</f>
        <v>55</v>
      </c>
      <c r="B111" s="29"/>
      <c r="C111" s="26" t="s">
        <v>484</v>
      </c>
      <c r="D111" s="27"/>
      <c r="E111" s="180" t="s">
        <v>55</v>
      </c>
      <c r="F111" s="11" t="s">
        <v>34</v>
      </c>
      <c r="G111" s="54"/>
      <c r="H111" s="279">
        <f>'5 - Cost Support'!G21</f>
        <v>2641800</v>
      </c>
      <c r="J111" s="442"/>
      <c r="K111" s="441"/>
      <c r="L111" s="442"/>
      <c r="M111" s="442"/>
      <c r="N111" s="442"/>
    </row>
    <row r="112" spans="1:14" ht="15">
      <c r="A112" s="29">
        <f aca="true" t="shared" si="0" ref="A112:A118">+A111+1</f>
        <v>56</v>
      </c>
      <c r="B112" s="29"/>
      <c r="C112" s="26" t="s">
        <v>1062</v>
      </c>
      <c r="D112" s="27"/>
      <c r="E112" s="180"/>
      <c r="F112" s="11" t="s">
        <v>35</v>
      </c>
      <c r="G112" s="54"/>
      <c r="H112" s="11">
        <f>'5 - Cost Support'!G22</f>
        <v>1988840</v>
      </c>
      <c r="J112" s="442"/>
      <c r="K112" s="441"/>
      <c r="L112" s="442"/>
      <c r="M112" s="442"/>
      <c r="N112" s="442"/>
    </row>
    <row r="113" spans="1:14" s="55" customFormat="1" ht="15.75">
      <c r="A113" s="29">
        <f>A112+1</f>
        <v>57</v>
      </c>
      <c r="B113" s="76"/>
      <c r="C113" s="26"/>
      <c r="D113" s="11"/>
      <c r="E113" s="95"/>
      <c r="F113" s="26"/>
      <c r="G113" s="54"/>
      <c r="H113" s="11"/>
      <c r="J113" s="451"/>
      <c r="K113" s="441"/>
      <c r="L113" s="442"/>
      <c r="M113" s="442"/>
      <c r="N113" s="442"/>
    </row>
    <row r="114" spans="1:14" ht="15">
      <c r="A114" s="29">
        <f t="shared" si="0"/>
        <v>58</v>
      </c>
      <c r="B114" s="76"/>
      <c r="C114" s="26" t="s">
        <v>445</v>
      </c>
      <c r="D114" s="11"/>
      <c r="E114" s="180" t="str">
        <f>"(Note "&amp;B$299&amp;")"</f>
        <v>(Note D)</v>
      </c>
      <c r="F114" s="26" t="s">
        <v>36</v>
      </c>
      <c r="G114" s="54"/>
      <c r="H114" s="11">
        <f>Inputs!D60</f>
        <v>1719496</v>
      </c>
      <c r="J114" s="442"/>
      <c r="K114" s="441"/>
      <c r="L114" s="442"/>
      <c r="M114" s="442"/>
      <c r="N114" s="442"/>
    </row>
    <row r="115" spans="1:14" ht="15">
      <c r="A115" s="29">
        <f t="shared" si="0"/>
        <v>59</v>
      </c>
      <c r="B115" s="76"/>
      <c r="C115" s="145" t="s">
        <v>449</v>
      </c>
      <c r="D115" s="104"/>
      <c r="E115" s="734"/>
      <c r="F115" s="145" t="s">
        <v>37</v>
      </c>
      <c r="G115" s="179"/>
      <c r="H115" s="104">
        <f>Inputs!D61</f>
        <v>15137</v>
      </c>
      <c r="J115" s="442"/>
      <c r="K115" s="441"/>
      <c r="L115" s="442"/>
      <c r="M115" s="442"/>
      <c r="N115" s="442"/>
    </row>
    <row r="116" spans="1:14" ht="15.75">
      <c r="A116" s="29">
        <f>+A115+1</f>
        <v>60</v>
      </c>
      <c r="B116" s="76"/>
      <c r="C116" s="373" t="s">
        <v>1046</v>
      </c>
      <c r="D116" s="79"/>
      <c r="E116" s="313"/>
      <c r="F116" s="42" t="str">
        <f>"Sum (Lines "&amp;A110&amp;" to "&amp;A111&amp;") -  Sum (Lines "&amp;A112&amp;" to "&amp;A115&amp;")"</f>
        <v>Sum (Lines 54 to 55) -  Sum (Lines 56 to 59)</v>
      </c>
      <c r="G116" s="79"/>
      <c r="H116" s="25">
        <f>SUM(H110+H111)-SUM(+H112+H113+H114+H115)</f>
        <v>44558340</v>
      </c>
      <c r="J116" s="451"/>
      <c r="K116" s="441"/>
      <c r="L116" s="442"/>
      <c r="M116" s="442"/>
      <c r="N116" s="442"/>
    </row>
    <row r="117" spans="1:14" ht="15.75">
      <c r="A117" s="29">
        <f>+A116+1</f>
        <v>61</v>
      </c>
      <c r="B117" s="76"/>
      <c r="C117" s="246" t="s">
        <v>695</v>
      </c>
      <c r="D117" s="65"/>
      <c r="F117" s="179" t="str">
        <f>"(Line "&amp;A$16&amp;")"</f>
        <v>(Line 5)</v>
      </c>
      <c r="G117" s="62"/>
      <c r="H117" s="64">
        <f>H16</f>
        <v>0.07775967576236809</v>
      </c>
      <c r="J117" s="442"/>
      <c r="K117" s="441"/>
      <c r="L117" s="442"/>
      <c r="M117" s="442"/>
      <c r="N117" s="442"/>
    </row>
    <row r="118" spans="1:14" ht="15.75">
      <c r="A118" s="29">
        <f t="shared" si="0"/>
        <v>62</v>
      </c>
      <c r="B118" s="76"/>
      <c r="C118" s="39" t="s">
        <v>1047</v>
      </c>
      <c r="D118" s="56"/>
      <c r="E118" s="155"/>
      <c r="F118" s="42" t="str">
        <f>"(Line "&amp;A116&amp;" * Line "&amp;A117&amp;")"</f>
        <v>(Line 60 * Line 61)</v>
      </c>
      <c r="G118" s="60"/>
      <c r="H118" s="219">
        <f>H116*H117</f>
        <v>3464842.070909356</v>
      </c>
      <c r="J118" s="442"/>
      <c r="K118" s="441"/>
      <c r="L118" s="442"/>
      <c r="M118" s="442"/>
      <c r="N118" s="442"/>
    </row>
    <row r="119" spans="1:14" ht="15.75">
      <c r="A119" s="29"/>
      <c r="B119" s="76"/>
      <c r="C119" s="49"/>
      <c r="D119" s="79"/>
      <c r="E119" s="21"/>
      <c r="F119" s="63"/>
      <c r="G119" s="63"/>
      <c r="H119" s="25"/>
      <c r="J119" s="442"/>
      <c r="K119" s="441"/>
      <c r="L119" s="442"/>
      <c r="M119" s="442"/>
      <c r="N119" s="442"/>
    </row>
    <row r="120" spans="1:14" ht="15.75">
      <c r="A120" s="29"/>
      <c r="B120" s="24" t="s">
        <v>1145</v>
      </c>
      <c r="C120" s="55"/>
      <c r="D120" s="79"/>
      <c r="E120" s="21"/>
      <c r="F120" s="63"/>
      <c r="G120" s="63"/>
      <c r="H120" s="25"/>
      <c r="J120" s="442"/>
      <c r="K120" s="441"/>
      <c r="L120" s="442"/>
      <c r="M120" s="442"/>
      <c r="N120" s="442"/>
    </row>
    <row r="121" spans="1:14" ht="15">
      <c r="A121" s="29">
        <f>+A118+1</f>
        <v>63</v>
      </c>
      <c r="B121" s="52"/>
      <c r="C121" s="348" t="s">
        <v>450</v>
      </c>
      <c r="D121" s="976"/>
      <c r="E121" s="180" t="str">
        <f>"(Note "&amp;B$301&amp;")"</f>
        <v>(Note F)</v>
      </c>
      <c r="F121" s="42" t="s">
        <v>38</v>
      </c>
      <c r="G121" s="99"/>
      <c r="H121" s="817">
        <f>'5 - Cost Support'!I30</f>
        <v>14872</v>
      </c>
      <c r="J121" s="452"/>
      <c r="K121" s="441"/>
      <c r="L121" s="442"/>
      <c r="M121" s="442"/>
      <c r="N121" s="442"/>
    </row>
    <row r="122" spans="1:14" ht="15">
      <c r="A122" s="6">
        <f>+A121+1</f>
        <v>64</v>
      </c>
      <c r="B122" s="52"/>
      <c r="C122" s="139" t="s">
        <v>852</v>
      </c>
      <c r="D122" s="179" t="s">
        <v>1136</v>
      </c>
      <c r="E122" s="181" t="str">
        <f>"(Note "&amp;B$300&amp;")"</f>
        <v>(Note E)</v>
      </c>
      <c r="F122" s="104" t="s">
        <v>39</v>
      </c>
      <c r="G122" s="318"/>
      <c r="H122" s="479">
        <f>'5 - Cost Support'!J42</f>
        <v>23.55138322889684</v>
      </c>
      <c r="J122" s="452"/>
      <c r="K122" s="441"/>
      <c r="L122" s="442"/>
      <c r="M122" s="442"/>
      <c r="N122" s="442"/>
    </row>
    <row r="123" spans="1:14" ht="15.75">
      <c r="A123" s="6">
        <f>+A122+1</f>
        <v>65</v>
      </c>
      <c r="B123" s="52"/>
      <c r="C123" s="285" t="s">
        <v>1075</v>
      </c>
      <c r="D123" s="54"/>
      <c r="E123" s="151"/>
      <c r="F123" s="42" t="str">
        <f>"(Line "&amp;A121&amp;" + Line "&amp;A122&amp;")"</f>
        <v>(Line 63 + Line 64)</v>
      </c>
      <c r="G123" s="55"/>
      <c r="H123" s="297">
        <f>SUM(H121:H122)</f>
        <v>14895.551383228896</v>
      </c>
      <c r="J123" s="442"/>
      <c r="K123" s="441"/>
      <c r="L123" s="442"/>
      <c r="M123" s="442"/>
      <c r="N123" s="442"/>
    </row>
    <row r="124" spans="1:14" ht="15.75">
      <c r="A124" s="29"/>
      <c r="B124" s="52"/>
      <c r="C124" s="53"/>
      <c r="D124" s="54"/>
      <c r="E124" s="151"/>
      <c r="F124" s="53"/>
      <c r="G124" s="55"/>
      <c r="H124" s="138"/>
      <c r="J124" s="442"/>
      <c r="K124" s="441"/>
      <c r="L124" s="442"/>
      <c r="M124" s="442"/>
      <c r="N124" s="442"/>
    </row>
    <row r="125" spans="1:14" ht="16.5" thickBot="1">
      <c r="A125" s="76">
        <f>A123+1</f>
        <v>66</v>
      </c>
      <c r="B125" s="76"/>
      <c r="C125" s="40" t="s">
        <v>1191</v>
      </c>
      <c r="D125" s="110"/>
      <c r="E125" s="156"/>
      <c r="F125" s="278" t="str">
        <f>"(Lines "&amp;A107&amp;" + "&amp;A118&amp;" + "&amp;A123&amp;")"</f>
        <v>(Lines 53 + 62 + 65)</v>
      </c>
      <c r="G125" s="110"/>
      <c r="H125" s="278">
        <f>H107+H118+H123</f>
        <v>9214785.622292586</v>
      </c>
      <c r="J125" s="453"/>
      <c r="K125" s="441"/>
      <c r="L125" s="442"/>
      <c r="M125" s="442"/>
      <c r="N125" s="442"/>
    </row>
    <row r="126" spans="1:14" ht="16.5" thickTop="1">
      <c r="A126" s="76"/>
      <c r="B126" s="76"/>
      <c r="C126" s="49"/>
      <c r="D126" s="79"/>
      <c r="E126" s="313"/>
      <c r="F126" s="122"/>
      <c r="G126" s="79"/>
      <c r="H126" s="122"/>
      <c r="J126" s="453"/>
      <c r="K126" s="441"/>
      <c r="L126" s="442"/>
      <c r="M126" s="442"/>
      <c r="N126" s="442"/>
    </row>
    <row r="127" spans="1:14" ht="15.75">
      <c r="A127" s="114" t="s">
        <v>1186</v>
      </c>
      <c r="B127" s="115"/>
      <c r="C127" s="292"/>
      <c r="D127" s="116"/>
      <c r="E127" s="165"/>
      <c r="F127" s="117"/>
      <c r="G127" s="117"/>
      <c r="H127" s="118"/>
      <c r="J127" s="442"/>
      <c r="K127" s="441"/>
      <c r="L127" s="442"/>
      <c r="M127" s="442"/>
      <c r="N127" s="442"/>
    </row>
    <row r="128" spans="1:14" ht="15.75">
      <c r="A128" s="24"/>
      <c r="B128" s="6"/>
      <c r="C128" s="24"/>
      <c r="D128" s="27"/>
      <c r="E128" s="20"/>
      <c r="F128" s="32"/>
      <c r="G128" s="32"/>
      <c r="H128" s="38"/>
      <c r="J128" s="442"/>
      <c r="K128" s="441"/>
      <c r="L128" s="442"/>
      <c r="M128" s="442"/>
      <c r="N128" s="442"/>
    </row>
    <row r="129" spans="1:14" ht="15.75">
      <c r="A129" s="90"/>
      <c r="B129" s="97" t="s">
        <v>1132</v>
      </c>
      <c r="C129" s="35"/>
      <c r="D129" s="10"/>
      <c r="F129" s="98"/>
      <c r="G129" s="74"/>
      <c r="H129" s="298"/>
      <c r="J129" s="442"/>
      <c r="K129" s="441"/>
      <c r="L129" s="442"/>
      <c r="M129" s="442"/>
      <c r="N129" s="442"/>
    </row>
    <row r="130" spans="1:14" ht="15.75">
      <c r="A130" s="29">
        <f>+A125+1</f>
        <v>67</v>
      </c>
      <c r="B130" s="284"/>
      <c r="C130" s="144" t="s">
        <v>1051</v>
      </c>
      <c r="D130" s="27"/>
      <c r="E130" s="180" t="str">
        <f>"(Note "&amp;B$296&amp;")"</f>
        <v>(Note B)</v>
      </c>
      <c r="F130" s="53" t="s">
        <v>40</v>
      </c>
      <c r="G130" s="55"/>
      <c r="H130" s="297">
        <f>Inputs!D67+Inputs!D68+Inputs!D69</f>
        <v>4910250</v>
      </c>
      <c r="J130" s="452"/>
      <c r="K130" s="441"/>
      <c r="L130" s="442"/>
      <c r="M130" s="442"/>
      <c r="N130" s="442"/>
    </row>
    <row r="131" spans="1:14" ht="15.75">
      <c r="A131" s="29"/>
      <c r="B131" s="284"/>
      <c r="C131" s="144"/>
      <c r="D131" s="27"/>
      <c r="E131" s="76"/>
      <c r="F131" s="53"/>
      <c r="G131" s="138"/>
      <c r="H131" s="475"/>
      <c r="J131" s="452"/>
      <c r="K131" s="441"/>
      <c r="L131" s="442"/>
      <c r="M131" s="442"/>
      <c r="N131" s="442"/>
    </row>
    <row r="132" spans="1:14" ht="15">
      <c r="A132" s="29">
        <f>+A130+1</f>
        <v>68</v>
      </c>
      <c r="B132" s="284"/>
      <c r="C132" s="245" t="s">
        <v>1052</v>
      </c>
      <c r="D132" s="36"/>
      <c r="E132" s="180" t="str">
        <f>"(Note "&amp;B$296&amp;")"</f>
        <v>(Note B)</v>
      </c>
      <c r="F132" s="348" t="s">
        <v>88</v>
      </c>
      <c r="G132" s="99"/>
      <c r="H132" s="817">
        <f>Inputs!D70+Inputs!D71+Inputs!D72</f>
        <v>5579203</v>
      </c>
      <c r="J132" s="452"/>
      <c r="K132" s="441"/>
      <c r="L132" s="442"/>
      <c r="M132" s="442"/>
      <c r="N132" s="442"/>
    </row>
    <row r="133" spans="1:14" ht="15">
      <c r="A133" s="29">
        <f>A132+1</f>
        <v>69</v>
      </c>
      <c r="B133" s="284"/>
      <c r="C133" s="246" t="s">
        <v>1163</v>
      </c>
      <c r="D133" s="232"/>
      <c r="E133" s="181" t="s">
        <v>253</v>
      </c>
      <c r="F133" s="139" t="s">
        <v>877</v>
      </c>
      <c r="G133" s="318"/>
      <c r="H133" s="479">
        <f>Inputs!D65+Inputs!D66+Inputs!D63+Inputs!D64</f>
        <v>2635169</v>
      </c>
      <c r="J133" s="442"/>
      <c r="K133" s="441"/>
      <c r="L133" s="442"/>
      <c r="M133" s="442"/>
      <c r="N133" s="442"/>
    </row>
    <row r="134" spans="1:14" ht="15">
      <c r="A134" s="29">
        <f>+A133+1</f>
        <v>70</v>
      </c>
      <c r="B134" s="284"/>
      <c r="C134" s="245" t="s">
        <v>1201</v>
      </c>
      <c r="D134" s="36"/>
      <c r="E134" s="174"/>
      <c r="F134" s="42" t="str">
        <f>"(Line "&amp;A132&amp;" + Line "&amp;A133&amp;")"</f>
        <v>(Line 68 + Line 69)</v>
      </c>
      <c r="G134" s="55"/>
      <c r="H134" s="19">
        <f>SUM(H132:H133)</f>
        <v>8214372</v>
      </c>
      <c r="J134" s="442"/>
      <c r="K134" s="441"/>
      <c r="L134" s="442"/>
      <c r="M134" s="442"/>
      <c r="N134" s="442"/>
    </row>
    <row r="135" spans="1:14" ht="15.75">
      <c r="A135" s="29">
        <f>+A134+1</f>
        <v>71</v>
      </c>
      <c r="B135" s="284"/>
      <c r="C135" s="246" t="s">
        <v>695</v>
      </c>
      <c r="D135" s="277"/>
      <c r="E135" s="223"/>
      <c r="F135" s="179" t="str">
        <f>"(Line "&amp;A$16&amp;")"</f>
        <v>(Line 5)</v>
      </c>
      <c r="G135" s="324"/>
      <c r="H135" s="268">
        <f>H16</f>
        <v>0.07775967576236809</v>
      </c>
      <c r="J135" s="442"/>
      <c r="K135" s="441"/>
      <c r="L135" s="442"/>
      <c r="M135" s="442"/>
      <c r="N135" s="442"/>
    </row>
    <row r="136" spans="1:14" ht="15.75">
      <c r="A136" s="29">
        <f>+A135+1</f>
        <v>72</v>
      </c>
      <c r="B136" s="284"/>
      <c r="C136" s="285" t="s">
        <v>1050</v>
      </c>
      <c r="D136" s="27"/>
      <c r="E136" s="76"/>
      <c r="F136" s="42" t="str">
        <f>"(Line "&amp;A134&amp;" * Line "&amp;A135&amp;")"</f>
        <v>(Line 70 * Line 71)</v>
      </c>
      <c r="G136" s="138"/>
      <c r="H136" s="267">
        <f>H134*H135</f>
        <v>638746.9033114751</v>
      </c>
      <c r="J136" s="442"/>
      <c r="K136" s="441"/>
      <c r="L136" s="442"/>
      <c r="M136" s="442"/>
      <c r="N136" s="442"/>
    </row>
    <row r="137" spans="1:14" ht="15.75">
      <c r="A137" s="29"/>
      <c r="B137" s="284"/>
      <c r="C137" s="144"/>
      <c r="D137" s="27"/>
      <c r="E137" s="76"/>
      <c r="F137" s="42"/>
      <c r="G137" s="138"/>
      <c r="H137" s="19"/>
      <c r="J137" s="442"/>
      <c r="K137" s="441"/>
      <c r="L137" s="442"/>
      <c r="M137" s="442"/>
      <c r="N137" s="442"/>
    </row>
    <row r="138" spans="1:14" s="72" customFormat="1" ht="16.5" thickBot="1">
      <c r="A138" s="6">
        <f>A136+1</f>
        <v>73</v>
      </c>
      <c r="B138" s="289" t="s">
        <v>1187</v>
      </c>
      <c r="C138" s="289"/>
      <c r="D138" s="100"/>
      <c r="E138" s="170"/>
      <c r="F138" s="41" t="str">
        <f>"(Lines "&amp;A130&amp;" + "&amp;A136&amp;")"</f>
        <v>(Lines 67 + 72)</v>
      </c>
      <c r="G138" s="96"/>
      <c r="H138" s="270">
        <f>H130+H136</f>
        <v>5548996.903311475</v>
      </c>
      <c r="I138" s="214"/>
      <c r="J138" s="453"/>
      <c r="K138" s="444"/>
      <c r="L138" s="443"/>
      <c r="M138" s="443"/>
      <c r="N138" s="443"/>
    </row>
    <row r="139" spans="1:14" ht="15.75" thickTop="1">
      <c r="A139" s="205"/>
      <c r="B139" s="10"/>
      <c r="C139" s="10"/>
      <c r="D139" s="10"/>
      <c r="J139" s="442"/>
      <c r="K139" s="441"/>
      <c r="L139" s="442"/>
      <c r="M139" s="442"/>
      <c r="N139" s="442"/>
    </row>
    <row r="140" spans="1:14" ht="15.75">
      <c r="A140" s="290" t="s">
        <v>700</v>
      </c>
      <c r="B140" s="291"/>
      <c r="C140" s="292"/>
      <c r="D140" s="293"/>
      <c r="E140" s="225"/>
      <c r="F140" s="117"/>
      <c r="G140" s="117"/>
      <c r="H140" s="118"/>
      <c r="J140" s="442"/>
      <c r="K140" s="441"/>
      <c r="L140" s="442"/>
      <c r="M140" s="442"/>
      <c r="N140" s="442"/>
    </row>
    <row r="141" spans="1:14" ht="15.75">
      <c r="A141" s="202"/>
      <c r="B141" s="6"/>
      <c r="C141" s="24"/>
      <c r="D141" s="27"/>
      <c r="E141" s="20"/>
      <c r="F141" s="32"/>
      <c r="G141" s="32"/>
      <c r="H141" s="38"/>
      <c r="J141" s="442"/>
      <c r="K141" s="441"/>
      <c r="L141" s="442"/>
      <c r="M141" s="442"/>
      <c r="N141" s="442"/>
    </row>
    <row r="142" spans="1:14" ht="15.75">
      <c r="A142" s="29">
        <f>+A138+1</f>
        <v>74</v>
      </c>
      <c r="B142" s="285" t="s">
        <v>701</v>
      </c>
      <c r="C142" s="286"/>
      <c r="D142" s="10"/>
      <c r="E142" s="180"/>
      <c r="F142" s="55" t="s">
        <v>89</v>
      </c>
      <c r="G142" s="55"/>
      <c r="H142" s="263">
        <f>'2 - Other Taxes'!G41</f>
        <v>2757095.973623146</v>
      </c>
      <c r="I142" s="263"/>
      <c r="J142" s="452"/>
      <c r="K142" s="441"/>
      <c r="L142" s="442"/>
      <c r="M142" s="442"/>
      <c r="N142" s="442"/>
    </row>
    <row r="143" spans="1:14" ht="15">
      <c r="A143" s="95"/>
      <c r="B143" s="27"/>
      <c r="C143" s="10"/>
      <c r="D143" s="10"/>
      <c r="E143" s="31"/>
      <c r="F143" s="53"/>
      <c r="G143" s="55"/>
      <c r="J143" s="442"/>
      <c r="K143" s="441"/>
      <c r="L143" s="442"/>
      <c r="M143" s="442"/>
      <c r="N143" s="442"/>
    </row>
    <row r="144" spans="1:14" ht="16.5" thickBot="1">
      <c r="A144" s="29">
        <f>+A142+1</f>
        <v>75</v>
      </c>
      <c r="B144" s="40" t="s">
        <v>702</v>
      </c>
      <c r="C144" s="40"/>
      <c r="D144" s="100"/>
      <c r="E144" s="161"/>
      <c r="F144" s="278" t="str">
        <f>"(Line "&amp;A142&amp;")"</f>
        <v>(Line 74)</v>
      </c>
      <c r="G144" s="43"/>
      <c r="H144" s="44">
        <f>H142</f>
        <v>2757095.973623146</v>
      </c>
      <c r="J144" s="453"/>
      <c r="K144" s="441"/>
      <c r="L144" s="442"/>
      <c r="M144" s="442"/>
      <c r="N144" s="442"/>
    </row>
    <row r="145" spans="1:14" ht="15.75" thickTop="1">
      <c r="A145" s="90"/>
      <c r="B145" s="10"/>
      <c r="C145" s="10"/>
      <c r="D145" s="10"/>
      <c r="F145" s="55"/>
      <c r="J145" s="442"/>
      <c r="K145" s="441"/>
      <c r="L145" s="442"/>
      <c r="M145" s="442"/>
      <c r="N145" s="442"/>
    </row>
    <row r="146" spans="1:14" ht="15.75">
      <c r="A146" s="290" t="s">
        <v>703</v>
      </c>
      <c r="B146" s="291"/>
      <c r="C146" s="292"/>
      <c r="D146" s="293"/>
      <c r="E146" s="165"/>
      <c r="F146" s="117"/>
      <c r="G146" s="117"/>
      <c r="H146" s="118"/>
      <c r="J146" s="442"/>
      <c r="K146" s="441"/>
      <c r="L146" s="442"/>
      <c r="M146" s="442"/>
      <c r="N146" s="442"/>
    </row>
    <row r="147" spans="1:14" ht="15.75">
      <c r="A147" s="4"/>
      <c r="B147" s="6"/>
      <c r="C147" s="24"/>
      <c r="D147" s="27"/>
      <c r="E147" s="20"/>
      <c r="F147" s="32"/>
      <c r="G147" s="32"/>
      <c r="H147" s="38"/>
      <c r="J147" s="442"/>
      <c r="K147" s="441"/>
      <c r="L147" s="442"/>
      <c r="M147" s="442"/>
      <c r="N147" s="442"/>
    </row>
    <row r="148" spans="1:14" ht="15.75">
      <c r="A148" s="29"/>
      <c r="B148" s="83" t="s">
        <v>1130</v>
      </c>
      <c r="C148" s="10"/>
      <c r="D148" s="37"/>
      <c r="E148" s="21"/>
      <c r="G148" s="25"/>
      <c r="J148" s="442"/>
      <c r="K148" s="441"/>
      <c r="L148" s="442"/>
      <c r="M148" s="442"/>
      <c r="N148" s="442"/>
    </row>
    <row r="149" spans="1:14" ht="15.75">
      <c r="A149" s="29">
        <f>+A144+1</f>
        <v>76</v>
      </c>
      <c r="B149" s="83"/>
      <c r="C149" s="421" t="s">
        <v>533</v>
      </c>
      <c r="D149" s="37"/>
      <c r="E149" s="21"/>
      <c r="F149" s="367" t="s">
        <v>878</v>
      </c>
      <c r="G149" s="25"/>
      <c r="H149" s="263">
        <f>'9 - LTD'!P73</f>
        <v>40611786</v>
      </c>
      <c r="I149" s="275"/>
      <c r="J149" s="451"/>
      <c r="K149" s="441"/>
      <c r="L149" s="442"/>
      <c r="M149" s="442"/>
      <c r="N149" s="442"/>
    </row>
    <row r="150" spans="1:14" ht="15">
      <c r="A150" s="6"/>
      <c r="B150" s="6"/>
      <c r="C150" s="5"/>
      <c r="D150" s="10"/>
      <c r="E150" s="90"/>
      <c r="F150" s="27"/>
      <c r="G150" s="5"/>
      <c r="H150" s="11"/>
      <c r="J150" s="442"/>
      <c r="K150" s="441"/>
      <c r="L150" s="442"/>
      <c r="M150" s="442"/>
      <c r="N150" s="442"/>
    </row>
    <row r="151" spans="1:14" ht="15.75">
      <c r="A151" s="6">
        <f>A149+1</f>
        <v>77</v>
      </c>
      <c r="B151" s="13" t="s">
        <v>1184</v>
      </c>
      <c r="C151" s="10"/>
      <c r="D151" s="10"/>
      <c r="E151" s="20"/>
      <c r="F151" s="11" t="s">
        <v>879</v>
      </c>
      <c r="G151" s="5"/>
      <c r="H151" s="977">
        <f>'8 - Pref Stock'!R15</f>
        <v>0</v>
      </c>
      <c r="J151" s="442"/>
      <c r="K151" s="441"/>
      <c r="L151" s="442"/>
      <c r="M151" s="442"/>
      <c r="N151" s="442"/>
    </row>
    <row r="152" spans="1:14" ht="15">
      <c r="A152" s="6"/>
      <c r="B152" s="6"/>
      <c r="C152" s="3"/>
      <c r="D152" s="10"/>
      <c r="E152" s="20"/>
      <c r="F152" s="11"/>
      <c r="G152" s="5"/>
      <c r="H152" s="11"/>
      <c r="J152" s="442"/>
      <c r="K152" s="441"/>
      <c r="L152" s="442"/>
      <c r="M152" s="442"/>
      <c r="N152" s="442"/>
    </row>
    <row r="153" spans="1:14" ht="15.75">
      <c r="A153" s="6"/>
      <c r="B153" s="14" t="s">
        <v>1120</v>
      </c>
      <c r="C153" s="10"/>
      <c r="D153" s="10"/>
      <c r="E153" s="20"/>
      <c r="F153" s="11"/>
      <c r="G153" s="5"/>
      <c r="H153" s="11"/>
      <c r="J153" s="442"/>
      <c r="K153" s="441"/>
      <c r="L153" s="442"/>
      <c r="M153" s="442"/>
      <c r="N153" s="442"/>
    </row>
    <row r="154" spans="1:14" ht="15">
      <c r="A154" s="6">
        <f>+A151+1</f>
        <v>78</v>
      </c>
      <c r="B154" s="6"/>
      <c r="C154" s="5" t="s">
        <v>1203</v>
      </c>
      <c r="D154" s="5"/>
      <c r="E154" s="180"/>
      <c r="F154" s="11" t="s">
        <v>90</v>
      </c>
      <c r="G154" s="5"/>
      <c r="H154" s="11">
        <f>'7 - Com Stock'!D20</f>
        <v>766711124.5</v>
      </c>
      <c r="J154" s="1402"/>
      <c r="K154" s="1402"/>
      <c r="L154" s="1402"/>
      <c r="M154" s="1402"/>
      <c r="N154" s="1402"/>
    </row>
    <row r="155" spans="1:14" ht="15">
      <c r="A155" s="29">
        <f>A154+1</f>
        <v>79</v>
      </c>
      <c r="B155" s="29"/>
      <c r="C155" s="11" t="s">
        <v>529</v>
      </c>
      <c r="D155" s="11"/>
      <c r="E155" s="28"/>
      <c r="F155" s="11" t="s">
        <v>91</v>
      </c>
      <c r="G155" s="5"/>
      <c r="H155" s="11">
        <f>'7 - Com Stock'!S20</f>
        <v>0</v>
      </c>
      <c r="J155" s="442"/>
      <c r="K155" s="441"/>
      <c r="L155" s="442"/>
      <c r="M155" s="442"/>
      <c r="N155" s="442"/>
    </row>
    <row r="156" spans="1:14" ht="15">
      <c r="A156" s="29">
        <f>A155+1</f>
        <v>80</v>
      </c>
      <c r="B156" s="29"/>
      <c r="C156" s="11" t="s">
        <v>1176</v>
      </c>
      <c r="D156" s="11"/>
      <c r="E156" s="28"/>
      <c r="F156" s="79" t="s">
        <v>92</v>
      </c>
      <c r="G156" s="5"/>
      <c r="H156" s="11">
        <f>'8 - Pref Stock'!R13</f>
        <v>0</v>
      </c>
      <c r="J156" s="442"/>
      <c r="K156" s="441"/>
      <c r="L156" s="442"/>
      <c r="M156" s="442"/>
      <c r="N156" s="442"/>
    </row>
    <row r="157" spans="1:14" ht="15">
      <c r="A157" s="29">
        <f>+A156+1</f>
        <v>81</v>
      </c>
      <c r="B157" s="29"/>
      <c r="C157" s="104" t="s">
        <v>1175</v>
      </c>
      <c r="D157" s="104" t="s">
        <v>1136</v>
      </c>
      <c r="E157" s="663"/>
      <c r="F157" s="104" t="s">
        <v>93</v>
      </c>
      <c r="G157" s="104"/>
      <c r="H157" s="104">
        <f>'7 - Com Stock'!V20</f>
        <v>19296725.5</v>
      </c>
      <c r="J157" s="442"/>
      <c r="K157" s="441"/>
      <c r="L157" s="442"/>
      <c r="M157" s="442"/>
      <c r="N157" s="442"/>
    </row>
    <row r="158" spans="1:14" ht="15.75">
      <c r="A158" s="29">
        <f>+A157+1</f>
        <v>82</v>
      </c>
      <c r="B158" s="29"/>
      <c r="C158" s="122" t="s">
        <v>1120</v>
      </c>
      <c r="D158" s="42"/>
      <c r="E158" s="157"/>
      <c r="F158" s="54" t="str">
        <f>"(Line "&amp;A154&amp;" - "&amp;A155&amp;" - "&amp;A156&amp;" - "&amp;A157&amp;")"</f>
        <v>(Line 78 - 79 - 80 - 81)</v>
      </c>
      <c r="G158" s="119"/>
      <c r="H158" s="279">
        <f>H154-H155-H156-H157</f>
        <v>747414399</v>
      </c>
      <c r="J158" s="442"/>
      <c r="K158" s="441"/>
      <c r="L158" s="442"/>
      <c r="M158" s="442"/>
      <c r="N158" s="442"/>
    </row>
    <row r="159" spans="1:14" ht="15">
      <c r="A159" s="29"/>
      <c r="B159" s="29"/>
      <c r="C159" s="26"/>
      <c r="D159" s="27"/>
      <c r="E159" s="28"/>
      <c r="F159" s="11"/>
      <c r="G159" s="32"/>
      <c r="H159" s="5"/>
      <c r="J159" s="442"/>
      <c r="K159" s="441"/>
      <c r="L159" s="442"/>
      <c r="M159" s="442"/>
      <c r="N159" s="442"/>
    </row>
    <row r="160" spans="1:14" ht="15.75">
      <c r="A160" s="6"/>
      <c r="B160" s="14" t="s">
        <v>1177</v>
      </c>
      <c r="C160" s="37"/>
      <c r="D160" s="37"/>
      <c r="E160" s="21"/>
      <c r="F160" s="42"/>
      <c r="G160" s="63"/>
      <c r="H160" s="25"/>
      <c r="J160" s="442"/>
      <c r="K160" s="441"/>
      <c r="L160" s="442"/>
      <c r="M160" s="442"/>
      <c r="N160" s="442"/>
    </row>
    <row r="161" spans="1:21" ht="15">
      <c r="A161" s="29">
        <f>A158+1</f>
        <v>83</v>
      </c>
      <c r="B161" s="29"/>
      <c r="C161" s="46" t="s">
        <v>1125</v>
      </c>
      <c r="D161" s="36"/>
      <c r="E161" s="157"/>
      <c r="F161" s="54" t="s">
        <v>94</v>
      </c>
      <c r="G161" s="79"/>
      <c r="H161" s="42">
        <f>'6 - WACC'!D12</f>
        <v>770000000</v>
      </c>
      <c r="J161" s="442"/>
      <c r="K161" s="441"/>
      <c r="L161" s="442"/>
      <c r="M161" s="442"/>
      <c r="N161" s="442"/>
      <c r="O161" s="55"/>
      <c r="P161" s="55"/>
      <c r="Q161" s="55"/>
      <c r="R161" s="55"/>
      <c r="S161" s="55"/>
      <c r="T161" s="55"/>
      <c r="U161" s="55"/>
    </row>
    <row r="162" spans="1:14" ht="15">
      <c r="A162" s="6">
        <f>+A161+1</f>
        <v>84</v>
      </c>
      <c r="B162" s="6"/>
      <c r="C162" s="3" t="s">
        <v>1141</v>
      </c>
      <c r="D162" s="10"/>
      <c r="E162" s="6"/>
      <c r="F162" s="54" t="s">
        <v>95</v>
      </c>
      <c r="G162" s="32"/>
      <c r="H162" s="11">
        <f>'6 - WACC'!D14</f>
        <v>0</v>
      </c>
      <c r="J162" s="442"/>
      <c r="K162" s="441"/>
      <c r="L162" s="442"/>
      <c r="M162" s="442"/>
      <c r="N162" s="442"/>
    </row>
    <row r="163" spans="1:14" ht="15">
      <c r="A163" s="6">
        <f>+A162+1</f>
        <v>85</v>
      </c>
      <c r="B163" s="6"/>
      <c r="C163" s="3" t="s">
        <v>1120</v>
      </c>
      <c r="D163" s="10"/>
      <c r="F163" s="179" t="s">
        <v>96</v>
      </c>
      <c r="G163" s="32"/>
      <c r="H163" s="11">
        <f>'6 - WACC'!D16</f>
        <v>747414399</v>
      </c>
      <c r="J163" s="442"/>
      <c r="K163" s="441"/>
      <c r="L163" s="442"/>
      <c r="M163" s="442"/>
      <c r="N163" s="442"/>
    </row>
    <row r="164" spans="1:14" ht="15.75">
      <c r="A164" s="6">
        <f>+A163+1</f>
        <v>86</v>
      </c>
      <c r="B164" s="6"/>
      <c r="C164" s="39" t="s">
        <v>1124</v>
      </c>
      <c r="D164" s="294"/>
      <c r="E164" s="158"/>
      <c r="F164" s="42" t="str">
        <f>"(Sum Lines "&amp;A161&amp;" to "&amp;A163&amp;")"</f>
        <v>(Sum Lines 83 to 85)</v>
      </c>
      <c r="G164" s="34"/>
      <c r="H164" s="219">
        <f>SUM(H161:H163)</f>
        <v>1517414399</v>
      </c>
      <c r="J164" s="442"/>
      <c r="K164" s="441"/>
      <c r="L164" s="442"/>
      <c r="M164" s="442"/>
      <c r="N164" s="442"/>
    </row>
    <row r="165" spans="1:14" ht="15">
      <c r="A165" s="6"/>
      <c r="B165" s="6"/>
      <c r="C165" s="3"/>
      <c r="D165" s="10"/>
      <c r="F165" s="55"/>
      <c r="G165" s="5"/>
      <c r="H165" s="20"/>
      <c r="J165" s="442"/>
      <c r="K165" s="441"/>
      <c r="L165" s="442"/>
      <c r="M165" s="442"/>
      <c r="N165" s="442"/>
    </row>
    <row r="166" spans="1:14" ht="15">
      <c r="A166" s="29">
        <f>+A164+1</f>
        <v>87</v>
      </c>
      <c r="B166" s="6"/>
      <c r="C166" s="146" t="s">
        <v>452</v>
      </c>
      <c r="D166" s="46" t="s">
        <v>1125</v>
      </c>
      <c r="E166" s="180"/>
      <c r="F166" s="42" t="str">
        <f>"(Line "&amp;A161&amp;" / Line "&amp;A164&amp;")"</f>
        <v>(Line 83 / Line 86)</v>
      </c>
      <c r="G166" s="5"/>
      <c r="H166" s="766">
        <f>H161/H164</f>
        <v>0.5074421334787927</v>
      </c>
      <c r="J166" s="442"/>
      <c r="K166" s="441"/>
      <c r="L166" s="442"/>
      <c r="M166" s="442"/>
      <c r="N166" s="442"/>
    </row>
    <row r="167" spans="1:14" ht="15">
      <c r="A167" s="29">
        <f>+A166+1</f>
        <v>88</v>
      </c>
      <c r="B167" s="6"/>
      <c r="C167" s="146" t="s">
        <v>458</v>
      </c>
      <c r="D167" s="3" t="s">
        <v>1141</v>
      </c>
      <c r="E167" s="180"/>
      <c r="F167" s="42" t="str">
        <f>"(Line "&amp;A162&amp;" / Line "&amp;A164&amp;")"</f>
        <v>(Line 84 / Line 86)</v>
      </c>
      <c r="G167" s="5"/>
      <c r="H167" s="767">
        <f>H162/H164</f>
        <v>0</v>
      </c>
      <c r="J167" s="442"/>
      <c r="K167" s="441"/>
      <c r="L167" s="442"/>
      <c r="M167" s="442"/>
      <c r="N167" s="442"/>
    </row>
    <row r="168" spans="1:21" ht="15">
      <c r="A168" s="29">
        <f>+A167+1</f>
        <v>89</v>
      </c>
      <c r="B168" s="6"/>
      <c r="C168" s="146" t="s">
        <v>453</v>
      </c>
      <c r="D168" s="3" t="s">
        <v>1120</v>
      </c>
      <c r="E168" s="180"/>
      <c r="F168" s="42" t="str">
        <f>"(Line "&amp;A163&amp;" / Line "&amp;A164&amp;")"</f>
        <v>(Line 85 / Line 86)</v>
      </c>
      <c r="G168" s="5"/>
      <c r="H168" s="766">
        <f>H163/H164</f>
        <v>0.4925578665212073</v>
      </c>
      <c r="J168" s="442"/>
      <c r="K168" s="441"/>
      <c r="L168" s="442"/>
      <c r="M168" s="442"/>
      <c r="N168" s="442"/>
      <c r="O168" s="55"/>
      <c r="P168" s="55"/>
      <c r="Q168" s="55"/>
      <c r="R168" s="55"/>
      <c r="S168" s="55"/>
      <c r="T168" s="55"/>
      <c r="U168" s="55"/>
    </row>
    <row r="169" spans="1:21" ht="15">
      <c r="A169" s="29"/>
      <c r="B169" s="6"/>
      <c r="C169" s="147"/>
      <c r="D169" s="10"/>
      <c r="F169" s="11"/>
      <c r="G169" s="5"/>
      <c r="H169" s="20"/>
      <c r="J169" s="442"/>
      <c r="K169" s="441"/>
      <c r="L169" s="442"/>
      <c r="M169" s="442"/>
      <c r="N169" s="442"/>
      <c r="O169" s="55"/>
      <c r="P169" s="55"/>
      <c r="Q169" s="55"/>
      <c r="R169" s="55"/>
      <c r="S169" s="55"/>
      <c r="T169" s="55"/>
      <c r="U169" s="55"/>
    </row>
    <row r="170" spans="1:21" ht="15">
      <c r="A170" s="29">
        <f>+A168+1</f>
        <v>90</v>
      </c>
      <c r="B170" s="6"/>
      <c r="C170" s="147" t="s">
        <v>454</v>
      </c>
      <c r="D170" s="46" t="s">
        <v>1125</v>
      </c>
      <c r="F170" s="42" t="s">
        <v>880</v>
      </c>
      <c r="G170" s="5"/>
      <c r="H170" s="770">
        <f>'6 - WACC'!I12</f>
        <v>0.052791409800799105</v>
      </c>
      <c r="J170" s="452"/>
      <c r="K170" s="441"/>
      <c r="L170" s="442"/>
      <c r="M170" s="442"/>
      <c r="N170" s="442"/>
      <c r="O170" s="55"/>
      <c r="P170" s="55"/>
      <c r="Q170" s="55"/>
      <c r="R170" s="55"/>
      <c r="S170" s="55"/>
      <c r="T170" s="55"/>
      <c r="U170" s="55"/>
    </row>
    <row r="171" spans="1:21" ht="15">
      <c r="A171" s="29">
        <f>+A170+1</f>
        <v>91</v>
      </c>
      <c r="B171" s="6"/>
      <c r="C171" s="147" t="s">
        <v>459</v>
      </c>
      <c r="D171" s="3" t="s">
        <v>1141</v>
      </c>
      <c r="F171" s="42" t="s">
        <v>881</v>
      </c>
      <c r="G171" s="5"/>
      <c r="H171" s="768">
        <f>'6 - WACC'!I14</f>
        <v>0</v>
      </c>
      <c r="J171" s="442"/>
      <c r="K171" s="441"/>
      <c r="L171" s="442"/>
      <c r="M171" s="442"/>
      <c r="N171" s="442"/>
      <c r="O171" s="55"/>
      <c r="P171" s="55"/>
      <c r="Q171" s="55"/>
      <c r="R171" s="55"/>
      <c r="S171" s="55"/>
      <c r="T171" s="55"/>
      <c r="U171" s="55"/>
    </row>
    <row r="172" spans="1:21" ht="15.75">
      <c r="A172" s="29">
        <f>+A171+1</f>
        <v>92</v>
      </c>
      <c r="B172" s="6"/>
      <c r="C172" s="147" t="s">
        <v>455</v>
      </c>
      <c r="D172" s="3" t="s">
        <v>1120</v>
      </c>
      <c r="E172" s="180" t="str">
        <f>"(Note "&amp;B$304&amp;")"</f>
        <v>(Note H)</v>
      </c>
      <c r="F172" s="279" t="s">
        <v>442</v>
      </c>
      <c r="G172" s="5"/>
      <c r="H172" s="835">
        <v>0.1</v>
      </c>
      <c r="J172" s="440"/>
      <c r="K172" s="441"/>
      <c r="L172" s="442"/>
      <c r="M172" s="442"/>
      <c r="N172" s="442"/>
      <c r="O172" s="55"/>
      <c r="P172" s="55"/>
      <c r="Q172" s="55"/>
      <c r="R172" s="55"/>
      <c r="S172" s="55"/>
      <c r="T172" s="55"/>
      <c r="U172" s="55"/>
    </row>
    <row r="173" spans="1:21" ht="15">
      <c r="A173" s="29"/>
      <c r="B173" s="6"/>
      <c r="C173" s="147"/>
      <c r="D173" s="10"/>
      <c r="F173" s="11"/>
      <c r="G173" s="5"/>
      <c r="H173" s="32"/>
      <c r="J173" s="442"/>
      <c r="K173" s="441"/>
      <c r="L173" s="442"/>
      <c r="M173" s="442"/>
      <c r="N173" s="442"/>
      <c r="O173" s="55"/>
      <c r="P173" s="55"/>
      <c r="Q173" s="55"/>
      <c r="R173" s="55"/>
      <c r="S173" s="55"/>
      <c r="T173" s="55"/>
      <c r="U173" s="55"/>
    </row>
    <row r="174" spans="1:21" ht="15">
      <c r="A174" s="29">
        <f>+A172+1</f>
        <v>93</v>
      </c>
      <c r="B174" s="6"/>
      <c r="C174" s="146" t="s">
        <v>456</v>
      </c>
      <c r="D174" s="46" t="s">
        <v>1126</v>
      </c>
      <c r="F174" s="42" t="str">
        <f>"(Line "&amp;A166&amp;" * Line "&amp;A170&amp;")"</f>
        <v>(Line 87 * Line 90)</v>
      </c>
      <c r="G174" s="30"/>
      <c r="H174" s="768">
        <f>H166*H170</f>
        <v>0.026788585618670747</v>
      </c>
      <c r="J174" s="442"/>
      <c r="K174" s="441"/>
      <c r="L174" s="442"/>
      <c r="M174" s="442"/>
      <c r="N174" s="442"/>
      <c r="O174" s="55"/>
      <c r="P174" s="55"/>
      <c r="Q174" s="55"/>
      <c r="R174" s="55"/>
      <c r="S174" s="55"/>
      <c r="T174" s="55"/>
      <c r="U174" s="55"/>
    </row>
    <row r="175" spans="1:21" ht="15">
      <c r="A175" s="29">
        <f>+A174+1</f>
        <v>94</v>
      </c>
      <c r="B175" s="6"/>
      <c r="C175" s="146" t="s">
        <v>914</v>
      </c>
      <c r="D175" s="3" t="s">
        <v>1141</v>
      </c>
      <c r="F175" s="42" t="str">
        <f>"(Line "&amp;A167&amp;" * Line "&amp;A171&amp;")"</f>
        <v>(Line 88 * Line 91)</v>
      </c>
      <c r="G175" s="74"/>
      <c r="H175" s="768">
        <f>H167*H171</f>
        <v>0</v>
      </c>
      <c r="J175" s="442"/>
      <c r="K175" s="441"/>
      <c r="L175" s="442"/>
      <c r="M175" s="442"/>
      <c r="N175" s="442"/>
      <c r="O175" s="55"/>
      <c r="P175" s="55"/>
      <c r="Q175" s="55"/>
      <c r="R175" s="55"/>
      <c r="S175" s="55"/>
      <c r="T175" s="55"/>
      <c r="U175" s="55"/>
    </row>
    <row r="176" spans="1:21" ht="15">
      <c r="A176" s="29">
        <f>+A175+1</f>
        <v>95</v>
      </c>
      <c r="B176" s="295"/>
      <c r="C176" s="149" t="s">
        <v>457</v>
      </c>
      <c r="D176" s="150" t="s">
        <v>1120</v>
      </c>
      <c r="E176" s="169"/>
      <c r="F176" s="104" t="str">
        <f>"(Line "&amp;A168&amp;" * Line "&amp;A172&amp;")"</f>
        <v>(Line 89 * Line 92)</v>
      </c>
      <c r="G176" s="103"/>
      <c r="H176" s="769">
        <f>H168*H172</f>
        <v>0.049255786652120735</v>
      </c>
      <c r="J176" s="442"/>
      <c r="K176" s="441"/>
      <c r="L176" s="442"/>
      <c r="M176" s="442"/>
      <c r="N176" s="442"/>
      <c r="O176" s="55"/>
      <c r="P176" s="55"/>
      <c r="Q176" s="55"/>
      <c r="R176" s="55"/>
      <c r="S176" s="55"/>
      <c r="T176" s="55"/>
      <c r="U176" s="55"/>
    </row>
    <row r="177" spans="1:21" s="1" customFormat="1" ht="15.75">
      <c r="A177" s="6">
        <f>+A176+1</f>
        <v>96</v>
      </c>
      <c r="B177" s="82" t="s">
        <v>460</v>
      </c>
      <c r="C177" s="82"/>
      <c r="D177" s="120"/>
      <c r="E177" s="172"/>
      <c r="F177" s="42" t="str">
        <f>"(Sum Lines "&amp;A174&amp;" to "&amp;A176&amp;")"</f>
        <v>(Sum Lines 93 to 95)</v>
      </c>
      <c r="G177" s="84"/>
      <c r="H177" s="75">
        <f>SUM(H174:H176)</f>
        <v>0.07604437227079149</v>
      </c>
      <c r="I177" s="194"/>
      <c r="J177" s="454"/>
      <c r="K177" s="454"/>
      <c r="L177" s="449"/>
      <c r="M177" s="449"/>
      <c r="N177" s="449"/>
      <c r="O177" s="194"/>
      <c r="P177" s="194"/>
      <c r="Q177" s="194"/>
      <c r="R177" s="194"/>
      <c r="S177" s="194"/>
      <c r="T177" s="194"/>
      <c r="U177" s="194"/>
    </row>
    <row r="178" spans="1:21" s="1" customFormat="1" ht="15.75">
      <c r="A178" s="12"/>
      <c r="B178" s="12"/>
      <c r="C178" s="82"/>
      <c r="D178" s="120"/>
      <c r="E178" s="172"/>
      <c r="F178" s="122"/>
      <c r="G178" s="84"/>
      <c r="H178" s="75"/>
      <c r="I178" s="194"/>
      <c r="J178" s="449"/>
      <c r="K178" s="454"/>
      <c r="L178" s="449"/>
      <c r="M178" s="449"/>
      <c r="N178" s="449"/>
      <c r="O178" s="194"/>
      <c r="P178" s="194"/>
      <c r="Q178" s="194"/>
      <c r="R178" s="194"/>
      <c r="S178" s="194"/>
      <c r="T178" s="194"/>
      <c r="U178" s="194"/>
    </row>
    <row r="179" spans="1:14" ht="16.5" thickBot="1">
      <c r="A179" s="6">
        <f>+A177+1</f>
        <v>97</v>
      </c>
      <c r="B179" s="105" t="s">
        <v>1182</v>
      </c>
      <c r="C179" s="296"/>
      <c r="D179" s="100"/>
      <c r="E179" s="173"/>
      <c r="F179" s="278" t="str">
        <f>"(Line "&amp;A92&amp;" * Line "&amp;A177&amp;")"</f>
        <v>(Line 48 * Line 96)</v>
      </c>
      <c r="G179" s="106"/>
      <c r="H179" s="41">
        <f>H92*H177</f>
        <v>13028890.353729447</v>
      </c>
      <c r="J179" s="453"/>
      <c r="K179" s="441"/>
      <c r="L179" s="442"/>
      <c r="M179" s="442"/>
      <c r="N179" s="442"/>
    </row>
    <row r="180" spans="1:14" ht="16.5" thickTop="1">
      <c r="A180" s="6"/>
      <c r="B180" s="124"/>
      <c r="C180" s="615"/>
      <c r="D180" s="120"/>
      <c r="E180" s="616"/>
      <c r="F180" s="122"/>
      <c r="G180" s="617"/>
      <c r="H180" s="83"/>
      <c r="J180" s="453"/>
      <c r="K180" s="441"/>
      <c r="L180" s="442"/>
      <c r="M180" s="442"/>
      <c r="N180" s="442"/>
    </row>
    <row r="181" spans="1:14" ht="15.75">
      <c r="A181" s="6"/>
      <c r="B181" s="124"/>
      <c r="C181" s="615"/>
      <c r="D181" s="120"/>
      <c r="E181" s="616"/>
      <c r="F181" s="122"/>
      <c r="G181" s="617"/>
      <c r="H181" s="83"/>
      <c r="J181" s="453"/>
      <c r="K181" s="441"/>
      <c r="L181" s="442"/>
      <c r="M181" s="442"/>
      <c r="N181" s="442"/>
    </row>
    <row r="182" spans="1:14" ht="15.75">
      <c r="A182" s="6"/>
      <c r="B182" s="124"/>
      <c r="C182" s="615"/>
      <c r="D182" s="120"/>
      <c r="E182" s="616"/>
      <c r="F182" s="122"/>
      <c r="G182" s="617"/>
      <c r="H182" s="83"/>
      <c r="J182" s="453"/>
      <c r="K182" s="441"/>
      <c r="L182" s="442"/>
      <c r="M182" s="442"/>
      <c r="N182" s="442"/>
    </row>
    <row r="183" spans="1:14" ht="15.75">
      <c r="A183" s="6"/>
      <c r="B183" s="124"/>
      <c r="C183" s="615"/>
      <c r="D183" s="120"/>
      <c r="E183" s="616"/>
      <c r="F183" s="122"/>
      <c r="G183" s="617"/>
      <c r="H183" s="83"/>
      <c r="J183" s="453"/>
      <c r="K183" s="441"/>
      <c r="L183" s="442"/>
      <c r="M183" s="442"/>
      <c r="N183" s="442"/>
    </row>
    <row r="184" spans="1:14" ht="15.75">
      <c r="A184" s="6"/>
      <c r="B184" s="124"/>
      <c r="C184" s="615"/>
      <c r="D184" s="120"/>
      <c r="E184" s="616"/>
      <c r="F184" s="122"/>
      <c r="G184" s="617"/>
      <c r="H184" s="83"/>
      <c r="J184" s="453"/>
      <c r="K184" s="441"/>
      <c r="L184" s="442"/>
      <c r="M184" s="442"/>
      <c r="N184" s="442"/>
    </row>
    <row r="185" spans="1:14" ht="15.75">
      <c r="A185" s="6"/>
      <c r="B185" s="124"/>
      <c r="C185" s="615"/>
      <c r="D185" s="120"/>
      <c r="E185" s="616"/>
      <c r="F185" s="122"/>
      <c r="G185" s="617"/>
      <c r="H185" s="83"/>
      <c r="J185" s="453"/>
      <c r="K185" s="441"/>
      <c r="L185" s="442"/>
      <c r="M185" s="442"/>
      <c r="N185" s="442"/>
    </row>
    <row r="186" spans="1:14" ht="15.75">
      <c r="A186" s="6"/>
      <c r="B186" s="124"/>
      <c r="C186" s="615"/>
      <c r="D186" s="120"/>
      <c r="E186" s="616"/>
      <c r="F186" s="122"/>
      <c r="G186" s="617"/>
      <c r="H186" s="83"/>
      <c r="J186" s="453"/>
      <c r="K186" s="441"/>
      <c r="L186" s="442"/>
      <c r="M186" s="442"/>
      <c r="N186" s="442"/>
    </row>
    <row r="187" spans="1:14" ht="15.75">
      <c r="A187" s="6"/>
      <c r="B187" s="124"/>
      <c r="C187" s="615"/>
      <c r="D187" s="120"/>
      <c r="E187" s="616"/>
      <c r="F187" s="122"/>
      <c r="G187" s="617"/>
      <c r="H187" s="83"/>
      <c r="J187" s="453"/>
      <c r="K187" s="441"/>
      <c r="L187" s="442"/>
      <c r="M187" s="442"/>
      <c r="N187" s="442"/>
    </row>
    <row r="188" spans="1:14" ht="15.75">
      <c r="A188" s="6"/>
      <c r="B188" s="124"/>
      <c r="C188" s="615"/>
      <c r="D188" s="120"/>
      <c r="E188" s="616"/>
      <c r="F188" s="122"/>
      <c r="G188" s="617"/>
      <c r="H188" s="83"/>
      <c r="J188" s="453"/>
      <c r="K188" s="441"/>
      <c r="L188" s="442"/>
      <c r="M188" s="442"/>
      <c r="N188" s="442"/>
    </row>
    <row r="189" spans="1:14" ht="15.75">
      <c r="A189" s="6"/>
      <c r="B189" s="124"/>
      <c r="C189" s="615"/>
      <c r="D189" s="120"/>
      <c r="E189" s="616"/>
      <c r="F189" s="122"/>
      <c r="G189" s="617"/>
      <c r="H189" s="83"/>
      <c r="J189" s="453"/>
      <c r="K189" s="441"/>
      <c r="L189" s="442"/>
      <c r="M189" s="442"/>
      <c r="N189" s="442"/>
    </row>
    <row r="190" spans="1:14" ht="15.75">
      <c r="A190" s="6"/>
      <c r="B190" s="124"/>
      <c r="C190" s="615"/>
      <c r="D190" s="120"/>
      <c r="E190" s="616"/>
      <c r="F190" s="122"/>
      <c r="G190" s="617"/>
      <c r="H190" s="83"/>
      <c r="J190" s="453"/>
      <c r="K190" s="441"/>
      <c r="L190" s="442"/>
      <c r="M190" s="442"/>
      <c r="N190" s="442"/>
    </row>
    <row r="191" spans="1:14" ht="15.75">
      <c r="A191" s="6"/>
      <c r="B191" s="124"/>
      <c r="C191" s="615"/>
      <c r="D191" s="120"/>
      <c r="E191" s="616"/>
      <c r="F191" s="122"/>
      <c r="G191" s="617"/>
      <c r="H191" s="83"/>
      <c r="J191" s="453"/>
      <c r="K191" s="441"/>
      <c r="L191" s="442"/>
      <c r="M191" s="442"/>
      <c r="N191" s="442"/>
    </row>
    <row r="192" spans="1:14" ht="15.75">
      <c r="A192" s="6"/>
      <c r="B192" s="124"/>
      <c r="C192" s="615"/>
      <c r="D192" s="120"/>
      <c r="E192" s="616"/>
      <c r="F192" s="122"/>
      <c r="G192" s="617"/>
      <c r="H192" s="83"/>
      <c r="J192" s="453"/>
      <c r="K192" s="441"/>
      <c r="L192" s="442"/>
      <c r="M192" s="442"/>
      <c r="N192" s="442"/>
    </row>
    <row r="193" spans="1:14" ht="15.75">
      <c r="A193" s="6"/>
      <c r="B193" s="124"/>
      <c r="C193" s="615"/>
      <c r="D193" s="120"/>
      <c r="E193" s="616"/>
      <c r="F193" s="122"/>
      <c r="G193" s="617"/>
      <c r="H193" s="83"/>
      <c r="J193" s="453"/>
      <c r="K193" s="441"/>
      <c r="L193" s="442"/>
      <c r="M193" s="442"/>
      <c r="N193" s="442"/>
    </row>
    <row r="194" spans="1:14" ht="15.75">
      <c r="A194" s="6"/>
      <c r="B194" s="124"/>
      <c r="C194" s="615"/>
      <c r="D194" s="730"/>
      <c r="F194" s="122"/>
      <c r="G194" s="617"/>
      <c r="H194" s="83"/>
      <c r="J194" s="453"/>
      <c r="K194" s="441"/>
      <c r="L194" s="442"/>
      <c r="M194" s="442"/>
      <c r="N194" s="442"/>
    </row>
    <row r="195" spans="1:14" ht="15.75">
      <c r="A195" s="6"/>
      <c r="B195" s="124"/>
      <c r="C195" s="615"/>
      <c r="D195" s="730" t="s">
        <v>1239</v>
      </c>
      <c r="F195" s="122"/>
      <c r="G195" s="617"/>
      <c r="H195" s="83"/>
      <c r="J195" s="453"/>
      <c r="K195" s="441"/>
      <c r="L195" s="442"/>
      <c r="M195" s="442"/>
      <c r="N195" s="442"/>
    </row>
    <row r="196" spans="1:14" ht="15">
      <c r="A196" s="6"/>
      <c r="B196" s="31"/>
      <c r="C196" s="3"/>
      <c r="D196" s="74" t="s">
        <v>610</v>
      </c>
      <c r="E196" s="89" t="s">
        <v>1136</v>
      </c>
      <c r="F196" s="5"/>
      <c r="G196" s="5"/>
      <c r="H196" s="22"/>
      <c r="J196" s="442"/>
      <c r="K196" s="441"/>
      <c r="L196" s="442"/>
      <c r="M196" s="442"/>
      <c r="N196" s="442"/>
    </row>
    <row r="197" spans="1:14" ht="20.25">
      <c r="A197" s="1399" t="s">
        <v>1033</v>
      </c>
      <c r="B197" s="1400"/>
      <c r="C197" s="1400"/>
      <c r="D197" s="1400"/>
      <c r="E197" s="1400"/>
      <c r="F197" s="1400"/>
      <c r="G197" s="1400"/>
      <c r="H197" s="1400"/>
      <c r="J197" s="442"/>
      <c r="K197" s="441"/>
      <c r="L197" s="442"/>
      <c r="M197" s="442"/>
      <c r="N197" s="442"/>
    </row>
    <row r="198" spans="1:14" ht="20.25">
      <c r="A198" s="1401" t="str">
        <f>$A$2</f>
        <v>(For Rate Year Beginning July 1, 2015, Based on 2014 Data)</v>
      </c>
      <c r="B198" s="1401"/>
      <c r="C198" s="1401"/>
      <c r="D198" s="1401"/>
      <c r="E198" s="1401"/>
      <c r="F198" s="1401"/>
      <c r="G198" s="1401"/>
      <c r="H198" s="1401"/>
      <c r="J198" s="442"/>
      <c r="K198" s="441"/>
      <c r="L198" s="442"/>
      <c r="M198" s="442"/>
      <c r="N198" s="442"/>
    </row>
    <row r="199" spans="1:14" ht="15">
      <c r="A199" s="6"/>
      <c r="B199" s="31"/>
      <c r="C199" s="3"/>
      <c r="F199" s="5"/>
      <c r="G199" s="5"/>
      <c r="H199" s="22"/>
      <c r="J199" s="442"/>
      <c r="K199" s="441"/>
      <c r="L199" s="442"/>
      <c r="M199" s="442"/>
      <c r="N199" s="442"/>
    </row>
    <row r="200" spans="1:14" ht="15.75">
      <c r="A200" s="114" t="s">
        <v>1060</v>
      </c>
      <c r="B200" s="115"/>
      <c r="C200" s="292"/>
      <c r="D200" s="116"/>
      <c r="E200" s="225"/>
      <c r="F200" s="117"/>
      <c r="G200" s="117"/>
      <c r="H200" s="118"/>
      <c r="J200" s="442"/>
      <c r="K200" s="441"/>
      <c r="L200" s="442"/>
      <c r="M200" s="442"/>
      <c r="N200" s="442"/>
    </row>
    <row r="201" spans="1:14" ht="15.75">
      <c r="A201" s="53"/>
      <c r="B201" s="31"/>
      <c r="C201" s="24"/>
      <c r="D201" s="54"/>
      <c r="E201" s="20"/>
      <c r="F201" s="32"/>
      <c r="G201" s="32"/>
      <c r="H201" s="38"/>
      <c r="J201" s="442"/>
      <c r="K201" s="441"/>
      <c r="L201" s="442"/>
      <c r="M201" s="442"/>
      <c r="N201" s="442"/>
    </row>
    <row r="202" spans="1:14" ht="15.75">
      <c r="A202" s="31" t="s">
        <v>1136</v>
      </c>
      <c r="B202" s="124" t="s">
        <v>1183</v>
      </c>
      <c r="C202" s="10"/>
      <c r="E202" s="20"/>
      <c r="F202" s="5"/>
      <c r="G202" s="17"/>
      <c r="H202" s="32"/>
      <c r="J202" s="442"/>
      <c r="K202" s="441"/>
      <c r="L202" s="442"/>
      <c r="M202" s="442"/>
      <c r="N202" s="442"/>
    </row>
    <row r="203" spans="1:14" ht="15">
      <c r="A203" s="31">
        <f>+A179+1</f>
        <v>98</v>
      </c>
      <c r="B203" s="31"/>
      <c r="C203" s="10" t="s">
        <v>1181</v>
      </c>
      <c r="E203" s="180" t="str">
        <f>"(Note "&amp;B$302&amp;")"</f>
        <v>(Note G)</v>
      </c>
      <c r="F203" s="32" t="s">
        <v>1216</v>
      </c>
      <c r="G203" s="33"/>
      <c r="H203" s="325">
        <f>Inputs!D189</f>
        <v>0.35</v>
      </c>
      <c r="J203" s="442"/>
      <c r="K203" s="441"/>
      <c r="L203" s="442"/>
      <c r="M203" s="442"/>
      <c r="N203" s="442"/>
    </row>
    <row r="204" spans="1:14" ht="15">
      <c r="A204" s="31">
        <f>+A203+1</f>
        <v>99</v>
      </c>
      <c r="B204" s="31"/>
      <c r="C204" s="314" t="s">
        <v>1180</v>
      </c>
      <c r="D204" s="23"/>
      <c r="E204" s="180" t="str">
        <f>"(Note "&amp;B$302&amp;")"</f>
        <v>(Note G)</v>
      </c>
      <c r="F204" s="32" t="s">
        <v>1168</v>
      </c>
      <c r="G204" s="33"/>
      <c r="H204" s="325">
        <f>Inputs!D190</f>
        <v>0.0625</v>
      </c>
      <c r="J204" s="442"/>
      <c r="K204" s="441"/>
      <c r="L204" s="442"/>
      <c r="M204" s="442"/>
      <c r="N204" s="442"/>
    </row>
    <row r="205" spans="1:14" ht="15">
      <c r="A205" s="31">
        <f>+A204+1</f>
        <v>100</v>
      </c>
      <c r="B205" s="31"/>
      <c r="C205" s="314" t="s">
        <v>439</v>
      </c>
      <c r="D205" s="33" t="s">
        <v>538</v>
      </c>
      <c r="E205" s="180" t="str">
        <f>"(Note "&amp;B$302&amp;")"</f>
        <v>(Note G)</v>
      </c>
      <c r="F205" s="32" t="s">
        <v>1217</v>
      </c>
      <c r="G205" s="33"/>
      <c r="H205" s="325">
        <f>Inputs!D191</f>
        <v>0.5</v>
      </c>
      <c r="J205" s="442"/>
      <c r="K205" s="441"/>
      <c r="L205" s="442"/>
      <c r="M205" s="442"/>
      <c r="N205" s="442"/>
    </row>
    <row r="206" spans="1:14" ht="15">
      <c r="A206" s="76">
        <f>+A205+1</f>
        <v>101</v>
      </c>
      <c r="B206" s="76"/>
      <c r="C206" s="314" t="s">
        <v>443</v>
      </c>
      <c r="D206" s="711" t="s">
        <v>539</v>
      </c>
      <c r="E206" s="91"/>
      <c r="F206" s="54"/>
      <c r="G206" s="33"/>
      <c r="H206" s="18">
        <f>1-(((1-H204)*(1-H203))/(1-H204*H203*H205))</f>
        <v>0.3838862559241706</v>
      </c>
      <c r="J206" s="442"/>
      <c r="K206" s="441"/>
      <c r="L206" s="442"/>
      <c r="M206" s="442"/>
      <c r="N206" s="442"/>
    </row>
    <row r="207" spans="1:14" ht="15">
      <c r="A207" s="91">
        <f>A206+1</f>
        <v>102</v>
      </c>
      <c r="B207" s="2"/>
      <c r="C207" s="314" t="s">
        <v>1204</v>
      </c>
      <c r="D207" s="2" t="s">
        <v>882</v>
      </c>
      <c r="E207" s="2"/>
      <c r="F207" s="2"/>
      <c r="G207" s="2"/>
      <c r="H207" s="325">
        <f>H206/(1-H206)</f>
        <v>0.623076923076923</v>
      </c>
      <c r="J207" s="265"/>
      <c r="K207" s="455"/>
      <c r="L207" s="265"/>
      <c r="M207" s="265"/>
      <c r="N207" s="265"/>
    </row>
    <row r="208" spans="1:14" ht="15">
      <c r="A208" s="31"/>
      <c r="B208" s="31"/>
      <c r="C208" s="10"/>
      <c r="E208" s="15"/>
      <c r="F208" s="16"/>
      <c r="G208" s="17"/>
      <c r="H208" s="18"/>
      <c r="J208" s="442"/>
      <c r="K208" s="441"/>
      <c r="L208" s="442"/>
      <c r="M208" s="442"/>
      <c r="N208" s="442"/>
    </row>
    <row r="209" spans="1:14" ht="15.75">
      <c r="A209" s="31"/>
      <c r="B209" s="124" t="s">
        <v>1178</v>
      </c>
      <c r="C209" s="428"/>
      <c r="D209" s="63"/>
      <c r="F209" s="483"/>
      <c r="G209" s="429"/>
      <c r="H209" s="430"/>
      <c r="J209" s="442"/>
      <c r="K209" s="441"/>
      <c r="L209" s="442"/>
      <c r="M209" s="442"/>
      <c r="N209" s="442"/>
    </row>
    <row r="210" spans="1:14" ht="15">
      <c r="A210" s="31">
        <f>A207+1</f>
        <v>103</v>
      </c>
      <c r="B210" s="31"/>
      <c r="C210" s="46" t="s">
        <v>1179</v>
      </c>
      <c r="D210" s="63"/>
      <c r="E210" s="180"/>
      <c r="F210" s="42" t="s">
        <v>97</v>
      </c>
      <c r="G210" s="429"/>
      <c r="H210" s="42">
        <f>'5 - Cost Support'!J8</f>
        <v>17494.28422961042</v>
      </c>
      <c r="J210" s="440"/>
      <c r="K210" s="441"/>
      <c r="L210" s="442"/>
      <c r="M210" s="442"/>
      <c r="N210" s="442"/>
    </row>
    <row r="211" spans="1:14" ht="15.75">
      <c r="A211" s="31">
        <f>+A210+1</f>
        <v>104</v>
      </c>
      <c r="B211" s="31"/>
      <c r="C211" s="143" t="s">
        <v>1056</v>
      </c>
      <c r="D211" s="94" t="s">
        <v>17</v>
      </c>
      <c r="E211" s="180"/>
      <c r="F211" s="42" t="s">
        <v>883</v>
      </c>
      <c r="G211" s="80"/>
      <c r="H211" s="267">
        <f>H210*(1/(1-H206))</f>
        <v>28394.56901882922</v>
      </c>
      <c r="J211" s="442"/>
      <c r="K211" s="441"/>
      <c r="L211" s="442"/>
      <c r="M211" s="442"/>
      <c r="N211" s="442"/>
    </row>
    <row r="212" spans="1:14" ht="15.75">
      <c r="A212" s="31"/>
      <c r="B212" s="31"/>
      <c r="C212" s="10"/>
      <c r="E212" s="15"/>
      <c r="F212" s="281"/>
      <c r="G212" s="17"/>
      <c r="H212" s="196"/>
      <c r="J212" s="456"/>
      <c r="K212" s="441"/>
      <c r="L212" s="442"/>
      <c r="M212" s="442"/>
      <c r="N212" s="442"/>
    </row>
    <row r="213" spans="1:14" ht="15.75">
      <c r="A213" s="76">
        <f>+A211+1</f>
        <v>105</v>
      </c>
      <c r="B213" s="194" t="s">
        <v>1198</v>
      </c>
      <c r="C213" s="233"/>
      <c r="D213" s="27" t="s">
        <v>18</v>
      </c>
      <c r="E213" s="28"/>
      <c r="F213" s="42" t="str">
        <f>"[Line "&amp;A207&amp;" * Line "&amp;A179&amp;" * (1- (Line "&amp;A174&amp;" / Line "&amp;A177&amp;"))]"</f>
        <v>[Line 102 * Line 97 * (1- (Line 93 / Line 96))]</v>
      </c>
      <c r="G213" s="54"/>
      <c r="H213" s="221">
        <f>((H207*H179*(1-(H174/H177))))</f>
        <v>5258226.336252745</v>
      </c>
      <c r="J213" s="457"/>
      <c r="K213" s="441"/>
      <c r="L213" s="442"/>
      <c r="M213" s="442"/>
      <c r="N213" s="442"/>
    </row>
    <row r="214" spans="1:14" ht="15.75">
      <c r="A214" s="31"/>
      <c r="B214" s="31"/>
      <c r="C214" s="146"/>
      <c r="D214" s="79"/>
      <c r="E214" s="174"/>
      <c r="F214" s="300"/>
      <c r="G214" s="80"/>
      <c r="H214" s="269"/>
      <c r="J214" s="456"/>
      <c r="K214" s="441"/>
      <c r="L214" s="442"/>
      <c r="M214" s="442"/>
      <c r="N214" s="442"/>
    </row>
    <row r="215" spans="1:14" ht="16.5" thickBot="1">
      <c r="A215" s="31">
        <f>+A213+1</f>
        <v>106</v>
      </c>
      <c r="B215" s="105" t="s">
        <v>1116</v>
      </c>
      <c r="C215" s="105"/>
      <c r="D215" s="100"/>
      <c r="E215" s="161"/>
      <c r="F215" s="278" t="str">
        <f>"(Line "&amp;A213&amp;" - Line "&amp;A211&amp;")"</f>
        <v>(Line 105 - Line 104)</v>
      </c>
      <c r="G215" s="123"/>
      <c r="H215" s="148">
        <f>H213-H211</f>
        <v>5229831.767233916</v>
      </c>
      <c r="J215" s="458"/>
      <c r="K215" s="441"/>
      <c r="L215" s="442"/>
      <c r="M215" s="442"/>
      <c r="N215" s="442"/>
    </row>
    <row r="216" spans="1:14" ht="17.25" thickBot="1" thickTop="1">
      <c r="A216" s="31"/>
      <c r="B216" s="31"/>
      <c r="C216" s="16"/>
      <c r="F216" s="19"/>
      <c r="G216" s="8"/>
      <c r="H216" s="148"/>
      <c r="J216" s="456"/>
      <c r="K216" s="441"/>
      <c r="L216" s="442"/>
      <c r="M216" s="442"/>
      <c r="N216" s="442"/>
    </row>
    <row r="217" spans="1:14" ht="16.5" thickTop="1">
      <c r="A217" s="114" t="s">
        <v>699</v>
      </c>
      <c r="B217" s="115"/>
      <c r="C217" s="292"/>
      <c r="D217" s="116"/>
      <c r="E217" s="165"/>
      <c r="F217" s="117"/>
      <c r="G217" s="117"/>
      <c r="H217" s="118"/>
      <c r="J217" s="456"/>
      <c r="K217" s="441"/>
      <c r="L217" s="442"/>
      <c r="M217" s="442"/>
      <c r="N217" s="442"/>
    </row>
    <row r="218" spans="1:14" ht="15">
      <c r="A218" s="89"/>
      <c r="B218" s="50"/>
      <c r="C218" s="50"/>
      <c r="D218" s="50"/>
      <c r="J218" s="456"/>
      <c r="K218" s="441"/>
      <c r="L218" s="442"/>
      <c r="M218" s="442"/>
      <c r="N218" s="442"/>
    </row>
    <row r="219" spans="1:14" ht="15.75">
      <c r="A219" s="89"/>
      <c r="B219" s="1" t="s">
        <v>1117</v>
      </c>
      <c r="C219" s="61"/>
      <c r="D219" s="81"/>
      <c r="J219" s="442"/>
      <c r="K219" s="441"/>
      <c r="L219" s="442"/>
      <c r="M219" s="442"/>
      <c r="N219" s="442"/>
    </row>
    <row r="220" spans="1:14" ht="15">
      <c r="A220" s="89">
        <f>+A215+1</f>
        <v>107</v>
      </c>
      <c r="B220" s="50"/>
      <c r="C220" s="61" t="s">
        <v>1118</v>
      </c>
      <c r="D220" s="81"/>
      <c r="F220" s="42" t="str">
        <f>"(Line "&amp;A66&amp;")"</f>
        <v>(Line 35)</v>
      </c>
      <c r="H220" s="86">
        <f>H66</f>
        <v>205573967.51097637</v>
      </c>
      <c r="J220" s="442"/>
      <c r="K220" s="441"/>
      <c r="L220" s="442"/>
      <c r="M220" s="442"/>
      <c r="N220" s="442"/>
    </row>
    <row r="221" spans="1:14" ht="15">
      <c r="A221" s="6">
        <f>+A220+1</f>
        <v>108</v>
      </c>
      <c r="B221" s="50"/>
      <c r="C221" s="61" t="s">
        <v>531</v>
      </c>
      <c r="D221" s="81"/>
      <c r="F221" s="104" t="str">
        <f>"(Line "&amp;A90&amp;")"</f>
        <v>(Line 47)</v>
      </c>
      <c r="H221" s="86">
        <f>H90</f>
        <v>-34241231.57446287</v>
      </c>
      <c r="J221" s="442"/>
      <c r="K221" s="441"/>
      <c r="L221" s="442"/>
      <c r="M221" s="442"/>
      <c r="N221" s="442"/>
    </row>
    <row r="222" spans="1:14" ht="15.75">
      <c r="A222" s="6">
        <f>+A221+1</f>
        <v>109</v>
      </c>
      <c r="B222" s="31"/>
      <c r="C222" s="58" t="s">
        <v>1197</v>
      </c>
      <c r="D222" s="125"/>
      <c r="E222" s="175"/>
      <c r="F222" s="42" t="str">
        <f>"(Line "&amp;A92&amp;")"</f>
        <v>(Line 48)</v>
      </c>
      <c r="G222" s="126"/>
      <c r="H222" s="431">
        <f>SUM(H220:H221)</f>
        <v>171332735.9365135</v>
      </c>
      <c r="J222" s="442"/>
      <c r="K222" s="441"/>
      <c r="L222" s="442"/>
      <c r="M222" s="442"/>
      <c r="N222" s="442"/>
    </row>
    <row r="223" spans="1:14" ht="15">
      <c r="A223" s="31"/>
      <c r="B223" s="31"/>
      <c r="C223" s="46"/>
      <c r="D223" s="79"/>
      <c r="E223" s="20"/>
      <c r="F223" s="54"/>
      <c r="G223" s="32"/>
      <c r="H223" s="86"/>
      <c r="J223" s="442"/>
      <c r="K223" s="441"/>
      <c r="L223" s="442"/>
      <c r="M223" s="442"/>
      <c r="N223" s="442"/>
    </row>
    <row r="224" spans="1:14" ht="15">
      <c r="A224" s="31">
        <f>+A222+1</f>
        <v>110</v>
      </c>
      <c r="C224" s="46" t="s">
        <v>1191</v>
      </c>
      <c r="D224" s="63"/>
      <c r="F224" s="42" t="str">
        <f>"(Line "&amp;A125&amp;")"</f>
        <v>(Line 66)</v>
      </c>
      <c r="H224" s="86">
        <f>H125</f>
        <v>9214785.622292586</v>
      </c>
      <c r="J224" s="453"/>
      <c r="K224" s="441"/>
      <c r="L224" s="442"/>
      <c r="M224" s="442"/>
      <c r="N224" s="442"/>
    </row>
    <row r="225" spans="1:14" ht="15">
      <c r="A225" s="6">
        <f>+A224+1</f>
        <v>111</v>
      </c>
      <c r="C225" s="245" t="s">
        <v>1187</v>
      </c>
      <c r="D225" s="63"/>
      <c r="F225" s="42" t="str">
        <f>"(Line "&amp;A138&amp;")"</f>
        <v>(Line 73)</v>
      </c>
      <c r="H225" s="86">
        <f>H138</f>
        <v>5548996.903311475</v>
      </c>
      <c r="J225" s="453"/>
      <c r="K225" s="441"/>
      <c r="L225" s="442"/>
      <c r="M225" s="442"/>
      <c r="N225" s="442"/>
    </row>
    <row r="226" spans="1:14" ht="15">
      <c r="A226" s="6">
        <f>+A225+1</f>
        <v>112</v>
      </c>
      <c r="B226" s="31"/>
      <c r="C226" s="46" t="s">
        <v>1119</v>
      </c>
      <c r="D226" s="79"/>
      <c r="E226" s="20"/>
      <c r="F226" s="42" t="str">
        <f>"(Line "&amp;A144&amp;")"</f>
        <v>(Line 75)</v>
      </c>
      <c r="G226" s="32"/>
      <c r="H226" s="86">
        <f>H144</f>
        <v>2757095.973623146</v>
      </c>
      <c r="J226" s="459"/>
      <c r="K226" s="441"/>
      <c r="L226" s="442"/>
      <c r="M226" s="442"/>
      <c r="N226" s="442"/>
    </row>
    <row r="227" spans="1:14" ht="15">
      <c r="A227" s="6">
        <f>+A226+1</f>
        <v>113</v>
      </c>
      <c r="B227" s="31"/>
      <c r="C227" s="85" t="s">
        <v>1208</v>
      </c>
      <c r="D227" s="79"/>
      <c r="E227" s="20"/>
      <c r="F227" s="42" t="str">
        <f>"(Line "&amp;A179&amp;")"</f>
        <v>(Line 97)</v>
      </c>
      <c r="G227" s="32"/>
      <c r="H227" s="86">
        <f>H179</f>
        <v>13028890.353729447</v>
      </c>
      <c r="J227" s="459"/>
      <c r="K227" s="441"/>
      <c r="L227" s="442"/>
      <c r="M227" s="442"/>
      <c r="N227" s="442"/>
    </row>
    <row r="228" spans="1:14" ht="15">
      <c r="A228" s="6">
        <f>+A227+1</f>
        <v>114</v>
      </c>
      <c r="B228" s="31"/>
      <c r="C228" s="85" t="s">
        <v>1209</v>
      </c>
      <c r="D228" s="79"/>
      <c r="E228" s="20"/>
      <c r="F228" s="42" t="str">
        <f>"(Line "&amp;A215&amp;")"</f>
        <v>(Line 106)</v>
      </c>
      <c r="G228" s="32"/>
      <c r="H228" s="86">
        <f>H215</f>
        <v>5229831.767233916</v>
      </c>
      <c r="J228" s="459"/>
      <c r="K228" s="441"/>
      <c r="L228" s="442"/>
      <c r="M228" s="442"/>
      <c r="N228" s="442"/>
    </row>
    <row r="229" spans="1:14" ht="15.75" thickBot="1">
      <c r="A229" s="6"/>
      <c r="B229" s="31"/>
      <c r="C229" s="85"/>
      <c r="D229" s="79"/>
      <c r="E229" s="20"/>
      <c r="F229" s="54"/>
      <c r="G229" s="32"/>
      <c r="H229" s="86"/>
      <c r="J229" s="456"/>
      <c r="K229" s="441"/>
      <c r="L229" s="442"/>
      <c r="M229" s="442"/>
      <c r="N229" s="442"/>
    </row>
    <row r="230" spans="1:14" ht="18.75" thickBot="1">
      <c r="A230" s="133">
        <f>+A228+1</f>
        <v>115</v>
      </c>
      <c r="B230" s="130"/>
      <c r="C230" s="315" t="s">
        <v>438</v>
      </c>
      <c r="D230" s="131"/>
      <c r="E230" s="176"/>
      <c r="F230" s="282" t="str">
        <f>"(Sum Lines "&amp;A224&amp;" to "&amp;A228&amp;")"</f>
        <v>(Sum Lines 110 to 114)</v>
      </c>
      <c r="G230" s="132"/>
      <c r="H230" s="978">
        <f>SUM(H224:H228)</f>
        <v>35779600.62019057</v>
      </c>
      <c r="J230" s="460"/>
      <c r="K230" s="454"/>
      <c r="L230" s="442"/>
      <c r="M230" s="442"/>
      <c r="N230" s="442"/>
    </row>
    <row r="231" spans="1:14" ht="18">
      <c r="A231" s="141"/>
      <c r="B231" s="184"/>
      <c r="C231" s="316"/>
      <c r="D231" s="185"/>
      <c r="E231" s="186"/>
      <c r="F231" s="83"/>
      <c r="G231" s="187"/>
      <c r="H231" s="188"/>
      <c r="J231" s="461"/>
      <c r="K231" s="462"/>
      <c r="L231" s="442"/>
      <c r="M231" s="442"/>
      <c r="N231" s="442"/>
    </row>
    <row r="232" spans="1:14" ht="18">
      <c r="A232" s="141"/>
      <c r="B232" s="143" t="s">
        <v>1146</v>
      </c>
      <c r="C232" s="316"/>
      <c r="D232" s="185"/>
      <c r="E232" s="186"/>
      <c r="F232" s="83"/>
      <c r="G232" s="187"/>
      <c r="H232" s="188"/>
      <c r="J232" s="456"/>
      <c r="K232" s="441"/>
      <c r="L232" s="442"/>
      <c r="M232" s="442"/>
      <c r="N232" s="442"/>
    </row>
    <row r="233" spans="1:14" ht="18">
      <c r="A233" s="167">
        <f>+A230+1</f>
        <v>116</v>
      </c>
      <c r="B233" s="167"/>
      <c r="C233" s="46" t="str">
        <f>+C42</f>
        <v>Transmission Plant In Service</v>
      </c>
      <c r="D233" s="185"/>
      <c r="E233" s="186"/>
      <c r="F233" s="42" t="str">
        <f>"(Line "&amp;A42&amp;")"</f>
        <v>(Line 20)</v>
      </c>
      <c r="G233" s="187"/>
      <c r="H233" s="9">
        <f>H42</f>
        <v>288542438</v>
      </c>
      <c r="J233" s="456"/>
      <c r="K233" s="441"/>
      <c r="L233" s="442"/>
      <c r="M233" s="442"/>
      <c r="N233" s="442"/>
    </row>
    <row r="234" spans="1:14" ht="18">
      <c r="A234" s="167">
        <f>+A233+1</f>
        <v>117</v>
      </c>
      <c r="B234" s="167"/>
      <c r="C234" s="145" t="s">
        <v>570</v>
      </c>
      <c r="D234" s="179" t="s">
        <v>1136</v>
      </c>
      <c r="E234" s="181" t="str">
        <f>"(Note "&amp;B$305&amp;")"</f>
        <v>(Note I)</v>
      </c>
      <c r="F234" s="104" t="s">
        <v>98</v>
      </c>
      <c r="G234" s="347"/>
      <c r="H234" s="193">
        <f>'5 - Cost Support'!G56</f>
        <v>0</v>
      </c>
      <c r="J234" s="442"/>
      <c r="K234" s="441"/>
      <c r="L234" s="442"/>
      <c r="M234" s="442"/>
      <c r="N234" s="442"/>
    </row>
    <row r="235" spans="1:14" ht="18">
      <c r="A235" s="167">
        <f>+A234+1</f>
        <v>118</v>
      </c>
      <c r="B235" s="167"/>
      <c r="C235" s="46" t="s">
        <v>1147</v>
      </c>
      <c r="D235" s="185"/>
      <c r="E235" s="191"/>
      <c r="F235" s="42" t="str">
        <f>"(Line "&amp;A233&amp;" - Line "&amp;A234&amp;")"</f>
        <v>(Line 116 - Line 117)</v>
      </c>
      <c r="G235" s="187"/>
      <c r="H235" s="9">
        <f>H233-H234</f>
        <v>288542438</v>
      </c>
      <c r="J235" s="442"/>
      <c r="K235" s="441"/>
      <c r="L235" s="442"/>
      <c r="M235" s="442"/>
      <c r="N235" s="442"/>
    </row>
    <row r="236" spans="1:14" ht="18">
      <c r="A236" s="167">
        <f>+A235+1</f>
        <v>119</v>
      </c>
      <c r="B236" s="167"/>
      <c r="C236" s="46" t="s">
        <v>1148</v>
      </c>
      <c r="D236" s="185"/>
      <c r="E236" s="186"/>
      <c r="F236" s="42" t="str">
        <f>"(Line "&amp;A235&amp;" / Line "&amp;A233&amp;")"</f>
        <v>(Line 118 / Line 116)</v>
      </c>
      <c r="G236" s="187"/>
      <c r="H236" s="192">
        <f>H235/H233</f>
        <v>1</v>
      </c>
      <c r="J236" s="442"/>
      <c r="K236" s="441"/>
      <c r="L236" s="442"/>
      <c r="M236" s="442"/>
      <c r="N236" s="442"/>
    </row>
    <row r="237" spans="1:14" ht="18">
      <c r="A237" s="167">
        <f>+A236+1</f>
        <v>120</v>
      </c>
      <c r="B237" s="167"/>
      <c r="C237" s="145" t="s">
        <v>438</v>
      </c>
      <c r="D237" s="189"/>
      <c r="E237" s="190"/>
      <c r="F237" s="104" t="str">
        <f>"(Line "&amp;A230&amp;")"</f>
        <v>(Line 115)</v>
      </c>
      <c r="G237" s="347"/>
      <c r="H237" s="193">
        <f>H230</f>
        <v>35779600.62019057</v>
      </c>
      <c r="J237" s="442"/>
      <c r="K237" s="441"/>
      <c r="L237" s="442"/>
      <c r="M237" s="442"/>
      <c r="N237" s="442"/>
    </row>
    <row r="238" spans="1:14" ht="18">
      <c r="A238" s="167">
        <f>+A237+1</f>
        <v>121</v>
      </c>
      <c r="B238" s="167"/>
      <c r="C238" s="49" t="s">
        <v>1149</v>
      </c>
      <c r="D238" s="185"/>
      <c r="E238" s="186"/>
      <c r="F238" s="42" t="str">
        <f>"(Line "&amp;A236&amp;" * Line "&amp;A237&amp;")"</f>
        <v>(Line 119 * Line 120)</v>
      </c>
      <c r="G238" s="187"/>
      <c r="H238" s="195">
        <f>H236*H237</f>
        <v>35779600.62019057</v>
      </c>
      <c r="J238" s="442"/>
      <c r="K238" s="441"/>
      <c r="L238" s="442"/>
      <c r="M238" s="442"/>
      <c r="N238" s="442"/>
    </row>
    <row r="239" spans="1:14" ht="15.75">
      <c r="A239" s="202"/>
      <c r="B239" s="31"/>
      <c r="C239" s="46"/>
      <c r="D239" s="79"/>
      <c r="E239" s="20"/>
      <c r="F239" s="54"/>
      <c r="G239" s="32"/>
      <c r="H239" s="38"/>
      <c r="J239" s="442"/>
      <c r="K239" s="441"/>
      <c r="L239" s="442"/>
      <c r="M239" s="442"/>
      <c r="N239" s="442"/>
    </row>
    <row r="240" spans="1:14" ht="15.75">
      <c r="A240" s="202"/>
      <c r="B240" s="97" t="s">
        <v>681</v>
      </c>
      <c r="C240" s="46"/>
      <c r="D240" s="79"/>
      <c r="E240" s="20"/>
      <c r="F240" s="54"/>
      <c r="G240" s="32"/>
      <c r="H240" s="38"/>
      <c r="J240" s="442"/>
      <c r="K240" s="441"/>
      <c r="L240" s="442"/>
      <c r="M240" s="442"/>
      <c r="N240" s="442"/>
    </row>
    <row r="241" spans="1:14" ht="15">
      <c r="A241" s="76">
        <f>+A238+1</f>
        <v>122</v>
      </c>
      <c r="B241" s="50"/>
      <c r="C241" s="51" t="s">
        <v>1121</v>
      </c>
      <c r="D241" s="676"/>
      <c r="E241" s="28"/>
      <c r="F241" s="54" t="s">
        <v>99</v>
      </c>
      <c r="G241" s="32"/>
      <c r="H241" s="953">
        <f>'3 - Revenue Credits'!D20</f>
        <v>1392095.4897259125</v>
      </c>
      <c r="J241" s="442"/>
      <c r="K241" s="441"/>
      <c r="L241" s="442"/>
      <c r="M241" s="442"/>
      <c r="N241" s="442"/>
    </row>
    <row r="242" spans="1:14" ht="15">
      <c r="A242" s="76" t="s">
        <v>682</v>
      </c>
      <c r="B242" s="50"/>
      <c r="C242" s="950" t="s">
        <v>686</v>
      </c>
      <c r="D242" s="951"/>
      <c r="E242" s="663"/>
      <c r="F242" s="179" t="s">
        <v>1004</v>
      </c>
      <c r="G242" s="952"/>
      <c r="H242" s="965">
        <f>'11 - Reconciliation'!M101</f>
        <v>0</v>
      </c>
      <c r="J242" s="442"/>
      <c r="K242" s="441"/>
      <c r="L242" s="442"/>
      <c r="M242" s="442"/>
      <c r="N242" s="442"/>
    </row>
    <row r="243" spans="1:14" ht="15.75">
      <c r="A243" s="76" t="s">
        <v>683</v>
      </c>
      <c r="B243" s="50"/>
      <c r="C243" s="97" t="s">
        <v>684</v>
      </c>
      <c r="D243" s="676"/>
      <c r="E243" s="28"/>
      <c r="F243" s="54" t="s">
        <v>688</v>
      </c>
      <c r="G243" s="32"/>
      <c r="H243" s="935">
        <f>SUM(H241:H242)</f>
        <v>1392095.4897259125</v>
      </c>
      <c r="J243" s="442"/>
      <c r="K243" s="441"/>
      <c r="L243" s="442"/>
      <c r="M243" s="442"/>
      <c r="N243" s="442"/>
    </row>
    <row r="244" spans="1:14" ht="16.5" thickBot="1">
      <c r="A244" s="31"/>
      <c r="B244" s="31"/>
      <c r="C244" s="61"/>
      <c r="D244" s="61"/>
      <c r="F244" s="32"/>
      <c r="G244" s="32"/>
      <c r="H244" s="38"/>
      <c r="J244" s="463"/>
      <c r="K244" s="438"/>
      <c r="L244" s="456"/>
      <c r="M244" s="442"/>
      <c r="N244" s="442"/>
    </row>
    <row r="245" spans="1:14" s="1" customFormat="1" ht="18.75" thickBot="1">
      <c r="A245" s="133">
        <f>A241+1</f>
        <v>123</v>
      </c>
      <c r="B245" s="140"/>
      <c r="C245" s="134" t="s">
        <v>381</v>
      </c>
      <c r="D245" s="135"/>
      <c r="E245" s="177"/>
      <c r="F245" s="222" t="str">
        <f>"(Line "&amp;A238&amp;" - Line "&amp;A243&amp;")"</f>
        <v>(Line 121 - Line 122b)</v>
      </c>
      <c r="G245" s="136"/>
      <c r="H245" s="979">
        <f>H238-H243</f>
        <v>34387505.13046466</v>
      </c>
      <c r="I245" s="194"/>
      <c r="J245" s="460"/>
      <c r="K245" s="464"/>
      <c r="L245" s="465"/>
      <c r="M245" s="449"/>
      <c r="N245" s="449"/>
    </row>
    <row r="246" spans="1:14" ht="16.5" thickBot="1">
      <c r="A246" s="202"/>
      <c r="B246" s="31"/>
      <c r="C246" s="61"/>
      <c r="D246" s="61"/>
      <c r="F246" s="32"/>
      <c r="G246" s="32"/>
      <c r="H246" s="38"/>
      <c r="J246" s="466"/>
      <c r="K246" s="467"/>
      <c r="L246" s="456"/>
      <c r="M246" s="442"/>
      <c r="N246" s="442"/>
    </row>
    <row r="247" spans="1:14" ht="18">
      <c r="A247" s="968">
        <f>A245+1</f>
        <v>124</v>
      </c>
      <c r="B247" s="969"/>
      <c r="C247" s="954" t="s">
        <v>173</v>
      </c>
      <c r="D247" s="970"/>
      <c r="E247" s="971"/>
      <c r="F247" s="954" t="s">
        <v>316</v>
      </c>
      <c r="G247" s="938"/>
      <c r="H247" s="966">
        <f>'12 - Regional Projects'!K128</f>
        <v>5400433.400207185</v>
      </c>
      <c r="J247" s="466"/>
      <c r="K247" s="467"/>
      <c r="L247" s="456"/>
      <c r="M247" s="442"/>
      <c r="N247" s="442"/>
    </row>
    <row r="248" spans="1:14" ht="18">
      <c r="A248" s="972" t="s">
        <v>170</v>
      </c>
      <c r="B248" s="973"/>
      <c r="C248" s="955" t="s">
        <v>174</v>
      </c>
      <c r="D248" s="974"/>
      <c r="E248" s="882"/>
      <c r="F248" s="955" t="s">
        <v>317</v>
      </c>
      <c r="G248" s="934"/>
      <c r="H248" s="967">
        <f>'12 - Regional Projects'!L128</f>
        <v>0</v>
      </c>
      <c r="J248" s="466"/>
      <c r="K248" s="467"/>
      <c r="L248" s="456"/>
      <c r="M248" s="442"/>
      <c r="N248" s="442"/>
    </row>
    <row r="249" spans="1:14" ht="18.75" thickBot="1">
      <c r="A249" s="972" t="s">
        <v>171</v>
      </c>
      <c r="B249" s="973"/>
      <c r="C249" s="78" t="s">
        <v>687</v>
      </c>
      <c r="D249" s="974"/>
      <c r="E249" s="882"/>
      <c r="F249" s="79" t="s">
        <v>1005</v>
      </c>
      <c r="G249" s="934"/>
      <c r="H249" s="985">
        <f>'11 - Reconciliation'!M127</f>
        <v>0</v>
      </c>
      <c r="J249" s="466"/>
      <c r="K249" s="467"/>
      <c r="L249" s="456"/>
      <c r="M249" s="442"/>
      <c r="N249" s="442"/>
    </row>
    <row r="250" spans="1:14" ht="18.75" thickBot="1">
      <c r="A250" s="980" t="s">
        <v>685</v>
      </c>
      <c r="B250" s="981"/>
      <c r="C250" s="982" t="s">
        <v>172</v>
      </c>
      <c r="D250" s="982"/>
      <c r="E250" s="983"/>
      <c r="F250" s="982" t="s">
        <v>689</v>
      </c>
      <c r="G250" s="981"/>
      <c r="H250" s="984">
        <f>SUM(H247:H249)</f>
        <v>5400433.400207185</v>
      </c>
      <c r="J250" s="466"/>
      <c r="K250" s="467"/>
      <c r="L250" s="456"/>
      <c r="M250" s="442"/>
      <c r="N250" s="442"/>
    </row>
    <row r="251" spans="1:14" ht="21" thickBot="1">
      <c r="A251" s="795"/>
      <c r="B251" s="708"/>
      <c r="C251" s="796"/>
      <c r="D251" s="796"/>
      <c r="E251" s="796"/>
      <c r="F251" s="796"/>
      <c r="G251" s="708"/>
      <c r="H251" s="798"/>
      <c r="J251" s="466"/>
      <c r="K251" s="467"/>
      <c r="L251" s="456"/>
      <c r="M251" s="442"/>
      <c r="N251" s="442"/>
    </row>
    <row r="252" spans="1:14" ht="19.5" thickBot="1" thickTop="1">
      <c r="A252" s="793">
        <f>A247+1</f>
        <v>125</v>
      </c>
      <c r="B252" s="794"/>
      <c r="C252" s="800" t="s">
        <v>502</v>
      </c>
      <c r="D252" s="800"/>
      <c r="E252" s="800"/>
      <c r="F252" s="800" t="s">
        <v>482</v>
      </c>
      <c r="G252" s="794"/>
      <c r="H252" s="801">
        <f>H245-H247</f>
        <v>28987071.730257474</v>
      </c>
      <c r="J252" s="466"/>
      <c r="K252" s="467"/>
      <c r="L252" s="456"/>
      <c r="M252" s="442"/>
      <c r="N252" s="442"/>
    </row>
    <row r="253" spans="1:26" ht="16.5" thickTop="1">
      <c r="A253" s="76"/>
      <c r="B253" s="31"/>
      <c r="C253" s="61"/>
      <c r="D253" s="61"/>
      <c r="F253" s="54"/>
      <c r="G253" s="32"/>
      <c r="H253" s="221"/>
      <c r="J253" s="456"/>
      <c r="K253" s="467"/>
      <c r="L253" s="456"/>
      <c r="M253" s="456"/>
      <c r="N253" s="456"/>
      <c r="O253" s="99"/>
      <c r="P253" s="99"/>
      <c r="Q253" s="99"/>
      <c r="R253" s="99"/>
      <c r="S253" s="99"/>
      <c r="T253" s="99"/>
      <c r="U253" s="99"/>
      <c r="V253" s="99"/>
      <c r="W253" s="99"/>
      <c r="X253" s="99"/>
      <c r="Y253" s="99"/>
      <c r="Z253" s="99"/>
    </row>
    <row r="254" spans="1:26" ht="15.75">
      <c r="A254" s="76"/>
      <c r="B254" s="97" t="s">
        <v>1048</v>
      </c>
      <c r="C254" s="61"/>
      <c r="D254" s="61"/>
      <c r="F254" s="54"/>
      <c r="G254" s="32"/>
      <c r="H254" s="221"/>
      <c r="J254" s="456"/>
      <c r="K254" s="438"/>
      <c r="L254" s="456"/>
      <c r="M254" s="456"/>
      <c r="N254" s="456"/>
      <c r="O254" s="99"/>
      <c r="P254" s="99"/>
      <c r="Q254" s="99"/>
      <c r="R254" s="99"/>
      <c r="S254" s="99"/>
      <c r="T254" s="99"/>
      <c r="U254" s="99"/>
      <c r="V254" s="99"/>
      <c r="W254" s="99"/>
      <c r="X254" s="99"/>
      <c r="Y254" s="99"/>
      <c r="Z254" s="99"/>
    </row>
    <row r="255" spans="1:26" ht="15.75">
      <c r="A255" s="76">
        <f>A252+1</f>
        <v>126</v>
      </c>
      <c r="B255" s="76"/>
      <c r="C255" s="27" t="s">
        <v>446</v>
      </c>
      <c r="D255" s="731"/>
      <c r="E255" s="180" t="str">
        <f>"(Note "&amp;B$307&amp;")"</f>
        <v>(Note K)</v>
      </c>
      <c r="F255" s="99" t="s">
        <v>100</v>
      </c>
      <c r="G255" s="61"/>
      <c r="H255" s="937">
        <f>'5 - Cost Support'!G94</f>
        <v>962.02</v>
      </c>
      <c r="J255" s="468"/>
      <c r="K255" s="438"/>
      <c r="L255" s="456"/>
      <c r="M255" s="456"/>
      <c r="N255" s="456"/>
      <c r="O255" s="99"/>
      <c r="P255" s="99"/>
      <c r="Q255" s="99"/>
      <c r="R255" s="99"/>
      <c r="S255" s="99"/>
      <c r="T255" s="99"/>
      <c r="U255" s="99"/>
      <c r="V255" s="99"/>
      <c r="W255" s="99"/>
      <c r="X255" s="99"/>
      <c r="Y255" s="99"/>
      <c r="Z255" s="99"/>
    </row>
    <row r="256" spans="1:26" ht="15.75">
      <c r="A256" s="29">
        <f>+A255+1</f>
        <v>127</v>
      </c>
      <c r="B256" s="31"/>
      <c r="C256" s="10" t="s">
        <v>1185</v>
      </c>
      <c r="D256" s="226"/>
      <c r="E256" s="227"/>
      <c r="F256" s="42" t="str">
        <f>"(Line "&amp;A252&amp;" / "&amp;A255&amp;")"</f>
        <v>(Line 125 / 126)</v>
      </c>
      <c r="G256" s="127"/>
      <c r="H256" s="936">
        <f>H252/H255</f>
        <v>30131.464761915006</v>
      </c>
      <c r="J256" s="456"/>
      <c r="K256" s="438"/>
      <c r="L256" s="456"/>
      <c r="M256" s="456"/>
      <c r="N256" s="456"/>
      <c r="O256" s="99"/>
      <c r="P256" s="99"/>
      <c r="Q256" s="99"/>
      <c r="R256" s="99"/>
      <c r="S256" s="99"/>
      <c r="T256" s="99"/>
      <c r="U256" s="99"/>
      <c r="V256" s="99"/>
      <c r="W256" s="99"/>
      <c r="X256" s="99"/>
      <c r="Y256" s="99"/>
      <c r="Z256" s="99"/>
    </row>
    <row r="257" spans="1:26" ht="16.5" thickBot="1">
      <c r="A257" s="31"/>
      <c r="B257" s="31"/>
      <c r="C257" s="121"/>
      <c r="D257" s="121"/>
      <c r="E257" s="178"/>
      <c r="F257" s="228"/>
      <c r="G257" s="127"/>
      <c r="H257" s="299"/>
      <c r="J257" s="456"/>
      <c r="K257" s="438"/>
      <c r="L257" s="456"/>
      <c r="M257" s="456"/>
      <c r="N257" s="456"/>
      <c r="O257" s="99"/>
      <c r="P257" s="99"/>
      <c r="Q257" s="99"/>
      <c r="R257" s="99"/>
      <c r="S257" s="99"/>
      <c r="T257" s="99"/>
      <c r="U257" s="99"/>
      <c r="V257" s="99"/>
      <c r="W257" s="99"/>
      <c r="X257" s="99"/>
      <c r="Y257" s="99"/>
      <c r="Z257" s="99"/>
    </row>
    <row r="258" spans="1:26" s="81" customFormat="1" ht="18.75" thickBot="1">
      <c r="A258" s="133">
        <f>+A256+1</f>
        <v>128</v>
      </c>
      <c r="B258" s="142"/>
      <c r="C258" s="134" t="s">
        <v>451</v>
      </c>
      <c r="D258" s="142"/>
      <c r="E258" s="142"/>
      <c r="F258" s="142" t="str">
        <f>"(Line "&amp;A256&amp;")"</f>
        <v>(Line 127)</v>
      </c>
      <c r="G258" s="142"/>
      <c r="H258" s="805">
        <f>H256</f>
        <v>30131.464761915006</v>
      </c>
      <c r="I258" s="99"/>
      <c r="J258" s="456"/>
      <c r="K258" s="438"/>
      <c r="L258" s="456"/>
      <c r="M258" s="456"/>
      <c r="N258" s="456"/>
      <c r="O258" s="99"/>
      <c r="P258" s="99"/>
      <c r="Q258" s="99"/>
      <c r="R258" s="99"/>
      <c r="S258" s="99"/>
      <c r="T258" s="99"/>
      <c r="U258" s="99"/>
      <c r="V258" s="99"/>
      <c r="W258" s="99"/>
      <c r="X258" s="99"/>
      <c r="Y258" s="99"/>
      <c r="Z258" s="99"/>
    </row>
    <row r="259" spans="1:26" s="81" customFormat="1" ht="18">
      <c r="A259" s="685"/>
      <c r="B259" s="685"/>
      <c r="C259" s="686"/>
      <c r="D259" s="685"/>
      <c r="E259" s="685"/>
      <c r="F259" s="685"/>
      <c r="G259" s="685"/>
      <c r="H259" s="687"/>
      <c r="I259" s="99"/>
      <c r="J259" s="456"/>
      <c r="K259" s="438"/>
      <c r="L259" s="456"/>
      <c r="M259" s="456"/>
      <c r="N259" s="456"/>
      <c r="O259" s="99"/>
      <c r="P259" s="99"/>
      <c r="Q259" s="99"/>
      <c r="R259" s="99"/>
      <c r="S259" s="99"/>
      <c r="T259" s="99"/>
      <c r="U259" s="99"/>
      <c r="V259" s="99"/>
      <c r="W259" s="99"/>
      <c r="X259" s="99"/>
      <c r="Y259" s="99"/>
      <c r="Z259" s="99"/>
    </row>
    <row r="260" spans="1:26" s="81" customFormat="1" ht="15.75">
      <c r="A260" s="688"/>
      <c r="B260" s="285" t="s">
        <v>154</v>
      </c>
      <c r="C260" s="689"/>
      <c r="D260" s="688"/>
      <c r="E260" s="688"/>
      <c r="F260" s="688"/>
      <c r="G260" s="688"/>
      <c r="H260" s="690"/>
      <c r="I260" s="99"/>
      <c r="J260" s="456"/>
      <c r="K260" s="438"/>
      <c r="L260" s="456"/>
      <c r="M260" s="456"/>
      <c r="N260" s="456"/>
      <c r="O260" s="99"/>
      <c r="P260" s="99"/>
      <c r="Q260" s="99"/>
      <c r="R260" s="99"/>
      <c r="S260" s="99"/>
      <c r="T260" s="99"/>
      <c r="U260" s="99"/>
      <c r="V260" s="99"/>
      <c r="W260" s="99"/>
      <c r="X260" s="99"/>
      <c r="Y260" s="99"/>
      <c r="Z260" s="99"/>
    </row>
    <row r="261" spans="1:26" s="81" customFormat="1" ht="15.75">
      <c r="A261" s="76">
        <f>A258+1</f>
        <v>129</v>
      </c>
      <c r="B261" s="689"/>
      <c r="C261" s="46" t="s">
        <v>436</v>
      </c>
      <c r="D261" s="688"/>
      <c r="E261" s="688"/>
      <c r="F261" s="42" t="str">
        <f>"(Line "&amp;A105&amp;")"</f>
        <v>(Line 51)</v>
      </c>
      <c r="G261" s="688"/>
      <c r="H261" s="697">
        <f>H105</f>
        <v>480003</v>
      </c>
      <c r="I261" s="99"/>
      <c r="J261" s="456"/>
      <c r="K261" s="438"/>
      <c r="L261" s="456"/>
      <c r="M261" s="456"/>
      <c r="N261" s="456"/>
      <c r="O261" s="99"/>
      <c r="P261" s="99"/>
      <c r="Q261" s="99"/>
      <c r="R261" s="99"/>
      <c r="S261" s="99"/>
      <c r="T261" s="99"/>
      <c r="U261" s="99"/>
      <c r="V261" s="99"/>
      <c r="W261" s="99"/>
      <c r="X261" s="99"/>
      <c r="Y261" s="99"/>
      <c r="Z261" s="99"/>
    </row>
    <row r="262" spans="1:26" s="81" customFormat="1" ht="15.75">
      <c r="A262" s="29">
        <f>A261+1</f>
        <v>130</v>
      </c>
      <c r="B262" s="688"/>
      <c r="C262" s="27" t="s">
        <v>446</v>
      </c>
      <c r="D262" s="688"/>
      <c r="E262" s="180" t="str">
        <f>"(Note "&amp;B$307&amp;")"</f>
        <v>(Note K)</v>
      </c>
      <c r="F262" s="46" t="str">
        <f>"(Line "&amp;A255&amp;")"</f>
        <v>(Line 126)</v>
      </c>
      <c r="G262" s="688"/>
      <c r="H262" s="840">
        <f>('5 - Cost Support'!G94)</f>
        <v>962.02</v>
      </c>
      <c r="I262" s="99"/>
      <c r="J262" s="456"/>
      <c r="K262" s="438"/>
      <c r="L262" s="456"/>
      <c r="M262" s="456"/>
      <c r="N262" s="456"/>
      <c r="O262" s="99"/>
      <c r="P262" s="99"/>
      <c r="Q262" s="99"/>
      <c r="R262" s="99"/>
      <c r="S262" s="99"/>
      <c r="T262" s="99"/>
      <c r="U262" s="99"/>
      <c r="V262" s="99"/>
      <c r="W262" s="99"/>
      <c r="X262" s="99"/>
      <c r="Y262" s="99"/>
      <c r="Z262" s="99"/>
    </row>
    <row r="263" spans="1:26" s="81" customFormat="1" ht="15.75">
      <c r="A263" s="76">
        <f>A262+1</f>
        <v>131</v>
      </c>
      <c r="B263" s="688"/>
      <c r="C263" s="46" t="s">
        <v>1185</v>
      </c>
      <c r="D263" s="688"/>
      <c r="E263" s="688"/>
      <c r="F263" s="42" t="str">
        <f>"(Line "&amp;A261&amp;" / Line "&amp;A262&amp;")"</f>
        <v>(Line 129 / Line 130)</v>
      </c>
      <c r="G263" s="688"/>
      <c r="H263" s="691">
        <f>IF(H262=0,0,H261/H262)</f>
        <v>498.953244215297</v>
      </c>
      <c r="I263" s="99"/>
      <c r="J263" s="456"/>
      <c r="K263" s="438"/>
      <c r="L263" s="456"/>
      <c r="M263" s="456"/>
      <c r="N263" s="456"/>
      <c r="O263" s="99"/>
      <c r="P263" s="99"/>
      <c r="Q263" s="99"/>
      <c r="R263" s="99"/>
      <c r="S263" s="99"/>
      <c r="T263" s="99"/>
      <c r="U263" s="99"/>
      <c r="V263" s="99"/>
      <c r="W263" s="99"/>
      <c r="X263" s="99"/>
      <c r="Y263" s="99"/>
      <c r="Z263" s="99"/>
    </row>
    <row r="264" spans="1:26" s="81" customFormat="1" ht="15.75" thickBot="1">
      <c r="A264" s="688"/>
      <c r="B264" s="688"/>
      <c r="C264" s="689"/>
      <c r="D264" s="688"/>
      <c r="E264" s="688"/>
      <c r="F264" s="688"/>
      <c r="G264" s="688"/>
      <c r="H264" s="690"/>
      <c r="I264" s="99"/>
      <c r="J264" s="456"/>
      <c r="K264" s="438"/>
      <c r="L264" s="456"/>
      <c r="M264" s="456"/>
      <c r="N264" s="456"/>
      <c r="O264" s="99"/>
      <c r="P264" s="99"/>
      <c r="Q264" s="99"/>
      <c r="R264" s="99"/>
      <c r="S264" s="99"/>
      <c r="T264" s="99"/>
      <c r="U264" s="99"/>
      <c r="V264" s="99"/>
      <c r="W264" s="99"/>
      <c r="X264" s="99"/>
      <c r="Y264" s="99"/>
      <c r="Z264" s="99"/>
    </row>
    <row r="265" spans="1:26" s="81" customFormat="1" ht="18.75" thickBot="1">
      <c r="A265" s="694">
        <f>A263+1</f>
        <v>132</v>
      </c>
      <c r="B265" s="695"/>
      <c r="C265" s="696" t="s">
        <v>150</v>
      </c>
      <c r="D265" s="695"/>
      <c r="E265" s="695"/>
      <c r="F265" s="695" t="str">
        <f>"(Line "&amp;A263&amp;")"</f>
        <v>(Line 131)</v>
      </c>
      <c r="G265" s="695"/>
      <c r="H265" s="986">
        <f>+H263</f>
        <v>498.953244215297</v>
      </c>
      <c r="I265" s="99"/>
      <c r="J265" s="456"/>
      <c r="K265" s="438"/>
      <c r="L265" s="456"/>
      <c r="M265" s="456"/>
      <c r="N265" s="456"/>
      <c r="O265" s="99"/>
      <c r="P265" s="99"/>
      <c r="Q265" s="99"/>
      <c r="R265" s="99"/>
      <c r="S265" s="99"/>
      <c r="T265" s="99"/>
      <c r="U265" s="99"/>
      <c r="V265" s="99"/>
      <c r="W265" s="99"/>
      <c r="X265" s="99"/>
      <c r="Y265" s="99"/>
      <c r="Z265" s="99"/>
    </row>
    <row r="266" spans="1:26" s="81" customFormat="1" ht="18">
      <c r="A266" s="76">
        <f>A265+1</f>
        <v>133</v>
      </c>
      <c r="B266" s="685"/>
      <c r="C266" s="348" t="s">
        <v>149</v>
      </c>
      <c r="D266" s="692"/>
      <c r="E266" s="692"/>
      <c r="F266" s="348" t="str">
        <f>"(Line "&amp;A265&amp;" / 12 months)"</f>
        <v>(Line 132 / 12 months)</v>
      </c>
      <c r="G266" s="692"/>
      <c r="H266" s="693">
        <f>$H$265/12</f>
        <v>41.579437017941416</v>
      </c>
      <c r="I266" s="99"/>
      <c r="J266" s="456"/>
      <c r="K266" s="438"/>
      <c r="L266" s="456"/>
      <c r="M266" s="456"/>
      <c r="N266" s="456"/>
      <c r="O266" s="99"/>
      <c r="P266" s="99"/>
      <c r="Q266" s="99"/>
      <c r="R266" s="99"/>
      <c r="S266" s="99"/>
      <c r="T266" s="99"/>
      <c r="U266" s="99"/>
      <c r="V266" s="99"/>
      <c r="W266" s="99"/>
      <c r="X266" s="99"/>
      <c r="Y266" s="99"/>
      <c r="Z266" s="99"/>
    </row>
    <row r="267" spans="1:26" s="81" customFormat="1" ht="18">
      <c r="A267" s="76">
        <f>A266+1</f>
        <v>134</v>
      </c>
      <c r="B267" s="685"/>
      <c r="C267" s="348" t="s">
        <v>151</v>
      </c>
      <c r="D267" s="692"/>
      <c r="E267" s="692"/>
      <c r="F267" s="348" t="str">
        <f>"(Line "&amp;A265&amp;" / 52 weeks)"</f>
        <v>(Line 132 / 52 weeks)</v>
      </c>
      <c r="G267" s="692"/>
      <c r="H267" s="693">
        <f>$H$265/52</f>
        <v>9.59525469644802</v>
      </c>
      <c r="I267" s="99"/>
      <c r="J267" s="456"/>
      <c r="K267" s="438"/>
      <c r="L267" s="456"/>
      <c r="M267" s="456"/>
      <c r="N267" s="456"/>
      <c r="O267" s="99"/>
      <c r="P267" s="99"/>
      <c r="Q267" s="99"/>
      <c r="R267" s="99"/>
      <c r="S267" s="99"/>
      <c r="T267" s="99"/>
      <c r="U267" s="99"/>
      <c r="V267" s="99"/>
      <c r="W267" s="99"/>
      <c r="X267" s="99"/>
      <c r="Y267" s="99"/>
      <c r="Z267" s="99"/>
    </row>
    <row r="268" spans="1:26" s="81" customFormat="1" ht="18">
      <c r="A268" s="76">
        <f>A267+1</f>
        <v>135</v>
      </c>
      <c r="B268" s="685"/>
      <c r="C268" s="348" t="s">
        <v>152</v>
      </c>
      <c r="D268" s="692"/>
      <c r="E268" s="692"/>
      <c r="F268" s="348" t="str">
        <f>"(Line "&amp;A265&amp;" / 365 days)"</f>
        <v>(Line 132 / 365 days)</v>
      </c>
      <c r="G268" s="692"/>
      <c r="H268" s="693">
        <f>$H$265/365</f>
        <v>1.3669951896309507</v>
      </c>
      <c r="I268" s="99"/>
      <c r="J268" s="456"/>
      <c r="K268" s="438"/>
      <c r="L268" s="456"/>
      <c r="M268" s="456"/>
      <c r="N268" s="456"/>
      <c r="O268" s="99"/>
      <c r="P268" s="99"/>
      <c r="Q268" s="99"/>
      <c r="R268" s="99"/>
      <c r="S268" s="99"/>
      <c r="T268" s="99"/>
      <c r="U268" s="99"/>
      <c r="V268" s="99"/>
      <c r="W268" s="99"/>
      <c r="X268" s="99"/>
      <c r="Y268" s="99"/>
      <c r="Z268" s="99"/>
    </row>
    <row r="269" spans="1:26" s="81" customFormat="1" ht="18">
      <c r="A269" s="174">
        <f>A268+1</f>
        <v>136</v>
      </c>
      <c r="B269" s="685"/>
      <c r="C269" s="348" t="s">
        <v>153</v>
      </c>
      <c r="D269" s="692"/>
      <c r="E269" s="692"/>
      <c r="F269" s="348" t="str">
        <f>"(Line "&amp;A265&amp;" / 8760 hours)"</f>
        <v>(Line 132 / 8760 hours)</v>
      </c>
      <c r="G269" s="692"/>
      <c r="H269" s="693">
        <f>$H$265/8760</f>
        <v>0.056958132901289614</v>
      </c>
      <c r="I269" s="99"/>
      <c r="J269" s="456"/>
      <c r="K269" s="438"/>
      <c r="L269" s="456"/>
      <c r="M269" s="456"/>
      <c r="N269" s="456"/>
      <c r="O269" s="99"/>
      <c r="P269" s="99"/>
      <c r="Q269" s="99"/>
      <c r="R269" s="99"/>
      <c r="S269" s="99"/>
      <c r="T269" s="99"/>
      <c r="U269" s="99"/>
      <c r="V269" s="99"/>
      <c r="W269" s="99"/>
      <c r="X269" s="99"/>
      <c r="Y269" s="99"/>
      <c r="Z269" s="99"/>
    </row>
    <row r="270" spans="1:26" s="81" customFormat="1" ht="18.75" thickBot="1">
      <c r="A270" s="76"/>
      <c r="B270" s="685"/>
      <c r="C270" s="686"/>
      <c r="D270" s="685"/>
      <c r="E270" s="685"/>
      <c r="F270" s="685"/>
      <c r="G270" s="685"/>
      <c r="H270" s="687"/>
      <c r="I270" s="99"/>
      <c r="J270" s="456"/>
      <c r="K270" s="438"/>
      <c r="L270" s="456"/>
      <c r="M270" s="456"/>
      <c r="N270" s="456"/>
      <c r="O270" s="99"/>
      <c r="P270" s="99"/>
      <c r="Q270" s="99"/>
      <c r="R270" s="99"/>
      <c r="S270" s="99"/>
      <c r="T270" s="99"/>
      <c r="U270" s="99"/>
      <c r="V270" s="99"/>
      <c r="W270" s="99"/>
      <c r="X270" s="99"/>
      <c r="Y270" s="99"/>
      <c r="Z270" s="99"/>
    </row>
    <row r="271" spans="1:26" s="81" customFormat="1" ht="18.75" thickBot="1">
      <c r="A271" s="133">
        <f>A269+1</f>
        <v>137</v>
      </c>
      <c r="B271" s="142"/>
      <c r="C271" s="134" t="s">
        <v>155</v>
      </c>
      <c r="D271" s="142"/>
      <c r="E271" s="142"/>
      <c r="F271" s="142" t="str">
        <f>"(Line "&amp;A258&amp;")"</f>
        <v>(Line 128)</v>
      </c>
      <c r="G271" s="142"/>
      <c r="H271" s="805">
        <f>H258</f>
        <v>30131.464761915006</v>
      </c>
      <c r="I271" s="99"/>
      <c r="J271" s="456"/>
      <c r="K271" s="438"/>
      <c r="L271" s="456"/>
      <c r="M271" s="456"/>
      <c r="N271" s="456"/>
      <c r="O271" s="99"/>
      <c r="P271" s="99"/>
      <c r="Q271" s="99"/>
      <c r="R271" s="99"/>
      <c r="S271" s="99"/>
      <c r="T271" s="99"/>
      <c r="U271" s="99"/>
      <c r="V271" s="99"/>
      <c r="W271" s="99"/>
      <c r="X271" s="99"/>
      <c r="Y271" s="99"/>
      <c r="Z271" s="99"/>
    </row>
    <row r="272" spans="1:26" s="81" customFormat="1" ht="18">
      <c r="A272" s="77">
        <f aca="true" t="shared" si="1" ref="A272:A277">A271+1</f>
        <v>138</v>
      </c>
      <c r="B272" s="141"/>
      <c r="C272" s="78" t="s">
        <v>156</v>
      </c>
      <c r="D272" s="77"/>
      <c r="E272" s="77"/>
      <c r="F272" s="348" t="str">
        <f>"(Line "&amp;A271&amp;" / 12 months)"</f>
        <v>(Line 137 / 12 months)</v>
      </c>
      <c r="G272" s="77"/>
      <c r="H272" s="693">
        <f>$H$271/12</f>
        <v>2510.9553968262503</v>
      </c>
      <c r="I272" s="99"/>
      <c r="J272" s="456"/>
      <c r="K272" s="438"/>
      <c r="L272" s="456"/>
      <c r="M272" s="456"/>
      <c r="N272" s="456"/>
      <c r="O272" s="99"/>
      <c r="P272" s="99"/>
      <c r="Q272" s="99"/>
      <c r="R272" s="99"/>
      <c r="S272" s="99"/>
      <c r="T272" s="99"/>
      <c r="U272" s="99"/>
      <c r="V272" s="99"/>
      <c r="W272" s="99"/>
      <c r="X272" s="99"/>
      <c r="Y272" s="99"/>
      <c r="Z272" s="99"/>
    </row>
    <row r="273" spans="1:26" s="81" customFormat="1" ht="18">
      <c r="A273" s="77">
        <f t="shared" si="1"/>
        <v>139</v>
      </c>
      <c r="B273" s="141"/>
      <c r="C273" s="78" t="s">
        <v>157</v>
      </c>
      <c r="D273" s="77"/>
      <c r="E273" s="77"/>
      <c r="F273" s="348" t="str">
        <f>"(Line "&amp;A271&amp;" / 52 weeks)"</f>
        <v>(Line 137 / 52 weeks)</v>
      </c>
      <c r="G273" s="77"/>
      <c r="H273" s="693">
        <f>$H$271/52</f>
        <v>579.4512454214424</v>
      </c>
      <c r="I273" s="99"/>
      <c r="J273" s="456"/>
      <c r="K273" s="438"/>
      <c r="L273" s="456"/>
      <c r="M273" s="456"/>
      <c r="N273" s="456"/>
      <c r="O273" s="99"/>
      <c r="P273" s="99"/>
      <c r="Q273" s="99"/>
      <c r="R273" s="99"/>
      <c r="S273" s="99"/>
      <c r="T273" s="99"/>
      <c r="U273" s="99"/>
      <c r="V273" s="99"/>
      <c r="W273" s="99"/>
      <c r="X273" s="99"/>
      <c r="Y273" s="99"/>
      <c r="Z273" s="99"/>
    </row>
    <row r="274" spans="1:26" s="81" customFormat="1" ht="18">
      <c r="A274" s="77">
        <f t="shared" si="1"/>
        <v>140</v>
      </c>
      <c r="B274" s="141"/>
      <c r="C274" s="78" t="s">
        <v>158</v>
      </c>
      <c r="D274" s="77"/>
      <c r="E274" s="77"/>
      <c r="F274" s="348" t="str">
        <f>"(Line "&amp;A273&amp;" / 5 days)"</f>
        <v>(Line 139 / 5 days)</v>
      </c>
      <c r="G274" s="77"/>
      <c r="H274" s="693">
        <f>($H$273/5)</f>
        <v>115.89024908428848</v>
      </c>
      <c r="I274" s="99"/>
      <c r="J274" s="456"/>
      <c r="K274" s="438"/>
      <c r="L274" s="456"/>
      <c r="M274" s="456"/>
      <c r="N274" s="456"/>
      <c r="O274" s="99"/>
      <c r="P274" s="99"/>
      <c r="Q274" s="99"/>
      <c r="R274" s="99"/>
      <c r="S274" s="99"/>
      <c r="T274" s="99"/>
      <c r="U274" s="99"/>
      <c r="V274" s="99"/>
      <c r="W274" s="99"/>
      <c r="X274" s="99"/>
      <c r="Y274" s="99"/>
      <c r="Z274" s="99"/>
    </row>
    <row r="275" spans="1:26" s="81" customFormat="1" ht="18">
      <c r="A275" s="77">
        <f t="shared" si="1"/>
        <v>141</v>
      </c>
      <c r="B275" s="141"/>
      <c r="C275" s="78" t="s">
        <v>159</v>
      </c>
      <c r="D275" s="77"/>
      <c r="E275" s="77"/>
      <c r="F275" s="348" t="str">
        <f>"(Line "&amp;A273&amp;" / 7 days)"</f>
        <v>(Line 139 / 7 days)</v>
      </c>
      <c r="G275" s="77"/>
      <c r="H275" s="693">
        <f>($H$273/7)</f>
        <v>82.77874934592035</v>
      </c>
      <c r="I275" s="99"/>
      <c r="J275" s="456"/>
      <c r="K275" s="438"/>
      <c r="L275" s="456"/>
      <c r="M275" s="456"/>
      <c r="N275" s="456"/>
      <c r="O275" s="99"/>
      <c r="P275" s="99"/>
      <c r="Q275" s="99"/>
      <c r="R275" s="99"/>
      <c r="S275" s="99"/>
      <c r="T275" s="99"/>
      <c r="U275" s="99"/>
      <c r="V275" s="99"/>
      <c r="W275" s="99"/>
      <c r="X275" s="99"/>
      <c r="Y275" s="99"/>
      <c r="Z275" s="99"/>
    </row>
    <row r="276" spans="1:26" s="81" customFormat="1" ht="18">
      <c r="A276" s="77">
        <f t="shared" si="1"/>
        <v>142</v>
      </c>
      <c r="B276" s="141"/>
      <c r="C276" s="78" t="s">
        <v>1214</v>
      </c>
      <c r="D276" s="77"/>
      <c r="E276" s="77"/>
      <c r="F276" s="348" t="str">
        <f>"(Line "&amp;A274&amp;" / 16 hours)"</f>
        <v>(Line 140 / 16 hours)</v>
      </c>
      <c r="G276" s="77"/>
      <c r="H276" s="693">
        <f>($H$274/16)</f>
        <v>7.24314056776803</v>
      </c>
      <c r="I276" s="99"/>
      <c r="J276" s="456"/>
      <c r="K276" s="438"/>
      <c r="L276" s="456"/>
      <c r="M276" s="456"/>
      <c r="N276" s="456"/>
      <c r="O276" s="99"/>
      <c r="P276" s="99"/>
      <c r="Q276" s="99"/>
      <c r="R276" s="99"/>
      <c r="S276" s="99"/>
      <c r="T276" s="99"/>
      <c r="U276" s="99"/>
      <c r="V276" s="99"/>
      <c r="W276" s="99"/>
      <c r="X276" s="99"/>
      <c r="Y276" s="99"/>
      <c r="Z276" s="99"/>
    </row>
    <row r="277" spans="1:26" s="81" customFormat="1" ht="18">
      <c r="A277" s="77">
        <f t="shared" si="1"/>
        <v>143</v>
      </c>
      <c r="B277" s="141"/>
      <c r="C277" s="78" t="s">
        <v>1215</v>
      </c>
      <c r="D277" s="77"/>
      <c r="E277" s="77"/>
      <c r="F277" s="348" t="str">
        <f>"(Line "&amp;A275&amp;" / 24 hours)"</f>
        <v>(Line 141 / 24 hours)</v>
      </c>
      <c r="G277" s="77"/>
      <c r="H277" s="693">
        <f>($H$275/24)</f>
        <v>3.4491145560800143</v>
      </c>
      <c r="I277" s="99"/>
      <c r="J277" s="456"/>
      <c r="K277" s="438"/>
      <c r="L277" s="456"/>
      <c r="M277" s="456"/>
      <c r="N277" s="456"/>
      <c r="O277" s="99"/>
      <c r="P277" s="99"/>
      <c r="Q277" s="99"/>
      <c r="R277" s="99"/>
      <c r="S277" s="99"/>
      <c r="T277" s="99"/>
      <c r="U277" s="99"/>
      <c r="V277" s="99"/>
      <c r="W277" s="99"/>
      <c r="X277" s="99"/>
      <c r="Y277" s="99"/>
      <c r="Z277" s="99"/>
    </row>
    <row r="278" spans="1:26" s="81" customFormat="1" ht="18.75" thickBot="1">
      <c r="A278" s="77"/>
      <c r="B278" s="141"/>
      <c r="C278" s="78"/>
      <c r="D278" s="77"/>
      <c r="E278" s="77"/>
      <c r="F278" s="348"/>
      <c r="G278" s="77"/>
      <c r="H278" s="693"/>
      <c r="I278" s="99"/>
      <c r="J278" s="456"/>
      <c r="K278" s="438"/>
      <c r="L278" s="456"/>
      <c r="M278" s="456"/>
      <c r="N278" s="456"/>
      <c r="O278" s="99"/>
      <c r="P278" s="99"/>
      <c r="Q278" s="99"/>
      <c r="R278" s="99"/>
      <c r="S278" s="99"/>
      <c r="T278" s="99"/>
      <c r="U278" s="99"/>
      <c r="V278" s="99"/>
      <c r="W278" s="99"/>
      <c r="X278" s="99"/>
      <c r="Y278" s="99"/>
      <c r="Z278" s="99"/>
    </row>
    <row r="279" spans="1:26" s="81" customFormat="1" ht="18.75" thickBot="1">
      <c r="A279" s="133">
        <f>A277+1</f>
        <v>144</v>
      </c>
      <c r="B279" s="142"/>
      <c r="C279" s="134" t="s">
        <v>160</v>
      </c>
      <c r="D279" s="142"/>
      <c r="E279" s="142"/>
      <c r="F279" s="142" t="str">
        <f>"(Line "&amp;A258&amp;")"</f>
        <v>(Line 128)</v>
      </c>
      <c r="G279" s="142"/>
      <c r="H279" s="805">
        <f>H258</f>
        <v>30131.464761915006</v>
      </c>
      <c r="I279" s="99"/>
      <c r="J279" s="456"/>
      <c r="K279" s="438"/>
      <c r="L279" s="456"/>
      <c r="M279" s="456"/>
      <c r="N279" s="456"/>
      <c r="O279" s="99"/>
      <c r="P279" s="99"/>
      <c r="Q279" s="99"/>
      <c r="R279" s="99"/>
      <c r="S279" s="99"/>
      <c r="T279" s="99"/>
      <c r="U279" s="99"/>
      <c r="V279" s="99"/>
      <c r="W279" s="99"/>
      <c r="X279" s="99"/>
      <c r="Y279" s="99"/>
      <c r="Z279" s="99"/>
    </row>
    <row r="280" spans="1:26" s="81" customFormat="1" ht="18">
      <c r="A280" s="77">
        <f aca="true" t="shared" si="2" ref="A280:A285">A279+1</f>
        <v>145</v>
      </c>
      <c r="B280" s="141"/>
      <c r="C280" s="78" t="s">
        <v>161</v>
      </c>
      <c r="D280" s="77"/>
      <c r="E280" s="77"/>
      <c r="F280" s="348" t="str">
        <f>"(Line "&amp;A279&amp;" / 12 months)"</f>
        <v>(Line 144 / 12 months)</v>
      </c>
      <c r="G280" s="77"/>
      <c r="H280" s="693">
        <f>$H$279/12</f>
        <v>2510.9553968262503</v>
      </c>
      <c r="I280" s="99"/>
      <c r="J280" s="456"/>
      <c r="K280" s="438"/>
      <c r="L280" s="456"/>
      <c r="M280" s="456"/>
      <c r="N280" s="456"/>
      <c r="O280" s="99"/>
      <c r="P280" s="99"/>
      <c r="Q280" s="99"/>
      <c r="R280" s="99"/>
      <c r="S280" s="99"/>
      <c r="T280" s="99"/>
      <c r="U280" s="99"/>
      <c r="V280" s="99"/>
      <c r="W280" s="99"/>
      <c r="X280" s="99"/>
      <c r="Y280" s="99"/>
      <c r="Z280" s="99"/>
    </row>
    <row r="281" spans="1:26" s="81" customFormat="1" ht="18">
      <c r="A281" s="77">
        <f t="shared" si="2"/>
        <v>146</v>
      </c>
      <c r="B281" s="141"/>
      <c r="C281" s="78" t="s">
        <v>162</v>
      </c>
      <c r="D281" s="77"/>
      <c r="E281" s="77"/>
      <c r="F281" s="348" t="str">
        <f>"(Line "&amp;A279&amp;" / 52 weeks)"</f>
        <v>(Line 144 / 52 weeks)</v>
      </c>
      <c r="G281" s="77"/>
      <c r="H281" s="693">
        <f>$H$279/52</f>
        <v>579.4512454214424</v>
      </c>
      <c r="I281" s="99"/>
      <c r="J281" s="456"/>
      <c r="K281" s="438"/>
      <c r="L281" s="456"/>
      <c r="M281" s="456"/>
      <c r="N281" s="456"/>
      <c r="O281" s="99"/>
      <c r="P281" s="99"/>
      <c r="Q281" s="99"/>
      <c r="R281" s="99"/>
      <c r="S281" s="99"/>
      <c r="T281" s="99"/>
      <c r="U281" s="99"/>
      <c r="V281" s="99"/>
      <c r="W281" s="99"/>
      <c r="X281" s="99"/>
      <c r="Y281" s="99"/>
      <c r="Z281" s="99"/>
    </row>
    <row r="282" spans="1:26" s="81" customFormat="1" ht="18">
      <c r="A282" s="77">
        <f t="shared" si="2"/>
        <v>147</v>
      </c>
      <c r="B282" s="141"/>
      <c r="C282" s="78" t="s">
        <v>163</v>
      </c>
      <c r="D282" s="77"/>
      <c r="E282" s="77"/>
      <c r="F282" s="348" t="str">
        <f>"(Line "&amp;A281&amp;" / 5 days)"</f>
        <v>(Line 146 / 5 days)</v>
      </c>
      <c r="G282" s="77"/>
      <c r="H282" s="693">
        <f>($H$281/5)</f>
        <v>115.89024908428848</v>
      </c>
      <c r="I282" s="99"/>
      <c r="J282" s="456"/>
      <c r="K282" s="438"/>
      <c r="L282" s="456"/>
      <c r="M282" s="456"/>
      <c r="N282" s="456"/>
      <c r="O282" s="99"/>
      <c r="P282" s="99"/>
      <c r="Q282" s="99"/>
      <c r="R282" s="99"/>
      <c r="S282" s="99"/>
      <c r="T282" s="99"/>
      <c r="U282" s="99"/>
      <c r="V282" s="99"/>
      <c r="W282" s="99"/>
      <c r="X282" s="99"/>
      <c r="Y282" s="99"/>
      <c r="Z282" s="99"/>
    </row>
    <row r="283" spans="1:26" s="81" customFormat="1" ht="18">
      <c r="A283" s="77">
        <f t="shared" si="2"/>
        <v>148</v>
      </c>
      <c r="B283" s="141"/>
      <c r="C283" s="78" t="s">
        <v>164</v>
      </c>
      <c r="D283" s="77"/>
      <c r="E283" s="77"/>
      <c r="F283" s="348" t="str">
        <f>"(Line "&amp;A281&amp;" / 7 days)"</f>
        <v>(Line 146 / 7 days)</v>
      </c>
      <c r="G283" s="77"/>
      <c r="H283" s="693">
        <f>($H$281/7)</f>
        <v>82.77874934592035</v>
      </c>
      <c r="I283" s="99"/>
      <c r="J283" s="456"/>
      <c r="K283" s="438"/>
      <c r="L283" s="456"/>
      <c r="M283" s="456"/>
      <c r="N283" s="456"/>
      <c r="O283" s="99"/>
      <c r="P283" s="99"/>
      <c r="Q283" s="99"/>
      <c r="R283" s="99"/>
      <c r="S283" s="99"/>
      <c r="T283" s="99"/>
      <c r="U283" s="99"/>
      <c r="V283" s="99"/>
      <c r="W283" s="99"/>
      <c r="X283" s="99"/>
      <c r="Y283" s="99"/>
      <c r="Z283" s="99"/>
    </row>
    <row r="284" spans="1:26" s="81" customFormat="1" ht="18">
      <c r="A284" s="77">
        <f t="shared" si="2"/>
        <v>149</v>
      </c>
      <c r="B284" s="141"/>
      <c r="C284" s="78" t="s">
        <v>165</v>
      </c>
      <c r="D284" s="77"/>
      <c r="E284" s="77"/>
      <c r="F284" s="348" t="str">
        <f>"(Line "&amp;A282&amp;" / 16 hours)"</f>
        <v>(Line 147 / 16 hours)</v>
      </c>
      <c r="G284" s="77"/>
      <c r="H284" s="693">
        <f>($H$282/16)</f>
        <v>7.24314056776803</v>
      </c>
      <c r="I284" s="99"/>
      <c r="J284" s="456"/>
      <c r="K284" s="438"/>
      <c r="L284" s="456"/>
      <c r="M284" s="456"/>
      <c r="N284" s="456"/>
      <c r="O284" s="99"/>
      <c r="P284" s="99"/>
      <c r="Q284" s="99"/>
      <c r="R284" s="99"/>
      <c r="S284" s="99"/>
      <c r="T284" s="99"/>
      <c r="U284" s="99"/>
      <c r="V284" s="99"/>
      <c r="W284" s="99"/>
      <c r="X284" s="99"/>
      <c r="Y284" s="99"/>
      <c r="Z284" s="99"/>
    </row>
    <row r="285" spans="1:26" s="81" customFormat="1" ht="18">
      <c r="A285" s="77">
        <f t="shared" si="2"/>
        <v>150</v>
      </c>
      <c r="B285" s="141"/>
      <c r="C285" s="78" t="s">
        <v>166</v>
      </c>
      <c r="D285" s="77"/>
      <c r="E285" s="77"/>
      <c r="F285" s="348" t="str">
        <f>"(Line "&amp;A283&amp;" / 24 hours)"</f>
        <v>(Line 148 / 24 hours)</v>
      </c>
      <c r="G285" s="77"/>
      <c r="H285" s="693">
        <f>($H$283/24)</f>
        <v>3.4491145560800143</v>
      </c>
      <c r="I285" s="99"/>
      <c r="J285" s="456"/>
      <c r="K285" s="438"/>
      <c r="L285" s="456"/>
      <c r="M285" s="456"/>
      <c r="N285" s="456"/>
      <c r="O285" s="99"/>
      <c r="P285" s="99"/>
      <c r="Q285" s="99"/>
      <c r="R285" s="99"/>
      <c r="S285" s="99"/>
      <c r="T285" s="99"/>
      <c r="U285" s="99"/>
      <c r="V285" s="99"/>
      <c r="W285" s="99"/>
      <c r="X285" s="99"/>
      <c r="Y285" s="99"/>
      <c r="Z285" s="99"/>
    </row>
    <row r="286" spans="1:26" s="81" customFormat="1" ht="18.75" thickBot="1">
      <c r="A286" s="368"/>
      <c r="B286" s="698"/>
      <c r="C286" s="375"/>
      <c r="D286" s="368"/>
      <c r="E286" s="368"/>
      <c r="F286" s="368"/>
      <c r="G286" s="368"/>
      <c r="H286" s="987"/>
      <c r="I286" s="99"/>
      <c r="J286" s="456"/>
      <c r="K286" s="438"/>
      <c r="L286" s="456"/>
      <c r="M286" s="456"/>
      <c r="N286" s="456"/>
      <c r="O286" s="99"/>
      <c r="P286" s="99"/>
      <c r="Q286" s="99"/>
      <c r="R286" s="99"/>
      <c r="S286" s="99"/>
      <c r="T286" s="99"/>
      <c r="U286" s="99"/>
      <c r="V286" s="99"/>
      <c r="W286" s="99"/>
      <c r="X286" s="99"/>
      <c r="Y286" s="99"/>
      <c r="Z286" s="99"/>
    </row>
    <row r="287" spans="1:26" s="81" customFormat="1" ht="18">
      <c r="A287" s="141"/>
      <c r="B287" s="141"/>
      <c r="C287" s="577"/>
      <c r="F287" s="141"/>
      <c r="G287" s="141"/>
      <c r="H287" s="578"/>
      <c r="I287" s="99"/>
      <c r="J287" s="456"/>
      <c r="K287" s="438"/>
      <c r="L287" s="456"/>
      <c r="M287" s="456"/>
      <c r="N287" s="456"/>
      <c r="O287" s="99"/>
      <c r="P287" s="99"/>
      <c r="Q287" s="99"/>
      <c r="R287" s="99"/>
      <c r="S287" s="99"/>
      <c r="T287" s="99"/>
      <c r="U287" s="99"/>
      <c r="V287" s="99"/>
      <c r="W287" s="99"/>
      <c r="X287" s="99"/>
      <c r="Y287" s="99"/>
      <c r="Z287" s="99"/>
    </row>
    <row r="288" spans="1:26" s="81" customFormat="1" ht="18">
      <c r="A288" s="141"/>
      <c r="B288" s="141"/>
      <c r="C288" s="577"/>
      <c r="D288" s="728" t="s">
        <v>1239</v>
      </c>
      <c r="F288" s="141"/>
      <c r="G288" s="141"/>
      <c r="H288" s="578"/>
      <c r="I288" s="99"/>
      <c r="J288" s="456"/>
      <c r="K288" s="438"/>
      <c r="L288" s="456"/>
      <c r="M288" s="456"/>
      <c r="N288" s="456"/>
      <c r="O288" s="99"/>
      <c r="P288" s="99"/>
      <c r="Q288" s="99"/>
      <c r="R288" s="99"/>
      <c r="S288" s="99"/>
      <c r="T288" s="99"/>
      <c r="U288" s="99"/>
      <c r="V288" s="99"/>
      <c r="W288" s="99"/>
      <c r="X288" s="99"/>
      <c r="Y288" s="99"/>
      <c r="Z288" s="99"/>
    </row>
    <row r="289" spans="1:26" s="81" customFormat="1" ht="18">
      <c r="A289" s="141"/>
      <c r="B289" s="141"/>
      <c r="C289" s="577"/>
      <c r="D289" s="728" t="s">
        <v>611</v>
      </c>
      <c r="E289" s="184"/>
      <c r="F289" s="141"/>
      <c r="G289" s="141"/>
      <c r="H289" s="578"/>
      <c r="I289" s="99"/>
      <c r="J289" s="456"/>
      <c r="K289" s="438"/>
      <c r="L289" s="456"/>
      <c r="M289" s="456"/>
      <c r="N289" s="456"/>
      <c r="O289" s="99"/>
      <c r="P289" s="99"/>
      <c r="Q289" s="99"/>
      <c r="R289" s="99"/>
      <c r="S289" s="99"/>
      <c r="T289" s="99"/>
      <c r="U289" s="99"/>
      <c r="V289" s="99"/>
      <c r="W289" s="99"/>
      <c r="X289" s="99"/>
      <c r="Y289" s="99"/>
      <c r="Z289" s="99"/>
    </row>
    <row r="290" spans="1:26" s="81" customFormat="1" ht="20.25">
      <c r="A290" s="1399" t="s">
        <v>1033</v>
      </c>
      <c r="B290" s="1400"/>
      <c r="C290" s="1400"/>
      <c r="D290" s="1400"/>
      <c r="E290" s="1400"/>
      <c r="F290" s="1400"/>
      <c r="G290" s="1400"/>
      <c r="H290" s="1400"/>
      <c r="I290" s="99"/>
      <c r="J290" s="456"/>
      <c r="K290" s="438"/>
      <c r="L290" s="456"/>
      <c r="M290" s="456"/>
      <c r="N290" s="456"/>
      <c r="O290" s="99"/>
      <c r="P290" s="99"/>
      <c r="Q290" s="99"/>
      <c r="R290" s="99"/>
      <c r="S290" s="99"/>
      <c r="T290" s="99"/>
      <c r="U290" s="99"/>
      <c r="V290" s="99"/>
      <c r="W290" s="99"/>
      <c r="X290" s="99"/>
      <c r="Y290" s="99"/>
      <c r="Z290" s="99"/>
    </row>
    <row r="291" spans="1:26" s="81" customFormat="1" ht="20.25">
      <c r="A291" s="1401" t="str">
        <f>$A$2</f>
        <v>(For Rate Year Beginning July 1, 2015, Based on 2014 Data)</v>
      </c>
      <c r="B291" s="1401"/>
      <c r="C291" s="1401"/>
      <c r="D291" s="1401"/>
      <c r="E291" s="1401"/>
      <c r="F291" s="1401"/>
      <c r="G291" s="1401"/>
      <c r="H291" s="1401"/>
      <c r="I291" s="99"/>
      <c r="J291" s="456"/>
      <c r="K291" s="438"/>
      <c r="L291" s="456"/>
      <c r="M291" s="456"/>
      <c r="N291" s="456"/>
      <c r="O291" s="99"/>
      <c r="P291" s="99"/>
      <c r="Q291" s="99"/>
      <c r="R291" s="99"/>
      <c r="S291" s="99"/>
      <c r="T291" s="99"/>
      <c r="U291" s="99"/>
      <c r="V291" s="99"/>
      <c r="W291" s="99"/>
      <c r="X291" s="99"/>
      <c r="Y291" s="99"/>
      <c r="Z291" s="99"/>
    </row>
    <row r="292" spans="1:26" s="81" customFormat="1" ht="20.25">
      <c r="A292" s="708"/>
      <c r="B292" s="708"/>
      <c r="C292" s="708"/>
      <c r="D292" s="708"/>
      <c r="E292" s="708"/>
      <c r="F292" s="708"/>
      <c r="G292" s="708"/>
      <c r="H292" s="708"/>
      <c r="I292" s="99"/>
      <c r="J292" s="456"/>
      <c r="K292" s="438"/>
      <c r="L292" s="456"/>
      <c r="M292" s="456"/>
      <c r="N292" s="456"/>
      <c r="O292" s="99"/>
      <c r="P292" s="99"/>
      <c r="Q292" s="99"/>
      <c r="R292" s="99"/>
      <c r="S292" s="99"/>
      <c r="T292" s="99"/>
      <c r="U292" s="99"/>
      <c r="V292" s="99"/>
      <c r="W292" s="99"/>
      <c r="X292" s="99"/>
      <c r="Y292" s="99"/>
      <c r="Z292" s="99"/>
    </row>
    <row r="293" spans="1:26" s="81" customFormat="1" ht="18">
      <c r="A293" s="141"/>
      <c r="B293" s="141"/>
      <c r="C293" s="577"/>
      <c r="D293" s="141"/>
      <c r="E293" s="184"/>
      <c r="F293" s="141"/>
      <c r="G293" s="141"/>
      <c r="H293" s="799"/>
      <c r="I293" s="99"/>
      <c r="J293" s="456"/>
      <c r="K293" s="438"/>
      <c r="L293" s="456"/>
      <c r="M293" s="456"/>
      <c r="N293" s="456"/>
      <c r="O293" s="99"/>
      <c r="P293" s="99"/>
      <c r="Q293" s="99"/>
      <c r="R293" s="99"/>
      <c r="S293" s="99"/>
      <c r="T293" s="99"/>
      <c r="U293" s="99"/>
      <c r="V293" s="99"/>
      <c r="W293" s="99"/>
      <c r="X293" s="99"/>
      <c r="Y293" s="99"/>
      <c r="Z293" s="99"/>
    </row>
    <row r="294" spans="1:30" s="81" customFormat="1" ht="21">
      <c r="A294" s="326"/>
      <c r="B294" s="327" t="s">
        <v>515</v>
      </c>
      <c r="C294" s="328"/>
      <c r="D294" s="328"/>
      <c r="E294" s="709"/>
      <c r="F294" s="710"/>
      <c r="G294" s="228"/>
      <c r="H294" s="797"/>
      <c r="I294" s="99"/>
      <c r="J294" s="456"/>
      <c r="K294" s="438"/>
      <c r="L294" s="456"/>
      <c r="M294" s="456"/>
      <c r="N294" s="456"/>
      <c r="O294" s="99"/>
      <c r="P294" s="99"/>
      <c r="Q294" s="99"/>
      <c r="R294" s="99"/>
      <c r="S294" s="99"/>
      <c r="T294" s="99"/>
      <c r="U294" s="99"/>
      <c r="V294" s="99"/>
      <c r="W294" s="99"/>
      <c r="X294" s="99"/>
      <c r="Y294" s="99"/>
      <c r="Z294" s="99"/>
      <c r="AA294" s="99"/>
      <c r="AB294" s="99"/>
      <c r="AC294" s="99"/>
      <c r="AD294" s="99"/>
    </row>
    <row r="295" spans="1:30" s="81" customFormat="1" ht="24" customHeight="1">
      <c r="A295" s="329"/>
      <c r="B295" s="712" t="s">
        <v>1138</v>
      </c>
      <c r="C295" s="713" t="s">
        <v>827</v>
      </c>
      <c r="D295" s="713"/>
      <c r="E295" s="714"/>
      <c r="F295" s="715"/>
      <c r="G295" s="715"/>
      <c r="H295" s="716"/>
      <c r="I295" s="342"/>
      <c r="J295" s="469"/>
      <c r="K295" s="438"/>
      <c r="L295" s="456"/>
      <c r="M295" s="456"/>
      <c r="N295" s="456"/>
      <c r="O295" s="99"/>
      <c r="P295" s="99"/>
      <c r="Q295" s="99"/>
      <c r="R295" s="99"/>
      <c r="S295" s="99"/>
      <c r="T295" s="99"/>
      <c r="U295" s="99"/>
      <c r="V295" s="99"/>
      <c r="W295" s="99"/>
      <c r="X295" s="99"/>
      <c r="Y295" s="99"/>
      <c r="Z295" s="99"/>
      <c r="AA295" s="99"/>
      <c r="AB295" s="99"/>
      <c r="AC295" s="99"/>
      <c r="AD295" s="99"/>
    </row>
    <row r="296" spans="1:33" s="81" customFormat="1" ht="19.5" customHeight="1">
      <c r="A296" s="329"/>
      <c r="B296" s="712" t="s">
        <v>1202</v>
      </c>
      <c r="C296" s="1405" t="s">
        <v>254</v>
      </c>
      <c r="D296" s="1398"/>
      <c r="E296" s="1398"/>
      <c r="F296" s="1398"/>
      <c r="G296" s="715"/>
      <c r="H296" s="716"/>
      <c r="I296" s="342"/>
      <c r="J296" s="469"/>
      <c r="K296" s="438"/>
      <c r="L296" s="456"/>
      <c r="M296" s="456"/>
      <c r="N296" s="456"/>
      <c r="O296" s="99"/>
      <c r="P296" s="99"/>
      <c r="Q296" s="99"/>
      <c r="R296" s="99"/>
      <c r="S296" s="99"/>
      <c r="T296" s="99"/>
      <c r="U296" s="99"/>
      <c r="V296" s="99"/>
      <c r="W296" s="99"/>
      <c r="X296" s="99"/>
      <c r="Y296" s="99"/>
      <c r="Z296" s="99"/>
      <c r="AA296" s="99"/>
      <c r="AB296" s="99"/>
      <c r="AC296" s="99"/>
      <c r="AD296" s="99"/>
      <c r="AE296" s="99"/>
      <c r="AF296" s="99"/>
      <c r="AG296" s="99"/>
    </row>
    <row r="297" spans="1:33" s="81" customFormat="1" ht="19.5" customHeight="1">
      <c r="A297" s="329"/>
      <c r="B297" s="712"/>
      <c r="C297" s="1398"/>
      <c r="D297" s="1398"/>
      <c r="E297" s="1398"/>
      <c r="F297" s="1398"/>
      <c r="G297" s="715"/>
      <c r="H297" s="716"/>
      <c r="I297" s="342"/>
      <c r="J297" s="469"/>
      <c r="K297" s="438"/>
      <c r="L297" s="456"/>
      <c r="M297" s="456"/>
      <c r="N297" s="456"/>
      <c r="O297" s="99"/>
      <c r="P297" s="99"/>
      <c r="Q297" s="99"/>
      <c r="R297" s="99"/>
      <c r="S297" s="99"/>
      <c r="T297" s="99"/>
      <c r="U297" s="99"/>
      <c r="V297" s="99"/>
      <c r="W297" s="99"/>
      <c r="X297" s="99"/>
      <c r="Y297" s="99"/>
      <c r="Z297" s="99"/>
      <c r="AA297" s="99"/>
      <c r="AB297" s="99"/>
      <c r="AC297" s="99"/>
      <c r="AD297" s="99"/>
      <c r="AE297" s="99"/>
      <c r="AF297" s="99"/>
      <c r="AG297" s="99"/>
    </row>
    <row r="298" spans="1:30" s="81" customFormat="1" ht="24" customHeight="1">
      <c r="A298" s="329"/>
      <c r="B298" s="712" t="s">
        <v>1122</v>
      </c>
      <c r="C298" s="717" t="s">
        <v>1057</v>
      </c>
      <c r="D298" s="713"/>
      <c r="E298" s="714"/>
      <c r="F298" s="715"/>
      <c r="G298" s="715"/>
      <c r="H298" s="716"/>
      <c r="I298" s="342"/>
      <c r="J298" s="470"/>
      <c r="K298" s="438"/>
      <c r="L298" s="456"/>
      <c r="M298" s="456"/>
      <c r="N298" s="456"/>
      <c r="O298" s="99"/>
      <c r="P298" s="99"/>
      <c r="Q298" s="99"/>
      <c r="R298" s="99"/>
      <c r="S298" s="99"/>
      <c r="T298" s="99"/>
      <c r="U298" s="99"/>
      <c r="V298" s="99"/>
      <c r="W298" s="99"/>
      <c r="X298" s="99"/>
      <c r="Y298" s="99"/>
      <c r="Z298" s="99"/>
      <c r="AA298" s="99"/>
      <c r="AB298" s="99"/>
      <c r="AC298" s="99"/>
      <c r="AD298" s="99"/>
    </row>
    <row r="299" spans="1:30" s="81" customFormat="1" ht="24" customHeight="1">
      <c r="A299" s="329"/>
      <c r="B299" s="712" t="s">
        <v>1139</v>
      </c>
      <c r="C299" s="339" t="s">
        <v>540</v>
      </c>
      <c r="D299" s="713"/>
      <c r="E299" s="714"/>
      <c r="F299" s="715"/>
      <c r="G299" s="715"/>
      <c r="H299" s="716"/>
      <c r="I299" s="342"/>
      <c r="J299" s="469"/>
      <c r="K299" s="438"/>
      <c r="L299" s="456"/>
      <c r="M299" s="456"/>
      <c r="N299" s="456"/>
      <c r="O299" s="99"/>
      <c r="P299" s="99"/>
      <c r="Q299" s="99"/>
      <c r="R299" s="99"/>
      <c r="S299" s="99"/>
      <c r="T299" s="99"/>
      <c r="U299" s="99"/>
      <c r="V299" s="99"/>
      <c r="W299" s="99"/>
      <c r="X299" s="99"/>
      <c r="Y299" s="99"/>
      <c r="Z299" s="99"/>
      <c r="AA299" s="99"/>
      <c r="AB299" s="99"/>
      <c r="AC299" s="99"/>
      <c r="AD299" s="99"/>
    </row>
    <row r="300" spans="1:30" s="81" customFormat="1" ht="24" customHeight="1">
      <c r="A300" s="329"/>
      <c r="B300" s="712" t="s">
        <v>1137</v>
      </c>
      <c r="C300" s="718" t="s">
        <v>541</v>
      </c>
      <c r="D300" s="713"/>
      <c r="E300" s="714"/>
      <c r="F300" s="715"/>
      <c r="G300" s="715"/>
      <c r="H300" s="716"/>
      <c r="I300" s="342"/>
      <c r="J300" s="469"/>
      <c r="K300" s="438"/>
      <c r="L300" s="456"/>
      <c r="M300" s="456"/>
      <c r="N300" s="456"/>
      <c r="O300" s="99"/>
      <c r="P300" s="99"/>
      <c r="Q300" s="99"/>
      <c r="R300" s="99"/>
      <c r="S300" s="99"/>
      <c r="T300" s="99"/>
      <c r="U300" s="99"/>
      <c r="V300" s="99"/>
      <c r="W300" s="99"/>
      <c r="X300" s="99"/>
      <c r="Y300" s="99"/>
      <c r="Z300" s="99"/>
      <c r="AA300" s="99"/>
      <c r="AB300" s="99"/>
      <c r="AC300" s="99"/>
      <c r="AD300" s="99"/>
    </row>
    <row r="301" spans="1:30" s="81" customFormat="1" ht="24" customHeight="1">
      <c r="A301" s="329"/>
      <c r="B301" s="712" t="s">
        <v>1053</v>
      </c>
      <c r="C301" s="718" t="s">
        <v>53</v>
      </c>
      <c r="D301" s="713"/>
      <c r="E301" s="714"/>
      <c r="F301" s="715"/>
      <c r="G301" s="715"/>
      <c r="H301" s="716"/>
      <c r="I301" s="342"/>
      <c r="J301" s="469"/>
      <c r="K301" s="438"/>
      <c r="L301" s="456"/>
      <c r="M301" s="456"/>
      <c r="N301" s="456"/>
      <c r="O301" s="99"/>
      <c r="P301" s="99"/>
      <c r="Q301" s="99"/>
      <c r="R301" s="99"/>
      <c r="S301" s="99"/>
      <c r="T301" s="99"/>
      <c r="U301" s="99"/>
      <c r="V301" s="99"/>
      <c r="W301" s="99"/>
      <c r="X301" s="99"/>
      <c r="Y301" s="99"/>
      <c r="Z301" s="99"/>
      <c r="AA301" s="99"/>
      <c r="AB301" s="99"/>
      <c r="AC301" s="99"/>
      <c r="AD301" s="99"/>
    </row>
    <row r="302" spans="1:30" s="81" customFormat="1" ht="24" customHeight="1">
      <c r="A302" s="329"/>
      <c r="B302" s="719" t="s">
        <v>1140</v>
      </c>
      <c r="C302" s="720" t="s">
        <v>542</v>
      </c>
      <c r="D302" s="721"/>
      <c r="E302" s="722"/>
      <c r="F302" s="723"/>
      <c r="G302" s="723"/>
      <c r="H302" s="716"/>
      <c r="I302" s="481"/>
      <c r="J302" s="482"/>
      <c r="K302" s="438"/>
      <c r="L302" s="456"/>
      <c r="M302" s="456"/>
      <c r="N302" s="456"/>
      <c r="O302" s="99"/>
      <c r="P302" s="99"/>
      <c r="Q302" s="99"/>
      <c r="R302" s="99"/>
      <c r="S302" s="99"/>
      <c r="T302" s="99"/>
      <c r="U302" s="99"/>
      <c r="V302" s="99"/>
      <c r="W302" s="99"/>
      <c r="X302" s="99"/>
      <c r="Y302" s="99"/>
      <c r="Z302" s="99"/>
      <c r="AA302" s="99"/>
      <c r="AB302" s="99"/>
      <c r="AC302" s="99"/>
      <c r="AD302" s="99"/>
    </row>
    <row r="303" spans="1:30" s="81" customFormat="1" ht="24" customHeight="1">
      <c r="A303" s="329"/>
      <c r="B303" s="719"/>
      <c r="C303" s="720" t="s">
        <v>828</v>
      </c>
      <c r="D303" s="721"/>
      <c r="E303" s="722"/>
      <c r="F303" s="723"/>
      <c r="G303" s="723"/>
      <c r="H303" s="716"/>
      <c r="I303" s="481"/>
      <c r="J303" s="482"/>
      <c r="K303" s="438"/>
      <c r="L303" s="456"/>
      <c r="M303" s="456"/>
      <c r="N303" s="456"/>
      <c r="O303" s="99"/>
      <c r="P303" s="99"/>
      <c r="Q303" s="99"/>
      <c r="R303" s="99"/>
      <c r="S303" s="99"/>
      <c r="T303" s="99"/>
      <c r="U303" s="99"/>
      <c r="V303" s="99"/>
      <c r="W303" s="99"/>
      <c r="X303" s="99"/>
      <c r="Y303" s="99"/>
      <c r="Z303" s="99"/>
      <c r="AA303" s="99"/>
      <c r="AB303" s="99"/>
      <c r="AC303" s="99"/>
      <c r="AD303" s="99"/>
    </row>
    <row r="304" spans="1:30" s="81" customFormat="1" ht="24" customHeight="1">
      <c r="A304" s="329"/>
      <c r="B304" s="719" t="s">
        <v>712</v>
      </c>
      <c r="C304" s="721" t="s">
        <v>49</v>
      </c>
      <c r="D304" s="721"/>
      <c r="E304" s="722"/>
      <c r="F304" s="723"/>
      <c r="G304" s="723"/>
      <c r="H304" s="716"/>
      <c r="I304" s="481"/>
      <c r="J304" s="482"/>
      <c r="K304" s="438"/>
      <c r="L304" s="456"/>
      <c r="M304" s="456"/>
      <c r="N304" s="456"/>
      <c r="O304" s="99"/>
      <c r="P304" s="99"/>
      <c r="Q304" s="99"/>
      <c r="R304" s="99"/>
      <c r="S304" s="99"/>
      <c r="T304" s="99"/>
      <c r="U304" s="99"/>
      <c r="V304" s="99"/>
      <c r="W304" s="99"/>
      <c r="X304" s="99"/>
      <c r="Y304" s="99"/>
      <c r="Z304" s="99"/>
      <c r="AA304" s="99"/>
      <c r="AB304" s="99"/>
      <c r="AC304" s="99"/>
      <c r="AD304" s="99"/>
    </row>
    <row r="305" spans="1:30" ht="24" customHeight="1">
      <c r="A305" s="330"/>
      <c r="B305" s="724" t="s">
        <v>714</v>
      </c>
      <c r="C305" s="339" t="s">
        <v>829</v>
      </c>
      <c r="D305" s="339"/>
      <c r="E305" s="714"/>
      <c r="F305" s="715"/>
      <c r="G305" s="715"/>
      <c r="H305" s="716"/>
      <c r="I305" s="340"/>
      <c r="J305" s="471"/>
      <c r="K305" s="441"/>
      <c r="L305" s="442"/>
      <c r="M305" s="442"/>
      <c r="N305" s="442"/>
      <c r="O305" s="55"/>
      <c r="P305" s="55"/>
      <c r="Q305" s="55"/>
      <c r="R305" s="55"/>
      <c r="S305" s="55"/>
      <c r="T305" s="55"/>
      <c r="U305" s="55"/>
      <c r="V305" s="55"/>
      <c r="W305" s="55"/>
      <c r="X305" s="55"/>
      <c r="Y305" s="55"/>
      <c r="Z305" s="55"/>
      <c r="AA305" s="55"/>
      <c r="AB305" s="55"/>
      <c r="AC305" s="55"/>
      <c r="AD305" s="55"/>
    </row>
    <row r="306" spans="1:30" ht="24" customHeight="1">
      <c r="A306" s="330"/>
      <c r="B306" s="724" t="s">
        <v>1127</v>
      </c>
      <c r="C306" s="725" t="s">
        <v>543</v>
      </c>
      <c r="D306" s="339"/>
      <c r="E306" s="714"/>
      <c r="F306" s="715"/>
      <c r="G306" s="715"/>
      <c r="H306" s="716"/>
      <c r="I306" s="340"/>
      <c r="J306" s="472"/>
      <c r="K306" s="441"/>
      <c r="L306" s="442"/>
      <c r="M306" s="442"/>
      <c r="N306" s="442"/>
      <c r="O306" s="55"/>
      <c r="P306" s="55"/>
      <c r="Q306" s="55"/>
      <c r="R306" s="55"/>
      <c r="S306" s="55"/>
      <c r="T306" s="55"/>
      <c r="U306" s="55"/>
      <c r="V306" s="55"/>
      <c r="W306" s="55"/>
      <c r="X306" s="55"/>
      <c r="Y306" s="55"/>
      <c r="Z306" s="55"/>
      <c r="AA306" s="55"/>
      <c r="AB306" s="55"/>
      <c r="AC306" s="55"/>
      <c r="AD306" s="55"/>
    </row>
    <row r="307" spans="1:30" ht="24" customHeight="1">
      <c r="A307" s="333"/>
      <c r="B307" s="726" t="s">
        <v>1142</v>
      </c>
      <c r="C307" s="619" t="s">
        <v>136</v>
      </c>
      <c r="D307" s="339"/>
      <c r="E307" s="620"/>
      <c r="F307" s="620"/>
      <c r="G307" s="340"/>
      <c r="H307" s="340"/>
      <c r="I307" s="340"/>
      <c r="J307" s="472"/>
      <c r="K307" s="441"/>
      <c r="L307" s="442"/>
      <c r="M307" s="442"/>
      <c r="N307" s="442"/>
      <c r="O307" s="55"/>
      <c r="P307" s="55"/>
      <c r="Q307" s="55"/>
      <c r="R307" s="55"/>
      <c r="S307" s="55"/>
      <c r="T307" s="55"/>
      <c r="U307" s="55"/>
      <c r="V307" s="55"/>
      <c r="W307" s="55"/>
      <c r="X307" s="55"/>
      <c r="Y307" s="55"/>
      <c r="Z307" s="55"/>
      <c r="AA307" s="55"/>
      <c r="AB307" s="55"/>
      <c r="AC307" s="55"/>
      <c r="AD307" s="55"/>
    </row>
    <row r="308" spans="1:30" ht="24" customHeight="1">
      <c r="A308" s="333"/>
      <c r="B308" s="726"/>
      <c r="C308" s="619" t="s">
        <v>56</v>
      </c>
      <c r="D308" s="339"/>
      <c r="E308" s="620"/>
      <c r="F308" s="620"/>
      <c r="G308" s="340"/>
      <c r="H308" s="340"/>
      <c r="I308" s="340"/>
      <c r="J308" s="472"/>
      <c r="K308" s="441"/>
      <c r="L308" s="442"/>
      <c r="M308" s="442"/>
      <c r="N308" s="442"/>
      <c r="O308" s="55"/>
      <c r="P308" s="55"/>
      <c r="Q308" s="55"/>
      <c r="R308" s="55"/>
      <c r="S308" s="55"/>
      <c r="T308" s="55"/>
      <c r="U308" s="55"/>
      <c r="V308" s="55"/>
      <c r="W308" s="55"/>
      <c r="X308" s="55"/>
      <c r="Y308" s="55"/>
      <c r="Z308" s="55"/>
      <c r="AA308" s="55"/>
      <c r="AB308" s="55"/>
      <c r="AC308" s="55"/>
      <c r="AD308" s="55"/>
    </row>
    <row r="309" spans="1:30" ht="24" customHeight="1">
      <c r="A309" s="333"/>
      <c r="B309" s="343" t="s">
        <v>1188</v>
      </c>
      <c r="C309" s="619" t="s">
        <v>255</v>
      </c>
      <c r="D309" s="339"/>
      <c r="E309" s="620"/>
      <c r="F309" s="620"/>
      <c r="G309" s="340"/>
      <c r="H309" s="340"/>
      <c r="I309" s="340"/>
      <c r="J309" s="472"/>
      <c r="K309" s="441"/>
      <c r="L309" s="442"/>
      <c r="M309" s="442"/>
      <c r="N309" s="442"/>
      <c r="O309" s="55"/>
      <c r="P309" s="55"/>
      <c r="Q309" s="55"/>
      <c r="R309" s="55"/>
      <c r="S309" s="55"/>
      <c r="T309" s="55"/>
      <c r="U309" s="55"/>
      <c r="V309" s="55"/>
      <c r="W309" s="55"/>
      <c r="X309" s="55"/>
      <c r="Y309" s="55"/>
      <c r="Z309" s="55"/>
      <c r="AA309" s="55"/>
      <c r="AB309" s="55"/>
      <c r="AC309" s="55"/>
      <c r="AD309" s="55"/>
    </row>
    <row r="310" spans="1:9" ht="20.25">
      <c r="A310" s="333"/>
      <c r="B310" s="339" t="s">
        <v>54</v>
      </c>
      <c r="C310" s="619" t="s">
        <v>50</v>
      </c>
      <c r="D310" s="339"/>
      <c r="E310" s="621"/>
      <c r="F310" s="620"/>
      <c r="G310" s="340"/>
      <c r="H310" s="340"/>
      <c r="I310" s="340"/>
    </row>
    <row r="311" spans="1:9" ht="20.25">
      <c r="A311" s="333"/>
      <c r="B311" s="618"/>
      <c r="C311" s="619"/>
      <c r="D311" s="339"/>
      <c r="E311" s="620"/>
      <c r="F311" s="620"/>
      <c r="G311" s="340"/>
      <c r="H311" s="340"/>
      <c r="I311" s="340"/>
    </row>
    <row r="312" spans="1:9" ht="20.25">
      <c r="A312" s="333"/>
      <c r="B312" s="618"/>
      <c r="C312" s="619"/>
      <c r="D312" s="339"/>
      <c r="E312" s="620"/>
      <c r="F312" s="620"/>
      <c r="G312" s="340"/>
      <c r="H312" s="340"/>
      <c r="I312" s="340"/>
    </row>
    <row r="313" spans="1:9" ht="20.25">
      <c r="A313" s="333"/>
      <c r="B313" s="618"/>
      <c r="C313" s="619"/>
      <c r="D313" s="339"/>
      <c r="E313" s="620"/>
      <c r="F313" s="620"/>
      <c r="G313" s="340"/>
      <c r="H313" s="340"/>
      <c r="I313" s="340"/>
    </row>
    <row r="314" spans="1:9" ht="20.25">
      <c r="A314" s="333"/>
      <c r="B314" s="618"/>
      <c r="C314" s="619"/>
      <c r="D314" s="339"/>
      <c r="E314" s="620"/>
      <c r="F314" s="620"/>
      <c r="G314" s="340"/>
      <c r="H314" s="340"/>
      <c r="I314" s="340"/>
    </row>
    <row r="315" spans="1:9" ht="20.25">
      <c r="A315" s="333"/>
      <c r="B315" s="618"/>
      <c r="C315" s="619"/>
      <c r="D315" s="339"/>
      <c r="E315" s="620"/>
      <c r="F315" s="620"/>
      <c r="G315" s="340"/>
      <c r="H315" s="340"/>
      <c r="I315" s="340"/>
    </row>
    <row r="316" spans="1:9" ht="20.25">
      <c r="A316" s="333"/>
      <c r="B316" s="618"/>
      <c r="C316" s="619"/>
      <c r="D316" s="339"/>
      <c r="E316" s="620"/>
      <c r="F316" s="620"/>
      <c r="G316" s="340"/>
      <c r="H316" s="340"/>
      <c r="I316" s="340"/>
    </row>
    <row r="317" spans="1:9" ht="20.25">
      <c r="A317" s="333"/>
      <c r="B317" s="618"/>
      <c r="C317" s="619"/>
      <c r="D317" s="339"/>
      <c r="E317" s="620"/>
      <c r="F317" s="620"/>
      <c r="G317" s="340"/>
      <c r="H317" s="340"/>
      <c r="I317" s="340"/>
    </row>
    <row r="318" spans="1:9" ht="20.25">
      <c r="A318" s="333"/>
      <c r="B318" s="618"/>
      <c r="C318" s="619"/>
      <c r="D318" s="339"/>
      <c r="E318" s="620"/>
      <c r="F318" s="620"/>
      <c r="G318" s="340"/>
      <c r="H318" s="340"/>
      <c r="I318" s="340"/>
    </row>
    <row r="319" spans="1:9" ht="20.25">
      <c r="A319" s="333"/>
      <c r="B319" s="618"/>
      <c r="C319" s="619"/>
      <c r="D319" s="339"/>
      <c r="E319" s="620"/>
      <c r="F319" s="620"/>
      <c r="G319" s="340"/>
      <c r="H319" s="340"/>
      <c r="I319" s="340"/>
    </row>
    <row r="320" spans="1:9" ht="20.25">
      <c r="A320" s="333"/>
      <c r="B320" s="618"/>
      <c r="C320" s="619"/>
      <c r="D320" s="339"/>
      <c r="E320" s="620"/>
      <c r="F320" s="620"/>
      <c r="G320" s="340"/>
      <c r="H320" s="340"/>
      <c r="I320" s="340"/>
    </row>
    <row r="321" spans="1:9" ht="20.25">
      <c r="A321" s="333"/>
      <c r="B321" s="618"/>
      <c r="C321" s="619"/>
      <c r="D321" s="339"/>
      <c r="E321" s="620"/>
      <c r="F321" s="620"/>
      <c r="G321" s="340"/>
      <c r="H321" s="340"/>
      <c r="I321" s="340"/>
    </row>
    <row r="322" spans="1:9" ht="20.25">
      <c r="A322" s="333"/>
      <c r="B322" s="618"/>
      <c r="C322" s="619"/>
      <c r="D322" s="339"/>
      <c r="E322" s="620"/>
      <c r="F322" s="620"/>
      <c r="G322" s="340"/>
      <c r="H322" s="340"/>
      <c r="I322" s="340"/>
    </row>
    <row r="323" spans="1:9" ht="20.25">
      <c r="A323" s="333"/>
      <c r="B323" s="618"/>
      <c r="C323" s="619"/>
      <c r="D323" s="339"/>
      <c r="E323" s="620"/>
      <c r="F323" s="620"/>
      <c r="G323" s="340"/>
      <c r="H323" s="340"/>
      <c r="I323" s="340"/>
    </row>
    <row r="324" spans="1:9" ht="20.25">
      <c r="A324" s="333"/>
      <c r="B324" s="618"/>
      <c r="C324" s="619"/>
      <c r="D324" s="339"/>
      <c r="E324" s="620"/>
      <c r="F324" s="620"/>
      <c r="G324" s="340"/>
      <c r="H324" s="340"/>
      <c r="I324" s="340"/>
    </row>
    <row r="325" spans="1:9" ht="20.25">
      <c r="A325" s="333"/>
      <c r="B325" s="618"/>
      <c r="C325" s="619"/>
      <c r="D325" s="339"/>
      <c r="E325" s="620"/>
      <c r="F325" s="620"/>
      <c r="G325" s="340"/>
      <c r="H325" s="340"/>
      <c r="I325" s="340"/>
    </row>
    <row r="326" spans="1:9" ht="20.25">
      <c r="A326" s="333"/>
      <c r="B326" s="618"/>
      <c r="C326" s="619"/>
      <c r="D326" s="339"/>
      <c r="E326" s="620"/>
      <c r="F326" s="620"/>
      <c r="G326" s="340"/>
      <c r="H326" s="340"/>
      <c r="I326" s="340"/>
    </row>
    <row r="327" spans="1:9" ht="20.25">
      <c r="A327" s="333"/>
      <c r="B327" s="618"/>
      <c r="C327" s="619"/>
      <c r="D327" s="339"/>
      <c r="E327" s="620"/>
      <c r="F327" s="620"/>
      <c r="G327" s="340"/>
      <c r="H327" s="340"/>
      <c r="I327" s="340"/>
    </row>
    <row r="328" spans="1:9" ht="20.25">
      <c r="A328" s="333"/>
      <c r="B328" s="618"/>
      <c r="C328" s="619"/>
      <c r="D328" s="339"/>
      <c r="E328" s="620"/>
      <c r="F328" s="620"/>
      <c r="G328" s="340"/>
      <c r="H328" s="340"/>
      <c r="I328" s="340"/>
    </row>
    <row r="329" spans="1:9" ht="20.25">
      <c r="A329" s="333"/>
      <c r="B329" s="618"/>
      <c r="C329" s="619"/>
      <c r="D329" s="339"/>
      <c r="E329" s="620"/>
      <c r="F329" s="620"/>
      <c r="G329" s="340"/>
      <c r="H329" s="340"/>
      <c r="I329" s="340"/>
    </row>
    <row r="330" spans="1:10" ht="20.25">
      <c r="A330" s="333"/>
      <c r="B330" s="339"/>
      <c r="C330" s="339"/>
      <c r="D330" s="339"/>
      <c r="E330" s="620"/>
      <c r="F330" s="620"/>
      <c r="G330" s="340"/>
      <c r="H330" s="340"/>
      <c r="I330" s="340"/>
      <c r="J330" s="341"/>
    </row>
    <row r="331" spans="1:11" ht="20.25">
      <c r="A331" s="333"/>
      <c r="B331" s="339"/>
      <c r="D331" s="478"/>
      <c r="E331" s="478"/>
      <c r="F331" s="478"/>
      <c r="G331" s="478"/>
      <c r="H331" s="478"/>
      <c r="I331" s="478"/>
      <c r="J331" s="478"/>
      <c r="K331" s="478"/>
    </row>
    <row r="332" spans="1:11" ht="20.25">
      <c r="A332" s="333"/>
      <c r="B332" s="339"/>
      <c r="D332" s="478"/>
      <c r="E332" s="478"/>
      <c r="F332" s="478"/>
      <c r="G332" s="478"/>
      <c r="H332" s="478"/>
      <c r="I332" s="478"/>
      <c r="J332" s="478"/>
      <c r="K332" s="478"/>
    </row>
    <row r="333" spans="1:11" ht="20.25">
      <c r="A333" s="333"/>
      <c r="B333" s="339"/>
      <c r="C333" s="477"/>
      <c r="D333" s="478"/>
      <c r="E333" s="478"/>
      <c r="F333" s="478"/>
      <c r="G333" s="478"/>
      <c r="H333" s="478"/>
      <c r="I333" s="478"/>
      <c r="J333" s="478"/>
      <c r="K333" s="478"/>
    </row>
    <row r="334" spans="1:11" ht="20.25">
      <c r="A334" s="333"/>
      <c r="B334" s="339"/>
      <c r="C334" s="477"/>
      <c r="D334" s="478"/>
      <c r="E334" s="478"/>
      <c r="F334" s="478"/>
      <c r="G334" s="478"/>
      <c r="H334" s="478"/>
      <c r="I334" s="478"/>
      <c r="J334" s="478"/>
      <c r="K334" s="478"/>
    </row>
    <row r="335" spans="1:10" ht="20.25">
      <c r="A335" s="333"/>
      <c r="B335" s="339"/>
      <c r="C335" s="339"/>
      <c r="D335" s="339"/>
      <c r="E335" s="343"/>
      <c r="F335" s="340"/>
      <c r="G335" s="341"/>
      <c r="H335" s="341"/>
      <c r="I335" s="340"/>
      <c r="J335" s="341"/>
    </row>
    <row r="336" spans="1:10" ht="20.25">
      <c r="A336" s="333"/>
      <c r="B336" s="339"/>
      <c r="C336" s="339"/>
      <c r="D336" s="339"/>
      <c r="E336" s="343"/>
      <c r="F336" s="340"/>
      <c r="G336" s="341"/>
      <c r="H336" s="341"/>
      <c r="I336" s="340"/>
      <c r="J336" s="341"/>
    </row>
    <row r="337" spans="1:10" ht="20.25">
      <c r="A337" s="333"/>
      <c r="B337" s="339"/>
      <c r="C337" s="339"/>
      <c r="D337" s="339"/>
      <c r="E337" s="50"/>
      <c r="F337" s="340"/>
      <c r="G337" s="341"/>
      <c r="H337" s="341"/>
      <c r="I337" s="340"/>
      <c r="J337" s="341"/>
    </row>
    <row r="338" spans="1:10" ht="20.25">
      <c r="A338" s="333"/>
      <c r="B338" s="339"/>
      <c r="C338" s="339"/>
      <c r="D338" s="339"/>
      <c r="E338" s="50"/>
      <c r="F338" s="340"/>
      <c r="G338" s="341"/>
      <c r="H338" s="341"/>
      <c r="I338" s="340"/>
      <c r="J338" s="341"/>
    </row>
    <row r="339" spans="1:10" ht="20.25">
      <c r="A339" s="333"/>
      <c r="B339" s="339"/>
      <c r="C339" s="339"/>
      <c r="D339" s="339"/>
      <c r="E339" s="343"/>
      <c r="F339" s="340"/>
      <c r="G339" s="341"/>
      <c r="H339" s="341"/>
      <c r="I339" s="340"/>
      <c r="J339" s="341"/>
    </row>
    <row r="340" spans="1:10" ht="20.25">
      <c r="A340" s="333"/>
      <c r="B340" s="339"/>
      <c r="C340" s="339"/>
      <c r="D340" s="339"/>
      <c r="E340" s="343"/>
      <c r="F340" s="340"/>
      <c r="G340" s="341"/>
      <c r="H340" s="341"/>
      <c r="I340" s="340"/>
      <c r="J340" s="341"/>
    </row>
    <row r="341" spans="1:10" ht="20.25">
      <c r="A341" s="333"/>
      <c r="B341" s="339"/>
      <c r="C341" s="339"/>
      <c r="D341" s="339"/>
      <c r="E341" s="343"/>
      <c r="F341" s="340"/>
      <c r="G341" s="341"/>
      <c r="H341" s="341"/>
      <c r="I341" s="340"/>
      <c r="J341" s="341"/>
    </row>
    <row r="342" spans="1:10" ht="20.25">
      <c r="A342" s="333"/>
      <c r="B342" s="339"/>
      <c r="C342" s="339"/>
      <c r="D342" s="339"/>
      <c r="E342" s="343"/>
      <c r="F342" s="340"/>
      <c r="G342" s="341"/>
      <c r="H342" s="341"/>
      <c r="I342" s="340"/>
      <c r="J342" s="341"/>
    </row>
    <row r="343" spans="1:10" ht="20.25">
      <c r="A343" s="333"/>
      <c r="B343" s="339"/>
      <c r="C343" s="339"/>
      <c r="D343" s="729" t="s">
        <v>1239</v>
      </c>
      <c r="F343" s="340"/>
      <c r="G343" s="341"/>
      <c r="H343" s="341"/>
      <c r="I343" s="340"/>
      <c r="J343" s="341"/>
    </row>
    <row r="344" spans="1:10" ht="20.25">
      <c r="A344" s="333"/>
      <c r="B344" s="339"/>
      <c r="C344" s="339"/>
      <c r="D344" s="729" t="s">
        <v>612</v>
      </c>
      <c r="F344" s="340"/>
      <c r="G344" s="341"/>
      <c r="H344" s="341"/>
      <c r="I344" s="340"/>
      <c r="J344" s="341"/>
    </row>
    <row r="345" spans="1:10" ht="20.25">
      <c r="A345" s="333"/>
      <c r="B345" s="339"/>
      <c r="C345" s="339"/>
      <c r="D345" s="339"/>
      <c r="E345" s="343"/>
      <c r="F345" s="340"/>
      <c r="G345" s="341"/>
      <c r="H345" s="341"/>
      <c r="I345" s="340"/>
      <c r="J345" s="341"/>
    </row>
    <row r="346" spans="1:10" ht="20.25">
      <c r="A346" s="333"/>
      <c r="B346" s="339"/>
      <c r="C346" s="339"/>
      <c r="D346" s="339"/>
      <c r="E346" s="343"/>
      <c r="F346" s="340"/>
      <c r="G346" s="341"/>
      <c r="H346" s="341"/>
      <c r="I346" s="340"/>
      <c r="J346" s="341"/>
    </row>
    <row r="347" spans="1:10" ht="20.25">
      <c r="A347" s="333"/>
      <c r="B347" s="339"/>
      <c r="C347" s="339"/>
      <c r="D347" s="339"/>
      <c r="E347" s="343"/>
      <c r="F347" s="340"/>
      <c r="G347" s="341"/>
      <c r="H347" s="341"/>
      <c r="I347" s="340"/>
      <c r="J347" s="341"/>
    </row>
    <row r="348" spans="1:10" ht="20.25">
      <c r="A348" s="333"/>
      <c r="B348" s="339"/>
      <c r="C348" s="339"/>
      <c r="D348" s="339"/>
      <c r="E348" s="343"/>
      <c r="F348" s="340"/>
      <c r="G348" s="341"/>
      <c r="H348" s="341"/>
      <c r="I348" s="340"/>
      <c r="J348" s="341"/>
    </row>
    <row r="349" spans="1:10" ht="20.25">
      <c r="A349" s="333"/>
      <c r="B349" s="339"/>
      <c r="C349" s="339"/>
      <c r="D349" s="339"/>
      <c r="E349" s="343"/>
      <c r="F349" s="340"/>
      <c r="G349" s="341"/>
      <c r="H349" s="341"/>
      <c r="I349" s="340"/>
      <c r="J349" s="341"/>
    </row>
    <row r="350" spans="1:10" ht="20.25">
      <c r="A350" s="333"/>
      <c r="B350" s="339"/>
      <c r="C350" s="339"/>
      <c r="D350" s="339"/>
      <c r="E350" s="343"/>
      <c r="F350" s="340"/>
      <c r="G350" s="341"/>
      <c r="H350" s="341"/>
      <c r="I350" s="340"/>
      <c r="J350" s="341"/>
    </row>
    <row r="351" spans="1:10" ht="20.25">
      <c r="A351" s="333"/>
      <c r="B351" s="339"/>
      <c r="C351" s="339"/>
      <c r="D351" s="339"/>
      <c r="E351" s="343"/>
      <c r="F351" s="340"/>
      <c r="G351" s="341"/>
      <c r="H351" s="341"/>
      <c r="I351" s="340"/>
      <c r="J351" s="341"/>
    </row>
    <row r="352" spans="1:10" ht="20.25">
      <c r="A352" s="333"/>
      <c r="B352" s="339"/>
      <c r="C352" s="339"/>
      <c r="D352" s="339"/>
      <c r="E352" s="343"/>
      <c r="F352" s="340"/>
      <c r="G352" s="341"/>
      <c r="H352" s="341"/>
      <c r="I352" s="340"/>
      <c r="J352" s="341"/>
    </row>
    <row r="353" spans="1:10" ht="20.25">
      <c r="A353" s="333"/>
      <c r="B353" s="339"/>
      <c r="C353" s="339"/>
      <c r="D353" s="339"/>
      <c r="E353" s="343"/>
      <c r="F353" s="340"/>
      <c r="G353" s="341"/>
      <c r="H353" s="341"/>
      <c r="I353" s="340"/>
      <c r="J353" s="341"/>
    </row>
    <row r="354" spans="1:10" ht="20.25">
      <c r="A354" s="333"/>
      <c r="B354" s="339"/>
      <c r="C354" s="339"/>
      <c r="D354" s="339"/>
      <c r="E354" s="343"/>
      <c r="F354" s="340"/>
      <c r="G354" s="341"/>
      <c r="H354" s="341"/>
      <c r="I354" s="340"/>
      <c r="J354" s="341"/>
    </row>
    <row r="355" spans="1:10" ht="20.25">
      <c r="A355" s="333"/>
      <c r="B355" s="339"/>
      <c r="C355" s="339"/>
      <c r="D355" s="339"/>
      <c r="E355" s="343"/>
      <c r="F355" s="340"/>
      <c r="G355" s="341"/>
      <c r="H355" s="341"/>
      <c r="I355" s="340"/>
      <c r="J355" s="341"/>
    </row>
    <row r="356" spans="1:10" ht="20.25">
      <c r="A356" s="333"/>
      <c r="B356" s="339"/>
      <c r="C356" s="339"/>
      <c r="D356" s="339"/>
      <c r="E356" s="343"/>
      <c r="F356" s="340"/>
      <c r="G356" s="341"/>
      <c r="H356" s="341"/>
      <c r="I356" s="340"/>
      <c r="J356" s="341"/>
    </row>
    <row r="357" spans="1:10" ht="20.25">
      <c r="A357" s="333"/>
      <c r="B357" s="339"/>
      <c r="C357" s="339"/>
      <c r="D357" s="339"/>
      <c r="E357" s="343"/>
      <c r="F357" s="340"/>
      <c r="G357" s="341"/>
      <c r="H357" s="341"/>
      <c r="I357" s="340"/>
      <c r="J357" s="341"/>
    </row>
    <row r="358" spans="1:10" ht="20.25">
      <c r="A358" s="333"/>
      <c r="B358" s="339"/>
      <c r="C358" s="339"/>
      <c r="D358" s="339"/>
      <c r="E358" s="343"/>
      <c r="F358" s="340"/>
      <c r="G358" s="341"/>
      <c r="H358" s="341"/>
      <c r="I358" s="340"/>
      <c r="J358" s="341"/>
    </row>
    <row r="359" spans="1:10" ht="20.25">
      <c r="A359" s="333"/>
      <c r="B359" s="339"/>
      <c r="C359" s="339"/>
      <c r="D359" s="339"/>
      <c r="E359" s="343"/>
      <c r="F359" s="340"/>
      <c r="G359" s="341"/>
      <c r="H359" s="341"/>
      <c r="I359" s="340"/>
      <c r="J359" s="341"/>
    </row>
    <row r="360" spans="1:10" ht="20.25">
      <c r="A360" s="333"/>
      <c r="B360" s="339"/>
      <c r="C360" s="339"/>
      <c r="D360" s="339"/>
      <c r="E360" s="343"/>
      <c r="F360" s="340"/>
      <c r="G360" s="341"/>
      <c r="H360" s="341"/>
      <c r="I360" s="340"/>
      <c r="J360" s="341"/>
    </row>
    <row r="361" spans="1:10" ht="20.25">
      <c r="A361" s="333"/>
      <c r="B361" s="339"/>
      <c r="C361" s="339"/>
      <c r="D361" s="339"/>
      <c r="E361" s="343"/>
      <c r="F361" s="340"/>
      <c r="G361" s="341"/>
      <c r="H361" s="341"/>
      <c r="I361" s="340"/>
      <c r="J361" s="341"/>
    </row>
    <row r="362" spans="1:10" ht="20.25">
      <c r="A362" s="333"/>
      <c r="B362" s="339"/>
      <c r="C362" s="339"/>
      <c r="D362" s="339"/>
      <c r="E362" s="343"/>
      <c r="F362" s="340"/>
      <c r="G362" s="341"/>
      <c r="H362" s="341"/>
      <c r="I362" s="340"/>
      <c r="J362" s="341"/>
    </row>
    <row r="363" spans="1:10" ht="20.25">
      <c r="A363" s="333"/>
      <c r="B363" s="339"/>
      <c r="C363" s="339"/>
      <c r="D363" s="339"/>
      <c r="E363" s="343"/>
      <c r="F363" s="340"/>
      <c r="G363" s="341"/>
      <c r="H363" s="341"/>
      <c r="I363" s="340"/>
      <c r="J363" s="341"/>
    </row>
    <row r="364" spans="1:10" ht="20.25">
      <c r="A364" s="333"/>
      <c r="B364" s="339"/>
      <c r="C364" s="339"/>
      <c r="D364" s="339"/>
      <c r="E364" s="343"/>
      <c r="F364" s="340"/>
      <c r="G364" s="341"/>
      <c r="H364" s="341"/>
      <c r="I364" s="340"/>
      <c r="J364" s="341"/>
    </row>
    <row r="365" spans="1:10" ht="20.25">
      <c r="A365" s="333"/>
      <c r="B365" s="339"/>
      <c r="C365" s="339"/>
      <c r="D365" s="339"/>
      <c r="E365" s="343"/>
      <c r="F365" s="340"/>
      <c r="G365" s="341"/>
      <c r="H365" s="341"/>
      <c r="I365" s="340"/>
      <c r="J365" s="341"/>
    </row>
    <row r="366" spans="1:10" ht="20.25">
      <c r="A366" s="333"/>
      <c r="B366" s="339"/>
      <c r="C366" s="339"/>
      <c r="D366" s="339"/>
      <c r="E366" s="343"/>
      <c r="F366" s="340"/>
      <c r="G366" s="341"/>
      <c r="H366" s="341"/>
      <c r="I366" s="340"/>
      <c r="J366" s="341"/>
    </row>
    <row r="367" spans="1:10" ht="20.25">
      <c r="A367" s="333"/>
      <c r="B367" s="339"/>
      <c r="C367" s="339"/>
      <c r="D367" s="339"/>
      <c r="E367" s="343"/>
      <c r="F367" s="340"/>
      <c r="G367" s="341"/>
      <c r="H367" s="341"/>
      <c r="I367" s="340"/>
      <c r="J367" s="341"/>
    </row>
    <row r="368" spans="1:10" ht="20.25">
      <c r="A368" s="333"/>
      <c r="B368" s="339"/>
      <c r="C368" s="339"/>
      <c r="D368" s="339"/>
      <c r="E368" s="343"/>
      <c r="F368" s="340"/>
      <c r="G368" s="341"/>
      <c r="H368" s="341"/>
      <c r="I368" s="340"/>
      <c r="J368" s="341"/>
    </row>
    <row r="369" spans="1:10" ht="20.25">
      <c r="A369" s="333"/>
      <c r="B369" s="339"/>
      <c r="C369" s="339"/>
      <c r="D369" s="339"/>
      <c r="E369" s="343"/>
      <c r="F369" s="340"/>
      <c r="G369" s="341"/>
      <c r="H369" s="341"/>
      <c r="I369" s="340"/>
      <c r="J369" s="341"/>
    </row>
    <row r="370" spans="1:10" ht="20.25">
      <c r="A370" s="333"/>
      <c r="B370" s="339"/>
      <c r="C370" s="339"/>
      <c r="D370" s="339"/>
      <c r="E370" s="343"/>
      <c r="F370" s="340"/>
      <c r="G370" s="341"/>
      <c r="H370" s="341"/>
      <c r="I370" s="340"/>
      <c r="J370" s="341"/>
    </row>
    <row r="371" spans="1:10" ht="20.25">
      <c r="A371" s="333"/>
      <c r="B371" s="339"/>
      <c r="C371" s="339"/>
      <c r="D371" s="339"/>
      <c r="E371" s="343"/>
      <c r="F371" s="340"/>
      <c r="G371" s="341"/>
      <c r="H371" s="341"/>
      <c r="I371" s="340"/>
      <c r="J371" s="341"/>
    </row>
    <row r="372" spans="1:10" ht="20.25">
      <c r="A372" s="333"/>
      <c r="B372" s="339"/>
      <c r="C372" s="339"/>
      <c r="D372" s="339"/>
      <c r="E372" s="343"/>
      <c r="F372" s="340"/>
      <c r="G372" s="341"/>
      <c r="H372" s="341"/>
      <c r="I372" s="340"/>
      <c r="J372" s="341"/>
    </row>
    <row r="373" spans="1:10" ht="20.25">
      <c r="A373" s="333"/>
      <c r="B373" s="339"/>
      <c r="C373" s="339"/>
      <c r="D373" s="339"/>
      <c r="E373" s="343"/>
      <c r="F373" s="340"/>
      <c r="G373" s="341"/>
      <c r="H373" s="341"/>
      <c r="I373" s="340"/>
      <c r="J373" s="341"/>
    </row>
    <row r="374" spans="1:10" ht="20.25">
      <c r="A374" s="333"/>
      <c r="B374" s="339"/>
      <c r="C374" s="339"/>
      <c r="D374" s="339"/>
      <c r="E374" s="343"/>
      <c r="F374" s="340"/>
      <c r="G374" s="341"/>
      <c r="H374" s="341"/>
      <c r="I374" s="340"/>
      <c r="J374" s="341"/>
    </row>
    <row r="375" spans="1:10" ht="20.25">
      <c r="A375" s="333"/>
      <c r="B375" s="339"/>
      <c r="C375" s="339"/>
      <c r="D375" s="339"/>
      <c r="E375" s="343"/>
      <c r="F375" s="340"/>
      <c r="G375" s="341"/>
      <c r="H375" s="341"/>
      <c r="I375" s="340"/>
      <c r="J375" s="341"/>
    </row>
    <row r="376" spans="1:10" ht="20.25">
      <c r="A376" s="333"/>
      <c r="B376" s="339"/>
      <c r="C376" s="339"/>
      <c r="D376" s="339"/>
      <c r="E376" s="343"/>
      <c r="F376" s="340"/>
      <c r="G376" s="341"/>
      <c r="H376" s="341"/>
      <c r="I376" s="340"/>
      <c r="J376" s="341"/>
    </row>
    <row r="377" spans="1:10" ht="20.25">
      <c r="A377" s="333"/>
      <c r="B377" s="339"/>
      <c r="C377" s="339"/>
      <c r="D377" s="339"/>
      <c r="E377" s="343"/>
      <c r="F377" s="340"/>
      <c r="G377" s="341"/>
      <c r="H377" s="341"/>
      <c r="I377" s="340"/>
      <c r="J377" s="341"/>
    </row>
    <row r="378" spans="1:10" ht="20.25">
      <c r="A378" s="333"/>
      <c r="B378" s="339"/>
      <c r="C378" s="339"/>
      <c r="D378" s="339"/>
      <c r="E378" s="343"/>
      <c r="F378" s="340"/>
      <c r="G378" s="341"/>
      <c r="H378" s="341"/>
      <c r="I378" s="340"/>
      <c r="J378" s="341"/>
    </row>
    <row r="379" spans="1:10" ht="20.25">
      <c r="A379" s="333"/>
      <c r="B379" s="339"/>
      <c r="C379" s="339"/>
      <c r="D379" s="339"/>
      <c r="E379" s="343"/>
      <c r="F379" s="340"/>
      <c r="G379" s="341"/>
      <c r="H379" s="341"/>
      <c r="I379" s="340"/>
      <c r="J379" s="341"/>
    </row>
    <row r="380" spans="1:10" ht="20.25">
      <c r="A380" s="333"/>
      <c r="B380" s="339"/>
      <c r="C380" s="339"/>
      <c r="D380" s="339"/>
      <c r="E380" s="343"/>
      <c r="F380" s="340"/>
      <c r="G380" s="341"/>
      <c r="H380" s="341"/>
      <c r="I380" s="340"/>
      <c r="J380" s="341"/>
    </row>
    <row r="381" spans="1:10" ht="20.25">
      <c r="A381" s="333"/>
      <c r="B381" s="339"/>
      <c r="C381" s="339"/>
      <c r="D381" s="339"/>
      <c r="E381" s="343"/>
      <c r="F381" s="340"/>
      <c r="G381" s="341"/>
      <c r="H381" s="341"/>
      <c r="I381" s="340"/>
      <c r="J381" s="341"/>
    </row>
    <row r="382" spans="1:10" ht="20.25">
      <c r="A382" s="333"/>
      <c r="B382" s="339"/>
      <c r="C382" s="339"/>
      <c r="D382" s="339"/>
      <c r="E382" s="343"/>
      <c r="F382" s="340"/>
      <c r="G382" s="341"/>
      <c r="H382" s="341"/>
      <c r="I382" s="340"/>
      <c r="J382" s="341"/>
    </row>
    <row r="383" spans="1:10" ht="20.25">
      <c r="A383" s="333"/>
      <c r="B383" s="339"/>
      <c r="C383" s="339"/>
      <c r="D383" s="339"/>
      <c r="E383" s="343"/>
      <c r="F383" s="340"/>
      <c r="G383" s="341"/>
      <c r="H383" s="341"/>
      <c r="I383" s="340"/>
      <c r="J383" s="341"/>
    </row>
    <row r="384" spans="1:10" ht="20.25">
      <c r="A384" s="333"/>
      <c r="B384" s="339"/>
      <c r="C384" s="339"/>
      <c r="D384" s="339"/>
      <c r="E384" s="343"/>
      <c r="F384" s="340"/>
      <c r="G384" s="341"/>
      <c r="H384" s="341"/>
      <c r="I384" s="340"/>
      <c r="J384" s="341"/>
    </row>
    <row r="385" spans="1:10" ht="20.25">
      <c r="A385" s="333"/>
      <c r="B385" s="339"/>
      <c r="C385" s="339"/>
      <c r="D385" s="339"/>
      <c r="E385" s="343"/>
      <c r="F385" s="340"/>
      <c r="G385" s="341"/>
      <c r="H385" s="341"/>
      <c r="I385" s="340"/>
      <c r="J385" s="341"/>
    </row>
    <row r="386" spans="1:10" ht="20.25">
      <c r="A386" s="333"/>
      <c r="B386" s="339"/>
      <c r="C386" s="339"/>
      <c r="D386" s="339"/>
      <c r="E386" s="343"/>
      <c r="F386" s="340"/>
      <c r="G386" s="341"/>
      <c r="H386" s="341"/>
      <c r="I386" s="340"/>
      <c r="J386" s="341"/>
    </row>
    <row r="387" spans="1:10" ht="20.25">
      <c r="A387" s="333"/>
      <c r="B387" s="339"/>
      <c r="C387" s="339"/>
      <c r="D387" s="339"/>
      <c r="E387" s="343"/>
      <c r="F387" s="340"/>
      <c r="G387" s="341"/>
      <c r="H387" s="341"/>
      <c r="I387" s="340"/>
      <c r="J387" s="341"/>
    </row>
    <row r="388" spans="1:10" ht="20.25">
      <c r="A388" s="333"/>
      <c r="B388" s="339"/>
      <c r="C388" s="339"/>
      <c r="D388" s="339"/>
      <c r="E388" s="343"/>
      <c r="F388" s="340"/>
      <c r="G388" s="341"/>
      <c r="H388" s="341"/>
      <c r="I388" s="340"/>
      <c r="J388" s="341"/>
    </row>
    <row r="389" spans="1:10" ht="20.25">
      <c r="A389" s="333"/>
      <c r="B389" s="339"/>
      <c r="C389" s="339"/>
      <c r="D389" s="339"/>
      <c r="E389" s="343"/>
      <c r="F389" s="340"/>
      <c r="G389" s="341"/>
      <c r="H389" s="341"/>
      <c r="I389" s="340"/>
      <c r="J389" s="341"/>
    </row>
    <row r="390" spans="1:10" ht="20.25">
      <c r="A390" s="333"/>
      <c r="B390" s="339"/>
      <c r="C390" s="339"/>
      <c r="D390" s="339"/>
      <c r="E390" s="343"/>
      <c r="F390" s="340"/>
      <c r="G390" s="341"/>
      <c r="H390" s="341"/>
      <c r="I390" s="340"/>
      <c r="J390" s="341"/>
    </row>
    <row r="391" spans="1:10" ht="20.25">
      <c r="A391" s="333"/>
      <c r="B391" s="339"/>
      <c r="C391" s="339"/>
      <c r="D391" s="339"/>
      <c r="E391" s="343"/>
      <c r="F391" s="340"/>
      <c r="G391" s="341"/>
      <c r="H391" s="341"/>
      <c r="I391" s="340"/>
      <c r="J391" s="341"/>
    </row>
    <row r="392" spans="1:10" ht="20.25">
      <c r="A392" s="333"/>
      <c r="B392" s="339"/>
      <c r="C392" s="339"/>
      <c r="D392" s="339"/>
      <c r="E392" s="343"/>
      <c r="F392" s="340"/>
      <c r="G392" s="341"/>
      <c r="H392" s="341"/>
      <c r="I392" s="340"/>
      <c r="J392" s="341"/>
    </row>
    <row r="393" spans="1:10" ht="20.25">
      <c r="A393" s="333"/>
      <c r="B393" s="339"/>
      <c r="C393" s="339"/>
      <c r="D393" s="339"/>
      <c r="E393" s="343"/>
      <c r="F393" s="340"/>
      <c r="G393" s="341"/>
      <c r="H393" s="341"/>
      <c r="I393" s="340"/>
      <c r="J393" s="341"/>
    </row>
    <row r="394" spans="1:10" ht="20.25">
      <c r="A394" s="333"/>
      <c r="B394" s="339"/>
      <c r="C394" s="339"/>
      <c r="D394" s="339"/>
      <c r="E394" s="343"/>
      <c r="F394" s="340"/>
      <c r="G394" s="341"/>
      <c r="H394" s="341"/>
      <c r="I394" s="340"/>
      <c r="J394" s="341"/>
    </row>
    <row r="395" spans="1:10" ht="20.25">
      <c r="A395" s="333"/>
      <c r="B395" s="339"/>
      <c r="C395" s="339"/>
      <c r="D395" s="339"/>
      <c r="E395" s="343"/>
      <c r="F395" s="340"/>
      <c r="G395" s="341"/>
      <c r="H395" s="341"/>
      <c r="I395" s="340"/>
      <c r="J395" s="341"/>
    </row>
    <row r="396" spans="1:10" ht="20.25">
      <c r="A396" s="333"/>
      <c r="B396" s="339"/>
      <c r="C396" s="339"/>
      <c r="D396" s="339"/>
      <c r="E396" s="343"/>
      <c r="F396" s="340"/>
      <c r="G396" s="341"/>
      <c r="H396" s="341"/>
      <c r="I396" s="340"/>
      <c r="J396" s="341"/>
    </row>
    <row r="397" spans="1:10" ht="20.25">
      <c r="A397" s="333"/>
      <c r="B397" s="339"/>
      <c r="C397" s="339"/>
      <c r="D397" s="339"/>
      <c r="E397" s="343"/>
      <c r="F397" s="340"/>
      <c r="G397" s="341"/>
      <c r="H397" s="341"/>
      <c r="I397" s="340"/>
      <c r="J397" s="341"/>
    </row>
    <row r="398" spans="1:10" ht="20.25">
      <c r="A398" s="333"/>
      <c r="B398" s="339"/>
      <c r="C398" s="339"/>
      <c r="D398" s="339"/>
      <c r="E398" s="343"/>
      <c r="F398" s="340"/>
      <c r="G398" s="341"/>
      <c r="H398" s="341"/>
      <c r="I398" s="340"/>
      <c r="J398" s="341"/>
    </row>
    <row r="399" spans="1:10" ht="20.25">
      <c r="A399" s="333"/>
      <c r="B399" s="339"/>
      <c r="C399" s="339"/>
      <c r="D399" s="339"/>
      <c r="E399" s="343"/>
      <c r="F399" s="340"/>
      <c r="G399" s="341"/>
      <c r="H399" s="341"/>
      <c r="I399" s="340"/>
      <c r="J399" s="341"/>
    </row>
    <row r="400" spans="1:10" ht="20.25">
      <c r="A400" s="333"/>
      <c r="B400" s="339"/>
      <c r="C400" s="339"/>
      <c r="D400" s="339"/>
      <c r="E400" s="343"/>
      <c r="F400" s="340"/>
      <c r="G400" s="341"/>
      <c r="H400" s="341"/>
      <c r="I400" s="340"/>
      <c r="J400" s="341"/>
    </row>
    <row r="401" spans="1:10" ht="20.25">
      <c r="A401" s="333"/>
      <c r="B401" s="339"/>
      <c r="C401" s="339"/>
      <c r="D401" s="339"/>
      <c r="E401" s="343"/>
      <c r="F401" s="340"/>
      <c r="G401" s="341"/>
      <c r="H401" s="341"/>
      <c r="I401" s="340"/>
      <c r="J401" s="341"/>
    </row>
    <row r="402" spans="1:10" ht="20.25">
      <c r="A402" s="333"/>
      <c r="B402" s="339"/>
      <c r="C402" s="339"/>
      <c r="D402" s="339"/>
      <c r="E402" s="343"/>
      <c r="F402" s="340"/>
      <c r="G402" s="341"/>
      <c r="H402" s="341"/>
      <c r="I402" s="340"/>
      <c r="J402" s="341"/>
    </row>
    <row r="403" spans="1:10" ht="20.25">
      <c r="A403" s="333"/>
      <c r="B403" s="339"/>
      <c r="C403" s="339"/>
      <c r="D403" s="339"/>
      <c r="E403" s="343"/>
      <c r="F403" s="340"/>
      <c r="G403" s="341"/>
      <c r="H403" s="341"/>
      <c r="I403" s="340"/>
      <c r="J403" s="341"/>
    </row>
    <row r="404" spans="1:10" ht="20.25">
      <c r="A404" s="333"/>
      <c r="B404" s="339"/>
      <c r="C404" s="339"/>
      <c r="D404" s="339"/>
      <c r="E404" s="343"/>
      <c r="F404" s="340"/>
      <c r="G404" s="341"/>
      <c r="H404" s="341"/>
      <c r="I404" s="340"/>
      <c r="J404" s="341"/>
    </row>
    <row r="405" spans="1:10" ht="20.25">
      <c r="A405" s="333"/>
      <c r="B405" s="339"/>
      <c r="C405" s="339"/>
      <c r="D405" s="339"/>
      <c r="E405" s="343"/>
      <c r="F405" s="340"/>
      <c r="G405" s="341"/>
      <c r="H405" s="341"/>
      <c r="I405" s="340"/>
      <c r="J405" s="341"/>
    </row>
    <row r="406" spans="1:10" ht="20.25">
      <c r="A406" s="333"/>
      <c r="B406" s="339"/>
      <c r="C406" s="339"/>
      <c r="D406" s="339"/>
      <c r="E406" s="343"/>
      <c r="F406" s="340"/>
      <c r="G406" s="341"/>
      <c r="H406" s="341"/>
      <c r="I406" s="340"/>
      <c r="J406" s="341"/>
    </row>
    <row r="407" spans="1:10" ht="20.25">
      <c r="A407" s="333"/>
      <c r="B407" s="339"/>
      <c r="C407" s="339"/>
      <c r="D407" s="339"/>
      <c r="E407" s="343"/>
      <c r="F407" s="340"/>
      <c r="G407" s="341"/>
      <c r="H407" s="341"/>
      <c r="I407" s="340"/>
      <c r="J407" s="341"/>
    </row>
    <row r="408" spans="1:10" ht="20.25">
      <c r="A408" s="333"/>
      <c r="B408" s="339"/>
      <c r="C408" s="339"/>
      <c r="D408" s="339"/>
      <c r="E408" s="343"/>
      <c r="F408" s="340"/>
      <c r="G408" s="341"/>
      <c r="H408" s="341"/>
      <c r="I408" s="340"/>
      <c r="J408" s="341"/>
    </row>
    <row r="409" spans="1:10" ht="20.25">
      <c r="A409" s="333"/>
      <c r="B409" s="339"/>
      <c r="C409" s="339"/>
      <c r="D409" s="339"/>
      <c r="E409" s="343"/>
      <c r="F409" s="340"/>
      <c r="G409" s="341"/>
      <c r="H409" s="341"/>
      <c r="I409" s="340"/>
      <c r="J409" s="341"/>
    </row>
    <row r="410" spans="1:10" ht="20.25">
      <c r="A410" s="333"/>
      <c r="B410" s="339"/>
      <c r="C410" s="339"/>
      <c r="D410" s="339"/>
      <c r="E410" s="343"/>
      <c r="F410" s="340"/>
      <c r="G410" s="341"/>
      <c r="H410" s="341"/>
      <c r="I410" s="340"/>
      <c r="J410" s="341"/>
    </row>
    <row r="411" spans="1:10" ht="20.25">
      <c r="A411" s="333"/>
      <c r="B411" s="339"/>
      <c r="C411" s="339"/>
      <c r="D411" s="339"/>
      <c r="E411" s="343"/>
      <c r="F411" s="340"/>
      <c r="G411" s="341"/>
      <c r="H411" s="341"/>
      <c r="I411" s="340"/>
      <c r="J411" s="341"/>
    </row>
    <row r="412" spans="1:10" ht="20.25">
      <c r="A412" s="333"/>
      <c r="B412" s="339"/>
      <c r="C412" s="339"/>
      <c r="D412" s="339"/>
      <c r="E412" s="343"/>
      <c r="F412" s="340"/>
      <c r="G412" s="341"/>
      <c r="H412" s="341"/>
      <c r="I412" s="340"/>
      <c r="J412" s="341"/>
    </row>
    <row r="413" spans="1:10" ht="20.25">
      <c r="A413" s="333"/>
      <c r="B413" s="339"/>
      <c r="C413" s="339"/>
      <c r="D413" s="339"/>
      <c r="E413" s="343"/>
      <c r="F413" s="340"/>
      <c r="G413" s="341"/>
      <c r="H413" s="341"/>
      <c r="I413" s="340"/>
      <c r="J413" s="341"/>
    </row>
    <row r="414" spans="1:10" ht="20.25">
      <c r="A414" s="333"/>
      <c r="B414" s="339"/>
      <c r="C414" s="339"/>
      <c r="D414" s="339"/>
      <c r="E414" s="343"/>
      <c r="F414" s="340"/>
      <c r="G414" s="341"/>
      <c r="H414" s="341"/>
      <c r="I414" s="340"/>
      <c r="J414" s="341"/>
    </row>
    <row r="415" spans="1:10" ht="20.25">
      <c r="A415" s="333"/>
      <c r="B415" s="339"/>
      <c r="C415" s="339"/>
      <c r="D415" s="339"/>
      <c r="E415" s="343"/>
      <c r="F415" s="340"/>
      <c r="G415" s="341"/>
      <c r="H415" s="341"/>
      <c r="I415" s="340"/>
      <c r="J415" s="341"/>
    </row>
    <row r="416" spans="1:10" ht="20.25">
      <c r="A416" s="333"/>
      <c r="B416" s="339"/>
      <c r="C416" s="339"/>
      <c r="D416" s="339"/>
      <c r="E416" s="343"/>
      <c r="F416" s="340"/>
      <c r="G416" s="341"/>
      <c r="H416" s="341"/>
      <c r="I416" s="340"/>
      <c r="J416" s="341"/>
    </row>
    <row r="417" spans="1:10" ht="20.25">
      <c r="A417" s="333"/>
      <c r="B417" s="339"/>
      <c r="C417" s="339"/>
      <c r="D417" s="339"/>
      <c r="E417" s="343"/>
      <c r="F417" s="340"/>
      <c r="G417" s="341"/>
      <c r="H417" s="341"/>
      <c r="I417" s="340"/>
      <c r="J417" s="341"/>
    </row>
    <row r="418" spans="1:10" ht="20.25">
      <c r="A418" s="333"/>
      <c r="B418" s="339"/>
      <c r="C418" s="339"/>
      <c r="D418" s="339"/>
      <c r="E418" s="343"/>
      <c r="F418" s="340"/>
      <c r="G418" s="341"/>
      <c r="H418" s="341"/>
      <c r="I418" s="340"/>
      <c r="J418" s="341"/>
    </row>
    <row r="419" spans="1:10" ht="20.25">
      <c r="A419" s="333"/>
      <c r="B419" s="339"/>
      <c r="C419" s="339"/>
      <c r="D419" s="339"/>
      <c r="E419" s="343"/>
      <c r="F419" s="340"/>
      <c r="G419" s="341"/>
      <c r="H419" s="341"/>
      <c r="I419" s="340"/>
      <c r="J419" s="341"/>
    </row>
    <row r="420" spans="1:10" ht="20.25">
      <c r="A420" s="333"/>
      <c r="B420" s="339"/>
      <c r="C420" s="339"/>
      <c r="D420" s="339"/>
      <c r="E420" s="343"/>
      <c r="F420" s="340"/>
      <c r="G420" s="341"/>
      <c r="H420" s="341"/>
      <c r="I420" s="340"/>
      <c r="J420" s="341"/>
    </row>
    <row r="421" spans="1:10" ht="20.25">
      <c r="A421" s="333"/>
      <c r="B421" s="339"/>
      <c r="C421" s="339"/>
      <c r="D421" s="339"/>
      <c r="E421" s="343"/>
      <c r="F421" s="340"/>
      <c r="G421" s="341"/>
      <c r="H421" s="341"/>
      <c r="I421" s="340"/>
      <c r="J421" s="341"/>
    </row>
    <row r="422" spans="1:10" ht="20.25">
      <c r="A422" s="333"/>
      <c r="B422" s="339"/>
      <c r="C422" s="339"/>
      <c r="D422" s="339"/>
      <c r="E422" s="343"/>
      <c r="F422" s="340"/>
      <c r="G422" s="341"/>
      <c r="H422" s="341"/>
      <c r="I422" s="340"/>
      <c r="J422" s="341"/>
    </row>
    <row r="423" spans="1:10" ht="20.25">
      <c r="A423" s="333"/>
      <c r="B423" s="339"/>
      <c r="C423" s="339"/>
      <c r="D423" s="339"/>
      <c r="E423" s="343"/>
      <c r="F423" s="340"/>
      <c r="G423" s="341"/>
      <c r="H423" s="341"/>
      <c r="I423" s="340"/>
      <c r="J423" s="341"/>
    </row>
    <row r="424" spans="1:10" ht="20.25">
      <c r="A424" s="333"/>
      <c r="B424" s="339"/>
      <c r="C424" s="339"/>
      <c r="D424" s="339"/>
      <c r="E424" s="343"/>
      <c r="F424" s="340"/>
      <c r="G424" s="341"/>
      <c r="H424" s="341"/>
      <c r="I424" s="340"/>
      <c r="J424" s="341"/>
    </row>
    <row r="425" spans="1:10" ht="20.25">
      <c r="A425" s="333"/>
      <c r="B425" s="339"/>
      <c r="C425" s="339"/>
      <c r="D425" s="339"/>
      <c r="E425" s="343"/>
      <c r="F425" s="340"/>
      <c r="G425" s="341"/>
      <c r="H425" s="341"/>
      <c r="I425" s="340"/>
      <c r="J425" s="341"/>
    </row>
    <row r="426" spans="1:10" ht="20.25">
      <c r="A426" s="333"/>
      <c r="B426" s="339"/>
      <c r="C426" s="339"/>
      <c r="D426" s="339"/>
      <c r="E426" s="343"/>
      <c r="F426" s="340"/>
      <c r="G426" s="341"/>
      <c r="H426" s="341"/>
      <c r="I426" s="340"/>
      <c r="J426" s="341"/>
    </row>
    <row r="427" spans="1:10" ht="20.25">
      <c r="A427" s="333"/>
      <c r="B427" s="339"/>
      <c r="C427" s="339"/>
      <c r="D427" s="339"/>
      <c r="E427" s="343"/>
      <c r="F427" s="340"/>
      <c r="G427" s="341"/>
      <c r="H427" s="341"/>
      <c r="I427" s="340"/>
      <c r="J427" s="341"/>
    </row>
    <row r="428" spans="1:10" ht="20.25">
      <c r="A428" s="333"/>
      <c r="B428" s="339"/>
      <c r="C428" s="339"/>
      <c r="D428" s="339"/>
      <c r="E428" s="343"/>
      <c r="F428" s="340"/>
      <c r="G428" s="341"/>
      <c r="H428" s="341"/>
      <c r="I428" s="340"/>
      <c r="J428" s="341"/>
    </row>
    <row r="429" spans="1:10" ht="20.25">
      <c r="A429" s="333"/>
      <c r="B429" s="339"/>
      <c r="C429" s="339"/>
      <c r="D429" s="339"/>
      <c r="E429" s="343"/>
      <c r="F429" s="340"/>
      <c r="G429" s="341"/>
      <c r="H429" s="341"/>
      <c r="I429" s="340"/>
      <c r="J429" s="341"/>
    </row>
    <row r="430" spans="1:10" ht="20.25">
      <c r="A430" s="333"/>
      <c r="B430" s="339"/>
      <c r="C430" s="339"/>
      <c r="D430" s="339"/>
      <c r="E430" s="343"/>
      <c r="F430" s="340"/>
      <c r="G430" s="341"/>
      <c r="H430" s="341"/>
      <c r="I430" s="340"/>
      <c r="J430" s="341"/>
    </row>
    <row r="431" spans="1:10" ht="20.25">
      <c r="A431" s="333"/>
      <c r="B431" s="339"/>
      <c r="C431" s="339"/>
      <c r="D431" s="339"/>
      <c r="E431" s="343"/>
      <c r="F431" s="340"/>
      <c r="G431" s="341"/>
      <c r="H431" s="341"/>
      <c r="I431" s="340"/>
      <c r="J431" s="341"/>
    </row>
    <row r="432" spans="1:10" ht="20.25">
      <c r="A432" s="333"/>
      <c r="B432" s="339"/>
      <c r="C432" s="339"/>
      <c r="D432" s="339"/>
      <c r="E432" s="343"/>
      <c r="F432" s="340"/>
      <c r="G432" s="341"/>
      <c r="H432" s="341"/>
      <c r="I432" s="340"/>
      <c r="J432" s="341"/>
    </row>
    <row r="433" spans="1:10" ht="20.25">
      <c r="A433" s="333"/>
      <c r="B433" s="339"/>
      <c r="C433" s="339"/>
      <c r="D433" s="339"/>
      <c r="E433" s="343"/>
      <c r="F433" s="340"/>
      <c r="G433" s="341"/>
      <c r="H433" s="341"/>
      <c r="I433" s="340"/>
      <c r="J433" s="341"/>
    </row>
    <row r="434" spans="1:10" ht="20.25">
      <c r="A434" s="333"/>
      <c r="B434" s="339"/>
      <c r="C434" s="339"/>
      <c r="D434" s="339"/>
      <c r="E434" s="343"/>
      <c r="F434" s="340"/>
      <c r="G434" s="341"/>
      <c r="H434" s="341"/>
      <c r="I434" s="340"/>
      <c r="J434" s="341"/>
    </row>
    <row r="435" spans="1:10" ht="20.25">
      <c r="A435" s="333"/>
      <c r="B435" s="339"/>
      <c r="C435" s="339"/>
      <c r="D435" s="339"/>
      <c r="E435" s="343"/>
      <c r="F435" s="340"/>
      <c r="G435" s="341"/>
      <c r="H435" s="341"/>
      <c r="I435" s="340"/>
      <c r="J435" s="341"/>
    </row>
    <row r="436" spans="1:10" ht="20.25">
      <c r="A436" s="333"/>
      <c r="B436" s="339"/>
      <c r="C436" s="339"/>
      <c r="D436" s="339"/>
      <c r="E436" s="343"/>
      <c r="F436" s="340"/>
      <c r="G436" s="341"/>
      <c r="H436" s="341"/>
      <c r="I436" s="340"/>
      <c r="J436" s="341"/>
    </row>
    <row r="437" spans="1:10" ht="20.25">
      <c r="A437" s="333"/>
      <c r="B437" s="339"/>
      <c r="C437" s="339"/>
      <c r="D437" s="339"/>
      <c r="E437" s="343"/>
      <c r="F437" s="340"/>
      <c r="G437" s="341"/>
      <c r="H437" s="341"/>
      <c r="I437" s="340"/>
      <c r="J437" s="341"/>
    </row>
    <row r="438" spans="1:10" ht="20.25">
      <c r="A438" s="333"/>
      <c r="B438" s="339"/>
      <c r="C438" s="339"/>
      <c r="D438" s="339"/>
      <c r="E438" s="343"/>
      <c r="F438" s="340"/>
      <c r="G438" s="341"/>
      <c r="H438" s="341"/>
      <c r="I438" s="340"/>
      <c r="J438" s="341"/>
    </row>
    <row r="439" spans="1:10" ht="20.25">
      <c r="A439" s="333"/>
      <c r="B439" s="339"/>
      <c r="C439" s="339"/>
      <c r="D439" s="339"/>
      <c r="E439" s="343"/>
      <c r="F439" s="340"/>
      <c r="G439" s="341"/>
      <c r="H439" s="341"/>
      <c r="I439" s="340"/>
      <c r="J439" s="341"/>
    </row>
    <row r="440" spans="1:10" ht="20.25">
      <c r="A440" s="333"/>
      <c r="B440" s="339"/>
      <c r="C440" s="339"/>
      <c r="D440" s="339"/>
      <c r="E440" s="343"/>
      <c r="F440" s="340"/>
      <c r="G440" s="341"/>
      <c r="H440" s="341"/>
      <c r="I440" s="340"/>
      <c r="J440" s="341"/>
    </row>
    <row r="441" spans="1:10" ht="20.25">
      <c r="A441" s="333"/>
      <c r="B441" s="339"/>
      <c r="C441" s="339"/>
      <c r="D441" s="339"/>
      <c r="E441" s="343"/>
      <c r="F441" s="340"/>
      <c r="G441" s="341"/>
      <c r="H441" s="341"/>
      <c r="I441" s="340"/>
      <c r="J441" s="341"/>
    </row>
    <row r="442" spans="1:10" ht="20.25">
      <c r="A442" s="333"/>
      <c r="B442" s="339"/>
      <c r="C442" s="339"/>
      <c r="D442" s="339"/>
      <c r="E442" s="343"/>
      <c r="F442" s="340"/>
      <c r="G442" s="341"/>
      <c r="H442" s="341"/>
      <c r="I442" s="340"/>
      <c r="J442" s="341"/>
    </row>
    <row r="443" spans="1:10" ht="20.25">
      <c r="A443" s="333"/>
      <c r="B443" s="339"/>
      <c r="C443" s="339"/>
      <c r="D443" s="339"/>
      <c r="E443" s="343"/>
      <c r="F443" s="340"/>
      <c r="G443" s="341"/>
      <c r="H443" s="341"/>
      <c r="I443" s="340"/>
      <c r="J443" s="341"/>
    </row>
    <row r="444" spans="1:10" ht="20.25">
      <c r="A444" s="333"/>
      <c r="B444" s="339"/>
      <c r="C444" s="339"/>
      <c r="D444" s="339"/>
      <c r="E444" s="343"/>
      <c r="F444" s="340"/>
      <c r="G444" s="341"/>
      <c r="H444" s="341"/>
      <c r="I444" s="340"/>
      <c r="J444" s="341"/>
    </row>
    <row r="445" spans="1:10" ht="20.25">
      <c r="A445" s="333"/>
      <c r="B445" s="339"/>
      <c r="C445" s="339"/>
      <c r="D445" s="339"/>
      <c r="E445" s="343"/>
      <c r="F445" s="340"/>
      <c r="G445" s="341"/>
      <c r="H445" s="341"/>
      <c r="I445" s="340"/>
      <c r="J445" s="341"/>
    </row>
    <row r="446" spans="1:10" ht="20.25">
      <c r="A446" s="333"/>
      <c r="B446" s="339"/>
      <c r="C446" s="339"/>
      <c r="D446" s="339"/>
      <c r="E446" s="343"/>
      <c r="F446" s="340"/>
      <c r="G446" s="341"/>
      <c r="H446" s="341"/>
      <c r="I446" s="340"/>
      <c r="J446" s="341"/>
    </row>
    <row r="447" spans="1:10" ht="20.25">
      <c r="A447" s="333"/>
      <c r="B447" s="339"/>
      <c r="C447" s="339"/>
      <c r="D447" s="339"/>
      <c r="E447" s="343"/>
      <c r="F447" s="340"/>
      <c r="G447" s="341"/>
      <c r="H447" s="341"/>
      <c r="I447" s="340"/>
      <c r="J447" s="341"/>
    </row>
    <row r="448" spans="1:10" ht="20.25">
      <c r="A448" s="333"/>
      <c r="B448" s="339"/>
      <c r="C448" s="339"/>
      <c r="D448" s="339"/>
      <c r="E448" s="343"/>
      <c r="F448" s="340"/>
      <c r="G448" s="341"/>
      <c r="H448" s="341"/>
      <c r="I448" s="340"/>
      <c r="J448" s="341"/>
    </row>
    <row r="449" spans="1:10" ht="20.25">
      <c r="A449" s="333"/>
      <c r="B449" s="339"/>
      <c r="C449" s="339"/>
      <c r="D449" s="339"/>
      <c r="E449" s="343"/>
      <c r="F449" s="340"/>
      <c r="G449" s="341"/>
      <c r="H449" s="341"/>
      <c r="I449" s="340"/>
      <c r="J449" s="341"/>
    </row>
    <row r="450" spans="1:10" ht="20.25">
      <c r="A450" s="333"/>
      <c r="B450" s="339"/>
      <c r="C450" s="339"/>
      <c r="D450" s="339"/>
      <c r="E450" s="343"/>
      <c r="F450" s="340"/>
      <c r="G450" s="341"/>
      <c r="H450" s="341"/>
      <c r="I450" s="340"/>
      <c r="J450" s="341"/>
    </row>
    <row r="451" spans="1:10" ht="20.25">
      <c r="A451" s="333"/>
      <c r="B451" s="339"/>
      <c r="C451" s="339"/>
      <c r="D451" s="339"/>
      <c r="E451" s="343"/>
      <c r="F451" s="340"/>
      <c r="G451" s="341"/>
      <c r="H451" s="341"/>
      <c r="I451" s="340"/>
      <c r="J451" s="341"/>
    </row>
    <row r="452" spans="1:10" ht="20.25">
      <c r="A452" s="333"/>
      <c r="B452" s="339"/>
      <c r="C452" s="339"/>
      <c r="D452" s="339"/>
      <c r="E452" s="343"/>
      <c r="F452" s="340"/>
      <c r="G452" s="341"/>
      <c r="H452" s="341"/>
      <c r="I452" s="340"/>
      <c r="J452" s="341"/>
    </row>
    <row r="453" spans="1:10" ht="20.25">
      <c r="A453" s="333"/>
      <c r="B453" s="339"/>
      <c r="C453" s="339"/>
      <c r="D453" s="339"/>
      <c r="E453" s="343"/>
      <c r="F453" s="340"/>
      <c r="G453" s="341"/>
      <c r="H453" s="341"/>
      <c r="I453" s="340"/>
      <c r="J453" s="341"/>
    </row>
    <row r="454" spans="1:10" ht="20.25">
      <c r="A454" s="333"/>
      <c r="B454" s="339"/>
      <c r="C454" s="339"/>
      <c r="D454" s="339"/>
      <c r="E454" s="343"/>
      <c r="F454" s="340"/>
      <c r="G454" s="341"/>
      <c r="H454" s="341"/>
      <c r="I454" s="340"/>
      <c r="J454" s="341"/>
    </row>
    <row r="455" spans="1:10" ht="20.25">
      <c r="A455" s="333"/>
      <c r="B455" s="339"/>
      <c r="C455" s="339"/>
      <c r="D455" s="339"/>
      <c r="E455" s="343"/>
      <c r="F455" s="340"/>
      <c r="G455" s="341"/>
      <c r="H455" s="341"/>
      <c r="I455" s="340"/>
      <c r="J455" s="341"/>
    </row>
    <row r="456" spans="1:10" ht="20.25">
      <c r="A456" s="333"/>
      <c r="B456" s="339"/>
      <c r="C456" s="339"/>
      <c r="D456" s="339"/>
      <c r="E456" s="343"/>
      <c r="F456" s="340"/>
      <c r="G456" s="341"/>
      <c r="H456" s="341"/>
      <c r="I456" s="340"/>
      <c r="J456" s="341"/>
    </row>
    <row r="457" spans="1:10" ht="20.25">
      <c r="A457" s="333"/>
      <c r="B457" s="339"/>
      <c r="C457" s="339"/>
      <c r="D457" s="339"/>
      <c r="E457" s="343"/>
      <c r="F457" s="340"/>
      <c r="G457" s="341"/>
      <c r="H457" s="341"/>
      <c r="I457" s="340"/>
      <c r="J457" s="341"/>
    </row>
    <row r="458" spans="1:10" ht="20.25">
      <c r="A458" s="333"/>
      <c r="B458" s="339"/>
      <c r="C458" s="339"/>
      <c r="D458" s="339"/>
      <c r="E458" s="343"/>
      <c r="F458" s="340"/>
      <c r="G458" s="341"/>
      <c r="H458" s="341"/>
      <c r="I458" s="340"/>
      <c r="J458" s="341"/>
    </row>
    <row r="459" spans="1:10" ht="20.25">
      <c r="A459" s="333"/>
      <c r="B459" s="339"/>
      <c r="C459" s="339"/>
      <c r="D459" s="339"/>
      <c r="E459" s="343"/>
      <c r="F459" s="340"/>
      <c r="G459" s="341"/>
      <c r="H459" s="341"/>
      <c r="I459" s="340"/>
      <c r="J459" s="341"/>
    </row>
    <row r="460" spans="1:10" ht="20.25">
      <c r="A460" s="333"/>
      <c r="B460" s="339"/>
      <c r="C460" s="339"/>
      <c r="D460" s="339"/>
      <c r="E460" s="343"/>
      <c r="F460" s="340"/>
      <c r="G460" s="341"/>
      <c r="H460" s="341"/>
      <c r="I460" s="340"/>
      <c r="J460" s="341"/>
    </row>
    <row r="461" spans="1:10" ht="20.25">
      <c r="A461" s="333"/>
      <c r="B461" s="339"/>
      <c r="C461" s="339"/>
      <c r="D461" s="339"/>
      <c r="E461" s="343"/>
      <c r="F461" s="340"/>
      <c r="G461" s="341"/>
      <c r="H461" s="341"/>
      <c r="I461" s="340"/>
      <c r="J461" s="341"/>
    </row>
    <row r="462" spans="1:10" ht="20.25">
      <c r="A462" s="333"/>
      <c r="B462" s="339"/>
      <c r="C462" s="339"/>
      <c r="D462" s="339"/>
      <c r="E462" s="343"/>
      <c r="F462" s="340"/>
      <c r="G462" s="341"/>
      <c r="H462" s="341"/>
      <c r="I462" s="340"/>
      <c r="J462" s="341"/>
    </row>
    <row r="463" spans="1:10" ht="20.25">
      <c r="A463" s="333"/>
      <c r="B463" s="339"/>
      <c r="C463" s="339"/>
      <c r="D463" s="339"/>
      <c r="E463" s="343"/>
      <c r="F463" s="340"/>
      <c r="G463" s="341"/>
      <c r="H463" s="341"/>
      <c r="I463" s="340"/>
      <c r="J463" s="341"/>
    </row>
    <row r="464" spans="1:10" ht="20.25">
      <c r="A464" s="333"/>
      <c r="B464" s="339"/>
      <c r="C464" s="339"/>
      <c r="D464" s="339"/>
      <c r="E464" s="343"/>
      <c r="F464" s="340"/>
      <c r="G464" s="341"/>
      <c r="H464" s="341"/>
      <c r="I464" s="340"/>
      <c r="J464" s="341"/>
    </row>
    <row r="465" spans="1:10" ht="20.25">
      <c r="A465" s="333"/>
      <c r="B465" s="339"/>
      <c r="C465" s="339"/>
      <c r="D465" s="339"/>
      <c r="E465" s="343"/>
      <c r="F465" s="340"/>
      <c r="G465" s="341"/>
      <c r="H465" s="341"/>
      <c r="I465" s="340"/>
      <c r="J465" s="341"/>
    </row>
    <row r="466" spans="1:10" ht="20.25">
      <c r="A466" s="333"/>
      <c r="B466" s="339"/>
      <c r="C466" s="339"/>
      <c r="D466" s="339"/>
      <c r="E466" s="343"/>
      <c r="F466" s="340"/>
      <c r="G466" s="341"/>
      <c r="H466" s="341"/>
      <c r="I466" s="340"/>
      <c r="J466" s="341"/>
    </row>
    <row r="467" spans="1:10" ht="20.25">
      <c r="A467" s="333"/>
      <c r="B467" s="339"/>
      <c r="C467" s="339"/>
      <c r="D467" s="339"/>
      <c r="E467" s="343"/>
      <c r="F467" s="340"/>
      <c r="G467" s="341"/>
      <c r="H467" s="341"/>
      <c r="I467" s="340"/>
      <c r="J467" s="341"/>
    </row>
    <row r="468" spans="1:10" ht="20.25">
      <c r="A468" s="333"/>
      <c r="B468" s="339"/>
      <c r="C468" s="339"/>
      <c r="D468" s="339"/>
      <c r="E468" s="343"/>
      <c r="F468" s="340"/>
      <c r="G468" s="341"/>
      <c r="H468" s="341"/>
      <c r="I468" s="340"/>
      <c r="J468" s="341"/>
    </row>
    <row r="469" spans="1:10" ht="20.25">
      <c r="A469" s="333"/>
      <c r="B469" s="339"/>
      <c r="C469" s="339"/>
      <c r="D469" s="339"/>
      <c r="E469" s="343"/>
      <c r="F469" s="340"/>
      <c r="G469" s="341"/>
      <c r="H469" s="341"/>
      <c r="I469" s="340"/>
      <c r="J469" s="341"/>
    </row>
    <row r="470" spans="1:10" ht="20.25">
      <c r="A470" s="333"/>
      <c r="B470" s="339"/>
      <c r="C470" s="339"/>
      <c r="D470" s="339"/>
      <c r="E470" s="343"/>
      <c r="F470" s="340"/>
      <c r="G470" s="341"/>
      <c r="H470" s="341"/>
      <c r="I470" s="340"/>
      <c r="J470" s="341"/>
    </row>
    <row r="471" spans="1:10" ht="20.25">
      <c r="A471" s="333"/>
      <c r="B471" s="339"/>
      <c r="C471" s="339"/>
      <c r="D471" s="339"/>
      <c r="E471" s="343"/>
      <c r="F471" s="340"/>
      <c r="G471" s="341"/>
      <c r="H471" s="341"/>
      <c r="I471" s="340"/>
      <c r="J471" s="341"/>
    </row>
    <row r="472" spans="1:10" ht="20.25">
      <c r="A472" s="333"/>
      <c r="B472" s="339"/>
      <c r="C472" s="339"/>
      <c r="D472" s="339"/>
      <c r="E472" s="343"/>
      <c r="F472" s="340"/>
      <c r="G472" s="341"/>
      <c r="H472" s="341"/>
      <c r="I472" s="340"/>
      <c r="J472" s="341"/>
    </row>
    <row r="473" spans="1:10" ht="20.25">
      <c r="A473" s="333"/>
      <c r="B473" s="339"/>
      <c r="C473" s="339"/>
      <c r="D473" s="339"/>
      <c r="E473" s="343"/>
      <c r="F473" s="340"/>
      <c r="G473" s="341"/>
      <c r="H473" s="341"/>
      <c r="I473" s="340"/>
      <c r="J473" s="341"/>
    </row>
    <row r="474" spans="1:10" ht="20.25">
      <c r="A474" s="333"/>
      <c r="B474" s="339"/>
      <c r="C474" s="339"/>
      <c r="D474" s="339"/>
      <c r="E474" s="343"/>
      <c r="F474" s="340"/>
      <c r="G474" s="341"/>
      <c r="H474" s="341"/>
      <c r="I474" s="340"/>
      <c r="J474" s="341"/>
    </row>
    <row r="475" spans="1:10" ht="20.25">
      <c r="A475" s="333"/>
      <c r="B475" s="339"/>
      <c r="C475" s="339"/>
      <c r="D475" s="339"/>
      <c r="E475" s="343"/>
      <c r="F475" s="340"/>
      <c r="G475" s="341"/>
      <c r="H475" s="341"/>
      <c r="I475" s="340"/>
      <c r="J475" s="341"/>
    </row>
    <row r="476" spans="1:10" ht="20.25">
      <c r="A476" s="333"/>
      <c r="B476" s="339"/>
      <c r="C476" s="339"/>
      <c r="D476" s="339"/>
      <c r="E476" s="343"/>
      <c r="F476" s="340"/>
      <c r="G476" s="341"/>
      <c r="H476" s="341"/>
      <c r="I476" s="340"/>
      <c r="J476" s="341"/>
    </row>
    <row r="477" spans="1:10" ht="20.25">
      <c r="A477" s="333"/>
      <c r="B477" s="339"/>
      <c r="C477" s="339"/>
      <c r="D477" s="339"/>
      <c r="E477" s="343"/>
      <c r="F477" s="340"/>
      <c r="G477" s="341"/>
      <c r="H477" s="341"/>
      <c r="I477" s="340"/>
      <c r="J477" s="341"/>
    </row>
    <row r="478" spans="1:10" ht="20.25">
      <c r="A478" s="333"/>
      <c r="B478" s="339"/>
      <c r="C478" s="339"/>
      <c r="D478" s="339"/>
      <c r="E478" s="343"/>
      <c r="F478" s="340"/>
      <c r="G478" s="341"/>
      <c r="H478" s="341"/>
      <c r="I478" s="340"/>
      <c r="J478" s="341"/>
    </row>
    <row r="479" spans="1:10" ht="20.25">
      <c r="A479" s="333"/>
      <c r="B479" s="339"/>
      <c r="C479" s="339"/>
      <c r="D479" s="339"/>
      <c r="E479" s="343"/>
      <c r="F479" s="340"/>
      <c r="G479" s="341"/>
      <c r="H479" s="341"/>
      <c r="I479" s="340"/>
      <c r="J479" s="341"/>
    </row>
    <row r="480" spans="1:10" ht="20.25">
      <c r="A480" s="333"/>
      <c r="B480" s="339"/>
      <c r="C480" s="339"/>
      <c r="D480" s="339"/>
      <c r="E480" s="343"/>
      <c r="F480" s="340"/>
      <c r="G480" s="341"/>
      <c r="H480" s="341"/>
      <c r="I480" s="340"/>
      <c r="J480" s="341"/>
    </row>
    <row r="481" spans="1:10" ht="20.25">
      <c r="A481" s="333"/>
      <c r="B481" s="339"/>
      <c r="C481" s="339"/>
      <c r="D481" s="339"/>
      <c r="E481" s="343"/>
      <c r="F481" s="340"/>
      <c r="G481" s="341"/>
      <c r="H481" s="341"/>
      <c r="I481" s="340"/>
      <c r="J481" s="341"/>
    </row>
    <row r="482" spans="1:10" ht="20.25">
      <c r="A482" s="333"/>
      <c r="B482" s="339"/>
      <c r="C482" s="339"/>
      <c r="D482" s="339"/>
      <c r="E482" s="343"/>
      <c r="F482" s="340"/>
      <c r="G482" s="341"/>
      <c r="H482" s="341"/>
      <c r="I482" s="340"/>
      <c r="J482" s="341"/>
    </row>
    <row r="483" spans="1:10" ht="20.25">
      <c r="A483" s="333"/>
      <c r="B483" s="339"/>
      <c r="C483" s="339"/>
      <c r="D483" s="339"/>
      <c r="E483" s="343"/>
      <c r="F483" s="340"/>
      <c r="G483" s="341"/>
      <c r="H483" s="341"/>
      <c r="I483" s="340"/>
      <c r="J483" s="341"/>
    </row>
    <row r="484" spans="1:10" ht="20.25">
      <c r="A484" s="333"/>
      <c r="B484" s="339"/>
      <c r="C484" s="339"/>
      <c r="D484" s="339"/>
      <c r="E484" s="343"/>
      <c r="F484" s="340"/>
      <c r="G484" s="341"/>
      <c r="H484" s="341"/>
      <c r="I484" s="340"/>
      <c r="J484" s="341"/>
    </row>
    <row r="485" spans="1:10" ht="20.25">
      <c r="A485" s="333"/>
      <c r="B485" s="339"/>
      <c r="C485" s="339"/>
      <c r="D485" s="339"/>
      <c r="E485" s="343"/>
      <c r="F485" s="340"/>
      <c r="G485" s="341"/>
      <c r="H485" s="341"/>
      <c r="I485" s="340"/>
      <c r="J485" s="341"/>
    </row>
    <row r="486" spans="1:10" ht="20.25">
      <c r="A486" s="333"/>
      <c r="B486" s="339"/>
      <c r="C486" s="339"/>
      <c r="D486" s="339"/>
      <c r="E486" s="343"/>
      <c r="F486" s="340"/>
      <c r="G486" s="341"/>
      <c r="H486" s="341"/>
      <c r="I486" s="340"/>
      <c r="J486" s="341"/>
    </row>
    <row r="487" spans="1:10" ht="20.25">
      <c r="A487" s="333"/>
      <c r="B487" s="339"/>
      <c r="C487" s="339"/>
      <c r="D487" s="339"/>
      <c r="E487" s="343"/>
      <c r="F487" s="340"/>
      <c r="G487" s="341"/>
      <c r="H487" s="341"/>
      <c r="I487" s="340"/>
      <c r="J487" s="341"/>
    </row>
    <row r="488" spans="1:10" ht="20.25">
      <c r="A488" s="333"/>
      <c r="B488" s="339"/>
      <c r="C488" s="339"/>
      <c r="D488" s="339"/>
      <c r="E488" s="343"/>
      <c r="F488" s="340"/>
      <c r="G488" s="341"/>
      <c r="H488" s="341"/>
      <c r="I488" s="340"/>
      <c r="J488" s="341"/>
    </row>
    <row r="489" spans="1:10" ht="20.25">
      <c r="A489" s="333"/>
      <c r="B489" s="339"/>
      <c r="C489" s="339"/>
      <c r="D489" s="339"/>
      <c r="E489" s="343"/>
      <c r="F489" s="340"/>
      <c r="G489" s="341"/>
      <c r="H489" s="341"/>
      <c r="I489" s="340"/>
      <c r="J489" s="341"/>
    </row>
    <row r="490" spans="1:10" ht="20.25">
      <c r="A490" s="333"/>
      <c r="B490" s="339"/>
      <c r="C490" s="339"/>
      <c r="D490" s="339"/>
      <c r="E490" s="343"/>
      <c r="F490" s="340"/>
      <c r="G490" s="341"/>
      <c r="H490" s="341"/>
      <c r="I490" s="340"/>
      <c r="J490" s="341"/>
    </row>
    <row r="491" spans="1:10" ht="20.25">
      <c r="A491" s="333"/>
      <c r="B491" s="339"/>
      <c r="C491" s="339"/>
      <c r="D491" s="339"/>
      <c r="E491" s="343"/>
      <c r="F491" s="340"/>
      <c r="G491" s="341"/>
      <c r="H491" s="341"/>
      <c r="I491" s="340"/>
      <c r="J491" s="341"/>
    </row>
    <row r="492" spans="1:10" ht="20.25">
      <c r="A492" s="333"/>
      <c r="B492" s="339"/>
      <c r="C492" s="339"/>
      <c r="D492" s="339"/>
      <c r="E492" s="343"/>
      <c r="F492" s="340"/>
      <c r="G492" s="341"/>
      <c r="H492" s="341"/>
      <c r="I492" s="340"/>
      <c r="J492" s="341"/>
    </row>
    <row r="493" spans="1:10" ht="20.25">
      <c r="A493" s="333"/>
      <c r="B493" s="339"/>
      <c r="C493" s="339"/>
      <c r="D493" s="339"/>
      <c r="E493" s="343"/>
      <c r="F493" s="340"/>
      <c r="G493" s="341"/>
      <c r="H493" s="341"/>
      <c r="I493" s="340"/>
      <c r="J493" s="341"/>
    </row>
    <row r="494" spans="1:10" ht="20.25">
      <c r="A494" s="333"/>
      <c r="B494" s="339"/>
      <c r="C494" s="339"/>
      <c r="D494" s="339"/>
      <c r="E494" s="343"/>
      <c r="F494" s="340"/>
      <c r="G494" s="341"/>
      <c r="H494" s="341"/>
      <c r="I494" s="340"/>
      <c r="J494" s="341"/>
    </row>
    <row r="495" spans="1:10" ht="20.25">
      <c r="A495" s="333"/>
      <c r="B495" s="339"/>
      <c r="C495" s="339"/>
      <c r="D495" s="339"/>
      <c r="E495" s="343"/>
      <c r="F495" s="340"/>
      <c r="G495" s="341"/>
      <c r="H495" s="341"/>
      <c r="I495" s="340"/>
      <c r="J495" s="341"/>
    </row>
    <row r="496" spans="1:10" ht="20.25">
      <c r="A496" s="333"/>
      <c r="B496" s="339"/>
      <c r="C496" s="339"/>
      <c r="D496" s="339"/>
      <c r="E496" s="343"/>
      <c r="F496" s="340"/>
      <c r="G496" s="341"/>
      <c r="H496" s="341"/>
      <c r="I496" s="340"/>
      <c r="J496" s="341"/>
    </row>
    <row r="497" spans="1:10" ht="20.25">
      <c r="A497" s="333"/>
      <c r="B497" s="339"/>
      <c r="C497" s="339"/>
      <c r="D497" s="339"/>
      <c r="E497" s="343"/>
      <c r="F497" s="340"/>
      <c r="G497" s="341"/>
      <c r="H497" s="341"/>
      <c r="I497" s="340"/>
      <c r="J497" s="341"/>
    </row>
    <row r="498" spans="1:10" ht="20.25">
      <c r="A498" s="333"/>
      <c r="B498" s="339"/>
      <c r="C498" s="339"/>
      <c r="D498" s="339"/>
      <c r="E498" s="343"/>
      <c r="F498" s="340"/>
      <c r="G498" s="341"/>
      <c r="H498" s="341"/>
      <c r="I498" s="340"/>
      <c r="J498" s="341"/>
    </row>
    <row r="499" spans="1:10" ht="20.25">
      <c r="A499" s="333"/>
      <c r="B499" s="339"/>
      <c r="C499" s="339"/>
      <c r="D499" s="339"/>
      <c r="E499" s="343"/>
      <c r="F499" s="340"/>
      <c r="G499" s="341"/>
      <c r="H499" s="341"/>
      <c r="I499" s="340"/>
      <c r="J499" s="341"/>
    </row>
    <row r="500" spans="1:10" ht="20.25">
      <c r="A500" s="333"/>
      <c r="B500" s="339"/>
      <c r="C500" s="339"/>
      <c r="D500" s="339"/>
      <c r="E500" s="343"/>
      <c r="F500" s="340"/>
      <c r="G500" s="341"/>
      <c r="H500" s="341"/>
      <c r="I500" s="340"/>
      <c r="J500" s="341"/>
    </row>
    <row r="501" spans="1:10" ht="20.25">
      <c r="A501" s="333"/>
      <c r="B501" s="339"/>
      <c r="C501" s="339"/>
      <c r="D501" s="339"/>
      <c r="E501" s="343"/>
      <c r="F501" s="340"/>
      <c r="G501" s="341"/>
      <c r="H501" s="341"/>
      <c r="I501" s="340"/>
      <c r="J501" s="341"/>
    </row>
    <row r="502" spans="1:10" ht="20.25">
      <c r="A502" s="333"/>
      <c r="B502" s="339"/>
      <c r="C502" s="339"/>
      <c r="D502" s="339"/>
      <c r="E502" s="343"/>
      <c r="F502" s="340"/>
      <c r="G502" s="341"/>
      <c r="H502" s="341"/>
      <c r="I502" s="340"/>
      <c r="J502" s="341"/>
    </row>
    <row r="503" spans="1:10" ht="20.25">
      <c r="A503" s="333"/>
      <c r="B503" s="339"/>
      <c r="C503" s="339"/>
      <c r="D503" s="339"/>
      <c r="E503" s="343"/>
      <c r="F503" s="340"/>
      <c r="G503" s="341"/>
      <c r="H503" s="341"/>
      <c r="I503" s="340"/>
      <c r="J503" s="341"/>
    </row>
    <row r="504" spans="1:10" ht="20.25">
      <c r="A504" s="333"/>
      <c r="B504" s="339"/>
      <c r="C504" s="339"/>
      <c r="D504" s="339"/>
      <c r="E504" s="343"/>
      <c r="F504" s="340"/>
      <c r="G504" s="341"/>
      <c r="H504" s="341"/>
      <c r="I504" s="340"/>
      <c r="J504" s="341"/>
    </row>
    <row r="505" spans="1:10" ht="20.25">
      <c r="A505" s="333"/>
      <c r="B505" s="339"/>
      <c r="C505" s="339"/>
      <c r="D505" s="339"/>
      <c r="E505" s="343"/>
      <c r="F505" s="340"/>
      <c r="G505" s="341"/>
      <c r="H505" s="341"/>
      <c r="I505" s="340"/>
      <c r="J505" s="341"/>
    </row>
    <row r="506" spans="1:10" ht="20.25">
      <c r="A506" s="333"/>
      <c r="B506" s="339"/>
      <c r="C506" s="339"/>
      <c r="D506" s="339"/>
      <c r="E506" s="343"/>
      <c r="F506" s="340"/>
      <c r="G506" s="341"/>
      <c r="H506" s="341"/>
      <c r="I506" s="340"/>
      <c r="J506" s="341"/>
    </row>
    <row r="507" spans="1:10" ht="20.25">
      <c r="A507" s="333"/>
      <c r="B507" s="339"/>
      <c r="C507" s="339"/>
      <c r="D507" s="339"/>
      <c r="E507" s="343"/>
      <c r="F507" s="340"/>
      <c r="G507" s="341"/>
      <c r="H507" s="341"/>
      <c r="I507" s="340"/>
      <c r="J507" s="341"/>
    </row>
    <row r="508" spans="1:10" ht="20.25">
      <c r="A508" s="333"/>
      <c r="B508" s="339"/>
      <c r="C508" s="339"/>
      <c r="D508" s="339"/>
      <c r="E508" s="343"/>
      <c r="F508" s="340"/>
      <c r="G508" s="341"/>
      <c r="H508" s="341"/>
      <c r="I508" s="340"/>
      <c r="J508" s="341"/>
    </row>
    <row r="509" spans="1:10" ht="20.25">
      <c r="A509" s="333"/>
      <c r="B509" s="339"/>
      <c r="C509" s="339"/>
      <c r="D509" s="339"/>
      <c r="E509" s="343"/>
      <c r="F509" s="340"/>
      <c r="G509" s="341"/>
      <c r="H509" s="341"/>
      <c r="I509" s="340"/>
      <c r="J509" s="341"/>
    </row>
    <row r="510" spans="1:10" ht="20.25">
      <c r="A510" s="333"/>
      <c r="B510" s="339"/>
      <c r="C510" s="339"/>
      <c r="D510" s="339"/>
      <c r="E510" s="343"/>
      <c r="F510" s="340"/>
      <c r="G510" s="341"/>
      <c r="H510" s="341"/>
      <c r="I510" s="340"/>
      <c r="J510" s="341"/>
    </row>
    <row r="511" spans="1:10" ht="20.25">
      <c r="A511" s="333"/>
      <c r="B511" s="339"/>
      <c r="C511" s="339"/>
      <c r="D511" s="339"/>
      <c r="E511" s="343"/>
      <c r="F511" s="340"/>
      <c r="G511" s="341"/>
      <c r="H511" s="341"/>
      <c r="I511" s="340"/>
      <c r="J511" s="341"/>
    </row>
    <row r="512" spans="1:10" ht="20.25">
      <c r="A512" s="333"/>
      <c r="B512" s="339"/>
      <c r="C512" s="339"/>
      <c r="D512" s="339"/>
      <c r="E512" s="343"/>
      <c r="F512" s="340"/>
      <c r="G512" s="341"/>
      <c r="H512" s="341"/>
      <c r="I512" s="340"/>
      <c r="J512" s="341"/>
    </row>
    <row r="513" spans="1:10" ht="20.25">
      <c r="A513" s="333"/>
      <c r="B513" s="339"/>
      <c r="C513" s="339"/>
      <c r="D513" s="339"/>
      <c r="E513" s="343"/>
      <c r="F513" s="340"/>
      <c r="G513" s="341"/>
      <c r="H513" s="341"/>
      <c r="I513" s="340"/>
      <c r="J513" s="341"/>
    </row>
    <row r="514" spans="1:10" ht="20.25">
      <c r="A514" s="333"/>
      <c r="B514" s="339"/>
      <c r="C514" s="339"/>
      <c r="D514" s="339"/>
      <c r="E514" s="343"/>
      <c r="F514" s="340"/>
      <c r="G514" s="341"/>
      <c r="H514" s="341"/>
      <c r="I514" s="340"/>
      <c r="J514" s="341"/>
    </row>
    <row r="515" spans="1:10" ht="20.25">
      <c r="A515" s="333"/>
      <c r="B515" s="339"/>
      <c r="C515" s="339"/>
      <c r="D515" s="339"/>
      <c r="E515" s="343"/>
      <c r="F515" s="340"/>
      <c r="G515" s="341"/>
      <c r="H515" s="341"/>
      <c r="I515" s="340"/>
      <c r="J515" s="341"/>
    </row>
    <row r="516" spans="1:10" ht="20.25">
      <c r="A516" s="333"/>
      <c r="B516" s="339"/>
      <c r="C516" s="339"/>
      <c r="D516" s="339"/>
      <c r="E516" s="343"/>
      <c r="F516" s="340"/>
      <c r="G516" s="341"/>
      <c r="H516" s="341"/>
      <c r="I516" s="340"/>
      <c r="J516" s="341"/>
    </row>
    <row r="517" spans="1:10" ht="20.25">
      <c r="A517" s="333"/>
      <c r="B517" s="339"/>
      <c r="C517" s="339"/>
      <c r="D517" s="339"/>
      <c r="E517" s="343"/>
      <c r="F517" s="340"/>
      <c r="G517" s="341"/>
      <c r="H517" s="341"/>
      <c r="I517" s="340"/>
      <c r="J517" s="341"/>
    </row>
    <row r="518" spans="1:10" ht="20.25">
      <c r="A518" s="333"/>
      <c r="B518" s="339"/>
      <c r="C518" s="339"/>
      <c r="D518" s="339"/>
      <c r="E518" s="343"/>
      <c r="F518" s="340"/>
      <c r="G518" s="341"/>
      <c r="H518" s="341"/>
      <c r="I518" s="340"/>
      <c r="J518" s="341"/>
    </row>
    <row r="519" spans="1:10" ht="20.25">
      <c r="A519" s="333"/>
      <c r="B519" s="339"/>
      <c r="C519" s="339"/>
      <c r="D519" s="339"/>
      <c r="E519" s="343"/>
      <c r="F519" s="340"/>
      <c r="G519" s="341"/>
      <c r="H519" s="341"/>
      <c r="I519" s="340"/>
      <c r="J519" s="341"/>
    </row>
    <row r="520" spans="1:10" ht="20.25">
      <c r="A520" s="333"/>
      <c r="B520" s="339"/>
      <c r="C520" s="339"/>
      <c r="D520" s="339"/>
      <c r="E520" s="343"/>
      <c r="F520" s="340"/>
      <c r="G520" s="341"/>
      <c r="H520" s="341"/>
      <c r="I520" s="340"/>
      <c r="J520" s="341"/>
    </row>
    <row r="521" spans="1:10" ht="20.25">
      <c r="A521" s="333"/>
      <c r="B521" s="339"/>
      <c r="C521" s="339"/>
      <c r="D521" s="339"/>
      <c r="E521" s="343"/>
      <c r="F521" s="340"/>
      <c r="G521" s="341"/>
      <c r="H521" s="341"/>
      <c r="I521" s="340"/>
      <c r="J521" s="341"/>
    </row>
    <row r="522" spans="1:10" ht="20.25">
      <c r="A522" s="333"/>
      <c r="B522" s="339"/>
      <c r="C522" s="339"/>
      <c r="D522" s="339"/>
      <c r="E522" s="343"/>
      <c r="F522" s="340"/>
      <c r="G522" s="341"/>
      <c r="H522" s="341"/>
      <c r="I522" s="340"/>
      <c r="J522" s="341"/>
    </row>
    <row r="523" spans="1:10" ht="20.25">
      <c r="A523" s="333"/>
      <c r="B523" s="339"/>
      <c r="C523" s="339"/>
      <c r="D523" s="339"/>
      <c r="E523" s="343"/>
      <c r="F523" s="340"/>
      <c r="G523" s="341"/>
      <c r="H523" s="341"/>
      <c r="I523" s="340"/>
      <c r="J523" s="341"/>
    </row>
    <row r="524" spans="1:10" ht="20.25">
      <c r="A524" s="333"/>
      <c r="B524" s="339"/>
      <c r="C524" s="339"/>
      <c r="D524" s="339"/>
      <c r="E524" s="343"/>
      <c r="F524" s="340"/>
      <c r="G524" s="341"/>
      <c r="H524" s="341"/>
      <c r="I524" s="340"/>
      <c r="J524" s="341"/>
    </row>
    <row r="525" spans="1:10" ht="20.25">
      <c r="A525" s="333"/>
      <c r="B525" s="339"/>
      <c r="C525" s="339"/>
      <c r="D525" s="339"/>
      <c r="E525" s="343"/>
      <c r="F525" s="340"/>
      <c r="G525" s="341"/>
      <c r="H525" s="341"/>
      <c r="I525" s="340"/>
      <c r="J525" s="341"/>
    </row>
    <row r="526" spans="1:10" ht="20.25">
      <c r="A526" s="333"/>
      <c r="B526" s="339"/>
      <c r="C526" s="339"/>
      <c r="D526" s="339"/>
      <c r="E526" s="343"/>
      <c r="F526" s="340"/>
      <c r="G526" s="341"/>
      <c r="H526" s="341"/>
      <c r="I526" s="340"/>
      <c r="J526" s="341"/>
    </row>
    <row r="527" spans="1:10" ht="20.25">
      <c r="A527" s="333"/>
      <c r="B527" s="339"/>
      <c r="C527" s="339"/>
      <c r="D527" s="339"/>
      <c r="E527" s="343"/>
      <c r="F527" s="340"/>
      <c r="G527" s="341"/>
      <c r="H527" s="341"/>
      <c r="I527" s="340"/>
      <c r="J527" s="341"/>
    </row>
    <row r="528" spans="1:10" ht="20.25">
      <c r="A528" s="333"/>
      <c r="B528" s="339"/>
      <c r="C528" s="339"/>
      <c r="D528" s="339"/>
      <c r="E528" s="343"/>
      <c r="F528" s="340"/>
      <c r="G528" s="341"/>
      <c r="H528" s="341"/>
      <c r="I528" s="340"/>
      <c r="J528" s="341"/>
    </row>
    <row r="529" spans="1:10" ht="20.25">
      <c r="A529" s="333"/>
      <c r="B529" s="339"/>
      <c r="C529" s="339"/>
      <c r="D529" s="339"/>
      <c r="E529" s="343"/>
      <c r="F529" s="340"/>
      <c r="G529" s="341"/>
      <c r="H529" s="341"/>
      <c r="I529" s="340"/>
      <c r="J529" s="341"/>
    </row>
    <row r="530" spans="1:10" ht="20.25">
      <c r="A530" s="333"/>
      <c r="B530" s="339"/>
      <c r="C530" s="339"/>
      <c r="D530" s="339"/>
      <c r="E530" s="343"/>
      <c r="F530" s="340"/>
      <c r="G530" s="341"/>
      <c r="H530" s="341"/>
      <c r="I530" s="340"/>
      <c r="J530" s="341"/>
    </row>
    <row r="531" spans="1:10" ht="20.25">
      <c r="A531" s="333"/>
      <c r="B531" s="339"/>
      <c r="C531" s="339"/>
      <c r="D531" s="339"/>
      <c r="E531" s="343"/>
      <c r="F531" s="340"/>
      <c r="G531" s="341"/>
      <c r="H531" s="341"/>
      <c r="I531" s="340"/>
      <c r="J531" s="341"/>
    </row>
    <row r="532" spans="1:10" ht="20.25">
      <c r="A532" s="333"/>
      <c r="B532" s="339"/>
      <c r="C532" s="339"/>
      <c r="D532" s="339"/>
      <c r="E532" s="343"/>
      <c r="F532" s="340"/>
      <c r="G532" s="341"/>
      <c r="H532" s="341"/>
      <c r="I532" s="340"/>
      <c r="J532" s="341"/>
    </row>
    <row r="533" spans="1:10" ht="20.25">
      <c r="A533" s="333"/>
      <c r="B533" s="339"/>
      <c r="C533" s="339"/>
      <c r="D533" s="339"/>
      <c r="E533" s="343"/>
      <c r="F533" s="340"/>
      <c r="G533" s="341"/>
      <c r="H533" s="341"/>
      <c r="I533" s="340"/>
      <c r="J533" s="341"/>
    </row>
    <row r="534" spans="1:10" ht="20.25">
      <c r="A534" s="333"/>
      <c r="B534" s="339"/>
      <c r="C534" s="339"/>
      <c r="D534" s="339"/>
      <c r="E534" s="343"/>
      <c r="F534" s="340"/>
      <c r="G534" s="341"/>
      <c r="H534" s="341"/>
      <c r="I534" s="340"/>
      <c r="J534" s="341"/>
    </row>
    <row r="535" spans="1:10" ht="20.25">
      <c r="A535" s="333"/>
      <c r="B535" s="339"/>
      <c r="C535" s="339"/>
      <c r="D535" s="339"/>
      <c r="E535" s="343"/>
      <c r="F535" s="340"/>
      <c r="G535" s="341"/>
      <c r="H535" s="341"/>
      <c r="I535" s="340"/>
      <c r="J535" s="341"/>
    </row>
    <row r="536" spans="1:10" ht="20.25">
      <c r="A536" s="333"/>
      <c r="B536" s="339"/>
      <c r="C536" s="339"/>
      <c r="D536" s="339"/>
      <c r="E536" s="343"/>
      <c r="F536" s="340"/>
      <c r="G536" s="341"/>
      <c r="H536" s="341"/>
      <c r="I536" s="340"/>
      <c r="J536" s="341"/>
    </row>
    <row r="537" spans="1:10" ht="20.25">
      <c r="A537" s="333"/>
      <c r="B537" s="339"/>
      <c r="C537" s="339"/>
      <c r="D537" s="339"/>
      <c r="E537" s="343"/>
      <c r="F537" s="340"/>
      <c r="G537" s="341"/>
      <c r="H537" s="341"/>
      <c r="I537" s="340"/>
      <c r="J537" s="341"/>
    </row>
    <row r="538" spans="1:10" ht="20.25">
      <c r="A538" s="333"/>
      <c r="B538" s="339"/>
      <c r="C538" s="339"/>
      <c r="D538" s="339"/>
      <c r="E538" s="343"/>
      <c r="F538" s="340"/>
      <c r="G538" s="341"/>
      <c r="H538" s="341"/>
      <c r="I538" s="340"/>
      <c r="J538" s="341"/>
    </row>
    <row r="539" spans="1:10" ht="20.25">
      <c r="A539" s="333"/>
      <c r="B539" s="339"/>
      <c r="C539" s="339"/>
      <c r="D539" s="339"/>
      <c r="E539" s="343"/>
      <c r="F539" s="340"/>
      <c r="G539" s="341"/>
      <c r="H539" s="341"/>
      <c r="I539" s="340"/>
      <c r="J539" s="341"/>
    </row>
    <row r="540" spans="1:10" ht="20.25">
      <c r="A540" s="333"/>
      <c r="B540" s="339"/>
      <c r="C540" s="339"/>
      <c r="D540" s="339"/>
      <c r="E540" s="343"/>
      <c r="F540" s="340"/>
      <c r="G540" s="341"/>
      <c r="H540" s="341"/>
      <c r="I540" s="340"/>
      <c r="J540" s="341"/>
    </row>
    <row r="541" spans="1:10" ht="20.25">
      <c r="A541" s="333"/>
      <c r="B541" s="339"/>
      <c r="C541" s="339"/>
      <c r="D541" s="339"/>
      <c r="E541" s="343"/>
      <c r="F541" s="340"/>
      <c r="G541" s="341"/>
      <c r="H541" s="341"/>
      <c r="I541" s="340"/>
      <c r="J541" s="341"/>
    </row>
    <row r="542" spans="1:10" ht="20.25">
      <c r="A542" s="333"/>
      <c r="B542" s="339"/>
      <c r="C542" s="339"/>
      <c r="D542" s="339"/>
      <c r="E542" s="343"/>
      <c r="F542" s="340"/>
      <c r="G542" s="341"/>
      <c r="H542" s="341"/>
      <c r="I542" s="340"/>
      <c r="J542" s="341"/>
    </row>
    <row r="543" spans="1:10" ht="20.25">
      <c r="A543" s="333"/>
      <c r="B543" s="339"/>
      <c r="C543" s="339"/>
      <c r="D543" s="339"/>
      <c r="E543" s="343"/>
      <c r="F543" s="340"/>
      <c r="G543" s="341"/>
      <c r="H543" s="341"/>
      <c r="I543" s="340"/>
      <c r="J543" s="341"/>
    </row>
    <row r="544" spans="1:10" ht="20.25">
      <c r="A544" s="333"/>
      <c r="B544" s="339"/>
      <c r="C544" s="339"/>
      <c r="D544" s="339"/>
      <c r="E544" s="343"/>
      <c r="F544" s="340"/>
      <c r="G544" s="341"/>
      <c r="H544" s="341"/>
      <c r="I544" s="340"/>
      <c r="J544" s="341"/>
    </row>
    <row r="545" spans="1:10" ht="20.25">
      <c r="A545" s="333"/>
      <c r="B545" s="339"/>
      <c r="C545" s="339"/>
      <c r="D545" s="339"/>
      <c r="E545" s="343"/>
      <c r="F545" s="340"/>
      <c r="G545" s="341"/>
      <c r="H545" s="341"/>
      <c r="I545" s="340"/>
      <c r="J545" s="341"/>
    </row>
    <row r="546" spans="1:10" ht="20.25">
      <c r="A546" s="333"/>
      <c r="B546" s="339"/>
      <c r="C546" s="339"/>
      <c r="D546" s="339"/>
      <c r="E546" s="343"/>
      <c r="F546" s="340"/>
      <c r="G546" s="341"/>
      <c r="H546" s="341"/>
      <c r="I546" s="340"/>
      <c r="J546" s="341"/>
    </row>
    <row r="547" spans="1:10" ht="20.25">
      <c r="A547" s="333"/>
      <c r="B547" s="339"/>
      <c r="C547" s="339"/>
      <c r="D547" s="339"/>
      <c r="E547" s="343"/>
      <c r="F547" s="340"/>
      <c r="G547" s="341"/>
      <c r="H547" s="341"/>
      <c r="I547" s="340"/>
      <c r="J547" s="341"/>
    </row>
    <row r="548" spans="1:10" ht="20.25">
      <c r="A548" s="333"/>
      <c r="B548" s="339"/>
      <c r="C548" s="339"/>
      <c r="D548" s="339"/>
      <c r="E548" s="343"/>
      <c r="F548" s="340"/>
      <c r="G548" s="341"/>
      <c r="H548" s="341"/>
      <c r="I548" s="340"/>
      <c r="J548" s="341"/>
    </row>
    <row r="549" spans="1:10" ht="20.25">
      <c r="A549" s="333"/>
      <c r="B549" s="339"/>
      <c r="C549" s="339"/>
      <c r="D549" s="339"/>
      <c r="E549" s="343"/>
      <c r="F549" s="340"/>
      <c r="G549" s="341"/>
      <c r="H549" s="341"/>
      <c r="I549" s="340"/>
      <c r="J549" s="341"/>
    </row>
    <row r="550" spans="1:10" ht="20.25">
      <c r="A550" s="333"/>
      <c r="B550" s="339"/>
      <c r="C550" s="339"/>
      <c r="D550" s="339"/>
      <c r="E550" s="343"/>
      <c r="F550" s="340"/>
      <c r="G550" s="341"/>
      <c r="H550" s="341"/>
      <c r="I550" s="340"/>
      <c r="J550" s="341"/>
    </row>
    <row r="551" spans="1:10" ht="20.25">
      <c r="A551" s="333"/>
      <c r="B551" s="339"/>
      <c r="C551" s="339"/>
      <c r="D551" s="339"/>
      <c r="E551" s="343"/>
      <c r="F551" s="340"/>
      <c r="G551" s="341"/>
      <c r="H551" s="341"/>
      <c r="I551" s="340"/>
      <c r="J551" s="341"/>
    </row>
    <row r="552" spans="1:10" ht="20.25">
      <c r="A552" s="333"/>
      <c r="B552" s="339"/>
      <c r="C552" s="339"/>
      <c r="D552" s="339"/>
      <c r="E552" s="343"/>
      <c r="F552" s="340"/>
      <c r="G552" s="341"/>
      <c r="H552" s="341"/>
      <c r="I552" s="340"/>
      <c r="J552" s="341"/>
    </row>
    <row r="553" spans="1:10" ht="20.25">
      <c r="A553" s="333"/>
      <c r="B553" s="339"/>
      <c r="C553" s="339"/>
      <c r="D553" s="339"/>
      <c r="E553" s="343"/>
      <c r="F553" s="340"/>
      <c r="G553" s="341"/>
      <c r="H553" s="341"/>
      <c r="I553" s="340"/>
      <c r="J553" s="341"/>
    </row>
    <row r="554" spans="1:10" ht="20.25">
      <c r="A554" s="333"/>
      <c r="B554" s="339"/>
      <c r="C554" s="339"/>
      <c r="D554" s="339"/>
      <c r="E554" s="343"/>
      <c r="F554" s="340"/>
      <c r="G554" s="341"/>
      <c r="H554" s="341"/>
      <c r="I554" s="340"/>
      <c r="J554" s="341"/>
    </row>
    <row r="555" spans="1:10" ht="20.25">
      <c r="A555" s="333"/>
      <c r="B555" s="339"/>
      <c r="C555" s="339"/>
      <c r="D555" s="339"/>
      <c r="E555" s="343"/>
      <c r="F555" s="340"/>
      <c r="G555" s="341"/>
      <c r="H555" s="341"/>
      <c r="I555" s="340"/>
      <c r="J555" s="341"/>
    </row>
    <row r="556" spans="1:10" ht="20.25">
      <c r="A556" s="333"/>
      <c r="B556" s="339"/>
      <c r="C556" s="339"/>
      <c r="D556" s="339"/>
      <c r="E556" s="343"/>
      <c r="F556" s="340"/>
      <c r="G556" s="341"/>
      <c r="H556" s="341"/>
      <c r="I556" s="340"/>
      <c r="J556" s="341"/>
    </row>
    <row r="557" spans="1:10" ht="20.25">
      <c r="A557" s="333"/>
      <c r="B557" s="339"/>
      <c r="C557" s="339"/>
      <c r="D557" s="339"/>
      <c r="E557" s="343"/>
      <c r="F557" s="340"/>
      <c r="G557" s="341"/>
      <c r="H557" s="341"/>
      <c r="I557" s="340"/>
      <c r="J557" s="341"/>
    </row>
    <row r="558" spans="1:10" ht="20.25">
      <c r="A558" s="333"/>
      <c r="B558" s="339"/>
      <c r="C558" s="339"/>
      <c r="D558" s="339"/>
      <c r="E558" s="343"/>
      <c r="F558" s="340"/>
      <c r="G558" s="341"/>
      <c r="H558" s="341"/>
      <c r="I558" s="340"/>
      <c r="J558" s="341"/>
    </row>
    <row r="559" spans="1:10" ht="20.25">
      <c r="A559" s="333"/>
      <c r="B559" s="339"/>
      <c r="C559" s="339"/>
      <c r="D559" s="339"/>
      <c r="E559" s="343"/>
      <c r="F559" s="340"/>
      <c r="G559" s="341"/>
      <c r="H559" s="341"/>
      <c r="I559" s="340"/>
      <c r="J559" s="341"/>
    </row>
    <row r="560" spans="1:10" ht="20.25">
      <c r="A560" s="333"/>
      <c r="B560" s="339"/>
      <c r="C560" s="339"/>
      <c r="D560" s="339"/>
      <c r="E560" s="343"/>
      <c r="F560" s="340"/>
      <c r="G560" s="341"/>
      <c r="H560" s="341"/>
      <c r="I560" s="340"/>
      <c r="J560" s="341"/>
    </row>
    <row r="561" spans="1:10" ht="20.25">
      <c r="A561" s="333"/>
      <c r="B561" s="339"/>
      <c r="C561" s="339"/>
      <c r="D561" s="339"/>
      <c r="E561" s="343"/>
      <c r="F561" s="340"/>
      <c r="G561" s="341"/>
      <c r="H561" s="341"/>
      <c r="I561" s="340"/>
      <c r="J561" s="341"/>
    </row>
    <row r="562" spans="1:10" ht="20.25">
      <c r="A562" s="333"/>
      <c r="B562" s="339"/>
      <c r="C562" s="339"/>
      <c r="D562" s="339"/>
      <c r="E562" s="343"/>
      <c r="F562" s="340"/>
      <c r="G562" s="341"/>
      <c r="H562" s="341"/>
      <c r="I562" s="340"/>
      <c r="J562" s="341"/>
    </row>
    <row r="563" spans="1:10" ht="20.25">
      <c r="A563" s="333"/>
      <c r="B563" s="339"/>
      <c r="C563" s="339"/>
      <c r="D563" s="339"/>
      <c r="E563" s="343"/>
      <c r="F563" s="340"/>
      <c r="G563" s="341"/>
      <c r="H563" s="341"/>
      <c r="I563" s="340"/>
      <c r="J563" s="341"/>
    </row>
    <row r="564" spans="1:10" ht="20.25">
      <c r="A564" s="333"/>
      <c r="B564" s="339"/>
      <c r="C564" s="339"/>
      <c r="D564" s="339"/>
      <c r="E564" s="343"/>
      <c r="F564" s="340"/>
      <c r="G564" s="341"/>
      <c r="H564" s="341"/>
      <c r="I564" s="340"/>
      <c r="J564" s="341"/>
    </row>
    <row r="565" spans="1:10" ht="20.25">
      <c r="A565" s="333"/>
      <c r="B565" s="339"/>
      <c r="C565" s="339"/>
      <c r="D565" s="339"/>
      <c r="E565" s="343"/>
      <c r="F565" s="340"/>
      <c r="G565" s="341"/>
      <c r="H565" s="341"/>
      <c r="I565" s="340"/>
      <c r="J565" s="341"/>
    </row>
    <row r="566" spans="1:10" ht="20.25">
      <c r="A566" s="333"/>
      <c r="B566" s="339"/>
      <c r="C566" s="339"/>
      <c r="D566" s="339"/>
      <c r="E566" s="343"/>
      <c r="F566" s="340"/>
      <c r="G566" s="341"/>
      <c r="H566" s="341"/>
      <c r="I566" s="340"/>
      <c r="J566" s="341"/>
    </row>
    <row r="567" spans="1:10" ht="20.25">
      <c r="A567" s="333"/>
      <c r="B567" s="339"/>
      <c r="C567" s="339"/>
      <c r="D567" s="339"/>
      <c r="E567" s="343"/>
      <c r="F567" s="340"/>
      <c r="G567" s="341"/>
      <c r="H567" s="341"/>
      <c r="I567" s="340"/>
      <c r="J567" s="341"/>
    </row>
    <row r="568" spans="1:10" ht="20.25">
      <c r="A568" s="333"/>
      <c r="B568" s="339"/>
      <c r="C568" s="339"/>
      <c r="D568" s="339"/>
      <c r="E568" s="343"/>
      <c r="F568" s="340"/>
      <c r="G568" s="341"/>
      <c r="H568" s="341"/>
      <c r="I568" s="340"/>
      <c r="J568" s="341"/>
    </row>
    <row r="569" spans="1:10" ht="20.25">
      <c r="A569" s="333"/>
      <c r="B569" s="339"/>
      <c r="C569" s="339"/>
      <c r="D569" s="339"/>
      <c r="E569" s="343"/>
      <c r="F569" s="340"/>
      <c r="G569" s="341"/>
      <c r="H569" s="341"/>
      <c r="I569" s="340"/>
      <c r="J569" s="341"/>
    </row>
    <row r="570" spans="1:10" ht="20.25">
      <c r="A570" s="333"/>
      <c r="B570" s="339"/>
      <c r="C570" s="339"/>
      <c r="D570" s="339"/>
      <c r="E570" s="343"/>
      <c r="F570" s="340"/>
      <c r="G570" s="341"/>
      <c r="H570" s="341"/>
      <c r="I570" s="340"/>
      <c r="J570" s="341"/>
    </row>
    <row r="571" spans="1:10" ht="20.25">
      <c r="A571" s="333"/>
      <c r="B571" s="339"/>
      <c r="C571" s="339"/>
      <c r="D571" s="339"/>
      <c r="E571" s="343"/>
      <c r="F571" s="340"/>
      <c r="G571" s="341"/>
      <c r="H571" s="341"/>
      <c r="I571" s="340"/>
      <c r="J571" s="341"/>
    </row>
    <row r="572" spans="1:10" ht="20.25">
      <c r="A572" s="333"/>
      <c r="B572" s="339"/>
      <c r="C572" s="339"/>
      <c r="D572" s="339"/>
      <c r="E572" s="343"/>
      <c r="F572" s="340"/>
      <c r="G572" s="341"/>
      <c r="H572" s="341"/>
      <c r="I572" s="340"/>
      <c r="J572" s="341"/>
    </row>
    <row r="573" spans="1:10" ht="20.25">
      <c r="A573" s="333"/>
      <c r="B573" s="339"/>
      <c r="C573" s="339"/>
      <c r="D573" s="339"/>
      <c r="E573" s="343"/>
      <c r="F573" s="340"/>
      <c r="G573" s="341"/>
      <c r="H573" s="341"/>
      <c r="I573" s="340"/>
      <c r="J573" s="341"/>
    </row>
    <row r="574" spans="1:10" ht="20.25">
      <c r="A574" s="333"/>
      <c r="B574" s="339"/>
      <c r="C574" s="339"/>
      <c r="D574" s="339"/>
      <c r="E574" s="343"/>
      <c r="F574" s="340"/>
      <c r="G574" s="341"/>
      <c r="H574" s="341"/>
      <c r="I574" s="340"/>
      <c r="J574" s="341"/>
    </row>
    <row r="575" spans="1:10" ht="20.25">
      <c r="A575" s="333"/>
      <c r="B575" s="339"/>
      <c r="C575" s="339"/>
      <c r="D575" s="339"/>
      <c r="E575" s="343"/>
      <c r="F575" s="340"/>
      <c r="G575" s="341"/>
      <c r="H575" s="341"/>
      <c r="I575" s="340"/>
      <c r="J575" s="341"/>
    </row>
    <row r="576" spans="1:10" ht="20.25">
      <c r="A576" s="333"/>
      <c r="B576" s="339"/>
      <c r="C576" s="339"/>
      <c r="D576" s="339"/>
      <c r="E576" s="343"/>
      <c r="F576" s="340"/>
      <c r="G576" s="341"/>
      <c r="H576" s="341"/>
      <c r="I576" s="340"/>
      <c r="J576" s="341"/>
    </row>
    <row r="577" spans="1:10" ht="20.25">
      <c r="A577" s="333"/>
      <c r="B577" s="339"/>
      <c r="C577" s="339"/>
      <c r="D577" s="339"/>
      <c r="E577" s="343"/>
      <c r="F577" s="340"/>
      <c r="G577" s="341"/>
      <c r="H577" s="341"/>
      <c r="I577" s="340"/>
      <c r="J577" s="341"/>
    </row>
    <row r="578" spans="1:10" ht="20.25">
      <c r="A578" s="333"/>
      <c r="B578" s="339"/>
      <c r="C578" s="339"/>
      <c r="D578" s="339"/>
      <c r="E578" s="343"/>
      <c r="F578" s="340"/>
      <c r="G578" s="341"/>
      <c r="H578" s="341"/>
      <c r="I578" s="340"/>
      <c r="J578" s="341"/>
    </row>
    <row r="579" spans="1:10" ht="20.25">
      <c r="A579" s="333"/>
      <c r="B579" s="339"/>
      <c r="C579" s="339"/>
      <c r="D579" s="339"/>
      <c r="E579" s="343"/>
      <c r="F579" s="340"/>
      <c r="G579" s="341"/>
      <c r="H579" s="341"/>
      <c r="I579" s="340"/>
      <c r="J579" s="341"/>
    </row>
    <row r="580" spans="1:10" ht="20.25">
      <c r="A580" s="333"/>
      <c r="B580" s="339"/>
      <c r="C580" s="339"/>
      <c r="D580" s="339"/>
      <c r="E580" s="343"/>
      <c r="F580" s="340"/>
      <c r="G580" s="341"/>
      <c r="H580" s="341"/>
      <c r="I580" s="340"/>
      <c r="J580" s="341"/>
    </row>
    <row r="581" spans="1:10" ht="20.25">
      <c r="A581" s="333"/>
      <c r="B581" s="339"/>
      <c r="C581" s="339"/>
      <c r="D581" s="339"/>
      <c r="E581" s="343"/>
      <c r="F581" s="340"/>
      <c r="G581" s="341"/>
      <c r="H581" s="341"/>
      <c r="I581" s="340"/>
      <c r="J581" s="341"/>
    </row>
    <row r="582" spans="1:10" ht="20.25">
      <c r="A582" s="333"/>
      <c r="B582" s="339"/>
      <c r="C582" s="339"/>
      <c r="D582" s="339"/>
      <c r="E582" s="343"/>
      <c r="F582" s="340"/>
      <c r="G582" s="341"/>
      <c r="H582" s="341"/>
      <c r="I582" s="340"/>
      <c r="J582" s="341"/>
    </row>
    <row r="583" spans="1:10" ht="20.25">
      <c r="A583" s="333"/>
      <c r="B583" s="339"/>
      <c r="C583" s="339"/>
      <c r="D583" s="339"/>
      <c r="E583" s="343"/>
      <c r="F583" s="340"/>
      <c r="G583" s="341"/>
      <c r="H583" s="341"/>
      <c r="I583" s="340"/>
      <c r="J583" s="341"/>
    </row>
    <row r="584" spans="1:10" ht="20.25">
      <c r="A584" s="333"/>
      <c r="B584" s="339"/>
      <c r="C584" s="339"/>
      <c r="D584" s="339"/>
      <c r="E584" s="343"/>
      <c r="F584" s="340"/>
      <c r="G584" s="341"/>
      <c r="H584" s="341"/>
      <c r="I584" s="340"/>
      <c r="J584" s="341"/>
    </row>
    <row r="585" spans="1:10" ht="20.25">
      <c r="A585" s="333"/>
      <c r="B585" s="339"/>
      <c r="C585" s="339"/>
      <c r="D585" s="339"/>
      <c r="E585" s="343"/>
      <c r="F585" s="340"/>
      <c r="G585" s="341"/>
      <c r="H585" s="341"/>
      <c r="I585" s="340"/>
      <c r="J585" s="341"/>
    </row>
    <row r="586" spans="1:10" ht="20.25">
      <c r="A586" s="333"/>
      <c r="B586" s="339"/>
      <c r="C586" s="339"/>
      <c r="D586" s="339"/>
      <c r="E586" s="343"/>
      <c r="F586" s="340"/>
      <c r="G586" s="341"/>
      <c r="H586" s="341"/>
      <c r="I586" s="340"/>
      <c r="J586" s="341"/>
    </row>
    <row r="587" spans="1:10" ht="20.25">
      <c r="A587" s="333"/>
      <c r="B587" s="339"/>
      <c r="C587" s="339"/>
      <c r="D587" s="339"/>
      <c r="E587" s="343"/>
      <c r="F587" s="340"/>
      <c r="G587" s="341"/>
      <c r="H587" s="341"/>
      <c r="I587" s="340"/>
      <c r="J587" s="341"/>
    </row>
    <row r="588" spans="1:10" ht="20.25">
      <c r="A588" s="333"/>
      <c r="B588" s="339"/>
      <c r="C588" s="339"/>
      <c r="D588" s="339"/>
      <c r="E588" s="343"/>
      <c r="F588" s="340"/>
      <c r="G588" s="341"/>
      <c r="H588" s="341"/>
      <c r="I588" s="340"/>
      <c r="J588" s="341"/>
    </row>
    <row r="589" spans="1:10" ht="20.25">
      <c r="A589" s="333"/>
      <c r="B589" s="339"/>
      <c r="C589" s="339"/>
      <c r="D589" s="339"/>
      <c r="E589" s="343"/>
      <c r="F589" s="340"/>
      <c r="G589" s="341"/>
      <c r="H589" s="341"/>
      <c r="I589" s="340"/>
      <c r="J589" s="341"/>
    </row>
    <row r="590" spans="1:10" ht="20.25">
      <c r="A590" s="333"/>
      <c r="B590" s="339"/>
      <c r="C590" s="339"/>
      <c r="D590" s="339"/>
      <c r="E590" s="343"/>
      <c r="F590" s="340"/>
      <c r="G590" s="341"/>
      <c r="H590" s="341"/>
      <c r="I590" s="340"/>
      <c r="J590" s="341"/>
    </row>
    <row r="591" spans="1:10" ht="20.25">
      <c r="A591" s="333"/>
      <c r="B591" s="339"/>
      <c r="C591" s="339"/>
      <c r="D591" s="339"/>
      <c r="E591" s="343"/>
      <c r="F591" s="340"/>
      <c r="G591" s="341"/>
      <c r="H591" s="341"/>
      <c r="I591" s="340"/>
      <c r="J591" s="341"/>
    </row>
    <row r="592" spans="1:10" ht="20.25">
      <c r="A592" s="333"/>
      <c r="B592" s="339"/>
      <c r="C592" s="339"/>
      <c r="D592" s="339"/>
      <c r="E592" s="343"/>
      <c r="F592" s="340"/>
      <c r="G592" s="341"/>
      <c r="H592" s="341"/>
      <c r="I592" s="340"/>
      <c r="J592" s="341"/>
    </row>
    <row r="593" spans="1:10" ht="20.25">
      <c r="A593" s="333"/>
      <c r="B593" s="339"/>
      <c r="C593" s="339"/>
      <c r="D593" s="339"/>
      <c r="E593" s="343"/>
      <c r="F593" s="340"/>
      <c r="G593" s="341"/>
      <c r="H593" s="341"/>
      <c r="I593" s="340"/>
      <c r="J593" s="341"/>
    </row>
    <row r="594" spans="1:10" ht="20.25">
      <c r="A594" s="333"/>
      <c r="B594" s="339"/>
      <c r="C594" s="339"/>
      <c r="D594" s="339"/>
      <c r="E594" s="343"/>
      <c r="F594" s="340"/>
      <c r="G594" s="341"/>
      <c r="H594" s="341"/>
      <c r="I594" s="340"/>
      <c r="J594" s="341"/>
    </row>
    <row r="595" spans="1:10" ht="20.25">
      <c r="A595" s="333"/>
      <c r="B595" s="339"/>
      <c r="C595" s="339"/>
      <c r="D595" s="339"/>
      <c r="E595" s="343"/>
      <c r="F595" s="340"/>
      <c r="G595" s="341"/>
      <c r="H595" s="341"/>
      <c r="I595" s="340"/>
      <c r="J595" s="341"/>
    </row>
    <row r="596" spans="1:10" ht="20.25">
      <c r="A596" s="333"/>
      <c r="B596" s="339"/>
      <c r="C596" s="339"/>
      <c r="D596" s="339"/>
      <c r="E596" s="343"/>
      <c r="F596" s="340"/>
      <c r="G596" s="341"/>
      <c r="H596" s="341"/>
      <c r="I596" s="340"/>
      <c r="J596" s="341"/>
    </row>
    <row r="597" spans="1:10" ht="20.25">
      <c r="A597" s="333"/>
      <c r="B597" s="339"/>
      <c r="C597" s="339"/>
      <c r="D597" s="339"/>
      <c r="E597" s="343"/>
      <c r="F597" s="340"/>
      <c r="G597" s="341"/>
      <c r="H597" s="341"/>
      <c r="I597" s="340"/>
      <c r="J597" s="341"/>
    </row>
    <row r="598" spans="1:10" ht="20.25">
      <c r="A598" s="333"/>
      <c r="B598" s="339"/>
      <c r="C598" s="339"/>
      <c r="D598" s="339"/>
      <c r="E598" s="343"/>
      <c r="F598" s="340"/>
      <c r="G598" s="341"/>
      <c r="H598" s="341"/>
      <c r="I598" s="340"/>
      <c r="J598" s="341"/>
    </row>
    <row r="599" spans="1:10" ht="20.25">
      <c r="A599" s="333"/>
      <c r="B599" s="339"/>
      <c r="C599" s="339"/>
      <c r="D599" s="339"/>
      <c r="E599" s="343"/>
      <c r="F599" s="340"/>
      <c r="G599" s="341"/>
      <c r="H599" s="341"/>
      <c r="I599" s="340"/>
      <c r="J599" s="341"/>
    </row>
    <row r="600" spans="1:10" ht="20.25">
      <c r="A600" s="333"/>
      <c r="B600" s="339"/>
      <c r="C600" s="339"/>
      <c r="D600" s="339"/>
      <c r="E600" s="343"/>
      <c r="F600" s="340"/>
      <c r="G600" s="341"/>
      <c r="H600" s="341"/>
      <c r="I600" s="340"/>
      <c r="J600" s="341"/>
    </row>
    <row r="601" spans="1:10" ht="20.25">
      <c r="A601" s="333"/>
      <c r="B601" s="339"/>
      <c r="C601" s="339"/>
      <c r="D601" s="339"/>
      <c r="E601" s="343"/>
      <c r="F601" s="340"/>
      <c r="G601" s="341"/>
      <c r="H601" s="341"/>
      <c r="I601" s="340"/>
      <c r="J601" s="341"/>
    </row>
    <row r="602" spans="1:10" ht="20.25">
      <c r="A602" s="333"/>
      <c r="B602" s="339"/>
      <c r="C602" s="339"/>
      <c r="D602" s="339"/>
      <c r="E602" s="343"/>
      <c r="F602" s="340"/>
      <c r="G602" s="341"/>
      <c r="H602" s="341"/>
      <c r="I602" s="340"/>
      <c r="J602" s="341"/>
    </row>
    <row r="603" spans="1:10" ht="20.25">
      <c r="A603" s="333"/>
      <c r="B603" s="339"/>
      <c r="C603" s="339"/>
      <c r="D603" s="339"/>
      <c r="E603" s="343"/>
      <c r="F603" s="340"/>
      <c r="G603" s="341"/>
      <c r="H603" s="341"/>
      <c r="I603" s="340"/>
      <c r="J603" s="341"/>
    </row>
    <row r="604" spans="1:10" ht="20.25">
      <c r="A604" s="333"/>
      <c r="B604" s="339"/>
      <c r="C604" s="339"/>
      <c r="D604" s="339"/>
      <c r="E604" s="343"/>
      <c r="F604" s="340"/>
      <c r="G604" s="341"/>
      <c r="H604" s="341"/>
      <c r="I604" s="340"/>
      <c r="J604" s="341"/>
    </row>
    <row r="605" spans="1:10" ht="20.25">
      <c r="A605" s="333"/>
      <c r="B605" s="339"/>
      <c r="C605" s="339"/>
      <c r="D605" s="339"/>
      <c r="E605" s="343"/>
      <c r="F605" s="340"/>
      <c r="G605" s="341"/>
      <c r="H605" s="341"/>
      <c r="I605" s="340"/>
      <c r="J605" s="341"/>
    </row>
    <row r="606" spans="1:10" ht="20.25">
      <c r="A606" s="333"/>
      <c r="B606" s="339"/>
      <c r="C606" s="339"/>
      <c r="D606" s="339"/>
      <c r="E606" s="343"/>
      <c r="F606" s="340"/>
      <c r="G606" s="341"/>
      <c r="H606" s="341"/>
      <c r="I606" s="340"/>
      <c r="J606" s="341"/>
    </row>
    <row r="607" spans="1:10" ht="20.25">
      <c r="A607" s="333"/>
      <c r="B607" s="339"/>
      <c r="C607" s="339"/>
      <c r="D607" s="339"/>
      <c r="E607" s="343"/>
      <c r="F607" s="340"/>
      <c r="G607" s="341"/>
      <c r="H607" s="341"/>
      <c r="I607" s="340"/>
      <c r="J607" s="341"/>
    </row>
    <row r="608" spans="1:10" ht="20.25">
      <c r="A608" s="333"/>
      <c r="B608" s="339"/>
      <c r="C608" s="339"/>
      <c r="D608" s="339"/>
      <c r="E608" s="343"/>
      <c r="F608" s="340"/>
      <c r="G608" s="341"/>
      <c r="H608" s="341"/>
      <c r="I608" s="340"/>
      <c r="J608" s="341"/>
    </row>
    <row r="609" spans="1:10" ht="20.25">
      <c r="A609" s="333"/>
      <c r="B609" s="339"/>
      <c r="C609" s="339"/>
      <c r="D609" s="339"/>
      <c r="E609" s="343"/>
      <c r="F609" s="340"/>
      <c r="G609" s="341"/>
      <c r="H609" s="341"/>
      <c r="I609" s="340"/>
      <c r="J609" s="341"/>
    </row>
    <row r="610" spans="1:10" ht="20.25">
      <c r="A610" s="333"/>
      <c r="B610" s="339"/>
      <c r="C610" s="339"/>
      <c r="D610" s="339"/>
      <c r="E610" s="343"/>
      <c r="F610" s="340"/>
      <c r="G610" s="341"/>
      <c r="H610" s="341"/>
      <c r="I610" s="340"/>
      <c r="J610" s="341"/>
    </row>
    <row r="611" spans="1:10" ht="20.25">
      <c r="A611" s="333"/>
      <c r="B611" s="339"/>
      <c r="C611" s="339"/>
      <c r="D611" s="339"/>
      <c r="E611" s="343"/>
      <c r="F611" s="340"/>
      <c r="G611" s="341"/>
      <c r="H611" s="341"/>
      <c r="I611" s="340"/>
      <c r="J611" s="341"/>
    </row>
    <row r="612" spans="1:10" ht="20.25">
      <c r="A612" s="333"/>
      <c r="B612" s="339"/>
      <c r="C612" s="339"/>
      <c r="D612" s="339"/>
      <c r="E612" s="343"/>
      <c r="F612" s="340"/>
      <c r="G612" s="341"/>
      <c r="H612" s="341"/>
      <c r="I612" s="340"/>
      <c r="J612" s="341"/>
    </row>
    <row r="613" spans="1:10" ht="20.25">
      <c r="A613" s="333"/>
      <c r="B613" s="339"/>
      <c r="C613" s="339"/>
      <c r="D613" s="339"/>
      <c r="E613" s="343"/>
      <c r="F613" s="340"/>
      <c r="G613" s="341"/>
      <c r="H613" s="341"/>
      <c r="I613" s="340"/>
      <c r="J613" s="341"/>
    </row>
    <row r="614" spans="1:10" ht="20.25">
      <c r="A614" s="333"/>
      <c r="B614" s="339"/>
      <c r="C614" s="339"/>
      <c r="D614" s="339"/>
      <c r="E614" s="343"/>
      <c r="F614" s="340"/>
      <c r="G614" s="341"/>
      <c r="H614" s="341"/>
      <c r="I614" s="340"/>
      <c r="J614" s="341"/>
    </row>
    <row r="615" spans="1:10" ht="20.25">
      <c r="A615" s="333"/>
      <c r="B615" s="339"/>
      <c r="C615" s="339"/>
      <c r="D615" s="339"/>
      <c r="E615" s="343"/>
      <c r="F615" s="340"/>
      <c r="G615" s="341"/>
      <c r="H615" s="341"/>
      <c r="I615" s="340"/>
      <c r="J615" s="341"/>
    </row>
    <row r="616" spans="1:10" ht="20.25">
      <c r="A616" s="333"/>
      <c r="B616" s="339"/>
      <c r="C616" s="339"/>
      <c r="D616" s="339"/>
      <c r="E616" s="343"/>
      <c r="F616" s="340"/>
      <c r="G616" s="341"/>
      <c r="H616" s="341"/>
      <c r="I616" s="340"/>
      <c r="J616" s="341"/>
    </row>
    <row r="617" spans="1:10" ht="20.25">
      <c r="A617" s="333"/>
      <c r="B617" s="339"/>
      <c r="C617" s="339"/>
      <c r="D617" s="339"/>
      <c r="E617" s="343"/>
      <c r="F617" s="340"/>
      <c r="G617" s="341"/>
      <c r="H617" s="341"/>
      <c r="I617" s="340"/>
      <c r="J617" s="341"/>
    </row>
    <row r="618" spans="1:10" ht="20.25">
      <c r="A618" s="333"/>
      <c r="B618" s="339"/>
      <c r="C618" s="339"/>
      <c r="D618" s="339"/>
      <c r="E618" s="343"/>
      <c r="F618" s="340"/>
      <c r="G618" s="341"/>
      <c r="H618" s="341"/>
      <c r="I618" s="340"/>
      <c r="J618" s="341"/>
    </row>
    <row r="619" spans="1:10" ht="20.25">
      <c r="A619" s="333"/>
      <c r="B619" s="339"/>
      <c r="C619" s="339"/>
      <c r="D619" s="339"/>
      <c r="E619" s="343"/>
      <c r="F619" s="340"/>
      <c r="G619" s="341"/>
      <c r="H619" s="341"/>
      <c r="I619" s="340"/>
      <c r="J619" s="341"/>
    </row>
    <row r="620" spans="1:10" ht="20.25">
      <c r="A620" s="333"/>
      <c r="B620" s="339"/>
      <c r="C620" s="339"/>
      <c r="D620" s="339"/>
      <c r="E620" s="343"/>
      <c r="F620" s="340"/>
      <c r="G620" s="341"/>
      <c r="H620" s="341"/>
      <c r="I620" s="340"/>
      <c r="J620" s="341"/>
    </row>
    <row r="621" spans="1:10" ht="20.25">
      <c r="A621" s="333"/>
      <c r="B621" s="339"/>
      <c r="C621" s="339"/>
      <c r="D621" s="339"/>
      <c r="E621" s="343"/>
      <c r="F621" s="340"/>
      <c r="G621" s="341"/>
      <c r="H621" s="341"/>
      <c r="I621" s="340"/>
      <c r="J621" s="341"/>
    </row>
    <row r="622" spans="1:10" ht="20.25">
      <c r="A622" s="333"/>
      <c r="B622" s="339"/>
      <c r="C622" s="339"/>
      <c r="D622" s="339"/>
      <c r="E622" s="343"/>
      <c r="F622" s="340"/>
      <c r="G622" s="341"/>
      <c r="H622" s="341"/>
      <c r="I622" s="340"/>
      <c r="J622" s="341"/>
    </row>
    <row r="623" spans="1:10" ht="20.25">
      <c r="A623" s="333"/>
      <c r="B623" s="339"/>
      <c r="C623" s="339"/>
      <c r="D623" s="339"/>
      <c r="E623" s="343"/>
      <c r="F623" s="340"/>
      <c r="G623" s="341"/>
      <c r="H623" s="341"/>
      <c r="I623" s="340"/>
      <c r="J623" s="341"/>
    </row>
    <row r="624" spans="1:10" ht="20.25">
      <c r="A624" s="333"/>
      <c r="B624" s="339"/>
      <c r="C624" s="339"/>
      <c r="D624" s="339"/>
      <c r="E624" s="343"/>
      <c r="F624" s="340"/>
      <c r="G624" s="341"/>
      <c r="H624" s="341"/>
      <c r="I624" s="340"/>
      <c r="J624" s="341"/>
    </row>
    <row r="625" spans="1:10" ht="20.25">
      <c r="A625" s="333"/>
      <c r="B625" s="339"/>
      <c r="C625" s="339"/>
      <c r="D625" s="339"/>
      <c r="E625" s="343"/>
      <c r="F625" s="340"/>
      <c r="G625" s="341"/>
      <c r="H625" s="341"/>
      <c r="I625" s="340"/>
      <c r="J625" s="341"/>
    </row>
    <row r="626" spans="1:10" ht="20.25">
      <c r="A626" s="333"/>
      <c r="B626" s="339"/>
      <c r="C626" s="339"/>
      <c r="D626" s="339"/>
      <c r="E626" s="343"/>
      <c r="F626" s="340"/>
      <c r="G626" s="341"/>
      <c r="H626" s="341"/>
      <c r="I626" s="340"/>
      <c r="J626" s="341"/>
    </row>
    <row r="627" spans="1:10" ht="20.25">
      <c r="A627" s="333"/>
      <c r="B627" s="339"/>
      <c r="C627" s="339"/>
      <c r="D627" s="339"/>
      <c r="E627" s="343"/>
      <c r="F627" s="340"/>
      <c r="G627" s="341"/>
      <c r="H627" s="341"/>
      <c r="I627" s="340"/>
      <c r="J627" s="341"/>
    </row>
    <row r="628" spans="1:10" ht="20.25">
      <c r="A628" s="333"/>
      <c r="B628" s="339"/>
      <c r="C628" s="339"/>
      <c r="D628" s="339"/>
      <c r="E628" s="343"/>
      <c r="F628" s="340"/>
      <c r="G628" s="341"/>
      <c r="H628" s="341"/>
      <c r="I628" s="340"/>
      <c r="J628" s="341"/>
    </row>
    <row r="629" spans="1:10" ht="20.25">
      <c r="A629" s="333"/>
      <c r="B629" s="339"/>
      <c r="C629" s="339"/>
      <c r="D629" s="339"/>
      <c r="E629" s="343"/>
      <c r="F629" s="340"/>
      <c r="G629" s="341"/>
      <c r="H629" s="341"/>
      <c r="I629" s="340"/>
      <c r="J629" s="341"/>
    </row>
    <row r="630" spans="1:10" ht="20.25">
      <c r="A630" s="333"/>
      <c r="B630" s="339"/>
      <c r="C630" s="339"/>
      <c r="D630" s="339"/>
      <c r="E630" s="343"/>
      <c r="F630" s="340"/>
      <c r="G630" s="341"/>
      <c r="H630" s="341"/>
      <c r="I630" s="340"/>
      <c r="J630" s="341"/>
    </row>
    <row r="631" spans="1:10" ht="20.25">
      <c r="A631" s="333"/>
      <c r="B631" s="339"/>
      <c r="C631" s="339"/>
      <c r="D631" s="339"/>
      <c r="E631" s="343"/>
      <c r="F631" s="340"/>
      <c r="G631" s="341"/>
      <c r="H631" s="341"/>
      <c r="I631" s="340"/>
      <c r="J631" s="341"/>
    </row>
    <row r="632" spans="1:10" ht="20.25">
      <c r="A632" s="333"/>
      <c r="B632" s="339"/>
      <c r="C632" s="339"/>
      <c r="D632" s="339"/>
      <c r="E632" s="343"/>
      <c r="F632" s="340"/>
      <c r="G632" s="341"/>
      <c r="H632" s="341"/>
      <c r="I632" s="340"/>
      <c r="J632" s="341"/>
    </row>
    <row r="633" spans="1:10" ht="20.25">
      <c r="A633" s="333"/>
      <c r="B633" s="339"/>
      <c r="C633" s="339"/>
      <c r="D633" s="339"/>
      <c r="E633" s="343"/>
      <c r="F633" s="340"/>
      <c r="G633" s="341"/>
      <c r="H633" s="341"/>
      <c r="I633" s="340"/>
      <c r="J633" s="341"/>
    </row>
    <row r="634" spans="1:10" ht="20.25">
      <c r="A634" s="333"/>
      <c r="B634" s="339"/>
      <c r="C634" s="339"/>
      <c r="D634" s="339"/>
      <c r="E634" s="343"/>
      <c r="F634" s="340"/>
      <c r="G634" s="341"/>
      <c r="H634" s="341"/>
      <c r="I634" s="340"/>
      <c r="J634" s="341"/>
    </row>
    <row r="635" spans="1:10" ht="20.25">
      <c r="A635" s="333"/>
      <c r="B635" s="339"/>
      <c r="C635" s="339"/>
      <c r="D635" s="339"/>
      <c r="E635" s="343"/>
      <c r="F635" s="340"/>
      <c r="G635" s="341"/>
      <c r="H635" s="341"/>
      <c r="I635" s="340"/>
      <c r="J635" s="341"/>
    </row>
    <row r="636" spans="1:10" ht="20.25">
      <c r="A636" s="333"/>
      <c r="B636" s="339"/>
      <c r="C636" s="339"/>
      <c r="D636" s="339"/>
      <c r="E636" s="343"/>
      <c r="F636" s="340"/>
      <c r="G636" s="341"/>
      <c r="H636" s="341"/>
      <c r="I636" s="340"/>
      <c r="J636" s="341"/>
    </row>
    <row r="637" spans="1:10" ht="20.25">
      <c r="A637" s="333"/>
      <c r="B637" s="339"/>
      <c r="C637" s="339"/>
      <c r="D637" s="339"/>
      <c r="E637" s="343"/>
      <c r="F637" s="340"/>
      <c r="G637" s="341"/>
      <c r="H637" s="341"/>
      <c r="I637" s="340"/>
      <c r="J637" s="341"/>
    </row>
    <row r="638" spans="1:10" ht="20.25">
      <c r="A638" s="333"/>
      <c r="B638" s="339"/>
      <c r="C638" s="339"/>
      <c r="D638" s="339"/>
      <c r="E638" s="343"/>
      <c r="F638" s="340"/>
      <c r="G638" s="341"/>
      <c r="H638" s="341"/>
      <c r="I638" s="340"/>
      <c r="J638" s="341"/>
    </row>
    <row r="639" spans="1:10" ht="20.25">
      <c r="A639" s="333"/>
      <c r="B639" s="339"/>
      <c r="C639" s="339"/>
      <c r="D639" s="339"/>
      <c r="E639" s="343"/>
      <c r="F639" s="340"/>
      <c r="G639" s="341"/>
      <c r="H639" s="341"/>
      <c r="I639" s="340"/>
      <c r="J639" s="341"/>
    </row>
    <row r="640" spans="1:10" ht="20.25">
      <c r="A640" s="333"/>
      <c r="B640" s="339"/>
      <c r="C640" s="339"/>
      <c r="D640" s="339"/>
      <c r="E640" s="343"/>
      <c r="F640" s="340"/>
      <c r="G640" s="341"/>
      <c r="H640" s="341"/>
      <c r="I640" s="340"/>
      <c r="J640" s="341"/>
    </row>
    <row r="641" spans="1:10" ht="20.25">
      <c r="A641" s="333"/>
      <c r="B641" s="339"/>
      <c r="C641" s="339"/>
      <c r="D641" s="339"/>
      <c r="E641" s="343"/>
      <c r="F641" s="340"/>
      <c r="G641" s="341"/>
      <c r="H641" s="341"/>
      <c r="I641" s="340"/>
      <c r="J641" s="341"/>
    </row>
    <row r="642" spans="1:10" ht="20.25">
      <c r="A642" s="333"/>
      <c r="B642" s="339"/>
      <c r="C642" s="339"/>
      <c r="D642" s="339"/>
      <c r="E642" s="343"/>
      <c r="F642" s="340"/>
      <c r="G642" s="341"/>
      <c r="H642" s="341"/>
      <c r="I642" s="340"/>
      <c r="J642" s="341"/>
    </row>
    <row r="643" spans="1:10" ht="20.25">
      <c r="A643" s="333"/>
      <c r="B643" s="339"/>
      <c r="C643" s="339"/>
      <c r="D643" s="339"/>
      <c r="E643" s="343"/>
      <c r="F643" s="340"/>
      <c r="G643" s="341"/>
      <c r="H643" s="341"/>
      <c r="I643" s="340"/>
      <c r="J643" s="341"/>
    </row>
    <row r="644" spans="1:10" ht="20.25">
      <c r="A644" s="333"/>
      <c r="B644" s="339"/>
      <c r="C644" s="339"/>
      <c r="D644" s="339"/>
      <c r="E644" s="343"/>
      <c r="F644" s="340"/>
      <c r="G644" s="341"/>
      <c r="H644" s="341"/>
      <c r="I644" s="340"/>
      <c r="J644" s="341"/>
    </row>
    <row r="645" spans="1:10" ht="20.25">
      <c r="A645" s="333"/>
      <c r="B645" s="339"/>
      <c r="C645" s="339"/>
      <c r="D645" s="339"/>
      <c r="E645" s="343"/>
      <c r="F645" s="340"/>
      <c r="G645" s="341"/>
      <c r="H645" s="341"/>
      <c r="I645" s="340"/>
      <c r="J645" s="341"/>
    </row>
    <row r="646" spans="1:10" ht="20.25">
      <c r="A646" s="333"/>
      <c r="B646" s="339"/>
      <c r="C646" s="339"/>
      <c r="D646" s="339"/>
      <c r="E646" s="343"/>
      <c r="F646" s="340"/>
      <c r="G646" s="341"/>
      <c r="H646" s="341"/>
      <c r="I646" s="340"/>
      <c r="J646" s="341"/>
    </row>
    <row r="647" spans="1:10" ht="20.25">
      <c r="A647" s="333"/>
      <c r="B647" s="339"/>
      <c r="C647" s="339"/>
      <c r="D647" s="339"/>
      <c r="E647" s="343"/>
      <c r="F647" s="340"/>
      <c r="G647" s="341"/>
      <c r="H647" s="341"/>
      <c r="I647" s="340"/>
      <c r="J647" s="341"/>
    </row>
    <row r="648" spans="1:10" ht="20.25">
      <c r="A648" s="333"/>
      <c r="B648" s="339"/>
      <c r="C648" s="339"/>
      <c r="D648" s="339"/>
      <c r="E648" s="343"/>
      <c r="F648" s="340"/>
      <c r="G648" s="341"/>
      <c r="H648" s="341"/>
      <c r="I648" s="340"/>
      <c r="J648" s="341"/>
    </row>
    <row r="649" spans="1:10" ht="20.25">
      <c r="A649" s="333"/>
      <c r="B649" s="339"/>
      <c r="C649" s="339"/>
      <c r="D649" s="339"/>
      <c r="E649" s="343"/>
      <c r="F649" s="340"/>
      <c r="G649" s="341"/>
      <c r="H649" s="341"/>
      <c r="I649" s="340"/>
      <c r="J649" s="341"/>
    </row>
    <row r="650" spans="1:10" ht="20.25">
      <c r="A650" s="333"/>
      <c r="B650" s="339"/>
      <c r="C650" s="339"/>
      <c r="D650" s="339"/>
      <c r="E650" s="343"/>
      <c r="F650" s="340"/>
      <c r="G650" s="341"/>
      <c r="H650" s="341"/>
      <c r="I650" s="340"/>
      <c r="J650" s="341"/>
    </row>
    <row r="651" spans="1:10" ht="20.25">
      <c r="A651" s="333"/>
      <c r="B651" s="339"/>
      <c r="C651" s="339"/>
      <c r="D651" s="339"/>
      <c r="E651" s="343"/>
      <c r="F651" s="340"/>
      <c r="G651" s="341"/>
      <c r="H651" s="341"/>
      <c r="I651" s="340"/>
      <c r="J651" s="341"/>
    </row>
    <row r="652" spans="1:10" ht="20.25">
      <c r="A652" s="333"/>
      <c r="B652" s="339"/>
      <c r="C652" s="339"/>
      <c r="D652" s="339"/>
      <c r="E652" s="343"/>
      <c r="F652" s="340"/>
      <c r="G652" s="341"/>
      <c r="H652" s="341"/>
      <c r="I652" s="340"/>
      <c r="J652" s="341"/>
    </row>
    <row r="653" spans="1:10" ht="20.25">
      <c r="A653" s="333"/>
      <c r="B653" s="339"/>
      <c r="C653" s="339"/>
      <c r="D653" s="339"/>
      <c r="E653" s="343"/>
      <c r="F653" s="340"/>
      <c r="G653" s="341"/>
      <c r="H653" s="341"/>
      <c r="I653" s="340"/>
      <c r="J653" s="341"/>
    </row>
    <row r="654" spans="1:10" ht="20.25">
      <c r="A654" s="333"/>
      <c r="B654" s="339"/>
      <c r="C654" s="339"/>
      <c r="D654" s="339"/>
      <c r="E654" s="343"/>
      <c r="F654" s="340"/>
      <c r="G654" s="341"/>
      <c r="H654" s="341"/>
      <c r="I654" s="340"/>
      <c r="J654" s="341"/>
    </row>
    <row r="655" spans="1:10" ht="20.25">
      <c r="A655" s="333"/>
      <c r="B655" s="339"/>
      <c r="C655" s="339"/>
      <c r="D655" s="339"/>
      <c r="E655" s="343"/>
      <c r="F655" s="340"/>
      <c r="G655" s="341"/>
      <c r="H655" s="341"/>
      <c r="I655" s="340"/>
      <c r="J655" s="341"/>
    </row>
    <row r="656" spans="1:10" ht="20.25">
      <c r="A656" s="333"/>
      <c r="B656" s="339"/>
      <c r="C656" s="339"/>
      <c r="D656" s="339"/>
      <c r="E656" s="343"/>
      <c r="F656" s="340"/>
      <c r="G656" s="341"/>
      <c r="H656" s="341"/>
      <c r="I656" s="340"/>
      <c r="J656" s="341"/>
    </row>
    <row r="657" spans="1:10" ht="20.25">
      <c r="A657" s="333"/>
      <c r="B657" s="339"/>
      <c r="C657" s="339"/>
      <c r="D657" s="339"/>
      <c r="E657" s="343"/>
      <c r="F657" s="340"/>
      <c r="G657" s="341"/>
      <c r="H657" s="341"/>
      <c r="I657" s="340"/>
      <c r="J657" s="341"/>
    </row>
    <row r="658" spans="1:10" ht="20.25">
      <c r="A658" s="333"/>
      <c r="B658" s="339"/>
      <c r="C658" s="339"/>
      <c r="D658" s="339"/>
      <c r="E658" s="343"/>
      <c r="F658" s="340"/>
      <c r="G658" s="341"/>
      <c r="H658" s="341"/>
      <c r="I658" s="340"/>
      <c r="J658" s="341"/>
    </row>
    <row r="659" spans="1:10" ht="20.25">
      <c r="A659" s="333"/>
      <c r="B659" s="339"/>
      <c r="C659" s="339"/>
      <c r="D659" s="339"/>
      <c r="E659" s="343"/>
      <c r="F659" s="340"/>
      <c r="G659" s="341"/>
      <c r="H659" s="341"/>
      <c r="I659" s="340"/>
      <c r="J659" s="341"/>
    </row>
    <row r="660" spans="1:10" ht="20.25">
      <c r="A660" s="333"/>
      <c r="B660" s="339"/>
      <c r="C660" s="339"/>
      <c r="D660" s="339"/>
      <c r="E660" s="343"/>
      <c r="F660" s="340"/>
      <c r="G660" s="341"/>
      <c r="H660" s="341"/>
      <c r="I660" s="340"/>
      <c r="J660" s="341"/>
    </row>
    <row r="661" spans="1:10" ht="20.25">
      <c r="A661" s="333"/>
      <c r="B661" s="339"/>
      <c r="C661" s="339"/>
      <c r="D661" s="339"/>
      <c r="E661" s="343"/>
      <c r="F661" s="340"/>
      <c r="G661" s="341"/>
      <c r="H661" s="341"/>
      <c r="I661" s="340"/>
      <c r="J661" s="341"/>
    </row>
    <row r="662" spans="1:10" ht="20.25">
      <c r="A662" s="333"/>
      <c r="B662" s="339"/>
      <c r="C662" s="339"/>
      <c r="D662" s="339"/>
      <c r="E662" s="343"/>
      <c r="F662" s="340"/>
      <c r="G662" s="341"/>
      <c r="H662" s="341"/>
      <c r="I662" s="340"/>
      <c r="J662" s="341"/>
    </row>
    <row r="663" spans="1:10" ht="20.25">
      <c r="A663" s="333"/>
      <c r="B663" s="339"/>
      <c r="C663" s="339"/>
      <c r="D663" s="339"/>
      <c r="E663" s="343"/>
      <c r="F663" s="340"/>
      <c r="G663" s="341"/>
      <c r="H663" s="341"/>
      <c r="I663" s="340"/>
      <c r="J663" s="341"/>
    </row>
    <row r="664" spans="1:10" ht="20.25">
      <c r="A664" s="333"/>
      <c r="B664" s="339"/>
      <c r="C664" s="339"/>
      <c r="D664" s="339"/>
      <c r="E664" s="343"/>
      <c r="F664" s="340"/>
      <c r="G664" s="341"/>
      <c r="H664" s="341"/>
      <c r="I664" s="340"/>
      <c r="J664" s="341"/>
    </row>
    <row r="665" spans="1:10" ht="20.25">
      <c r="A665" s="333"/>
      <c r="B665" s="339"/>
      <c r="C665" s="339"/>
      <c r="D665" s="339"/>
      <c r="E665" s="343"/>
      <c r="F665" s="340"/>
      <c r="G665" s="341"/>
      <c r="H665" s="341"/>
      <c r="I665" s="340"/>
      <c r="J665" s="341"/>
    </row>
    <row r="666" spans="1:10" ht="20.25">
      <c r="A666" s="333"/>
      <c r="B666" s="339"/>
      <c r="C666" s="339"/>
      <c r="D666" s="339"/>
      <c r="E666" s="343"/>
      <c r="F666" s="340"/>
      <c r="G666" s="341"/>
      <c r="H666" s="341"/>
      <c r="I666" s="340"/>
      <c r="J666" s="341"/>
    </row>
    <row r="667" spans="1:10" ht="20.25">
      <c r="A667" s="333"/>
      <c r="B667" s="339"/>
      <c r="C667" s="339"/>
      <c r="D667" s="339"/>
      <c r="E667" s="343"/>
      <c r="F667" s="340"/>
      <c r="G667" s="341"/>
      <c r="H667" s="341"/>
      <c r="I667" s="340"/>
      <c r="J667" s="341"/>
    </row>
    <row r="668" spans="1:10" ht="20.25">
      <c r="A668" s="333"/>
      <c r="B668" s="339"/>
      <c r="C668" s="339"/>
      <c r="D668" s="339"/>
      <c r="E668" s="343"/>
      <c r="F668" s="340"/>
      <c r="G668" s="341"/>
      <c r="H668" s="341"/>
      <c r="I668" s="340"/>
      <c r="J668" s="341"/>
    </row>
    <row r="669" spans="1:10" ht="20.25">
      <c r="A669" s="333"/>
      <c r="B669" s="339"/>
      <c r="C669" s="339"/>
      <c r="D669" s="339"/>
      <c r="E669" s="343"/>
      <c r="F669" s="340"/>
      <c r="G669" s="341"/>
      <c r="H669" s="341"/>
      <c r="I669" s="340"/>
      <c r="J669" s="341"/>
    </row>
    <row r="670" spans="1:10" ht="20.25">
      <c r="A670" s="333"/>
      <c r="B670" s="339"/>
      <c r="C670" s="339"/>
      <c r="D670" s="339"/>
      <c r="E670" s="343"/>
      <c r="F670" s="340"/>
      <c r="G670" s="341"/>
      <c r="H670" s="341"/>
      <c r="I670" s="340"/>
      <c r="J670" s="341"/>
    </row>
    <row r="671" spans="1:10" ht="20.25">
      <c r="A671" s="333"/>
      <c r="B671" s="339"/>
      <c r="C671" s="339"/>
      <c r="D671" s="339"/>
      <c r="E671" s="343"/>
      <c r="F671" s="340"/>
      <c r="G671" s="341"/>
      <c r="H671" s="341"/>
      <c r="I671" s="340"/>
      <c r="J671" s="341"/>
    </row>
    <row r="672" spans="1:10" ht="20.25">
      <c r="A672" s="333"/>
      <c r="B672" s="339"/>
      <c r="C672" s="339"/>
      <c r="D672" s="339"/>
      <c r="E672" s="343"/>
      <c r="F672" s="340"/>
      <c r="G672" s="341"/>
      <c r="H672" s="341"/>
      <c r="I672" s="340"/>
      <c r="J672" s="341"/>
    </row>
    <row r="673" spans="1:10" ht="20.25">
      <c r="A673" s="333"/>
      <c r="B673" s="339"/>
      <c r="C673" s="339"/>
      <c r="D673" s="339"/>
      <c r="E673" s="343"/>
      <c r="F673" s="340"/>
      <c r="G673" s="341"/>
      <c r="H673" s="341"/>
      <c r="I673" s="340"/>
      <c r="J673" s="341"/>
    </row>
    <row r="674" spans="1:10" ht="20.25">
      <c r="A674" s="333"/>
      <c r="B674" s="339"/>
      <c r="C674" s="339"/>
      <c r="D674" s="339"/>
      <c r="E674" s="343"/>
      <c r="F674" s="340"/>
      <c r="G674" s="341"/>
      <c r="H674" s="341"/>
      <c r="I674" s="340"/>
      <c r="J674" s="341"/>
    </row>
    <row r="675" spans="1:10" ht="20.25">
      <c r="A675" s="333"/>
      <c r="B675" s="339"/>
      <c r="C675" s="339"/>
      <c r="D675" s="339"/>
      <c r="E675" s="343"/>
      <c r="F675" s="340"/>
      <c r="G675" s="341"/>
      <c r="H675" s="341"/>
      <c r="I675" s="340"/>
      <c r="J675" s="341"/>
    </row>
    <row r="676" spans="1:10" ht="20.25">
      <c r="A676" s="333"/>
      <c r="B676" s="339"/>
      <c r="C676" s="339"/>
      <c r="D676" s="339"/>
      <c r="E676" s="343"/>
      <c r="F676" s="340"/>
      <c r="G676" s="341"/>
      <c r="H676" s="341"/>
      <c r="I676" s="340"/>
      <c r="J676" s="341"/>
    </row>
    <row r="677" spans="1:10" ht="20.25">
      <c r="A677" s="333"/>
      <c r="B677" s="339"/>
      <c r="C677" s="339"/>
      <c r="D677" s="339"/>
      <c r="E677" s="343"/>
      <c r="F677" s="340"/>
      <c r="G677" s="341"/>
      <c r="H677" s="341"/>
      <c r="I677" s="340"/>
      <c r="J677" s="341"/>
    </row>
    <row r="678" spans="1:10" ht="20.25">
      <c r="A678" s="333"/>
      <c r="B678" s="339"/>
      <c r="C678" s="339"/>
      <c r="D678" s="339"/>
      <c r="E678" s="343"/>
      <c r="F678" s="340"/>
      <c r="G678" s="341"/>
      <c r="H678" s="341"/>
      <c r="I678" s="340"/>
      <c r="J678" s="341"/>
    </row>
    <row r="679" spans="1:10" ht="20.25">
      <c r="A679" s="333"/>
      <c r="B679" s="339"/>
      <c r="C679" s="339"/>
      <c r="D679" s="339"/>
      <c r="E679" s="343"/>
      <c r="F679" s="340"/>
      <c r="G679" s="341"/>
      <c r="H679" s="341"/>
      <c r="I679" s="340"/>
      <c r="J679" s="341"/>
    </row>
    <row r="680" spans="1:10" ht="20.25">
      <c r="A680" s="333"/>
      <c r="B680" s="339"/>
      <c r="C680" s="339"/>
      <c r="D680" s="339"/>
      <c r="E680" s="343"/>
      <c r="F680" s="340"/>
      <c r="G680" s="341"/>
      <c r="H680" s="341"/>
      <c r="I680" s="340"/>
      <c r="J680" s="341"/>
    </row>
    <row r="681" spans="1:10" ht="20.25">
      <c r="A681" s="333"/>
      <c r="B681" s="339"/>
      <c r="C681" s="339"/>
      <c r="D681" s="339"/>
      <c r="E681" s="343"/>
      <c r="F681" s="340"/>
      <c r="G681" s="341"/>
      <c r="H681" s="341"/>
      <c r="I681" s="340"/>
      <c r="J681" s="341"/>
    </row>
    <row r="682" spans="1:10" ht="20.25">
      <c r="A682" s="333"/>
      <c r="B682" s="339"/>
      <c r="C682" s="339"/>
      <c r="D682" s="339"/>
      <c r="E682" s="343"/>
      <c r="F682" s="340"/>
      <c r="G682" s="341"/>
      <c r="H682" s="341"/>
      <c r="I682" s="340"/>
      <c r="J682" s="341"/>
    </row>
    <row r="683" spans="1:10" ht="20.25">
      <c r="A683" s="333"/>
      <c r="B683" s="339"/>
      <c r="C683" s="339"/>
      <c r="D683" s="339"/>
      <c r="E683" s="343"/>
      <c r="F683" s="340"/>
      <c r="G683" s="341"/>
      <c r="H683" s="341"/>
      <c r="I683" s="340"/>
      <c r="J683" s="341"/>
    </row>
    <row r="684" spans="1:10" ht="20.25">
      <c r="A684" s="333"/>
      <c r="B684" s="339"/>
      <c r="C684" s="339"/>
      <c r="D684" s="339"/>
      <c r="E684" s="343"/>
      <c r="F684" s="340"/>
      <c r="G684" s="341"/>
      <c r="H684" s="341"/>
      <c r="I684" s="340"/>
      <c r="J684" s="341"/>
    </row>
    <row r="685" spans="1:10" ht="20.25">
      <c r="A685" s="333"/>
      <c r="B685" s="339"/>
      <c r="C685" s="339"/>
      <c r="D685" s="339"/>
      <c r="E685" s="343"/>
      <c r="F685" s="340"/>
      <c r="G685" s="341"/>
      <c r="H685" s="341"/>
      <c r="I685" s="340"/>
      <c r="J685" s="341"/>
    </row>
    <row r="686" spans="1:10" ht="20.25">
      <c r="A686" s="333"/>
      <c r="B686" s="339"/>
      <c r="C686" s="339"/>
      <c r="D686" s="339"/>
      <c r="E686" s="343"/>
      <c r="F686" s="340"/>
      <c r="G686" s="341"/>
      <c r="H686" s="341"/>
      <c r="I686" s="340"/>
      <c r="J686" s="341"/>
    </row>
    <row r="687" spans="1:10" ht="20.25">
      <c r="A687" s="333"/>
      <c r="B687" s="339"/>
      <c r="C687" s="339"/>
      <c r="D687" s="339"/>
      <c r="E687" s="343"/>
      <c r="F687" s="340"/>
      <c r="G687" s="341"/>
      <c r="H687" s="341"/>
      <c r="I687" s="340"/>
      <c r="J687" s="341"/>
    </row>
    <row r="688" spans="1:10" ht="20.25">
      <c r="A688" s="333"/>
      <c r="B688" s="339"/>
      <c r="C688" s="339"/>
      <c r="D688" s="339"/>
      <c r="E688" s="343"/>
      <c r="F688" s="340"/>
      <c r="G688" s="341"/>
      <c r="H688" s="341"/>
      <c r="I688" s="340"/>
      <c r="J688" s="341"/>
    </row>
    <row r="689" spans="1:10" ht="20.25">
      <c r="A689" s="333"/>
      <c r="B689" s="339"/>
      <c r="C689" s="339"/>
      <c r="D689" s="339"/>
      <c r="E689" s="343"/>
      <c r="F689" s="340"/>
      <c r="G689" s="341"/>
      <c r="H689" s="341"/>
      <c r="I689" s="340"/>
      <c r="J689" s="341"/>
    </row>
    <row r="690" spans="1:10" ht="20.25">
      <c r="A690" s="333"/>
      <c r="B690" s="339"/>
      <c r="C690" s="339"/>
      <c r="D690" s="339"/>
      <c r="E690" s="343"/>
      <c r="F690" s="340"/>
      <c r="G690" s="341"/>
      <c r="H690" s="341"/>
      <c r="I690" s="340"/>
      <c r="J690" s="341"/>
    </row>
    <row r="691" spans="1:10" ht="20.25">
      <c r="A691" s="333"/>
      <c r="B691" s="339"/>
      <c r="C691" s="339"/>
      <c r="D691" s="339"/>
      <c r="E691" s="343"/>
      <c r="F691" s="340"/>
      <c r="G691" s="341"/>
      <c r="H691" s="341"/>
      <c r="I691" s="340"/>
      <c r="J691" s="341"/>
    </row>
    <row r="692" spans="1:10" ht="20.25">
      <c r="A692" s="333"/>
      <c r="B692" s="339"/>
      <c r="C692" s="339"/>
      <c r="D692" s="339"/>
      <c r="E692" s="343"/>
      <c r="F692" s="340"/>
      <c r="G692" s="341"/>
      <c r="H692" s="341"/>
      <c r="I692" s="340"/>
      <c r="J692" s="341"/>
    </row>
    <row r="693" spans="1:10" ht="20.25">
      <c r="A693" s="333"/>
      <c r="B693" s="339"/>
      <c r="C693" s="339"/>
      <c r="D693" s="339"/>
      <c r="E693" s="343"/>
      <c r="F693" s="340"/>
      <c r="G693" s="341"/>
      <c r="H693" s="341"/>
      <c r="I693" s="340"/>
      <c r="J693" s="341"/>
    </row>
    <row r="694" spans="1:10" ht="20.25">
      <c r="A694" s="333"/>
      <c r="B694" s="339"/>
      <c r="C694" s="339"/>
      <c r="D694" s="339"/>
      <c r="E694" s="343"/>
      <c r="F694" s="340"/>
      <c r="G694" s="341"/>
      <c r="H694" s="341"/>
      <c r="I694" s="340"/>
      <c r="J694" s="341"/>
    </row>
    <row r="695" spans="1:10" ht="20.25">
      <c r="A695" s="333"/>
      <c r="B695" s="339"/>
      <c r="C695" s="339"/>
      <c r="D695" s="339"/>
      <c r="E695" s="343"/>
      <c r="F695" s="340"/>
      <c r="G695" s="341"/>
      <c r="H695" s="341"/>
      <c r="I695" s="340"/>
      <c r="J695" s="341"/>
    </row>
    <row r="696" spans="1:10" ht="20.25">
      <c r="A696" s="333"/>
      <c r="B696" s="339"/>
      <c r="C696" s="339"/>
      <c r="D696" s="339"/>
      <c r="E696" s="343"/>
      <c r="F696" s="340"/>
      <c r="G696" s="341"/>
      <c r="H696" s="341"/>
      <c r="I696" s="340"/>
      <c r="J696" s="341"/>
    </row>
    <row r="697" spans="1:10" ht="20.25">
      <c r="A697" s="333"/>
      <c r="B697" s="339"/>
      <c r="C697" s="339"/>
      <c r="D697" s="339"/>
      <c r="E697" s="343"/>
      <c r="F697" s="340"/>
      <c r="G697" s="341"/>
      <c r="H697" s="341"/>
      <c r="I697" s="340"/>
      <c r="J697" s="341"/>
    </row>
    <row r="698" spans="1:10" ht="20.25">
      <c r="A698" s="333"/>
      <c r="B698" s="339"/>
      <c r="C698" s="339"/>
      <c r="D698" s="339"/>
      <c r="E698" s="343"/>
      <c r="F698" s="340"/>
      <c r="G698" s="341"/>
      <c r="H698" s="341"/>
      <c r="I698" s="340"/>
      <c r="J698" s="341"/>
    </row>
    <row r="699" spans="1:10" ht="20.25">
      <c r="A699" s="333"/>
      <c r="B699" s="339"/>
      <c r="C699" s="339"/>
      <c r="D699" s="339"/>
      <c r="E699" s="343"/>
      <c r="F699" s="340"/>
      <c r="G699" s="341"/>
      <c r="H699" s="341"/>
      <c r="I699" s="340"/>
      <c r="J699" s="341"/>
    </row>
    <row r="700" spans="1:10" ht="20.25">
      <c r="A700" s="333"/>
      <c r="B700" s="339"/>
      <c r="C700" s="339"/>
      <c r="D700" s="339"/>
      <c r="E700" s="343"/>
      <c r="F700" s="340"/>
      <c r="G700" s="341"/>
      <c r="H700" s="341"/>
      <c r="I700" s="340"/>
      <c r="J700" s="341"/>
    </row>
    <row r="701" spans="1:10" ht="20.25">
      <c r="A701" s="333"/>
      <c r="B701" s="339"/>
      <c r="C701" s="339"/>
      <c r="D701" s="339"/>
      <c r="E701" s="343"/>
      <c r="F701" s="340"/>
      <c r="G701" s="341"/>
      <c r="H701" s="341"/>
      <c r="I701" s="340"/>
      <c r="J701" s="341"/>
    </row>
    <row r="702" spans="1:10" ht="20.25">
      <c r="A702" s="333"/>
      <c r="B702" s="339"/>
      <c r="C702" s="339"/>
      <c r="D702" s="339"/>
      <c r="E702" s="343"/>
      <c r="F702" s="340"/>
      <c r="G702" s="341"/>
      <c r="H702" s="341"/>
      <c r="I702" s="340"/>
      <c r="J702" s="341"/>
    </row>
    <row r="703" spans="1:10" ht="20.25">
      <c r="A703" s="333"/>
      <c r="B703" s="339"/>
      <c r="C703" s="339"/>
      <c r="D703" s="339"/>
      <c r="E703" s="343"/>
      <c r="F703" s="340"/>
      <c r="G703" s="341"/>
      <c r="H703" s="341"/>
      <c r="I703" s="340"/>
      <c r="J703" s="341"/>
    </row>
    <row r="704" spans="1:10" ht="20.25">
      <c r="A704" s="333"/>
      <c r="B704" s="339"/>
      <c r="C704" s="339"/>
      <c r="D704" s="339"/>
      <c r="E704" s="343"/>
      <c r="F704" s="340"/>
      <c r="G704" s="341"/>
      <c r="H704" s="341"/>
      <c r="I704" s="340"/>
      <c r="J704" s="341"/>
    </row>
    <row r="705" spans="1:10" ht="20.25">
      <c r="A705" s="333"/>
      <c r="B705" s="339"/>
      <c r="C705" s="339"/>
      <c r="D705" s="339"/>
      <c r="E705" s="343"/>
      <c r="F705" s="340"/>
      <c r="G705" s="341"/>
      <c r="H705" s="341"/>
      <c r="I705" s="340"/>
      <c r="J705" s="341"/>
    </row>
    <row r="706" spans="1:10" ht="20.25">
      <c r="A706" s="333"/>
      <c r="B706" s="339"/>
      <c r="C706" s="339"/>
      <c r="D706" s="339"/>
      <c r="E706" s="343"/>
      <c r="F706" s="340"/>
      <c r="G706" s="341"/>
      <c r="H706" s="341"/>
      <c r="I706" s="340"/>
      <c r="J706" s="341"/>
    </row>
    <row r="707" spans="1:10" ht="20.25">
      <c r="A707" s="333"/>
      <c r="B707" s="339"/>
      <c r="C707" s="339"/>
      <c r="D707" s="339"/>
      <c r="E707" s="343"/>
      <c r="F707" s="340"/>
      <c r="G707" s="341"/>
      <c r="H707" s="341"/>
      <c r="I707" s="340"/>
      <c r="J707" s="341"/>
    </row>
    <row r="708" spans="1:10" ht="20.25">
      <c r="A708" s="333"/>
      <c r="B708" s="339"/>
      <c r="C708" s="339"/>
      <c r="D708" s="339"/>
      <c r="E708" s="343"/>
      <c r="F708" s="340"/>
      <c r="G708" s="341"/>
      <c r="H708" s="341"/>
      <c r="I708" s="340"/>
      <c r="J708" s="341"/>
    </row>
    <row r="709" spans="1:10" ht="20.25">
      <c r="A709" s="333"/>
      <c r="B709" s="339"/>
      <c r="C709" s="339"/>
      <c r="D709" s="339"/>
      <c r="E709" s="343"/>
      <c r="F709" s="340"/>
      <c r="G709" s="341"/>
      <c r="H709" s="341"/>
      <c r="I709" s="340"/>
      <c r="J709" s="341"/>
    </row>
    <row r="710" spans="1:10" ht="20.25">
      <c r="A710" s="333"/>
      <c r="B710" s="339"/>
      <c r="C710" s="339"/>
      <c r="D710" s="339"/>
      <c r="E710" s="343"/>
      <c r="F710" s="340"/>
      <c r="G710" s="341"/>
      <c r="H710" s="341"/>
      <c r="I710" s="340"/>
      <c r="J710" s="341"/>
    </row>
    <row r="711" spans="1:10" ht="20.25">
      <c r="A711" s="333"/>
      <c r="B711" s="339"/>
      <c r="C711" s="339"/>
      <c r="D711" s="339"/>
      <c r="E711" s="343"/>
      <c r="F711" s="340"/>
      <c r="G711" s="341"/>
      <c r="H711" s="341"/>
      <c r="I711" s="340"/>
      <c r="J711" s="341"/>
    </row>
    <row r="712" spans="1:10" ht="20.25">
      <c r="A712" s="333"/>
      <c r="B712" s="339"/>
      <c r="C712" s="339"/>
      <c r="D712" s="339"/>
      <c r="E712" s="343"/>
      <c r="F712" s="340"/>
      <c r="G712" s="341"/>
      <c r="H712" s="341"/>
      <c r="I712" s="340"/>
      <c r="J712" s="341"/>
    </row>
    <row r="713" spans="1:10" ht="20.25">
      <c r="A713" s="333"/>
      <c r="B713" s="339"/>
      <c r="C713" s="339"/>
      <c r="D713" s="339"/>
      <c r="E713" s="343"/>
      <c r="F713" s="340"/>
      <c r="G713" s="341"/>
      <c r="H713" s="341"/>
      <c r="I713" s="340"/>
      <c r="J713" s="341"/>
    </row>
    <row r="714" spans="1:10" ht="20.25">
      <c r="A714" s="333"/>
      <c r="B714" s="339"/>
      <c r="C714" s="339"/>
      <c r="D714" s="339"/>
      <c r="E714" s="343"/>
      <c r="F714" s="340"/>
      <c r="G714" s="341"/>
      <c r="H714" s="341"/>
      <c r="I714" s="340"/>
      <c r="J714" s="341"/>
    </row>
    <row r="715" spans="1:10" ht="20.25">
      <c r="A715" s="333"/>
      <c r="B715" s="339"/>
      <c r="C715" s="339"/>
      <c r="D715" s="339"/>
      <c r="E715" s="343"/>
      <c r="F715" s="340"/>
      <c r="G715" s="341"/>
      <c r="H715" s="341"/>
      <c r="I715" s="340"/>
      <c r="J715" s="341"/>
    </row>
    <row r="716" spans="1:10" ht="20.25">
      <c r="A716" s="333"/>
      <c r="B716" s="339"/>
      <c r="C716" s="339"/>
      <c r="D716" s="339"/>
      <c r="E716" s="343"/>
      <c r="F716" s="340"/>
      <c r="G716" s="341"/>
      <c r="H716" s="341"/>
      <c r="I716" s="340"/>
      <c r="J716" s="341"/>
    </row>
    <row r="717" spans="1:10" ht="20.25">
      <c r="A717" s="333"/>
      <c r="B717" s="339"/>
      <c r="C717" s="339"/>
      <c r="D717" s="339"/>
      <c r="E717" s="343"/>
      <c r="F717" s="340"/>
      <c r="G717" s="341"/>
      <c r="H717" s="341"/>
      <c r="I717" s="340"/>
      <c r="J717" s="341"/>
    </row>
    <row r="718" spans="1:10" ht="20.25">
      <c r="A718" s="333"/>
      <c r="B718" s="339"/>
      <c r="C718" s="339"/>
      <c r="D718" s="339"/>
      <c r="E718" s="343"/>
      <c r="F718" s="340"/>
      <c r="G718" s="341"/>
      <c r="H718" s="341"/>
      <c r="I718" s="340"/>
      <c r="J718" s="341"/>
    </row>
    <row r="719" spans="1:10" ht="20.25">
      <c r="A719" s="333"/>
      <c r="B719" s="339"/>
      <c r="C719" s="339"/>
      <c r="D719" s="339"/>
      <c r="E719" s="343"/>
      <c r="F719" s="340"/>
      <c r="G719" s="341"/>
      <c r="H719" s="341"/>
      <c r="I719" s="340"/>
      <c r="J719" s="341"/>
    </row>
    <row r="720" spans="1:10" ht="20.25">
      <c r="A720" s="333"/>
      <c r="B720" s="339"/>
      <c r="C720" s="339"/>
      <c r="D720" s="339"/>
      <c r="E720" s="343"/>
      <c r="F720" s="340"/>
      <c r="G720" s="341"/>
      <c r="H720" s="341"/>
      <c r="I720" s="340"/>
      <c r="J720" s="341"/>
    </row>
    <row r="721" spans="1:10" ht="20.25">
      <c r="A721" s="333"/>
      <c r="B721" s="339"/>
      <c r="C721" s="339"/>
      <c r="D721" s="339"/>
      <c r="E721" s="343"/>
      <c r="F721" s="340"/>
      <c r="G721" s="341"/>
      <c r="H721" s="341"/>
      <c r="I721" s="340"/>
      <c r="J721" s="341"/>
    </row>
    <row r="722" spans="1:10" ht="20.25">
      <c r="A722" s="333"/>
      <c r="B722" s="339"/>
      <c r="C722" s="339"/>
      <c r="D722" s="339"/>
      <c r="E722" s="343"/>
      <c r="F722" s="340"/>
      <c r="G722" s="341"/>
      <c r="H722" s="341"/>
      <c r="I722" s="340"/>
      <c r="J722" s="341"/>
    </row>
    <row r="723" spans="1:10" ht="20.25">
      <c r="A723" s="333"/>
      <c r="B723" s="339"/>
      <c r="C723" s="339"/>
      <c r="D723" s="339"/>
      <c r="E723" s="343"/>
      <c r="F723" s="340"/>
      <c r="G723" s="341"/>
      <c r="H723" s="341"/>
      <c r="I723" s="340"/>
      <c r="J723" s="341"/>
    </row>
    <row r="724" spans="1:10" ht="20.25">
      <c r="A724" s="333"/>
      <c r="B724" s="339"/>
      <c r="C724" s="339"/>
      <c r="D724" s="339"/>
      <c r="E724" s="343"/>
      <c r="F724" s="340"/>
      <c r="G724" s="341"/>
      <c r="H724" s="341"/>
      <c r="I724" s="340"/>
      <c r="J724" s="341"/>
    </row>
    <row r="725" spans="1:10" ht="20.25">
      <c r="A725" s="333"/>
      <c r="B725" s="339"/>
      <c r="C725" s="339"/>
      <c r="D725" s="339"/>
      <c r="E725" s="343"/>
      <c r="F725" s="340"/>
      <c r="G725" s="341"/>
      <c r="H725" s="341"/>
      <c r="I725" s="340"/>
      <c r="J725" s="341"/>
    </row>
    <row r="726" spans="1:10" ht="20.25">
      <c r="A726" s="333"/>
      <c r="B726" s="339"/>
      <c r="C726" s="339"/>
      <c r="D726" s="339"/>
      <c r="E726" s="343"/>
      <c r="F726" s="340"/>
      <c r="G726" s="341"/>
      <c r="H726" s="341"/>
      <c r="I726" s="340"/>
      <c r="J726" s="341"/>
    </row>
    <row r="727" spans="1:10" ht="20.25">
      <c r="A727" s="333"/>
      <c r="B727" s="339"/>
      <c r="C727" s="339"/>
      <c r="D727" s="339"/>
      <c r="E727" s="343"/>
      <c r="F727" s="340"/>
      <c r="G727" s="341"/>
      <c r="H727" s="341"/>
      <c r="I727" s="340"/>
      <c r="J727" s="341"/>
    </row>
    <row r="728" spans="1:10" ht="20.25">
      <c r="A728" s="333"/>
      <c r="B728" s="339"/>
      <c r="C728" s="339"/>
      <c r="D728" s="339"/>
      <c r="E728" s="343"/>
      <c r="F728" s="340"/>
      <c r="G728" s="341"/>
      <c r="H728" s="341"/>
      <c r="I728" s="340"/>
      <c r="J728" s="341"/>
    </row>
    <row r="729" spans="1:10" ht="20.25">
      <c r="A729" s="333"/>
      <c r="B729" s="339"/>
      <c r="C729" s="339"/>
      <c r="D729" s="339"/>
      <c r="E729" s="343"/>
      <c r="F729" s="340"/>
      <c r="G729" s="341"/>
      <c r="H729" s="341"/>
      <c r="I729" s="340"/>
      <c r="J729" s="341"/>
    </row>
    <row r="730" spans="1:10" ht="20.25">
      <c r="A730" s="333"/>
      <c r="B730" s="339"/>
      <c r="C730" s="339"/>
      <c r="D730" s="339"/>
      <c r="E730" s="343"/>
      <c r="F730" s="340"/>
      <c r="G730" s="341"/>
      <c r="H730" s="341"/>
      <c r="I730" s="340"/>
      <c r="J730" s="341"/>
    </row>
    <row r="731" spans="1:10" ht="20.25">
      <c r="A731" s="333"/>
      <c r="B731" s="339"/>
      <c r="C731" s="339"/>
      <c r="D731" s="339"/>
      <c r="E731" s="343"/>
      <c r="F731" s="340"/>
      <c r="G731" s="341"/>
      <c r="H731" s="341"/>
      <c r="I731" s="340"/>
      <c r="J731" s="341"/>
    </row>
    <row r="732" spans="1:10" ht="20.25">
      <c r="A732" s="333"/>
      <c r="B732" s="339"/>
      <c r="C732" s="339"/>
      <c r="D732" s="339"/>
      <c r="E732" s="343"/>
      <c r="F732" s="340"/>
      <c r="G732" s="341"/>
      <c r="H732" s="341"/>
      <c r="I732" s="340"/>
      <c r="J732" s="341"/>
    </row>
    <row r="733" spans="1:10" ht="20.25">
      <c r="A733" s="333"/>
      <c r="B733" s="339"/>
      <c r="C733" s="339"/>
      <c r="D733" s="339"/>
      <c r="E733" s="343"/>
      <c r="F733" s="340"/>
      <c r="G733" s="341"/>
      <c r="H733" s="341"/>
      <c r="I733" s="340"/>
      <c r="J733" s="341"/>
    </row>
    <row r="734" spans="1:10" ht="20.25">
      <c r="A734" s="333"/>
      <c r="B734" s="339"/>
      <c r="C734" s="339"/>
      <c r="D734" s="339"/>
      <c r="E734" s="343"/>
      <c r="F734" s="340"/>
      <c r="G734" s="341"/>
      <c r="H734" s="341"/>
      <c r="I734" s="340"/>
      <c r="J734" s="341"/>
    </row>
    <row r="735" spans="1:10" ht="20.25">
      <c r="A735" s="333"/>
      <c r="B735" s="339"/>
      <c r="C735" s="339"/>
      <c r="D735" s="339"/>
      <c r="E735" s="343"/>
      <c r="F735" s="340"/>
      <c r="G735" s="341"/>
      <c r="H735" s="341"/>
      <c r="I735" s="340"/>
      <c r="J735" s="341"/>
    </row>
    <row r="736" spans="1:10" ht="20.25">
      <c r="A736" s="333"/>
      <c r="B736" s="339"/>
      <c r="C736" s="339"/>
      <c r="D736" s="339"/>
      <c r="E736" s="343"/>
      <c r="F736" s="340"/>
      <c r="G736" s="341"/>
      <c r="H736" s="341"/>
      <c r="I736" s="340"/>
      <c r="J736" s="341"/>
    </row>
    <row r="737" spans="1:10" ht="20.25">
      <c r="A737" s="333"/>
      <c r="B737" s="339"/>
      <c r="C737" s="339"/>
      <c r="D737" s="339"/>
      <c r="E737" s="343"/>
      <c r="F737" s="340"/>
      <c r="G737" s="341"/>
      <c r="H737" s="341"/>
      <c r="I737" s="340"/>
      <c r="J737" s="341"/>
    </row>
    <row r="738" spans="1:10" ht="20.25">
      <c r="A738" s="333"/>
      <c r="B738" s="339"/>
      <c r="C738" s="339"/>
      <c r="D738" s="339"/>
      <c r="E738" s="343"/>
      <c r="F738" s="340"/>
      <c r="G738" s="341"/>
      <c r="H738" s="341"/>
      <c r="I738" s="340"/>
      <c r="J738" s="341"/>
    </row>
    <row r="739" spans="1:10" ht="20.25">
      <c r="A739" s="333"/>
      <c r="B739" s="339"/>
      <c r="C739" s="339"/>
      <c r="D739" s="339"/>
      <c r="E739" s="343"/>
      <c r="F739" s="340"/>
      <c r="G739" s="341"/>
      <c r="H739" s="341"/>
      <c r="I739" s="340"/>
      <c r="J739" s="341"/>
    </row>
    <row r="740" spans="1:10" ht="20.25">
      <c r="A740" s="333"/>
      <c r="B740" s="339"/>
      <c r="C740" s="339"/>
      <c r="D740" s="339"/>
      <c r="E740" s="343"/>
      <c r="F740" s="340"/>
      <c r="G740" s="341"/>
      <c r="H740" s="341"/>
      <c r="I740" s="340"/>
      <c r="J740" s="341"/>
    </row>
    <row r="741" spans="1:10" ht="20.25">
      <c r="A741" s="333"/>
      <c r="B741" s="339"/>
      <c r="C741" s="339"/>
      <c r="D741" s="339"/>
      <c r="E741" s="343"/>
      <c r="F741" s="340"/>
      <c r="G741" s="341"/>
      <c r="H741" s="341"/>
      <c r="I741" s="340"/>
      <c r="J741" s="341"/>
    </row>
    <row r="742" spans="1:10" ht="20.25">
      <c r="A742" s="333"/>
      <c r="B742" s="339"/>
      <c r="C742" s="339"/>
      <c r="D742" s="339"/>
      <c r="E742" s="343"/>
      <c r="F742" s="340"/>
      <c r="G742" s="341"/>
      <c r="H742" s="341"/>
      <c r="I742" s="340"/>
      <c r="J742" s="341"/>
    </row>
    <row r="743" spans="1:10" ht="20.25">
      <c r="A743" s="333"/>
      <c r="B743" s="339"/>
      <c r="C743" s="339"/>
      <c r="D743" s="339"/>
      <c r="E743" s="343"/>
      <c r="F743" s="340"/>
      <c r="G743" s="341"/>
      <c r="H743" s="341"/>
      <c r="I743" s="340"/>
      <c r="J743" s="341"/>
    </row>
    <row r="744" spans="1:10" ht="20.25">
      <c r="A744" s="333"/>
      <c r="B744" s="339"/>
      <c r="C744" s="339"/>
      <c r="D744" s="339"/>
      <c r="E744" s="343"/>
      <c r="F744" s="340"/>
      <c r="G744" s="341"/>
      <c r="H744" s="341"/>
      <c r="I744" s="340"/>
      <c r="J744" s="341"/>
    </row>
    <row r="745" spans="1:10" ht="20.25">
      <c r="A745" s="333"/>
      <c r="B745" s="339"/>
      <c r="C745" s="339"/>
      <c r="D745" s="339"/>
      <c r="E745" s="343"/>
      <c r="F745" s="340"/>
      <c r="G745" s="341"/>
      <c r="H745" s="341"/>
      <c r="I745" s="340"/>
      <c r="J745" s="341"/>
    </row>
    <row r="746" spans="1:10" ht="20.25">
      <c r="A746" s="333"/>
      <c r="B746" s="339"/>
      <c r="C746" s="339"/>
      <c r="D746" s="339"/>
      <c r="E746" s="343"/>
      <c r="F746" s="340"/>
      <c r="G746" s="341"/>
      <c r="H746" s="341"/>
      <c r="I746" s="340"/>
      <c r="J746" s="341"/>
    </row>
    <row r="747" spans="1:10" ht="20.25">
      <c r="A747" s="333"/>
      <c r="B747" s="339"/>
      <c r="C747" s="339"/>
      <c r="D747" s="339"/>
      <c r="E747" s="343"/>
      <c r="F747" s="340"/>
      <c r="G747" s="341"/>
      <c r="H747" s="341"/>
      <c r="I747" s="340"/>
      <c r="J747" s="341"/>
    </row>
    <row r="748" spans="1:10" ht="20.25">
      <c r="A748" s="333"/>
      <c r="B748" s="339"/>
      <c r="C748" s="339"/>
      <c r="D748" s="339"/>
      <c r="E748" s="343"/>
      <c r="F748" s="340"/>
      <c r="G748" s="341"/>
      <c r="H748" s="341"/>
      <c r="I748" s="340"/>
      <c r="J748" s="341"/>
    </row>
    <row r="749" spans="1:10" ht="20.25">
      <c r="A749" s="333"/>
      <c r="B749" s="339"/>
      <c r="C749" s="339"/>
      <c r="D749" s="339"/>
      <c r="E749" s="343"/>
      <c r="F749" s="340"/>
      <c r="G749" s="341"/>
      <c r="H749" s="341"/>
      <c r="I749" s="340"/>
      <c r="J749" s="341"/>
    </row>
    <row r="750" spans="1:10" ht="20.25">
      <c r="A750" s="333"/>
      <c r="B750" s="339"/>
      <c r="C750" s="339"/>
      <c r="D750" s="339"/>
      <c r="E750" s="343"/>
      <c r="F750" s="340"/>
      <c r="G750" s="341"/>
      <c r="H750" s="341"/>
      <c r="I750" s="340"/>
      <c r="J750" s="341"/>
    </row>
    <row r="751" spans="1:10" ht="20.25">
      <c r="A751" s="333"/>
      <c r="B751" s="339"/>
      <c r="C751" s="339"/>
      <c r="D751" s="339"/>
      <c r="E751" s="343"/>
      <c r="F751" s="340"/>
      <c r="G751" s="341"/>
      <c r="H751" s="341"/>
      <c r="I751" s="340"/>
      <c r="J751" s="341"/>
    </row>
    <row r="752" spans="1:10" ht="20.25">
      <c r="A752" s="333"/>
      <c r="B752" s="339"/>
      <c r="C752" s="339"/>
      <c r="D752" s="339"/>
      <c r="E752" s="343"/>
      <c r="F752" s="340"/>
      <c r="G752" s="341"/>
      <c r="H752" s="341"/>
      <c r="I752" s="340"/>
      <c r="J752" s="341"/>
    </row>
    <row r="753" spans="1:10" ht="20.25">
      <c r="A753" s="333"/>
      <c r="B753" s="339"/>
      <c r="C753" s="339"/>
      <c r="D753" s="339"/>
      <c r="E753" s="343"/>
      <c r="F753" s="340"/>
      <c r="G753" s="341"/>
      <c r="H753" s="341"/>
      <c r="I753" s="340"/>
      <c r="J753" s="341"/>
    </row>
    <row r="754" spans="1:10" ht="20.25">
      <c r="A754" s="333"/>
      <c r="B754" s="339"/>
      <c r="C754" s="339"/>
      <c r="D754" s="339"/>
      <c r="E754" s="343"/>
      <c r="F754" s="340"/>
      <c r="G754" s="341"/>
      <c r="H754" s="341"/>
      <c r="I754" s="340"/>
      <c r="J754" s="341"/>
    </row>
    <row r="755" spans="1:10" ht="20.25">
      <c r="A755" s="333"/>
      <c r="B755" s="339"/>
      <c r="C755" s="339"/>
      <c r="D755" s="339"/>
      <c r="E755" s="343"/>
      <c r="F755" s="340"/>
      <c r="G755" s="341"/>
      <c r="H755" s="341"/>
      <c r="I755" s="340"/>
      <c r="J755" s="341"/>
    </row>
    <row r="756" spans="1:10" ht="20.25">
      <c r="A756" s="333"/>
      <c r="B756" s="339"/>
      <c r="C756" s="339"/>
      <c r="D756" s="339"/>
      <c r="E756" s="343"/>
      <c r="F756" s="340"/>
      <c r="G756" s="341"/>
      <c r="H756" s="341"/>
      <c r="I756" s="340"/>
      <c r="J756" s="341"/>
    </row>
    <row r="757" spans="1:10" ht="20.25">
      <c r="A757" s="333"/>
      <c r="B757" s="339"/>
      <c r="C757" s="339"/>
      <c r="D757" s="339"/>
      <c r="E757" s="343"/>
      <c r="F757" s="340"/>
      <c r="G757" s="341"/>
      <c r="H757" s="341"/>
      <c r="I757" s="340"/>
      <c r="J757" s="341"/>
    </row>
    <row r="758" spans="1:10" ht="20.25">
      <c r="A758" s="333"/>
      <c r="B758" s="339"/>
      <c r="C758" s="339"/>
      <c r="D758" s="339"/>
      <c r="E758" s="343"/>
      <c r="F758" s="340"/>
      <c r="G758" s="341"/>
      <c r="H758" s="341"/>
      <c r="I758" s="340"/>
      <c r="J758" s="341"/>
    </row>
    <row r="759" spans="1:10" ht="20.25">
      <c r="A759" s="333"/>
      <c r="B759" s="339"/>
      <c r="C759" s="339"/>
      <c r="D759" s="339"/>
      <c r="E759" s="343"/>
      <c r="F759" s="340"/>
      <c r="G759" s="341"/>
      <c r="H759" s="341"/>
      <c r="I759" s="340"/>
      <c r="J759" s="341"/>
    </row>
    <row r="760" spans="1:10" ht="20.25">
      <c r="A760" s="333"/>
      <c r="B760" s="339"/>
      <c r="C760" s="339"/>
      <c r="D760" s="339"/>
      <c r="E760" s="343"/>
      <c r="F760" s="340"/>
      <c r="G760" s="341"/>
      <c r="H760" s="341"/>
      <c r="I760" s="340"/>
      <c r="J760" s="341"/>
    </row>
    <row r="761" spans="1:10" ht="20.25">
      <c r="A761" s="333"/>
      <c r="B761" s="339"/>
      <c r="C761" s="339"/>
      <c r="D761" s="339"/>
      <c r="E761" s="343"/>
      <c r="F761" s="340"/>
      <c r="G761" s="341"/>
      <c r="H761" s="341"/>
      <c r="I761" s="340"/>
      <c r="J761" s="341"/>
    </row>
    <row r="762" spans="1:10" ht="20.25">
      <c r="A762" s="333"/>
      <c r="B762" s="339"/>
      <c r="C762" s="339"/>
      <c r="D762" s="339"/>
      <c r="E762" s="343"/>
      <c r="F762" s="340"/>
      <c r="G762" s="341"/>
      <c r="H762" s="341"/>
      <c r="I762" s="340"/>
      <c r="J762" s="341"/>
    </row>
    <row r="763" spans="1:10" ht="20.25">
      <c r="A763" s="333"/>
      <c r="B763" s="339"/>
      <c r="C763" s="339"/>
      <c r="D763" s="339"/>
      <c r="E763" s="343"/>
      <c r="F763" s="340"/>
      <c r="G763" s="341"/>
      <c r="H763" s="341"/>
      <c r="I763" s="340"/>
      <c r="J763" s="341"/>
    </row>
    <row r="764" spans="1:10" ht="20.25">
      <c r="A764" s="333"/>
      <c r="B764" s="339"/>
      <c r="C764" s="339"/>
      <c r="D764" s="339"/>
      <c r="E764" s="343"/>
      <c r="F764" s="340"/>
      <c r="G764" s="341"/>
      <c r="H764" s="341"/>
      <c r="I764" s="340"/>
      <c r="J764" s="341"/>
    </row>
    <row r="765" spans="1:10" ht="20.25">
      <c r="A765" s="333"/>
      <c r="B765" s="339"/>
      <c r="C765" s="339"/>
      <c r="D765" s="339"/>
      <c r="E765" s="343"/>
      <c r="F765" s="340"/>
      <c r="G765" s="341"/>
      <c r="H765" s="341"/>
      <c r="I765" s="340"/>
      <c r="J765" s="341"/>
    </row>
    <row r="766" spans="1:10" ht="20.25">
      <c r="A766" s="333"/>
      <c r="B766" s="339"/>
      <c r="C766" s="339"/>
      <c r="D766" s="339"/>
      <c r="E766" s="343"/>
      <c r="F766" s="340"/>
      <c r="G766" s="341"/>
      <c r="H766" s="341"/>
      <c r="I766" s="340"/>
      <c r="J766" s="341"/>
    </row>
    <row r="767" spans="1:10" ht="20.25">
      <c r="A767" s="333"/>
      <c r="B767" s="339"/>
      <c r="C767" s="339"/>
      <c r="D767" s="339"/>
      <c r="E767" s="343"/>
      <c r="F767" s="340"/>
      <c r="G767" s="341"/>
      <c r="H767" s="341"/>
      <c r="I767" s="340"/>
      <c r="J767" s="341"/>
    </row>
    <row r="768" spans="1:10" ht="20.25">
      <c r="A768" s="333"/>
      <c r="B768" s="339"/>
      <c r="C768" s="339"/>
      <c r="D768" s="339"/>
      <c r="E768" s="343"/>
      <c r="F768" s="340"/>
      <c r="G768" s="341"/>
      <c r="H768" s="341"/>
      <c r="I768" s="340"/>
      <c r="J768" s="341"/>
    </row>
    <row r="769" spans="1:10" ht="20.25">
      <c r="A769" s="333"/>
      <c r="B769" s="339"/>
      <c r="C769" s="339"/>
      <c r="D769" s="339"/>
      <c r="E769" s="343"/>
      <c r="F769" s="340"/>
      <c r="G769" s="341"/>
      <c r="H769" s="341"/>
      <c r="I769" s="340"/>
      <c r="J769" s="341"/>
    </row>
    <row r="770" spans="1:10" ht="20.25">
      <c r="A770" s="333"/>
      <c r="B770" s="339"/>
      <c r="C770" s="339"/>
      <c r="D770" s="339"/>
      <c r="E770" s="343"/>
      <c r="F770" s="340"/>
      <c r="G770" s="341"/>
      <c r="H770" s="341"/>
      <c r="I770" s="340"/>
      <c r="J770" s="341"/>
    </row>
    <row r="771" spans="1:10" ht="20.25">
      <c r="A771" s="333"/>
      <c r="B771" s="339"/>
      <c r="C771" s="339"/>
      <c r="D771" s="339"/>
      <c r="E771" s="343"/>
      <c r="F771" s="340"/>
      <c r="G771" s="341"/>
      <c r="H771" s="341"/>
      <c r="I771" s="340"/>
      <c r="J771" s="341"/>
    </row>
    <row r="772" spans="1:10" ht="20.25">
      <c r="A772" s="333"/>
      <c r="B772" s="339"/>
      <c r="C772" s="339"/>
      <c r="D772" s="339"/>
      <c r="E772" s="343"/>
      <c r="F772" s="340"/>
      <c r="G772" s="341"/>
      <c r="H772" s="341"/>
      <c r="I772" s="340"/>
      <c r="J772" s="341"/>
    </row>
    <row r="773" spans="1:10" ht="20.25">
      <c r="A773" s="333"/>
      <c r="B773" s="339"/>
      <c r="C773" s="339"/>
      <c r="D773" s="339"/>
      <c r="E773" s="343"/>
      <c r="F773" s="340"/>
      <c r="G773" s="341"/>
      <c r="H773" s="341"/>
      <c r="I773" s="340"/>
      <c r="J773" s="341"/>
    </row>
    <row r="774" spans="1:10" ht="20.25">
      <c r="A774" s="333"/>
      <c r="B774" s="339"/>
      <c r="C774" s="339"/>
      <c r="D774" s="339"/>
      <c r="E774" s="343"/>
      <c r="F774" s="340"/>
      <c r="G774" s="341"/>
      <c r="H774" s="341"/>
      <c r="I774" s="340"/>
      <c r="J774" s="341"/>
    </row>
    <row r="775" spans="1:10" ht="20.25">
      <c r="A775" s="333"/>
      <c r="B775" s="339"/>
      <c r="C775" s="339"/>
      <c r="D775" s="339"/>
      <c r="E775" s="343"/>
      <c r="F775" s="340"/>
      <c r="G775" s="341"/>
      <c r="H775" s="341"/>
      <c r="I775" s="340"/>
      <c r="J775" s="341"/>
    </row>
    <row r="776" spans="1:10" ht="20.25">
      <c r="A776" s="333"/>
      <c r="B776" s="339"/>
      <c r="C776" s="339"/>
      <c r="D776" s="339"/>
      <c r="E776" s="343"/>
      <c r="F776" s="340"/>
      <c r="G776" s="341"/>
      <c r="H776" s="341"/>
      <c r="I776" s="340"/>
      <c r="J776" s="341"/>
    </row>
    <row r="777" spans="1:10" ht="20.25">
      <c r="A777" s="333"/>
      <c r="B777" s="339"/>
      <c r="C777" s="339"/>
      <c r="D777" s="339"/>
      <c r="E777" s="343"/>
      <c r="F777" s="340"/>
      <c r="G777" s="341"/>
      <c r="H777" s="341"/>
      <c r="I777" s="340"/>
      <c r="J777" s="341"/>
    </row>
    <row r="778" spans="1:10" ht="20.25">
      <c r="A778" s="333"/>
      <c r="B778" s="339"/>
      <c r="C778" s="339"/>
      <c r="D778" s="339"/>
      <c r="E778" s="343"/>
      <c r="F778" s="340"/>
      <c r="G778" s="341"/>
      <c r="H778" s="341"/>
      <c r="I778" s="340"/>
      <c r="J778" s="341"/>
    </row>
    <row r="779" spans="1:10" ht="20.25">
      <c r="A779" s="333"/>
      <c r="B779" s="339"/>
      <c r="C779" s="339"/>
      <c r="D779" s="339"/>
      <c r="E779" s="343"/>
      <c r="F779" s="340"/>
      <c r="G779" s="341"/>
      <c r="H779" s="341"/>
      <c r="I779" s="340"/>
      <c r="J779" s="341"/>
    </row>
    <row r="780" spans="1:10" ht="20.25">
      <c r="A780" s="333"/>
      <c r="B780" s="339"/>
      <c r="C780" s="339"/>
      <c r="D780" s="339"/>
      <c r="E780" s="343"/>
      <c r="F780" s="340"/>
      <c r="G780" s="341"/>
      <c r="H780" s="341"/>
      <c r="I780" s="340"/>
      <c r="J780" s="341"/>
    </row>
    <row r="781" spans="1:10" ht="20.25">
      <c r="A781" s="333"/>
      <c r="B781" s="339"/>
      <c r="C781" s="339"/>
      <c r="D781" s="339"/>
      <c r="E781" s="343"/>
      <c r="F781" s="340"/>
      <c r="G781" s="341"/>
      <c r="H781" s="341"/>
      <c r="I781" s="340"/>
      <c r="J781" s="341"/>
    </row>
    <row r="782" spans="1:10" ht="20.25">
      <c r="A782" s="333"/>
      <c r="B782" s="339"/>
      <c r="C782" s="339"/>
      <c r="D782" s="339"/>
      <c r="E782" s="343"/>
      <c r="F782" s="340"/>
      <c r="G782" s="341"/>
      <c r="H782" s="341"/>
      <c r="I782" s="340"/>
      <c r="J782" s="341"/>
    </row>
    <row r="783" spans="1:10" ht="20.25">
      <c r="A783" s="333"/>
      <c r="B783" s="339"/>
      <c r="C783" s="339"/>
      <c r="D783" s="339"/>
      <c r="E783" s="343"/>
      <c r="F783" s="340"/>
      <c r="G783" s="341"/>
      <c r="H783" s="341"/>
      <c r="I783" s="340"/>
      <c r="J783" s="341"/>
    </row>
    <row r="784" spans="1:10" ht="20.25">
      <c r="A784" s="333"/>
      <c r="B784" s="339"/>
      <c r="C784" s="339"/>
      <c r="D784" s="339"/>
      <c r="E784" s="343"/>
      <c r="F784" s="340"/>
      <c r="G784" s="341"/>
      <c r="H784" s="341"/>
      <c r="I784" s="340"/>
      <c r="J784" s="341"/>
    </row>
    <row r="785" spans="1:10" ht="20.25">
      <c r="A785" s="333"/>
      <c r="B785" s="339"/>
      <c r="C785" s="339"/>
      <c r="D785" s="339"/>
      <c r="E785" s="343"/>
      <c r="F785" s="340"/>
      <c r="G785" s="341"/>
      <c r="H785" s="341"/>
      <c r="I785" s="340"/>
      <c r="J785" s="341"/>
    </row>
    <row r="786" spans="1:10" ht="20.25">
      <c r="A786" s="333"/>
      <c r="B786" s="339"/>
      <c r="C786" s="339"/>
      <c r="D786" s="339"/>
      <c r="E786" s="343"/>
      <c r="F786" s="340"/>
      <c r="G786" s="341"/>
      <c r="H786" s="341"/>
      <c r="I786" s="340"/>
      <c r="J786" s="341"/>
    </row>
    <row r="787" spans="1:10" ht="20.25">
      <c r="A787" s="333"/>
      <c r="B787" s="339"/>
      <c r="C787" s="339"/>
      <c r="D787" s="339"/>
      <c r="E787" s="343"/>
      <c r="F787" s="340"/>
      <c r="G787" s="341"/>
      <c r="H787" s="341"/>
      <c r="I787" s="340"/>
      <c r="J787" s="341"/>
    </row>
    <row r="788" spans="1:10" ht="20.25">
      <c r="A788" s="333"/>
      <c r="B788" s="339"/>
      <c r="C788" s="339"/>
      <c r="D788" s="339"/>
      <c r="E788" s="343"/>
      <c r="F788" s="340"/>
      <c r="G788" s="341"/>
      <c r="H788" s="341"/>
      <c r="I788" s="340"/>
      <c r="J788" s="341"/>
    </row>
    <row r="789" spans="1:10" ht="20.25">
      <c r="A789" s="333"/>
      <c r="B789" s="339"/>
      <c r="C789" s="339"/>
      <c r="D789" s="339"/>
      <c r="E789" s="343"/>
      <c r="F789" s="340"/>
      <c r="G789" s="341"/>
      <c r="H789" s="341"/>
      <c r="I789" s="340"/>
      <c r="J789" s="341"/>
    </row>
    <row r="790" spans="1:10" ht="20.25">
      <c r="A790" s="333"/>
      <c r="B790" s="339"/>
      <c r="C790" s="339"/>
      <c r="D790" s="339"/>
      <c r="E790" s="343"/>
      <c r="F790" s="340"/>
      <c r="G790" s="341"/>
      <c r="H790" s="341"/>
      <c r="I790" s="340"/>
      <c r="J790" s="341"/>
    </row>
    <row r="791" spans="1:10" ht="20.25">
      <c r="A791" s="333"/>
      <c r="B791" s="339"/>
      <c r="C791" s="339"/>
      <c r="D791" s="339"/>
      <c r="E791" s="343"/>
      <c r="F791" s="340"/>
      <c r="G791" s="341"/>
      <c r="H791" s="341"/>
      <c r="I791" s="340"/>
      <c r="J791" s="341"/>
    </row>
    <row r="792" spans="1:10" ht="20.25">
      <c r="A792" s="333"/>
      <c r="B792" s="339"/>
      <c r="C792" s="339"/>
      <c r="D792" s="339"/>
      <c r="E792" s="343"/>
      <c r="F792" s="340"/>
      <c r="G792" s="341"/>
      <c r="H792" s="341"/>
      <c r="I792" s="340"/>
      <c r="J792" s="341"/>
    </row>
    <row r="793" spans="1:10" ht="20.25">
      <c r="A793" s="333"/>
      <c r="B793" s="339"/>
      <c r="C793" s="339"/>
      <c r="D793" s="339"/>
      <c r="E793" s="343"/>
      <c r="F793" s="340"/>
      <c r="G793" s="341"/>
      <c r="H793" s="341"/>
      <c r="I793" s="340"/>
      <c r="J793" s="341"/>
    </row>
    <row r="794" spans="1:10" ht="20.25">
      <c r="A794" s="333"/>
      <c r="B794" s="339"/>
      <c r="C794" s="339"/>
      <c r="D794" s="339"/>
      <c r="E794" s="343"/>
      <c r="F794" s="340"/>
      <c r="G794" s="341"/>
      <c r="H794" s="341"/>
      <c r="I794" s="340"/>
      <c r="J794" s="341"/>
    </row>
    <row r="795" spans="1:10" ht="20.25">
      <c r="A795" s="333"/>
      <c r="B795" s="339"/>
      <c r="C795" s="339"/>
      <c r="D795" s="339"/>
      <c r="E795" s="343"/>
      <c r="F795" s="340"/>
      <c r="G795" s="341"/>
      <c r="H795" s="341"/>
      <c r="I795" s="340"/>
      <c r="J795" s="341"/>
    </row>
    <row r="796" spans="1:10" ht="20.25">
      <c r="A796" s="333"/>
      <c r="B796" s="339"/>
      <c r="C796" s="339"/>
      <c r="D796" s="339"/>
      <c r="E796" s="343"/>
      <c r="F796" s="340"/>
      <c r="G796" s="341"/>
      <c r="H796" s="341"/>
      <c r="I796" s="340"/>
      <c r="J796" s="341"/>
    </row>
    <row r="797" spans="1:10" ht="20.25">
      <c r="A797" s="333"/>
      <c r="B797" s="339"/>
      <c r="C797" s="339"/>
      <c r="D797" s="339"/>
      <c r="E797" s="343"/>
      <c r="F797" s="340"/>
      <c r="G797" s="341"/>
      <c r="H797" s="341"/>
      <c r="I797" s="340"/>
      <c r="J797" s="341"/>
    </row>
    <row r="798" spans="1:10" ht="20.25">
      <c r="A798" s="333"/>
      <c r="B798" s="339"/>
      <c r="C798" s="339"/>
      <c r="D798" s="339"/>
      <c r="E798" s="343"/>
      <c r="F798" s="340"/>
      <c r="G798" s="341"/>
      <c r="H798" s="341"/>
      <c r="I798" s="340"/>
      <c r="J798" s="341"/>
    </row>
    <row r="799" spans="1:10" ht="20.25">
      <c r="A799" s="333"/>
      <c r="B799" s="339"/>
      <c r="C799" s="339"/>
      <c r="D799" s="339"/>
      <c r="E799" s="343"/>
      <c r="F799" s="340"/>
      <c r="G799" s="341"/>
      <c r="H799" s="341"/>
      <c r="I799" s="340"/>
      <c r="J799" s="341"/>
    </row>
    <row r="800" spans="1:10" ht="20.25">
      <c r="A800" s="333"/>
      <c r="B800" s="339"/>
      <c r="C800" s="339"/>
      <c r="D800" s="339"/>
      <c r="E800" s="343"/>
      <c r="F800" s="340"/>
      <c r="G800" s="341"/>
      <c r="H800" s="341"/>
      <c r="I800" s="340"/>
      <c r="J800" s="341"/>
    </row>
    <row r="801" spans="1:10" ht="20.25">
      <c r="A801" s="333"/>
      <c r="B801" s="339"/>
      <c r="C801" s="339"/>
      <c r="D801" s="339"/>
      <c r="E801" s="343"/>
      <c r="F801" s="340"/>
      <c r="G801" s="341"/>
      <c r="H801" s="341"/>
      <c r="I801" s="340"/>
      <c r="J801" s="341"/>
    </row>
    <row r="802" spans="1:10" ht="20.25">
      <c r="A802" s="333"/>
      <c r="B802" s="339"/>
      <c r="C802" s="339"/>
      <c r="D802" s="339"/>
      <c r="E802" s="343"/>
      <c r="F802" s="340"/>
      <c r="G802" s="341"/>
      <c r="H802" s="341"/>
      <c r="I802" s="340"/>
      <c r="J802" s="341"/>
    </row>
    <row r="803" spans="1:10" ht="20.25">
      <c r="A803" s="333"/>
      <c r="B803" s="339"/>
      <c r="C803" s="339"/>
      <c r="D803" s="339"/>
      <c r="E803" s="343"/>
      <c r="F803" s="340"/>
      <c r="G803" s="341"/>
      <c r="H803" s="341"/>
      <c r="I803" s="340"/>
      <c r="J803" s="341"/>
    </row>
    <row r="804" spans="1:10" ht="20.25">
      <c r="A804" s="333"/>
      <c r="B804" s="339"/>
      <c r="C804" s="339"/>
      <c r="D804" s="339"/>
      <c r="E804" s="343"/>
      <c r="F804" s="340"/>
      <c r="G804" s="341"/>
      <c r="H804" s="341"/>
      <c r="I804" s="340"/>
      <c r="J804" s="341"/>
    </row>
    <row r="805" spans="1:10" ht="20.25">
      <c r="A805" s="333"/>
      <c r="B805" s="339"/>
      <c r="C805" s="339"/>
      <c r="D805" s="339"/>
      <c r="E805" s="343"/>
      <c r="F805" s="340"/>
      <c r="G805" s="341"/>
      <c r="H805" s="341"/>
      <c r="I805" s="340"/>
      <c r="J805" s="341"/>
    </row>
    <row r="806" spans="1:10" ht="20.25">
      <c r="A806" s="333"/>
      <c r="B806" s="339"/>
      <c r="C806" s="339"/>
      <c r="D806" s="339"/>
      <c r="E806" s="343"/>
      <c r="F806" s="340"/>
      <c r="G806" s="341"/>
      <c r="H806" s="341"/>
      <c r="I806" s="340"/>
      <c r="J806" s="341"/>
    </row>
    <row r="807" spans="1:10" ht="20.25">
      <c r="A807" s="333"/>
      <c r="B807" s="339"/>
      <c r="C807" s="339"/>
      <c r="D807" s="339"/>
      <c r="E807" s="343"/>
      <c r="F807" s="340"/>
      <c r="G807" s="341"/>
      <c r="H807" s="341"/>
      <c r="I807" s="340"/>
      <c r="J807" s="341"/>
    </row>
    <row r="808" spans="1:10" ht="20.25">
      <c r="A808" s="333"/>
      <c r="B808" s="339"/>
      <c r="C808" s="339"/>
      <c r="D808" s="339"/>
      <c r="E808" s="343"/>
      <c r="F808" s="340"/>
      <c r="G808" s="341"/>
      <c r="H808" s="341"/>
      <c r="I808" s="340"/>
      <c r="J808" s="341"/>
    </row>
    <row r="809" spans="1:10" ht="20.25">
      <c r="A809" s="333"/>
      <c r="B809" s="339"/>
      <c r="C809" s="339"/>
      <c r="D809" s="339"/>
      <c r="E809" s="343"/>
      <c r="F809" s="340"/>
      <c r="G809" s="341"/>
      <c r="H809" s="341"/>
      <c r="I809" s="340"/>
      <c r="J809" s="341"/>
    </row>
    <row r="810" spans="1:10" ht="20.25">
      <c r="A810" s="333"/>
      <c r="B810" s="339"/>
      <c r="C810" s="339"/>
      <c r="D810" s="339"/>
      <c r="E810" s="343"/>
      <c r="F810" s="340"/>
      <c r="G810" s="341"/>
      <c r="H810" s="341"/>
      <c r="I810" s="340"/>
      <c r="J810" s="341"/>
    </row>
    <row r="811" spans="1:10" ht="20.25">
      <c r="A811" s="333"/>
      <c r="B811" s="339"/>
      <c r="C811" s="339"/>
      <c r="D811" s="339"/>
      <c r="E811" s="343"/>
      <c r="F811" s="340"/>
      <c r="G811" s="341"/>
      <c r="H811" s="341"/>
      <c r="I811" s="340"/>
      <c r="J811" s="341"/>
    </row>
    <row r="812" spans="1:10" ht="20.25">
      <c r="A812" s="333"/>
      <c r="B812" s="339"/>
      <c r="C812" s="339"/>
      <c r="D812" s="339"/>
      <c r="E812" s="343"/>
      <c r="F812" s="340"/>
      <c r="G812" s="341"/>
      <c r="H812" s="341"/>
      <c r="I812" s="340"/>
      <c r="J812" s="341"/>
    </row>
    <row r="813" spans="1:10" ht="20.25">
      <c r="A813" s="333"/>
      <c r="B813" s="339"/>
      <c r="C813" s="339"/>
      <c r="D813" s="339"/>
      <c r="E813" s="343"/>
      <c r="F813" s="340"/>
      <c r="G813" s="341"/>
      <c r="H813" s="341"/>
      <c r="I813" s="340"/>
      <c r="J813" s="341"/>
    </row>
    <row r="814" spans="1:10" ht="20.25">
      <c r="A814" s="333"/>
      <c r="B814" s="339"/>
      <c r="C814" s="339"/>
      <c r="D814" s="339"/>
      <c r="E814" s="343"/>
      <c r="F814" s="340"/>
      <c r="G814" s="341"/>
      <c r="H814" s="341"/>
      <c r="I814" s="340"/>
      <c r="J814" s="341"/>
    </row>
    <row r="815" spans="1:10" ht="20.25">
      <c r="A815" s="333"/>
      <c r="B815" s="339"/>
      <c r="C815" s="339"/>
      <c r="D815" s="339"/>
      <c r="E815" s="343"/>
      <c r="F815" s="340"/>
      <c r="G815" s="341"/>
      <c r="H815" s="341"/>
      <c r="I815" s="340"/>
      <c r="J815" s="341"/>
    </row>
    <row r="816" spans="1:10" ht="20.25">
      <c r="A816" s="333"/>
      <c r="B816" s="339"/>
      <c r="C816" s="339"/>
      <c r="D816" s="339"/>
      <c r="E816" s="343"/>
      <c r="F816" s="340"/>
      <c r="G816" s="341"/>
      <c r="H816" s="341"/>
      <c r="I816" s="340"/>
      <c r="J816" s="341"/>
    </row>
    <row r="817" spans="1:10" ht="20.25">
      <c r="A817" s="333"/>
      <c r="B817" s="339"/>
      <c r="C817" s="339"/>
      <c r="D817" s="339"/>
      <c r="E817" s="343"/>
      <c r="F817" s="340"/>
      <c r="G817" s="341"/>
      <c r="H817" s="341"/>
      <c r="I817" s="340"/>
      <c r="J817" s="341"/>
    </row>
    <row r="818" spans="1:10" ht="20.25">
      <c r="A818" s="333"/>
      <c r="B818" s="339"/>
      <c r="C818" s="339"/>
      <c r="D818" s="339"/>
      <c r="E818" s="343"/>
      <c r="F818" s="340"/>
      <c r="G818" s="341"/>
      <c r="H818" s="341"/>
      <c r="I818" s="340"/>
      <c r="J818" s="341"/>
    </row>
    <row r="819" spans="1:10" ht="20.25">
      <c r="A819" s="333"/>
      <c r="B819" s="339"/>
      <c r="C819" s="339"/>
      <c r="D819" s="339"/>
      <c r="E819" s="343"/>
      <c r="F819" s="340"/>
      <c r="G819" s="341"/>
      <c r="H819" s="341"/>
      <c r="I819" s="340"/>
      <c r="J819" s="341"/>
    </row>
    <row r="820" spans="1:10" ht="20.25">
      <c r="A820" s="333"/>
      <c r="B820" s="339"/>
      <c r="C820" s="339"/>
      <c r="D820" s="339"/>
      <c r="E820" s="343"/>
      <c r="F820" s="340"/>
      <c r="G820" s="341"/>
      <c r="H820" s="341"/>
      <c r="I820" s="340"/>
      <c r="J820" s="341"/>
    </row>
    <row r="821" spans="1:10" ht="20.25">
      <c r="A821" s="333"/>
      <c r="B821" s="339"/>
      <c r="C821" s="339"/>
      <c r="D821" s="339"/>
      <c r="E821" s="343"/>
      <c r="F821" s="340"/>
      <c r="G821" s="341"/>
      <c r="H821" s="341"/>
      <c r="I821" s="340"/>
      <c r="J821" s="341"/>
    </row>
    <row r="822" spans="1:10" ht="20.25">
      <c r="A822" s="333"/>
      <c r="B822" s="339"/>
      <c r="C822" s="339"/>
      <c r="D822" s="339"/>
      <c r="E822" s="343"/>
      <c r="F822" s="340"/>
      <c r="G822" s="341"/>
      <c r="H822" s="341"/>
      <c r="I822" s="340"/>
      <c r="J822" s="341"/>
    </row>
    <row r="823" spans="1:10" ht="20.25">
      <c r="A823" s="333"/>
      <c r="B823" s="339"/>
      <c r="C823" s="339"/>
      <c r="D823" s="339"/>
      <c r="E823" s="343"/>
      <c r="F823" s="340"/>
      <c r="G823" s="341"/>
      <c r="H823" s="341"/>
      <c r="I823" s="340"/>
      <c r="J823" s="341"/>
    </row>
    <row r="824" spans="1:10" ht="20.25">
      <c r="A824" s="333"/>
      <c r="B824" s="339"/>
      <c r="C824" s="339"/>
      <c r="D824" s="339"/>
      <c r="E824" s="343"/>
      <c r="F824" s="340"/>
      <c r="G824" s="341"/>
      <c r="H824" s="341"/>
      <c r="I824" s="340"/>
      <c r="J824" s="341"/>
    </row>
    <row r="825" spans="1:10" ht="20.25">
      <c r="A825" s="333"/>
      <c r="B825" s="339"/>
      <c r="C825" s="339"/>
      <c r="D825" s="339"/>
      <c r="E825" s="343"/>
      <c r="F825" s="340"/>
      <c r="G825" s="341"/>
      <c r="H825" s="341"/>
      <c r="I825" s="340"/>
      <c r="J825" s="341"/>
    </row>
    <row r="826" spans="1:10" ht="20.25">
      <c r="A826" s="333"/>
      <c r="B826" s="339"/>
      <c r="C826" s="339"/>
      <c r="D826" s="339"/>
      <c r="E826" s="343"/>
      <c r="F826" s="340"/>
      <c r="G826" s="341"/>
      <c r="H826" s="341"/>
      <c r="I826" s="340"/>
      <c r="J826" s="341"/>
    </row>
    <row r="827" spans="1:10" ht="20.25">
      <c r="A827" s="333"/>
      <c r="B827" s="339"/>
      <c r="C827" s="339"/>
      <c r="D827" s="339"/>
      <c r="E827" s="343"/>
      <c r="F827" s="340"/>
      <c r="G827" s="341"/>
      <c r="H827" s="341"/>
      <c r="I827" s="340"/>
      <c r="J827" s="341"/>
    </row>
    <row r="828" spans="1:10" ht="20.25">
      <c r="A828" s="333"/>
      <c r="B828" s="339"/>
      <c r="C828" s="339"/>
      <c r="D828" s="339"/>
      <c r="E828" s="343"/>
      <c r="F828" s="340"/>
      <c r="G828" s="341"/>
      <c r="H828" s="341"/>
      <c r="I828" s="340"/>
      <c r="J828" s="341"/>
    </row>
    <row r="829" spans="1:10" ht="20.25">
      <c r="A829" s="333"/>
      <c r="B829" s="339"/>
      <c r="C829" s="339"/>
      <c r="D829" s="339"/>
      <c r="E829" s="343"/>
      <c r="F829" s="340"/>
      <c r="G829" s="341"/>
      <c r="H829" s="341"/>
      <c r="I829" s="340"/>
      <c r="J829" s="341"/>
    </row>
    <row r="830" spans="1:10" ht="20.25">
      <c r="A830" s="333"/>
      <c r="B830" s="339"/>
      <c r="C830" s="339"/>
      <c r="D830" s="339"/>
      <c r="E830" s="343"/>
      <c r="F830" s="340"/>
      <c r="G830" s="341"/>
      <c r="H830" s="341"/>
      <c r="I830" s="340"/>
      <c r="J830" s="341"/>
    </row>
    <row r="831" spans="1:10" ht="20.25">
      <c r="A831" s="333"/>
      <c r="B831" s="339"/>
      <c r="C831" s="339"/>
      <c r="D831" s="339"/>
      <c r="E831" s="343"/>
      <c r="F831" s="340"/>
      <c r="G831" s="341"/>
      <c r="H831" s="341"/>
      <c r="I831" s="340"/>
      <c r="J831" s="341"/>
    </row>
    <row r="832" spans="1:10" ht="20.25">
      <c r="A832" s="333"/>
      <c r="B832" s="339"/>
      <c r="C832" s="339"/>
      <c r="D832" s="339"/>
      <c r="E832" s="343"/>
      <c r="F832" s="340"/>
      <c r="G832" s="341"/>
      <c r="H832" s="341"/>
      <c r="I832" s="340"/>
      <c r="J832" s="341"/>
    </row>
    <row r="833" spans="1:10" ht="20.25">
      <c r="A833" s="333"/>
      <c r="B833" s="339"/>
      <c r="C833" s="339"/>
      <c r="D833" s="339"/>
      <c r="E833" s="343"/>
      <c r="F833" s="340"/>
      <c r="G833" s="341"/>
      <c r="H833" s="341"/>
      <c r="I833" s="340"/>
      <c r="J833" s="341"/>
    </row>
    <row r="834" spans="1:10" ht="20.25">
      <c r="A834" s="333"/>
      <c r="B834" s="339"/>
      <c r="C834" s="339"/>
      <c r="D834" s="339"/>
      <c r="E834" s="343"/>
      <c r="F834" s="340"/>
      <c r="G834" s="341"/>
      <c r="H834" s="341"/>
      <c r="I834" s="340"/>
      <c r="J834" s="341"/>
    </row>
    <row r="835" spans="1:10" ht="20.25">
      <c r="A835" s="333"/>
      <c r="B835" s="339"/>
      <c r="C835" s="339"/>
      <c r="D835" s="339"/>
      <c r="E835" s="343"/>
      <c r="F835" s="340"/>
      <c r="G835" s="341"/>
      <c r="H835" s="341"/>
      <c r="I835" s="340"/>
      <c r="J835" s="341"/>
    </row>
    <row r="836" spans="1:10" ht="20.25">
      <c r="A836" s="333"/>
      <c r="B836" s="339"/>
      <c r="C836" s="339"/>
      <c r="D836" s="339"/>
      <c r="E836" s="343"/>
      <c r="F836" s="340"/>
      <c r="G836" s="341"/>
      <c r="H836" s="341"/>
      <c r="I836" s="340"/>
      <c r="J836" s="341"/>
    </row>
    <row r="837" spans="1:10" ht="20.25">
      <c r="A837" s="333"/>
      <c r="B837" s="339"/>
      <c r="C837" s="339"/>
      <c r="D837" s="339"/>
      <c r="E837" s="343"/>
      <c r="F837" s="340"/>
      <c r="G837" s="341"/>
      <c r="H837" s="341"/>
      <c r="I837" s="340"/>
      <c r="J837" s="341"/>
    </row>
    <row r="838" spans="1:10" ht="20.25">
      <c r="A838" s="333"/>
      <c r="B838" s="339"/>
      <c r="C838" s="339"/>
      <c r="D838" s="339"/>
      <c r="E838" s="343"/>
      <c r="F838" s="340"/>
      <c r="G838" s="341"/>
      <c r="H838" s="341"/>
      <c r="I838" s="340"/>
      <c r="J838" s="341"/>
    </row>
    <row r="839" spans="1:10" ht="20.25">
      <c r="A839" s="333"/>
      <c r="B839" s="339"/>
      <c r="C839" s="339"/>
      <c r="D839" s="339"/>
      <c r="E839" s="343"/>
      <c r="F839" s="340"/>
      <c r="G839" s="341"/>
      <c r="H839" s="341"/>
      <c r="I839" s="340"/>
      <c r="J839" s="341"/>
    </row>
    <row r="840" spans="1:10" ht="20.25">
      <c r="A840" s="333"/>
      <c r="B840" s="339"/>
      <c r="C840" s="339"/>
      <c r="D840" s="339"/>
      <c r="E840" s="343"/>
      <c r="F840" s="340"/>
      <c r="G840" s="341"/>
      <c r="H840" s="341"/>
      <c r="I840" s="340"/>
      <c r="J840" s="341"/>
    </row>
    <row r="841" spans="1:10" ht="20.25">
      <c r="A841" s="333"/>
      <c r="B841" s="339"/>
      <c r="C841" s="339"/>
      <c r="D841" s="339"/>
      <c r="E841" s="343"/>
      <c r="F841" s="340"/>
      <c r="G841" s="341"/>
      <c r="H841" s="341"/>
      <c r="I841" s="340"/>
      <c r="J841" s="341"/>
    </row>
    <row r="842" spans="1:10" ht="20.25">
      <c r="A842" s="333"/>
      <c r="B842" s="339"/>
      <c r="C842" s="339"/>
      <c r="D842" s="339"/>
      <c r="E842" s="343"/>
      <c r="F842" s="340"/>
      <c r="G842" s="341"/>
      <c r="H842" s="341"/>
      <c r="I842" s="340"/>
      <c r="J842" s="341"/>
    </row>
    <row r="843" spans="1:10" ht="20.25">
      <c r="A843" s="333"/>
      <c r="B843" s="339"/>
      <c r="C843" s="339"/>
      <c r="D843" s="339"/>
      <c r="E843" s="343"/>
      <c r="F843" s="340"/>
      <c r="G843" s="341"/>
      <c r="H843" s="341"/>
      <c r="I843" s="340"/>
      <c r="J843" s="341"/>
    </row>
    <row r="844" spans="1:10" ht="20.25">
      <c r="A844" s="333"/>
      <c r="B844" s="339"/>
      <c r="C844" s="339"/>
      <c r="D844" s="339"/>
      <c r="E844" s="343"/>
      <c r="F844" s="340"/>
      <c r="G844" s="341"/>
      <c r="H844" s="341"/>
      <c r="I844" s="340"/>
      <c r="J844" s="341"/>
    </row>
    <row r="845" spans="1:10" ht="20.25">
      <c r="A845" s="333"/>
      <c r="B845" s="339"/>
      <c r="C845" s="339"/>
      <c r="D845" s="339"/>
      <c r="E845" s="343"/>
      <c r="F845" s="340"/>
      <c r="G845" s="341"/>
      <c r="H845" s="341"/>
      <c r="I845" s="340"/>
      <c r="J845" s="341"/>
    </row>
    <row r="846" spans="1:10" ht="20.25">
      <c r="A846" s="333"/>
      <c r="B846" s="339"/>
      <c r="C846" s="339"/>
      <c r="D846" s="339"/>
      <c r="E846" s="343"/>
      <c r="F846" s="340"/>
      <c r="G846" s="341"/>
      <c r="H846" s="341"/>
      <c r="I846" s="340"/>
      <c r="J846" s="341"/>
    </row>
    <row r="847" spans="1:10" ht="20.25">
      <c r="A847" s="333"/>
      <c r="B847" s="339"/>
      <c r="C847" s="339"/>
      <c r="D847" s="339"/>
      <c r="E847" s="343"/>
      <c r="F847" s="340"/>
      <c r="G847" s="341"/>
      <c r="H847" s="341"/>
      <c r="I847" s="340"/>
      <c r="J847" s="341"/>
    </row>
    <row r="848" spans="1:10" ht="20.25">
      <c r="A848" s="333"/>
      <c r="B848" s="339"/>
      <c r="C848" s="339"/>
      <c r="D848" s="339"/>
      <c r="E848" s="343"/>
      <c r="F848" s="340"/>
      <c r="G848" s="341"/>
      <c r="H848" s="341"/>
      <c r="I848" s="340"/>
      <c r="J848" s="341"/>
    </row>
    <row r="849" spans="1:10" ht="20.25">
      <c r="A849" s="333"/>
      <c r="B849" s="339"/>
      <c r="C849" s="339"/>
      <c r="D849" s="339"/>
      <c r="E849" s="343"/>
      <c r="F849" s="340"/>
      <c r="G849" s="341"/>
      <c r="H849" s="341"/>
      <c r="I849" s="340"/>
      <c r="J849" s="341"/>
    </row>
    <row r="850" spans="1:10" ht="20.25">
      <c r="A850" s="333"/>
      <c r="B850" s="339"/>
      <c r="C850" s="339"/>
      <c r="D850" s="339"/>
      <c r="E850" s="343"/>
      <c r="F850" s="340"/>
      <c r="G850" s="341"/>
      <c r="H850" s="341"/>
      <c r="I850" s="340"/>
      <c r="J850" s="341"/>
    </row>
    <row r="851" spans="1:10" ht="20.25">
      <c r="A851" s="333"/>
      <c r="B851" s="339"/>
      <c r="C851" s="339"/>
      <c r="D851" s="339"/>
      <c r="E851" s="343"/>
      <c r="F851" s="340"/>
      <c r="G851" s="341"/>
      <c r="H851" s="341"/>
      <c r="I851" s="340"/>
      <c r="J851" s="341"/>
    </row>
    <row r="852" spans="1:10" ht="20.25">
      <c r="A852" s="333"/>
      <c r="B852" s="339"/>
      <c r="C852" s="339"/>
      <c r="D852" s="339"/>
      <c r="E852" s="343"/>
      <c r="F852" s="340"/>
      <c r="G852" s="341"/>
      <c r="H852" s="341"/>
      <c r="I852" s="340"/>
      <c r="J852" s="341"/>
    </row>
    <row r="853" spans="1:10" ht="20.25">
      <c r="A853" s="333"/>
      <c r="B853" s="339"/>
      <c r="C853" s="339"/>
      <c r="D853" s="339"/>
      <c r="E853" s="343"/>
      <c r="F853" s="340"/>
      <c r="G853" s="341"/>
      <c r="H853" s="341"/>
      <c r="I853" s="340"/>
      <c r="J853" s="341"/>
    </row>
    <row r="854" spans="1:10" ht="20.25">
      <c r="A854" s="333"/>
      <c r="B854" s="339"/>
      <c r="C854" s="339"/>
      <c r="D854" s="339"/>
      <c r="E854" s="343"/>
      <c r="F854" s="340"/>
      <c r="G854" s="341"/>
      <c r="H854" s="341"/>
      <c r="I854" s="340"/>
      <c r="J854" s="341"/>
    </row>
    <row r="855" spans="1:10" ht="20.25">
      <c r="A855" s="333"/>
      <c r="B855" s="339"/>
      <c r="C855" s="339"/>
      <c r="D855" s="339"/>
      <c r="E855" s="343"/>
      <c r="F855" s="340"/>
      <c r="G855" s="341"/>
      <c r="H855" s="341"/>
      <c r="I855" s="340"/>
      <c r="J855" s="341"/>
    </row>
    <row r="856" spans="1:10" ht="20.25">
      <c r="A856" s="333"/>
      <c r="B856" s="339"/>
      <c r="C856" s="339"/>
      <c r="D856" s="339"/>
      <c r="E856" s="343"/>
      <c r="F856" s="340"/>
      <c r="G856" s="341"/>
      <c r="H856" s="341"/>
      <c r="I856" s="340"/>
      <c r="J856" s="341"/>
    </row>
    <row r="857" spans="1:10" ht="20.25">
      <c r="A857" s="333"/>
      <c r="B857" s="339"/>
      <c r="C857" s="339"/>
      <c r="D857" s="339"/>
      <c r="E857" s="343"/>
      <c r="F857" s="340"/>
      <c r="G857" s="341"/>
      <c r="H857" s="341"/>
      <c r="I857" s="340"/>
      <c r="J857" s="341"/>
    </row>
    <row r="858" spans="1:10" ht="20.25">
      <c r="A858" s="333"/>
      <c r="B858" s="339"/>
      <c r="C858" s="339"/>
      <c r="D858" s="339"/>
      <c r="E858" s="343"/>
      <c r="F858" s="340"/>
      <c r="G858" s="341"/>
      <c r="H858" s="341"/>
      <c r="I858" s="340"/>
      <c r="J858" s="341"/>
    </row>
    <row r="859" spans="1:10" ht="20.25">
      <c r="A859" s="333"/>
      <c r="B859" s="339"/>
      <c r="C859" s="339"/>
      <c r="D859" s="339"/>
      <c r="E859" s="343"/>
      <c r="F859" s="340"/>
      <c r="G859" s="341"/>
      <c r="H859" s="341"/>
      <c r="I859" s="340"/>
      <c r="J859" s="341"/>
    </row>
    <row r="860" spans="1:6" ht="20.25">
      <c r="A860" s="333"/>
      <c r="B860" s="331"/>
      <c r="C860" s="331"/>
      <c r="D860" s="331"/>
      <c r="E860" s="334"/>
      <c r="F860" s="332"/>
    </row>
    <row r="861" spans="1:6" ht="20.25">
      <c r="A861" s="333"/>
      <c r="B861" s="331"/>
      <c r="C861" s="331"/>
      <c r="D861" s="331"/>
      <c r="E861" s="334"/>
      <c r="F861" s="332"/>
    </row>
    <row r="862" spans="1:6" ht="20.25">
      <c r="A862" s="333"/>
      <c r="B862" s="331"/>
      <c r="C862" s="331"/>
      <c r="D862" s="331"/>
      <c r="E862" s="334"/>
      <c r="F862" s="332"/>
    </row>
    <row r="863" spans="1:6" ht="20.25">
      <c r="A863" s="333"/>
      <c r="B863" s="331"/>
      <c r="C863" s="331"/>
      <c r="D863" s="331"/>
      <c r="E863" s="334"/>
      <c r="F863" s="332"/>
    </row>
    <row r="864" spans="1:6" ht="20.25">
      <c r="A864" s="333"/>
      <c r="B864" s="331"/>
      <c r="C864" s="331"/>
      <c r="D864" s="331"/>
      <c r="E864" s="334"/>
      <c r="F864" s="332"/>
    </row>
    <row r="865" spans="1:6" ht="20.25">
      <c r="A865" s="333"/>
      <c r="B865" s="331"/>
      <c r="C865" s="331"/>
      <c r="D865" s="331"/>
      <c r="E865" s="334"/>
      <c r="F865" s="332"/>
    </row>
    <row r="866" spans="1:6" ht="20.25">
      <c r="A866" s="333"/>
      <c r="B866" s="331"/>
      <c r="C866" s="331"/>
      <c r="D866" s="331"/>
      <c r="E866" s="334"/>
      <c r="F866" s="332"/>
    </row>
    <row r="867" spans="1:6" ht="20.25">
      <c r="A867" s="333"/>
      <c r="B867" s="331"/>
      <c r="C867" s="331"/>
      <c r="D867" s="331"/>
      <c r="E867" s="334"/>
      <c r="F867" s="332"/>
    </row>
    <row r="868" spans="1:6" ht="20.25">
      <c r="A868" s="333"/>
      <c r="B868" s="331"/>
      <c r="C868" s="331"/>
      <c r="D868" s="331"/>
      <c r="E868" s="334"/>
      <c r="F868" s="332"/>
    </row>
    <row r="869" spans="1:6" ht="20.25">
      <c r="A869" s="333"/>
      <c r="B869" s="331"/>
      <c r="C869" s="331"/>
      <c r="D869" s="331"/>
      <c r="E869" s="334"/>
      <c r="F869" s="332"/>
    </row>
    <row r="870" spans="1:6" ht="20.25">
      <c r="A870" s="333"/>
      <c r="B870" s="331"/>
      <c r="C870" s="331"/>
      <c r="D870" s="331"/>
      <c r="E870" s="334"/>
      <c r="F870" s="332"/>
    </row>
    <row r="871" spans="1:6" ht="20.25">
      <c r="A871" s="333"/>
      <c r="B871" s="331"/>
      <c r="C871" s="331"/>
      <c r="D871" s="331"/>
      <c r="E871" s="334"/>
      <c r="F871" s="332"/>
    </row>
    <row r="872" spans="1:6" ht="20.25">
      <c r="A872" s="333"/>
      <c r="B872" s="331"/>
      <c r="C872" s="331"/>
      <c r="D872" s="331"/>
      <c r="E872" s="334"/>
      <c r="F872" s="332"/>
    </row>
    <row r="873" spans="1:6" ht="20.25">
      <c r="A873" s="333"/>
      <c r="B873" s="331"/>
      <c r="C873" s="331"/>
      <c r="D873" s="331"/>
      <c r="E873" s="334"/>
      <c r="F873" s="332"/>
    </row>
    <row r="874" spans="1:6" ht="20.25">
      <c r="A874" s="333"/>
      <c r="B874" s="331"/>
      <c r="C874" s="331"/>
      <c r="D874" s="331"/>
      <c r="E874" s="334"/>
      <c r="F874" s="332"/>
    </row>
    <row r="875" spans="1:6" ht="20.25">
      <c r="A875" s="333"/>
      <c r="B875" s="331"/>
      <c r="C875" s="331"/>
      <c r="D875" s="331"/>
      <c r="E875" s="334"/>
      <c r="F875" s="332"/>
    </row>
    <row r="876" spans="1:6" ht="20.25">
      <c r="A876" s="333"/>
      <c r="B876" s="331"/>
      <c r="C876" s="331"/>
      <c r="D876" s="331"/>
      <c r="E876" s="334"/>
      <c r="F876" s="332"/>
    </row>
    <row r="877" spans="1:6" ht="20.25">
      <c r="A877" s="333"/>
      <c r="B877" s="331"/>
      <c r="C877" s="331"/>
      <c r="D877" s="331"/>
      <c r="E877" s="334"/>
      <c r="F877" s="332"/>
    </row>
    <row r="878" spans="1:6" ht="20.25">
      <c r="A878" s="333"/>
      <c r="B878" s="331"/>
      <c r="C878" s="331"/>
      <c r="D878" s="331"/>
      <c r="E878" s="334"/>
      <c r="F878" s="332"/>
    </row>
    <row r="879" spans="1:6" ht="20.25">
      <c r="A879" s="333"/>
      <c r="B879" s="331"/>
      <c r="C879" s="331"/>
      <c r="D879" s="331"/>
      <c r="E879" s="334"/>
      <c r="F879" s="332"/>
    </row>
    <row r="880" spans="1:6" ht="20.25">
      <c r="A880" s="333"/>
      <c r="B880" s="331"/>
      <c r="C880" s="331"/>
      <c r="D880" s="331"/>
      <c r="E880" s="334"/>
      <c r="F880" s="332"/>
    </row>
    <row r="881" spans="1:6" ht="20.25">
      <c r="A881" s="333"/>
      <c r="B881" s="331"/>
      <c r="C881" s="331"/>
      <c r="D881" s="331"/>
      <c r="E881" s="334"/>
      <c r="F881" s="332"/>
    </row>
    <row r="882" spans="1:6" ht="20.25">
      <c r="A882" s="333"/>
      <c r="B882" s="331"/>
      <c r="C882" s="331"/>
      <c r="D882" s="331"/>
      <c r="E882" s="334"/>
      <c r="F882" s="332"/>
    </row>
    <row r="883" spans="1:6" ht="20.25">
      <c r="A883" s="333"/>
      <c r="B883" s="331"/>
      <c r="C883" s="331"/>
      <c r="D883" s="331"/>
      <c r="E883" s="334"/>
      <c r="F883" s="332"/>
    </row>
    <row r="884" spans="1:6" ht="20.25">
      <c r="A884" s="333"/>
      <c r="B884" s="331"/>
      <c r="C884" s="331"/>
      <c r="D884" s="331"/>
      <c r="E884" s="334"/>
      <c r="F884" s="332"/>
    </row>
    <row r="885" spans="1:6" ht="20.25">
      <c r="A885" s="333"/>
      <c r="B885" s="331"/>
      <c r="C885" s="331"/>
      <c r="D885" s="331"/>
      <c r="E885" s="334"/>
      <c r="F885" s="332"/>
    </row>
    <row r="886" spans="1:6" ht="20.25">
      <c r="A886" s="333"/>
      <c r="B886" s="331"/>
      <c r="C886" s="331"/>
      <c r="D886" s="331"/>
      <c r="E886" s="334"/>
      <c r="F886" s="332"/>
    </row>
    <row r="887" spans="1:6" ht="20.25">
      <c r="A887" s="333"/>
      <c r="B887" s="331"/>
      <c r="C887" s="331"/>
      <c r="D887" s="331"/>
      <c r="E887" s="334"/>
      <c r="F887" s="332"/>
    </row>
    <row r="888" spans="1:6" ht="20.25">
      <c r="A888" s="333"/>
      <c r="B888" s="331"/>
      <c r="C888" s="331"/>
      <c r="D888" s="331"/>
      <c r="E888" s="334"/>
      <c r="F888" s="332"/>
    </row>
    <row r="889" spans="1:6" ht="20.25">
      <c r="A889" s="333"/>
      <c r="B889" s="331"/>
      <c r="C889" s="331"/>
      <c r="D889" s="331"/>
      <c r="E889" s="334"/>
      <c r="F889" s="332"/>
    </row>
    <row r="890" spans="1:6" ht="20.25">
      <c r="A890" s="333"/>
      <c r="B890" s="331"/>
      <c r="C890" s="331"/>
      <c r="D890" s="331"/>
      <c r="E890" s="334"/>
      <c r="F890" s="332"/>
    </row>
    <row r="891" spans="1:6" ht="20.25">
      <c r="A891" s="333"/>
      <c r="B891" s="331"/>
      <c r="C891" s="331"/>
      <c r="D891" s="331"/>
      <c r="E891" s="334"/>
      <c r="F891" s="332"/>
    </row>
    <row r="892" spans="1:6" ht="20.25">
      <c r="A892" s="333"/>
      <c r="B892" s="331"/>
      <c r="C892" s="331"/>
      <c r="D892" s="331"/>
      <c r="E892" s="334"/>
      <c r="F892" s="332"/>
    </row>
    <row r="893" spans="1:6" ht="20.25">
      <c r="A893" s="333"/>
      <c r="B893" s="331"/>
      <c r="C893" s="331"/>
      <c r="D893" s="331"/>
      <c r="E893" s="334"/>
      <c r="F893" s="332"/>
    </row>
    <row r="894" spans="1:6" ht="20.25">
      <c r="A894" s="333"/>
      <c r="B894" s="331"/>
      <c r="C894" s="331"/>
      <c r="D894" s="331"/>
      <c r="E894" s="334"/>
      <c r="F894" s="332"/>
    </row>
    <row r="895" spans="1:6" ht="20.25">
      <c r="A895" s="333"/>
      <c r="B895" s="331"/>
      <c r="C895" s="331"/>
      <c r="D895" s="331"/>
      <c r="E895" s="334"/>
      <c r="F895" s="332"/>
    </row>
    <row r="896" spans="1:6" ht="20.25">
      <c r="A896" s="333"/>
      <c r="B896" s="331"/>
      <c r="C896" s="331"/>
      <c r="D896" s="331"/>
      <c r="E896" s="334"/>
      <c r="F896" s="332"/>
    </row>
    <row r="897" spans="1:6" ht="20.25">
      <c r="A897" s="333"/>
      <c r="B897" s="331"/>
      <c r="C897" s="331"/>
      <c r="D897" s="331"/>
      <c r="E897" s="334"/>
      <c r="F897" s="332"/>
    </row>
    <row r="898" spans="1:6" ht="20.25">
      <c r="A898" s="333"/>
      <c r="B898" s="331"/>
      <c r="C898" s="331"/>
      <c r="D898" s="331"/>
      <c r="E898" s="334"/>
      <c r="F898" s="332"/>
    </row>
    <row r="899" spans="1:6" ht="20.25">
      <c r="A899" s="333"/>
      <c r="B899" s="331"/>
      <c r="C899" s="331"/>
      <c r="D899" s="331"/>
      <c r="E899" s="334"/>
      <c r="F899" s="332"/>
    </row>
    <row r="900" spans="1:6" ht="20.25">
      <c r="A900" s="333"/>
      <c r="B900" s="331"/>
      <c r="C900" s="331"/>
      <c r="D900" s="331"/>
      <c r="E900" s="334"/>
      <c r="F900" s="332"/>
    </row>
    <row r="901" spans="1:6" ht="20.25">
      <c r="A901" s="333"/>
      <c r="B901" s="331"/>
      <c r="C901" s="331"/>
      <c r="D901" s="331"/>
      <c r="E901" s="334"/>
      <c r="F901" s="332"/>
    </row>
    <row r="902" spans="1:6" ht="20.25">
      <c r="A902" s="333"/>
      <c r="B902" s="331"/>
      <c r="C902" s="331"/>
      <c r="D902" s="331"/>
      <c r="E902" s="334"/>
      <c r="F902" s="332"/>
    </row>
    <row r="903" spans="1:6" ht="20.25">
      <c r="A903" s="333"/>
      <c r="B903" s="331"/>
      <c r="C903" s="331"/>
      <c r="D903" s="331"/>
      <c r="E903" s="334"/>
      <c r="F903" s="332"/>
    </row>
    <row r="904" spans="1:6" ht="20.25">
      <c r="A904" s="333"/>
      <c r="B904" s="331"/>
      <c r="C904" s="331"/>
      <c r="D904" s="331"/>
      <c r="E904" s="334"/>
      <c r="F904" s="332"/>
    </row>
    <row r="905" spans="1:6" ht="20.25">
      <c r="A905" s="333"/>
      <c r="B905" s="331"/>
      <c r="C905" s="331"/>
      <c r="D905" s="331"/>
      <c r="E905" s="334"/>
      <c r="F905" s="332"/>
    </row>
    <row r="906" spans="1:6" ht="20.25">
      <c r="A906" s="333"/>
      <c r="B906" s="331"/>
      <c r="C906" s="331"/>
      <c r="D906" s="331"/>
      <c r="E906" s="334"/>
      <c r="F906" s="332"/>
    </row>
    <row r="907" spans="1:6" ht="20.25">
      <c r="A907" s="333"/>
      <c r="B907" s="331"/>
      <c r="C907" s="331"/>
      <c r="D907" s="331"/>
      <c r="E907" s="334"/>
      <c r="F907" s="332"/>
    </row>
    <row r="908" spans="1:6" ht="20.25">
      <c r="A908" s="333"/>
      <c r="B908" s="331"/>
      <c r="C908" s="331"/>
      <c r="D908" s="331"/>
      <c r="E908" s="334"/>
      <c r="F908" s="332"/>
    </row>
    <row r="909" spans="1:6" ht="20.25">
      <c r="A909" s="333"/>
      <c r="B909" s="331"/>
      <c r="C909" s="331"/>
      <c r="D909" s="331"/>
      <c r="E909" s="334"/>
      <c r="F909" s="332"/>
    </row>
    <row r="910" spans="1:6" ht="20.25">
      <c r="A910" s="333"/>
      <c r="B910" s="331"/>
      <c r="C910" s="331"/>
      <c r="D910" s="331"/>
      <c r="E910" s="334"/>
      <c r="F910" s="332"/>
    </row>
    <row r="911" spans="1:6" ht="20.25">
      <c r="A911" s="333"/>
      <c r="B911" s="331"/>
      <c r="C911" s="331"/>
      <c r="D911" s="331"/>
      <c r="E911" s="334"/>
      <c r="F911" s="332"/>
    </row>
    <row r="912" spans="1:6" ht="20.25">
      <c r="A912" s="333"/>
      <c r="B912" s="331"/>
      <c r="C912" s="331"/>
      <c r="D912" s="331"/>
      <c r="E912" s="334"/>
      <c r="F912" s="332"/>
    </row>
    <row r="913" spans="1:6" ht="20.25">
      <c r="A913" s="333"/>
      <c r="B913" s="331"/>
      <c r="C913" s="331"/>
      <c r="D913" s="331"/>
      <c r="E913" s="334"/>
      <c r="F913" s="332"/>
    </row>
    <row r="914" spans="1:6" ht="20.25">
      <c r="A914" s="333"/>
      <c r="B914" s="331"/>
      <c r="C914" s="331"/>
      <c r="D914" s="331"/>
      <c r="E914" s="334"/>
      <c r="F914" s="332"/>
    </row>
    <row r="915" spans="1:6" ht="20.25">
      <c r="A915" s="333"/>
      <c r="B915" s="331"/>
      <c r="C915" s="331"/>
      <c r="D915" s="331"/>
      <c r="E915" s="334"/>
      <c r="F915" s="332"/>
    </row>
    <row r="916" spans="1:6" ht="20.25">
      <c r="A916" s="333"/>
      <c r="B916" s="331"/>
      <c r="C916" s="331"/>
      <c r="D916" s="331"/>
      <c r="E916" s="334"/>
      <c r="F916" s="332"/>
    </row>
    <row r="917" spans="1:6" ht="20.25">
      <c r="A917" s="333"/>
      <c r="B917" s="331"/>
      <c r="C917" s="331"/>
      <c r="D917" s="331"/>
      <c r="E917" s="334"/>
      <c r="F917" s="332"/>
    </row>
    <row r="918" spans="1:6" ht="20.25">
      <c r="A918" s="333"/>
      <c r="B918" s="331"/>
      <c r="C918" s="331"/>
      <c r="D918" s="331"/>
      <c r="E918" s="334"/>
      <c r="F918" s="332"/>
    </row>
    <row r="919" spans="1:6" ht="20.25">
      <c r="A919" s="333"/>
      <c r="B919" s="331"/>
      <c r="C919" s="331"/>
      <c r="D919" s="331"/>
      <c r="E919" s="334"/>
      <c r="F919" s="332"/>
    </row>
    <row r="920" spans="1:6" ht="20.25">
      <c r="A920" s="333"/>
      <c r="B920" s="331"/>
      <c r="C920" s="331"/>
      <c r="D920" s="331"/>
      <c r="E920" s="334"/>
      <c r="F920" s="332"/>
    </row>
    <row r="921" spans="1:6" ht="20.25">
      <c r="A921" s="333"/>
      <c r="B921" s="331"/>
      <c r="C921" s="331"/>
      <c r="D921" s="331"/>
      <c r="E921" s="334"/>
      <c r="F921" s="332"/>
    </row>
    <row r="922" spans="1:6" ht="20.25">
      <c r="A922" s="333"/>
      <c r="B922" s="331"/>
      <c r="C922" s="331"/>
      <c r="D922" s="331"/>
      <c r="E922" s="334"/>
      <c r="F922" s="332"/>
    </row>
    <row r="923" spans="1:6" ht="20.25">
      <c r="A923" s="333"/>
      <c r="B923" s="331"/>
      <c r="C923" s="331"/>
      <c r="D923" s="331"/>
      <c r="E923" s="334"/>
      <c r="F923" s="332"/>
    </row>
    <row r="924" spans="1:6" ht="20.25">
      <c r="A924" s="333"/>
      <c r="B924" s="331"/>
      <c r="C924" s="331"/>
      <c r="D924" s="331"/>
      <c r="E924" s="334"/>
      <c r="F924" s="332"/>
    </row>
    <row r="925" spans="1:6" ht="20.25">
      <c r="A925" s="333"/>
      <c r="B925" s="331"/>
      <c r="C925" s="331"/>
      <c r="D925" s="331"/>
      <c r="E925" s="334"/>
      <c r="F925" s="332"/>
    </row>
    <row r="926" spans="1:6" ht="20.25">
      <c r="A926" s="333"/>
      <c r="B926" s="331"/>
      <c r="C926" s="331"/>
      <c r="D926" s="331"/>
      <c r="E926" s="334"/>
      <c r="F926" s="332"/>
    </row>
    <row r="927" spans="1:6" ht="20.25">
      <c r="A927" s="333"/>
      <c r="B927" s="331"/>
      <c r="C927" s="331"/>
      <c r="D927" s="331"/>
      <c r="E927" s="334"/>
      <c r="F927" s="332"/>
    </row>
    <row r="928" spans="1:6" ht="20.25">
      <c r="A928" s="333"/>
      <c r="B928" s="331"/>
      <c r="C928" s="331"/>
      <c r="D928" s="331"/>
      <c r="E928" s="334"/>
      <c r="F928" s="332"/>
    </row>
    <row r="929" spans="1:6" ht="20.25">
      <c r="A929" s="333"/>
      <c r="B929" s="331"/>
      <c r="C929" s="331"/>
      <c r="D929" s="331"/>
      <c r="E929" s="334"/>
      <c r="F929" s="332"/>
    </row>
    <row r="930" spans="1:6" ht="20.25">
      <c r="A930" s="333"/>
      <c r="B930" s="331"/>
      <c r="C930" s="331"/>
      <c r="D930" s="331"/>
      <c r="E930" s="334"/>
      <c r="F930" s="332"/>
    </row>
    <row r="931" spans="1:6" ht="20.25">
      <c r="A931" s="333"/>
      <c r="B931" s="331"/>
      <c r="C931" s="331"/>
      <c r="D931" s="331"/>
      <c r="E931" s="334"/>
      <c r="F931" s="332"/>
    </row>
    <row r="932" spans="1:6" ht="20.25">
      <c r="A932" s="333"/>
      <c r="B932" s="331"/>
      <c r="C932" s="331"/>
      <c r="D932" s="331"/>
      <c r="E932" s="334"/>
      <c r="F932" s="332"/>
    </row>
    <row r="933" spans="1:6" ht="20.25">
      <c r="A933" s="333"/>
      <c r="B933" s="331"/>
      <c r="C933" s="331"/>
      <c r="D933" s="331"/>
      <c r="E933" s="334"/>
      <c r="F933" s="332"/>
    </row>
    <row r="934" spans="1:6" ht="20.25">
      <c r="A934" s="333"/>
      <c r="B934" s="331"/>
      <c r="C934" s="331"/>
      <c r="D934" s="331"/>
      <c r="E934" s="334"/>
      <c r="F934" s="332"/>
    </row>
    <row r="935" spans="1:6" ht="20.25">
      <c r="A935" s="333"/>
      <c r="B935" s="331"/>
      <c r="C935" s="331"/>
      <c r="D935" s="331"/>
      <c r="E935" s="334"/>
      <c r="F935" s="332"/>
    </row>
    <row r="936" spans="1:6" ht="20.25">
      <c r="A936" s="333"/>
      <c r="B936" s="331"/>
      <c r="C936" s="331"/>
      <c r="D936" s="331"/>
      <c r="E936" s="334"/>
      <c r="F936" s="332"/>
    </row>
    <row r="937" spans="1:6" ht="20.25">
      <c r="A937" s="333"/>
      <c r="B937" s="331"/>
      <c r="C937" s="331"/>
      <c r="D937" s="331"/>
      <c r="E937" s="334"/>
      <c r="F937" s="332"/>
    </row>
    <row r="938" spans="1:6" ht="20.25">
      <c r="A938" s="333"/>
      <c r="B938" s="331"/>
      <c r="C938" s="331"/>
      <c r="D938" s="331"/>
      <c r="E938" s="334"/>
      <c r="F938" s="332"/>
    </row>
    <row r="939" spans="1:6" ht="20.25">
      <c r="A939" s="333"/>
      <c r="B939" s="331"/>
      <c r="C939" s="331"/>
      <c r="D939" s="331"/>
      <c r="E939" s="334"/>
      <c r="F939" s="332"/>
    </row>
    <row r="940" spans="1:6" ht="20.25">
      <c r="A940" s="333"/>
      <c r="B940" s="331"/>
      <c r="C940" s="331"/>
      <c r="D940" s="331"/>
      <c r="E940" s="334"/>
      <c r="F940" s="332"/>
    </row>
    <row r="941" spans="1:6" ht="20.25">
      <c r="A941" s="333"/>
      <c r="B941" s="331"/>
      <c r="C941" s="331"/>
      <c r="D941" s="331"/>
      <c r="E941" s="334"/>
      <c r="F941" s="332"/>
    </row>
    <row r="942" spans="1:6" ht="20.25">
      <c r="A942" s="333"/>
      <c r="B942" s="331"/>
      <c r="C942" s="331"/>
      <c r="D942" s="331"/>
      <c r="E942" s="334"/>
      <c r="F942" s="332"/>
    </row>
    <row r="943" spans="1:6" ht="20.25">
      <c r="A943" s="333"/>
      <c r="B943" s="331"/>
      <c r="C943" s="331"/>
      <c r="D943" s="331"/>
      <c r="E943" s="334"/>
      <c r="F943" s="332"/>
    </row>
    <row r="944" spans="1:6" ht="20.25">
      <c r="A944" s="333"/>
      <c r="B944" s="331"/>
      <c r="C944" s="331"/>
      <c r="D944" s="331"/>
      <c r="E944" s="334"/>
      <c r="F944" s="332"/>
    </row>
    <row r="945" spans="1:6" ht="20.25">
      <c r="A945" s="333"/>
      <c r="B945" s="331"/>
      <c r="C945" s="331"/>
      <c r="D945" s="331"/>
      <c r="E945" s="334"/>
      <c r="F945" s="332"/>
    </row>
    <row r="946" spans="1:6" ht="20.25">
      <c r="A946" s="333"/>
      <c r="B946" s="331"/>
      <c r="C946" s="331"/>
      <c r="D946" s="331"/>
      <c r="E946" s="334"/>
      <c r="F946" s="332"/>
    </row>
    <row r="947" spans="1:6" ht="20.25">
      <c r="A947" s="333"/>
      <c r="B947" s="331"/>
      <c r="C947" s="331"/>
      <c r="D947" s="331"/>
      <c r="E947" s="334"/>
      <c r="F947" s="332"/>
    </row>
    <row r="948" spans="1:6" ht="20.25">
      <c r="A948" s="333"/>
      <c r="B948" s="331"/>
      <c r="C948" s="331"/>
      <c r="D948" s="331"/>
      <c r="E948" s="334"/>
      <c r="F948" s="332"/>
    </row>
    <row r="949" spans="1:6" ht="20.25">
      <c r="A949" s="333"/>
      <c r="B949" s="331"/>
      <c r="C949" s="331"/>
      <c r="D949" s="331"/>
      <c r="E949" s="334"/>
      <c r="F949" s="332"/>
    </row>
    <row r="950" spans="1:6" ht="20.25">
      <c r="A950" s="333"/>
      <c r="B950" s="331"/>
      <c r="C950" s="331"/>
      <c r="D950" s="331"/>
      <c r="E950" s="334"/>
      <c r="F950" s="332"/>
    </row>
    <row r="951" spans="1:6" ht="20.25">
      <c r="A951" s="333"/>
      <c r="B951" s="331"/>
      <c r="C951" s="331"/>
      <c r="D951" s="331"/>
      <c r="E951" s="334"/>
      <c r="F951" s="332"/>
    </row>
    <row r="952" spans="1:6" ht="20.25">
      <c r="A952" s="333"/>
      <c r="B952" s="331"/>
      <c r="C952" s="331"/>
      <c r="D952" s="331"/>
      <c r="E952" s="334"/>
      <c r="F952" s="332"/>
    </row>
    <row r="953" spans="1:6" ht="20.25">
      <c r="A953" s="333"/>
      <c r="B953" s="331"/>
      <c r="C953" s="331"/>
      <c r="D953" s="331"/>
      <c r="E953" s="334"/>
      <c r="F953" s="332"/>
    </row>
    <row r="954" spans="1:6" ht="20.25">
      <c r="A954" s="333"/>
      <c r="B954" s="331"/>
      <c r="C954" s="331"/>
      <c r="D954" s="331"/>
      <c r="E954" s="334"/>
      <c r="F954" s="332"/>
    </row>
    <row r="955" spans="1:6" ht="20.25">
      <c r="A955" s="333"/>
      <c r="B955" s="331"/>
      <c r="C955" s="331"/>
      <c r="D955" s="331"/>
      <c r="E955" s="334"/>
      <c r="F955" s="332"/>
    </row>
    <row r="956" spans="1:6" ht="20.25">
      <c r="A956" s="333"/>
      <c r="B956" s="331"/>
      <c r="C956" s="331"/>
      <c r="D956" s="331"/>
      <c r="E956" s="334"/>
      <c r="F956" s="332"/>
    </row>
    <row r="957" spans="1:6" ht="20.25">
      <c r="A957" s="333"/>
      <c r="B957" s="331"/>
      <c r="C957" s="331"/>
      <c r="D957" s="331"/>
      <c r="E957" s="334"/>
      <c r="F957" s="332"/>
    </row>
    <row r="958" spans="1:6" ht="20.25">
      <c r="A958" s="333"/>
      <c r="B958" s="331"/>
      <c r="C958" s="331"/>
      <c r="D958" s="331"/>
      <c r="E958" s="334"/>
      <c r="F958" s="332"/>
    </row>
    <row r="959" spans="1:6" ht="20.25">
      <c r="A959" s="333"/>
      <c r="B959" s="331"/>
      <c r="C959" s="331"/>
      <c r="D959" s="331"/>
      <c r="E959" s="334"/>
      <c r="F959" s="332"/>
    </row>
    <row r="960" spans="1:6" ht="20.25">
      <c r="A960" s="333"/>
      <c r="B960" s="331"/>
      <c r="C960" s="331"/>
      <c r="D960" s="331"/>
      <c r="E960" s="334"/>
      <c r="F960" s="332"/>
    </row>
    <row r="961" spans="1:6" ht="20.25">
      <c r="A961" s="333"/>
      <c r="B961" s="331"/>
      <c r="C961" s="331"/>
      <c r="D961" s="331"/>
      <c r="E961" s="334"/>
      <c r="F961" s="332"/>
    </row>
    <row r="962" spans="1:6" ht="20.25">
      <c r="A962" s="333"/>
      <c r="B962" s="331"/>
      <c r="C962" s="331"/>
      <c r="D962" s="331"/>
      <c r="E962" s="334"/>
      <c r="F962" s="332"/>
    </row>
    <row r="963" spans="1:6" ht="20.25">
      <c r="A963" s="333"/>
      <c r="B963" s="331"/>
      <c r="C963" s="331"/>
      <c r="D963" s="331"/>
      <c r="E963" s="334"/>
      <c r="F963" s="332"/>
    </row>
    <row r="964" spans="1:6" ht="20.25">
      <c r="A964" s="333"/>
      <c r="B964" s="331"/>
      <c r="C964" s="331"/>
      <c r="D964" s="331"/>
      <c r="E964" s="334"/>
      <c r="F964" s="332"/>
    </row>
    <row r="965" spans="1:6" ht="20.25">
      <c r="A965" s="333"/>
      <c r="B965" s="331"/>
      <c r="C965" s="331"/>
      <c r="D965" s="331"/>
      <c r="E965" s="334"/>
      <c r="F965" s="332"/>
    </row>
    <row r="966" spans="1:6" ht="20.25">
      <c r="A966" s="333"/>
      <c r="B966" s="331"/>
      <c r="C966" s="331"/>
      <c r="D966" s="331"/>
      <c r="E966" s="334"/>
      <c r="F966" s="332"/>
    </row>
    <row r="967" spans="1:6" ht="20.25">
      <c r="A967" s="333"/>
      <c r="B967" s="331"/>
      <c r="C967" s="331"/>
      <c r="D967" s="331"/>
      <c r="E967" s="334"/>
      <c r="F967" s="332"/>
    </row>
    <row r="968" spans="1:6" ht="20.25">
      <c r="A968" s="333"/>
      <c r="B968" s="331"/>
      <c r="C968" s="331"/>
      <c r="D968" s="331"/>
      <c r="E968" s="334"/>
      <c r="F968" s="332"/>
    </row>
    <row r="969" spans="1:6" ht="20.25">
      <c r="A969" s="333"/>
      <c r="B969" s="331"/>
      <c r="C969" s="331"/>
      <c r="D969" s="331"/>
      <c r="E969" s="334"/>
      <c r="F969" s="332"/>
    </row>
    <row r="970" spans="1:6" ht="20.25">
      <c r="A970" s="333"/>
      <c r="B970" s="331"/>
      <c r="C970" s="331"/>
      <c r="D970" s="331"/>
      <c r="E970" s="334"/>
      <c r="F970" s="332"/>
    </row>
    <row r="971" spans="1:6" ht="20.25">
      <c r="A971" s="333"/>
      <c r="B971" s="331"/>
      <c r="C971" s="331"/>
      <c r="D971" s="331"/>
      <c r="E971" s="334"/>
      <c r="F971" s="332"/>
    </row>
    <row r="972" spans="1:6" ht="20.25">
      <c r="A972" s="333"/>
      <c r="B972" s="331"/>
      <c r="C972" s="331"/>
      <c r="D972" s="331"/>
      <c r="E972" s="334"/>
      <c r="F972" s="332"/>
    </row>
    <row r="973" spans="1:6" ht="20.25">
      <c r="A973" s="333"/>
      <c r="B973" s="331"/>
      <c r="C973" s="331"/>
      <c r="D973" s="331"/>
      <c r="E973" s="334"/>
      <c r="F973" s="332"/>
    </row>
    <row r="974" spans="1:6" ht="20.25">
      <c r="A974" s="333"/>
      <c r="B974" s="331"/>
      <c r="C974" s="331"/>
      <c r="D974" s="331"/>
      <c r="E974" s="334"/>
      <c r="F974" s="332"/>
    </row>
    <row r="975" spans="1:6" ht="20.25">
      <c r="A975" s="333"/>
      <c r="B975" s="331"/>
      <c r="C975" s="331"/>
      <c r="D975" s="331"/>
      <c r="E975" s="334"/>
      <c r="F975" s="332"/>
    </row>
    <row r="976" spans="1:6" ht="20.25">
      <c r="A976" s="333"/>
      <c r="B976" s="331"/>
      <c r="C976" s="331"/>
      <c r="D976" s="331"/>
      <c r="E976" s="334"/>
      <c r="F976" s="332"/>
    </row>
    <row r="977" spans="1:6" ht="20.25">
      <c r="A977" s="333"/>
      <c r="B977" s="331"/>
      <c r="C977" s="331"/>
      <c r="D977" s="331"/>
      <c r="E977" s="334"/>
      <c r="F977" s="332"/>
    </row>
    <row r="978" spans="1:6" ht="20.25">
      <c r="A978" s="333"/>
      <c r="B978" s="331"/>
      <c r="C978" s="331"/>
      <c r="D978" s="331"/>
      <c r="E978" s="334"/>
      <c r="F978" s="332"/>
    </row>
    <row r="979" spans="1:6" ht="20.25">
      <c r="A979" s="333"/>
      <c r="B979" s="331"/>
      <c r="C979" s="331"/>
      <c r="D979" s="331"/>
      <c r="E979" s="334"/>
      <c r="F979" s="332"/>
    </row>
    <row r="980" spans="1:6" ht="20.25">
      <c r="A980" s="333"/>
      <c r="B980" s="331"/>
      <c r="C980" s="331"/>
      <c r="D980" s="331"/>
      <c r="E980" s="334"/>
      <c r="F980" s="332"/>
    </row>
    <row r="981" spans="1:6" ht="20.25">
      <c r="A981" s="333"/>
      <c r="B981" s="331"/>
      <c r="C981" s="331"/>
      <c r="D981" s="331"/>
      <c r="E981" s="334"/>
      <c r="F981" s="332"/>
    </row>
    <row r="982" spans="1:6" ht="20.25">
      <c r="A982" s="333"/>
      <c r="B982" s="331"/>
      <c r="C982" s="331"/>
      <c r="D982" s="331"/>
      <c r="E982" s="334"/>
      <c r="F982" s="332"/>
    </row>
    <row r="983" spans="1:6" ht="20.25">
      <c r="A983" s="333"/>
      <c r="B983" s="331"/>
      <c r="C983" s="331"/>
      <c r="D983" s="331"/>
      <c r="E983" s="334"/>
      <c r="F983" s="332"/>
    </row>
    <row r="984" spans="1:6" ht="20.25">
      <c r="A984" s="333"/>
      <c r="B984" s="331"/>
      <c r="C984" s="331"/>
      <c r="D984" s="331"/>
      <c r="E984" s="334"/>
      <c r="F984" s="332"/>
    </row>
    <row r="985" spans="1:6" ht="20.25">
      <c r="A985" s="333"/>
      <c r="B985" s="331"/>
      <c r="C985" s="331"/>
      <c r="D985" s="331"/>
      <c r="E985" s="334"/>
      <c r="F985" s="332"/>
    </row>
    <row r="986" spans="1:6" ht="20.25">
      <c r="A986" s="333"/>
      <c r="B986" s="331"/>
      <c r="C986" s="331"/>
      <c r="D986" s="331"/>
      <c r="E986" s="334"/>
      <c r="F986" s="332"/>
    </row>
    <row r="987" spans="1:6" ht="20.25">
      <c r="A987" s="333"/>
      <c r="B987" s="331"/>
      <c r="C987" s="331"/>
      <c r="D987" s="331"/>
      <c r="E987" s="334"/>
      <c r="F987" s="332"/>
    </row>
    <row r="988" spans="1:6" ht="20.25">
      <c r="A988" s="333"/>
      <c r="B988" s="331"/>
      <c r="C988" s="331"/>
      <c r="D988" s="331"/>
      <c r="E988" s="334"/>
      <c r="F988" s="332"/>
    </row>
    <row r="989" spans="1:6" ht="20.25">
      <c r="A989" s="333"/>
      <c r="B989" s="331"/>
      <c r="C989" s="331"/>
      <c r="D989" s="331"/>
      <c r="E989" s="334"/>
      <c r="F989" s="332"/>
    </row>
    <row r="990" spans="1:6" ht="20.25">
      <c r="A990" s="333"/>
      <c r="B990" s="331"/>
      <c r="C990" s="331"/>
      <c r="D990" s="331"/>
      <c r="E990" s="334"/>
      <c r="F990" s="332"/>
    </row>
    <row r="991" spans="1:6" ht="20.25">
      <c r="A991" s="333"/>
      <c r="B991" s="331"/>
      <c r="C991" s="331"/>
      <c r="D991" s="331"/>
      <c r="E991" s="334"/>
      <c r="F991" s="332"/>
    </row>
    <row r="992" spans="1:6" ht="20.25">
      <c r="A992" s="333"/>
      <c r="B992" s="331"/>
      <c r="C992" s="331"/>
      <c r="D992" s="331"/>
      <c r="E992" s="334"/>
      <c r="F992" s="332"/>
    </row>
    <row r="993" spans="1:6" ht="20.25">
      <c r="A993" s="333"/>
      <c r="B993" s="331"/>
      <c r="C993" s="331"/>
      <c r="D993" s="331"/>
      <c r="E993" s="334"/>
      <c r="F993" s="332"/>
    </row>
    <row r="994" spans="1:6" ht="20.25">
      <c r="A994" s="333"/>
      <c r="B994" s="331"/>
      <c r="C994" s="331"/>
      <c r="D994" s="331"/>
      <c r="E994" s="334"/>
      <c r="F994" s="332"/>
    </row>
    <row r="995" spans="1:6" ht="20.25">
      <c r="A995" s="333"/>
      <c r="B995" s="331"/>
      <c r="C995" s="331"/>
      <c r="D995" s="331"/>
      <c r="E995" s="334"/>
      <c r="F995" s="332"/>
    </row>
    <row r="996" spans="1:6" ht="20.25">
      <c r="A996" s="333"/>
      <c r="B996" s="331"/>
      <c r="C996" s="331"/>
      <c r="D996" s="331"/>
      <c r="E996" s="334"/>
      <c r="F996" s="332"/>
    </row>
    <row r="997" spans="1:6" ht="20.25">
      <c r="A997" s="333"/>
      <c r="B997" s="331"/>
      <c r="C997" s="331"/>
      <c r="D997" s="331"/>
      <c r="E997" s="334"/>
      <c r="F997" s="332"/>
    </row>
    <row r="998" spans="1:6" ht="20.25">
      <c r="A998" s="333"/>
      <c r="B998" s="331"/>
      <c r="C998" s="331"/>
      <c r="D998" s="331"/>
      <c r="E998" s="334"/>
      <c r="F998" s="332"/>
    </row>
    <row r="999" spans="1:6" ht="20.25">
      <c r="A999" s="333"/>
      <c r="B999" s="331"/>
      <c r="C999" s="331"/>
      <c r="D999" s="331"/>
      <c r="E999" s="334"/>
      <c r="F999" s="332"/>
    </row>
    <row r="1000" spans="1:6" ht="20.25">
      <c r="A1000" s="333"/>
      <c r="B1000" s="331"/>
      <c r="C1000" s="331"/>
      <c r="D1000" s="331"/>
      <c r="E1000" s="334"/>
      <c r="F1000" s="332"/>
    </row>
    <row r="1001" spans="1:6" ht="20.25">
      <c r="A1001" s="333"/>
      <c r="B1001" s="331"/>
      <c r="C1001" s="331"/>
      <c r="D1001" s="331"/>
      <c r="E1001" s="334"/>
      <c r="F1001" s="332"/>
    </row>
    <row r="1002" spans="1:6" ht="20.25">
      <c r="A1002" s="333"/>
      <c r="B1002" s="331"/>
      <c r="C1002" s="331"/>
      <c r="D1002" s="331"/>
      <c r="E1002" s="334"/>
      <c r="F1002" s="332"/>
    </row>
    <row r="1003" spans="1:6" ht="20.25">
      <c r="A1003" s="333"/>
      <c r="B1003" s="331"/>
      <c r="C1003" s="331"/>
      <c r="D1003" s="331"/>
      <c r="E1003" s="334"/>
      <c r="F1003" s="332"/>
    </row>
    <row r="1004" spans="1:6" ht="20.25">
      <c r="A1004" s="333"/>
      <c r="B1004" s="331"/>
      <c r="C1004" s="331"/>
      <c r="D1004" s="331"/>
      <c r="E1004" s="334"/>
      <c r="F1004" s="332"/>
    </row>
    <row r="1005" spans="1:6" ht="20.25">
      <c r="A1005" s="333"/>
      <c r="B1005" s="331"/>
      <c r="C1005" s="331"/>
      <c r="D1005" s="331"/>
      <c r="E1005" s="334"/>
      <c r="F1005" s="332"/>
    </row>
    <row r="1006" spans="1:6" ht="20.25">
      <c r="A1006" s="333"/>
      <c r="B1006" s="331"/>
      <c r="C1006" s="331"/>
      <c r="D1006" s="331"/>
      <c r="E1006" s="334"/>
      <c r="F1006" s="332"/>
    </row>
    <row r="1007" spans="1:6" ht="20.25">
      <c r="A1007" s="333"/>
      <c r="B1007" s="331"/>
      <c r="C1007" s="331"/>
      <c r="D1007" s="331"/>
      <c r="E1007" s="334"/>
      <c r="F1007" s="332"/>
    </row>
    <row r="1008" spans="1:6" ht="20.25">
      <c r="A1008" s="333"/>
      <c r="B1008" s="331"/>
      <c r="C1008" s="331"/>
      <c r="D1008" s="331"/>
      <c r="E1008" s="334"/>
      <c r="F1008" s="332"/>
    </row>
    <row r="1009" spans="1:6" ht="20.25">
      <c r="A1009" s="333"/>
      <c r="B1009" s="331"/>
      <c r="C1009" s="331"/>
      <c r="D1009" s="331"/>
      <c r="E1009" s="334"/>
      <c r="F1009" s="332"/>
    </row>
    <row r="1010" spans="1:6" ht="20.25">
      <c r="A1010" s="333"/>
      <c r="B1010" s="331"/>
      <c r="C1010" s="331"/>
      <c r="D1010" s="331"/>
      <c r="E1010" s="334"/>
      <c r="F1010" s="332"/>
    </row>
    <row r="1011" spans="1:6" ht="20.25">
      <c r="A1011" s="333"/>
      <c r="B1011" s="331"/>
      <c r="C1011" s="331"/>
      <c r="D1011" s="331"/>
      <c r="E1011" s="334"/>
      <c r="F1011" s="332"/>
    </row>
    <row r="1012" spans="1:6" ht="20.25">
      <c r="A1012" s="333"/>
      <c r="B1012" s="331"/>
      <c r="C1012" s="331"/>
      <c r="D1012" s="331"/>
      <c r="E1012" s="334"/>
      <c r="F1012" s="332"/>
    </row>
    <row r="1013" spans="1:6" ht="20.25">
      <c r="A1013" s="333"/>
      <c r="B1013" s="331"/>
      <c r="C1013" s="331"/>
      <c r="D1013" s="331"/>
      <c r="E1013" s="334"/>
      <c r="F1013" s="332"/>
    </row>
    <row r="1014" spans="1:6" ht="20.25">
      <c r="A1014" s="333"/>
      <c r="B1014" s="331"/>
      <c r="C1014" s="331"/>
      <c r="D1014" s="331"/>
      <c r="E1014" s="334"/>
      <c r="F1014" s="332"/>
    </row>
    <row r="1015" spans="1:6" ht="20.25">
      <c r="A1015" s="333"/>
      <c r="B1015" s="331"/>
      <c r="C1015" s="331"/>
      <c r="D1015" s="331"/>
      <c r="E1015" s="334"/>
      <c r="F1015" s="332"/>
    </row>
    <row r="1016" spans="1:6" ht="20.25">
      <c r="A1016" s="333"/>
      <c r="B1016" s="331"/>
      <c r="C1016" s="331"/>
      <c r="D1016" s="331"/>
      <c r="E1016" s="334"/>
      <c r="F1016" s="332"/>
    </row>
    <row r="1017" spans="1:6" ht="20.25">
      <c r="A1017" s="333"/>
      <c r="B1017" s="331"/>
      <c r="C1017" s="331"/>
      <c r="D1017" s="331"/>
      <c r="E1017" s="334"/>
      <c r="F1017" s="332"/>
    </row>
    <row r="1018" spans="1:6" ht="20.25">
      <c r="A1018" s="333"/>
      <c r="B1018" s="331"/>
      <c r="C1018" s="331"/>
      <c r="D1018" s="331"/>
      <c r="E1018" s="334"/>
      <c r="F1018" s="332"/>
    </row>
    <row r="1019" spans="1:6" ht="20.25">
      <c r="A1019" s="333"/>
      <c r="B1019" s="331"/>
      <c r="C1019" s="331"/>
      <c r="D1019" s="331"/>
      <c r="E1019" s="334"/>
      <c r="F1019" s="332"/>
    </row>
    <row r="1020" spans="1:6" ht="20.25">
      <c r="A1020" s="333"/>
      <c r="B1020" s="331"/>
      <c r="C1020" s="331"/>
      <c r="D1020" s="331"/>
      <c r="E1020" s="334"/>
      <c r="F1020" s="332"/>
    </row>
    <row r="1021" spans="1:6" ht="20.25">
      <c r="A1021" s="333"/>
      <c r="B1021" s="331"/>
      <c r="C1021" s="331"/>
      <c r="D1021" s="331"/>
      <c r="E1021" s="334"/>
      <c r="F1021" s="332"/>
    </row>
    <row r="1022" spans="1:6" ht="20.25">
      <c r="A1022" s="333"/>
      <c r="B1022" s="331"/>
      <c r="C1022" s="331"/>
      <c r="D1022" s="331"/>
      <c r="E1022" s="334"/>
      <c r="F1022" s="332"/>
    </row>
    <row r="1023" spans="1:6" ht="20.25">
      <c r="A1023" s="333"/>
      <c r="B1023" s="331"/>
      <c r="C1023" s="331"/>
      <c r="D1023" s="331"/>
      <c r="E1023" s="334"/>
      <c r="F1023" s="332"/>
    </row>
    <row r="1024" spans="1:6" ht="20.25">
      <c r="A1024" s="333"/>
      <c r="B1024" s="331"/>
      <c r="C1024" s="331"/>
      <c r="D1024" s="331"/>
      <c r="E1024" s="334"/>
      <c r="F1024" s="332"/>
    </row>
    <row r="1025" spans="1:6" ht="20.25">
      <c r="A1025" s="333"/>
      <c r="B1025" s="331"/>
      <c r="C1025" s="331"/>
      <c r="D1025" s="331"/>
      <c r="E1025" s="334"/>
      <c r="F1025" s="332"/>
    </row>
    <row r="1026" spans="1:6" ht="20.25">
      <c r="A1026" s="333"/>
      <c r="B1026" s="331"/>
      <c r="C1026" s="331"/>
      <c r="D1026" s="331"/>
      <c r="E1026" s="334"/>
      <c r="F1026" s="332"/>
    </row>
    <row r="1027" spans="1:6" ht="20.25">
      <c r="A1027" s="333"/>
      <c r="B1027" s="331"/>
      <c r="C1027" s="331"/>
      <c r="D1027" s="331"/>
      <c r="E1027" s="334"/>
      <c r="F1027" s="332"/>
    </row>
    <row r="1028" spans="1:6" ht="20.25">
      <c r="A1028" s="333"/>
      <c r="B1028" s="331"/>
      <c r="C1028" s="331"/>
      <c r="D1028" s="331"/>
      <c r="E1028" s="334"/>
      <c r="F1028" s="332"/>
    </row>
    <row r="1029" spans="1:6" ht="20.25">
      <c r="A1029" s="333"/>
      <c r="B1029" s="331"/>
      <c r="C1029" s="331"/>
      <c r="D1029" s="331"/>
      <c r="E1029" s="334"/>
      <c r="F1029" s="332"/>
    </row>
    <row r="1030" spans="1:6" ht="20.25">
      <c r="A1030" s="333"/>
      <c r="B1030" s="331"/>
      <c r="C1030" s="331"/>
      <c r="D1030" s="331"/>
      <c r="E1030" s="334"/>
      <c r="F1030" s="332"/>
    </row>
    <row r="1031" spans="1:6" ht="20.25">
      <c r="A1031" s="333"/>
      <c r="B1031" s="331"/>
      <c r="C1031" s="331"/>
      <c r="D1031" s="331"/>
      <c r="E1031" s="334"/>
      <c r="F1031" s="332"/>
    </row>
    <row r="1032" spans="1:6" ht="20.25">
      <c r="A1032" s="333"/>
      <c r="B1032" s="331"/>
      <c r="C1032" s="331"/>
      <c r="D1032" s="331"/>
      <c r="E1032" s="334"/>
      <c r="F1032" s="332"/>
    </row>
    <row r="1033" spans="1:6" ht="20.25">
      <c r="A1033" s="333"/>
      <c r="B1033" s="331"/>
      <c r="C1033" s="331"/>
      <c r="D1033" s="331"/>
      <c r="E1033" s="334"/>
      <c r="F1033" s="332"/>
    </row>
    <row r="1034" spans="1:6" ht="20.25">
      <c r="A1034" s="333"/>
      <c r="B1034" s="331"/>
      <c r="C1034" s="331"/>
      <c r="D1034" s="331"/>
      <c r="E1034" s="334"/>
      <c r="F1034" s="332"/>
    </row>
    <row r="1035" spans="1:6" ht="20.25">
      <c r="A1035" s="333"/>
      <c r="B1035" s="331"/>
      <c r="C1035" s="331"/>
      <c r="D1035" s="331"/>
      <c r="E1035" s="334"/>
      <c r="F1035" s="332"/>
    </row>
    <row r="1036" spans="1:6" ht="20.25">
      <c r="A1036" s="333"/>
      <c r="B1036" s="331"/>
      <c r="C1036" s="331"/>
      <c r="D1036" s="331"/>
      <c r="E1036" s="334"/>
      <c r="F1036" s="332"/>
    </row>
    <row r="1037" spans="1:6" ht="20.25">
      <c r="A1037" s="333"/>
      <c r="B1037" s="331"/>
      <c r="C1037" s="331"/>
      <c r="D1037" s="331"/>
      <c r="E1037" s="334"/>
      <c r="F1037" s="332"/>
    </row>
    <row r="1038" spans="1:6" ht="20.25">
      <c r="A1038" s="333"/>
      <c r="B1038" s="331"/>
      <c r="C1038" s="331"/>
      <c r="D1038" s="331"/>
      <c r="E1038" s="334"/>
      <c r="F1038" s="332"/>
    </row>
    <row r="1039" spans="1:6" ht="20.25">
      <c r="A1039" s="333"/>
      <c r="B1039" s="331"/>
      <c r="C1039" s="331"/>
      <c r="D1039" s="331"/>
      <c r="E1039" s="334"/>
      <c r="F1039" s="332"/>
    </row>
    <row r="1040" spans="1:6" ht="20.25">
      <c r="A1040" s="333"/>
      <c r="B1040" s="331"/>
      <c r="C1040" s="331"/>
      <c r="D1040" s="331"/>
      <c r="E1040" s="334"/>
      <c r="F1040" s="332"/>
    </row>
    <row r="1041" spans="1:6" ht="20.25">
      <c r="A1041" s="333"/>
      <c r="B1041" s="331"/>
      <c r="C1041" s="331"/>
      <c r="D1041" s="331"/>
      <c r="E1041" s="334"/>
      <c r="F1041" s="332"/>
    </row>
    <row r="1042" spans="1:6" ht="20.25">
      <c r="A1042" s="333"/>
      <c r="B1042" s="331"/>
      <c r="C1042" s="331"/>
      <c r="D1042" s="331"/>
      <c r="E1042" s="334"/>
      <c r="F1042" s="332"/>
    </row>
    <row r="1043" spans="1:6" ht="20.25">
      <c r="A1043" s="333"/>
      <c r="B1043" s="331"/>
      <c r="C1043" s="331"/>
      <c r="D1043" s="331"/>
      <c r="E1043" s="334"/>
      <c r="F1043" s="332"/>
    </row>
    <row r="1044" spans="1:6" ht="20.25">
      <c r="A1044" s="333"/>
      <c r="B1044" s="331"/>
      <c r="C1044" s="331"/>
      <c r="D1044" s="331"/>
      <c r="E1044" s="334"/>
      <c r="F1044" s="332"/>
    </row>
    <row r="1045" spans="1:6" ht="20.25">
      <c r="A1045" s="333"/>
      <c r="B1045" s="331"/>
      <c r="C1045" s="331"/>
      <c r="D1045" s="331"/>
      <c r="E1045" s="334"/>
      <c r="F1045" s="332"/>
    </row>
    <row r="1046" spans="1:6" ht="20.25">
      <c r="A1046" s="333"/>
      <c r="B1046" s="331"/>
      <c r="C1046" s="331"/>
      <c r="D1046" s="331"/>
      <c r="E1046" s="334"/>
      <c r="F1046" s="332"/>
    </row>
    <row r="1047" spans="1:6" ht="20.25">
      <c r="A1047" s="333"/>
      <c r="B1047" s="331"/>
      <c r="C1047" s="331"/>
      <c r="D1047" s="331"/>
      <c r="E1047" s="334"/>
      <c r="F1047" s="332"/>
    </row>
    <row r="1048" spans="1:6" ht="20.25">
      <c r="A1048" s="333"/>
      <c r="B1048" s="331"/>
      <c r="C1048" s="331"/>
      <c r="D1048" s="331"/>
      <c r="E1048" s="334"/>
      <c r="F1048" s="332"/>
    </row>
    <row r="1049" spans="1:6" ht="20.25">
      <c r="A1049" s="333"/>
      <c r="B1049" s="331"/>
      <c r="C1049" s="331"/>
      <c r="D1049" s="331"/>
      <c r="E1049" s="334"/>
      <c r="F1049" s="332"/>
    </row>
    <row r="1050" spans="1:6" ht="20.25">
      <c r="A1050" s="333"/>
      <c r="B1050" s="331"/>
      <c r="C1050" s="331"/>
      <c r="D1050" s="331"/>
      <c r="E1050" s="334"/>
      <c r="F1050" s="332"/>
    </row>
    <row r="1051" spans="1:6" ht="20.25">
      <c r="A1051" s="333"/>
      <c r="B1051" s="331"/>
      <c r="C1051" s="331"/>
      <c r="D1051" s="331"/>
      <c r="E1051" s="334"/>
      <c r="F1051" s="332"/>
    </row>
    <row r="1052" spans="1:6" ht="20.25">
      <c r="A1052" s="333"/>
      <c r="B1052" s="331"/>
      <c r="C1052" s="331"/>
      <c r="D1052" s="331"/>
      <c r="E1052" s="334"/>
      <c r="F1052" s="332"/>
    </row>
    <row r="1053" spans="1:6" ht="20.25">
      <c r="A1053" s="333"/>
      <c r="B1053" s="331"/>
      <c r="C1053" s="331"/>
      <c r="D1053" s="331"/>
      <c r="E1053" s="334"/>
      <c r="F1053" s="332"/>
    </row>
    <row r="1054" spans="1:6" ht="20.25">
      <c r="A1054" s="333"/>
      <c r="B1054" s="331"/>
      <c r="C1054" s="331"/>
      <c r="D1054" s="331"/>
      <c r="E1054" s="334"/>
      <c r="F1054" s="332"/>
    </row>
    <row r="1055" spans="1:6" ht="20.25">
      <c r="A1055" s="333"/>
      <c r="B1055" s="331"/>
      <c r="C1055" s="331"/>
      <c r="D1055" s="331"/>
      <c r="E1055" s="334"/>
      <c r="F1055" s="332"/>
    </row>
    <row r="1056" spans="1:6" ht="20.25">
      <c r="A1056" s="333"/>
      <c r="B1056" s="331"/>
      <c r="C1056" s="331"/>
      <c r="D1056" s="331"/>
      <c r="E1056" s="334"/>
      <c r="F1056" s="332"/>
    </row>
    <row r="1057" spans="1:6" ht="20.25">
      <c r="A1057" s="333"/>
      <c r="B1057" s="331"/>
      <c r="C1057" s="331"/>
      <c r="D1057" s="331"/>
      <c r="E1057" s="334"/>
      <c r="F1057" s="332"/>
    </row>
    <row r="1058" spans="1:6" ht="20.25">
      <c r="A1058" s="333"/>
      <c r="B1058" s="331"/>
      <c r="C1058" s="331"/>
      <c r="D1058" s="331"/>
      <c r="E1058" s="334"/>
      <c r="F1058" s="332"/>
    </row>
    <row r="1059" spans="1:6" ht="20.25">
      <c r="A1059" s="333"/>
      <c r="B1059" s="331"/>
      <c r="C1059" s="331"/>
      <c r="D1059" s="331"/>
      <c r="E1059" s="334"/>
      <c r="F1059" s="332"/>
    </row>
    <row r="1060" spans="1:6" ht="20.25">
      <c r="A1060" s="333"/>
      <c r="B1060" s="331"/>
      <c r="C1060" s="331"/>
      <c r="D1060" s="331"/>
      <c r="E1060" s="334"/>
      <c r="F1060" s="332"/>
    </row>
    <row r="1061" spans="1:6" ht="20.25">
      <c r="A1061" s="333"/>
      <c r="B1061" s="331"/>
      <c r="C1061" s="331"/>
      <c r="D1061" s="331"/>
      <c r="E1061" s="334"/>
      <c r="F1061" s="332"/>
    </row>
    <row r="1062" spans="1:6" ht="20.25">
      <c r="A1062" s="333"/>
      <c r="B1062" s="331"/>
      <c r="C1062" s="331"/>
      <c r="D1062" s="331"/>
      <c r="E1062" s="334"/>
      <c r="F1062" s="332"/>
    </row>
    <row r="1063" spans="1:6" ht="20.25">
      <c r="A1063" s="333"/>
      <c r="B1063" s="331"/>
      <c r="C1063" s="331"/>
      <c r="D1063" s="331"/>
      <c r="E1063" s="334"/>
      <c r="F1063" s="332"/>
    </row>
    <row r="1064" spans="1:6" ht="20.25">
      <c r="A1064" s="333"/>
      <c r="B1064" s="331"/>
      <c r="C1064" s="331"/>
      <c r="D1064" s="331"/>
      <c r="E1064" s="334"/>
      <c r="F1064" s="332"/>
    </row>
    <row r="1065" spans="1:6" ht="20.25">
      <c r="A1065" s="333"/>
      <c r="B1065" s="331"/>
      <c r="C1065" s="331"/>
      <c r="D1065" s="331"/>
      <c r="E1065" s="334"/>
      <c r="F1065" s="332"/>
    </row>
    <row r="1066" spans="1:6" ht="20.25">
      <c r="A1066" s="333"/>
      <c r="B1066" s="331"/>
      <c r="C1066" s="331"/>
      <c r="D1066" s="331"/>
      <c r="E1066" s="334"/>
      <c r="F1066" s="332"/>
    </row>
    <row r="1067" spans="1:6" ht="20.25">
      <c r="A1067" s="333"/>
      <c r="B1067" s="331"/>
      <c r="C1067" s="331"/>
      <c r="D1067" s="331"/>
      <c r="E1067" s="334"/>
      <c r="F1067" s="332"/>
    </row>
    <row r="1068" spans="1:6" ht="20.25">
      <c r="A1068" s="333"/>
      <c r="B1068" s="331"/>
      <c r="C1068" s="331"/>
      <c r="D1068" s="331"/>
      <c r="E1068" s="334"/>
      <c r="F1068" s="332"/>
    </row>
    <row r="1069" spans="1:6" ht="20.25">
      <c r="A1069" s="333"/>
      <c r="B1069" s="331"/>
      <c r="C1069" s="331"/>
      <c r="D1069" s="331"/>
      <c r="E1069" s="334"/>
      <c r="F1069" s="332"/>
    </row>
    <row r="1070" spans="1:6" ht="20.25">
      <c r="A1070" s="333"/>
      <c r="B1070" s="331"/>
      <c r="C1070" s="331"/>
      <c r="D1070" s="331"/>
      <c r="E1070" s="334"/>
      <c r="F1070" s="332"/>
    </row>
    <row r="1071" spans="1:6" ht="20.25">
      <c r="A1071" s="333"/>
      <c r="B1071" s="331"/>
      <c r="C1071" s="331"/>
      <c r="D1071" s="331"/>
      <c r="E1071" s="334"/>
      <c r="F1071" s="332"/>
    </row>
    <row r="1072" spans="1:6" ht="20.25">
      <c r="A1072" s="333"/>
      <c r="B1072" s="331"/>
      <c r="C1072" s="331"/>
      <c r="D1072" s="331"/>
      <c r="E1072" s="334"/>
      <c r="F1072" s="332"/>
    </row>
    <row r="1073" spans="1:6" ht="20.25">
      <c r="A1073" s="333"/>
      <c r="B1073" s="331"/>
      <c r="C1073" s="331"/>
      <c r="D1073" s="331"/>
      <c r="E1073" s="334"/>
      <c r="F1073" s="332"/>
    </row>
    <row r="1074" spans="1:6" ht="20.25">
      <c r="A1074" s="333"/>
      <c r="B1074" s="331"/>
      <c r="C1074" s="331"/>
      <c r="D1074" s="331"/>
      <c r="E1074" s="334"/>
      <c r="F1074" s="332"/>
    </row>
    <row r="1075" spans="1:6" ht="20.25">
      <c r="A1075" s="333"/>
      <c r="B1075" s="331"/>
      <c r="C1075" s="331"/>
      <c r="D1075" s="331"/>
      <c r="E1075" s="334"/>
      <c r="F1075" s="332"/>
    </row>
    <row r="1076" spans="1:6" ht="20.25">
      <c r="A1076" s="333"/>
      <c r="B1076" s="331"/>
      <c r="C1076" s="331"/>
      <c r="D1076" s="331"/>
      <c r="E1076" s="334"/>
      <c r="F1076" s="332"/>
    </row>
    <row r="1077" spans="1:6" ht="20.25">
      <c r="A1077" s="333"/>
      <c r="B1077" s="331"/>
      <c r="C1077" s="331"/>
      <c r="D1077" s="331"/>
      <c r="E1077" s="334"/>
      <c r="F1077" s="332"/>
    </row>
    <row r="1078" spans="1:6" ht="20.25">
      <c r="A1078" s="333"/>
      <c r="B1078" s="331"/>
      <c r="C1078" s="331"/>
      <c r="D1078" s="331"/>
      <c r="E1078" s="334"/>
      <c r="F1078" s="332"/>
    </row>
    <row r="1079" spans="1:6" ht="20.25">
      <c r="A1079" s="333"/>
      <c r="B1079" s="331"/>
      <c r="C1079" s="331"/>
      <c r="D1079" s="331"/>
      <c r="E1079" s="334"/>
      <c r="F1079" s="332"/>
    </row>
    <row r="1080" spans="1:6" ht="20.25">
      <c r="A1080" s="333"/>
      <c r="B1080" s="331"/>
      <c r="C1080" s="331"/>
      <c r="D1080" s="331"/>
      <c r="E1080" s="334"/>
      <c r="F1080" s="332"/>
    </row>
    <row r="1081" spans="1:6" ht="20.25">
      <c r="A1081" s="333"/>
      <c r="B1081" s="331"/>
      <c r="C1081" s="331"/>
      <c r="D1081" s="331"/>
      <c r="E1081" s="334"/>
      <c r="F1081" s="332"/>
    </row>
    <row r="1082" spans="1:6" ht="20.25">
      <c r="A1082" s="333"/>
      <c r="B1082" s="331"/>
      <c r="C1082" s="331"/>
      <c r="D1082" s="331"/>
      <c r="E1082" s="334"/>
      <c r="F1082" s="332"/>
    </row>
    <row r="1083" spans="1:6" ht="20.25">
      <c r="A1083" s="333"/>
      <c r="B1083" s="331"/>
      <c r="C1083" s="331"/>
      <c r="D1083" s="331"/>
      <c r="E1083" s="334"/>
      <c r="F1083" s="332"/>
    </row>
    <row r="1084" spans="1:6" ht="20.25">
      <c r="A1084" s="333"/>
      <c r="B1084" s="331"/>
      <c r="C1084" s="331"/>
      <c r="D1084" s="331"/>
      <c r="E1084" s="334"/>
      <c r="F1084" s="332"/>
    </row>
    <row r="1085" spans="1:6" ht="20.25">
      <c r="A1085" s="333"/>
      <c r="B1085" s="331"/>
      <c r="C1085" s="331"/>
      <c r="D1085" s="331"/>
      <c r="E1085" s="334"/>
      <c r="F1085" s="332"/>
    </row>
    <row r="1086" spans="1:6" ht="20.25">
      <c r="A1086" s="333"/>
      <c r="B1086" s="331"/>
      <c r="C1086" s="331"/>
      <c r="D1086" s="331"/>
      <c r="E1086" s="334"/>
      <c r="F1086" s="332"/>
    </row>
    <row r="1087" spans="1:6" ht="20.25">
      <c r="A1087" s="333"/>
      <c r="B1087" s="331"/>
      <c r="C1087" s="331"/>
      <c r="D1087" s="331"/>
      <c r="E1087" s="334"/>
      <c r="F1087" s="332"/>
    </row>
    <row r="1088" spans="1:6" ht="20.25">
      <c r="A1088" s="333"/>
      <c r="B1088" s="331"/>
      <c r="C1088" s="331"/>
      <c r="D1088" s="331"/>
      <c r="E1088" s="334"/>
      <c r="F1088" s="332"/>
    </row>
    <row r="1089" spans="1:6" ht="20.25">
      <c r="A1089" s="333"/>
      <c r="B1089" s="331"/>
      <c r="C1089" s="331"/>
      <c r="D1089" s="331"/>
      <c r="E1089" s="334"/>
      <c r="F1089" s="332"/>
    </row>
    <row r="1090" spans="1:6" ht="20.25">
      <c r="A1090" s="333"/>
      <c r="B1090" s="331"/>
      <c r="C1090" s="331"/>
      <c r="D1090" s="331"/>
      <c r="E1090" s="334"/>
      <c r="F1090" s="332"/>
    </row>
    <row r="1091" spans="1:6" ht="20.25">
      <c r="A1091" s="333"/>
      <c r="B1091" s="331"/>
      <c r="C1091" s="331"/>
      <c r="D1091" s="331"/>
      <c r="E1091" s="334"/>
      <c r="F1091" s="332"/>
    </row>
    <row r="1092" spans="1:6" ht="20.25">
      <c r="A1092" s="333"/>
      <c r="B1092" s="331"/>
      <c r="C1092" s="331"/>
      <c r="D1092" s="331"/>
      <c r="E1092" s="334"/>
      <c r="F1092" s="332"/>
    </row>
    <row r="1093" spans="1:6" ht="20.25">
      <c r="A1093" s="333"/>
      <c r="B1093" s="331"/>
      <c r="C1093" s="331"/>
      <c r="D1093" s="331"/>
      <c r="E1093" s="334"/>
      <c r="F1093" s="332"/>
    </row>
    <row r="1094" spans="1:6" ht="20.25">
      <c r="A1094" s="333"/>
      <c r="B1094" s="331"/>
      <c r="C1094" s="331"/>
      <c r="D1094" s="331"/>
      <c r="E1094" s="334"/>
      <c r="F1094" s="332"/>
    </row>
    <row r="1095" spans="1:6" ht="20.25">
      <c r="A1095" s="333"/>
      <c r="B1095" s="331"/>
      <c r="C1095" s="331"/>
      <c r="D1095" s="331"/>
      <c r="E1095" s="334"/>
      <c r="F1095" s="332"/>
    </row>
    <row r="1096" spans="1:6" ht="20.25">
      <c r="A1096" s="333"/>
      <c r="B1096" s="331"/>
      <c r="C1096" s="331"/>
      <c r="D1096" s="331"/>
      <c r="E1096" s="334"/>
      <c r="F1096" s="332"/>
    </row>
    <row r="1097" spans="1:6" ht="20.25">
      <c r="A1097" s="333"/>
      <c r="B1097" s="331"/>
      <c r="C1097" s="331"/>
      <c r="D1097" s="331"/>
      <c r="E1097" s="334"/>
      <c r="F1097" s="332"/>
    </row>
    <row r="1098" spans="1:6" ht="20.25">
      <c r="A1098" s="333"/>
      <c r="B1098" s="331"/>
      <c r="C1098" s="331"/>
      <c r="D1098" s="331"/>
      <c r="E1098" s="334"/>
      <c r="F1098" s="332"/>
    </row>
    <row r="1099" spans="1:6" ht="20.25">
      <c r="A1099" s="333"/>
      <c r="B1099" s="331"/>
      <c r="C1099" s="331"/>
      <c r="D1099" s="331"/>
      <c r="E1099" s="334"/>
      <c r="F1099" s="332"/>
    </row>
    <row r="1100" spans="1:6" ht="20.25">
      <c r="A1100" s="333"/>
      <c r="B1100" s="331"/>
      <c r="C1100" s="331"/>
      <c r="D1100" s="331"/>
      <c r="E1100" s="334"/>
      <c r="F1100" s="332"/>
    </row>
    <row r="1101" spans="1:6" ht="20.25">
      <c r="A1101" s="333"/>
      <c r="B1101" s="331"/>
      <c r="C1101" s="331"/>
      <c r="D1101" s="331"/>
      <c r="E1101" s="334"/>
      <c r="F1101" s="332"/>
    </row>
    <row r="1102" spans="1:6" ht="20.25">
      <c r="A1102" s="333"/>
      <c r="B1102" s="331"/>
      <c r="C1102" s="331"/>
      <c r="D1102" s="331"/>
      <c r="E1102" s="334"/>
      <c r="F1102" s="332"/>
    </row>
    <row r="1103" spans="1:6" ht="20.25">
      <c r="A1103" s="333"/>
      <c r="B1103" s="331"/>
      <c r="C1103" s="331"/>
      <c r="D1103" s="331"/>
      <c r="E1103" s="334"/>
      <c r="F1103" s="332"/>
    </row>
    <row r="1104" spans="1:6" ht="20.25">
      <c r="A1104" s="333"/>
      <c r="B1104" s="331"/>
      <c r="C1104" s="331"/>
      <c r="D1104" s="331"/>
      <c r="E1104" s="334"/>
      <c r="F1104" s="332"/>
    </row>
    <row r="1105" spans="1:6" ht="20.25">
      <c r="A1105" s="333"/>
      <c r="B1105" s="331"/>
      <c r="C1105" s="331"/>
      <c r="D1105" s="331"/>
      <c r="E1105" s="334"/>
      <c r="F1105" s="332"/>
    </row>
    <row r="1106" spans="1:6" ht="20.25">
      <c r="A1106" s="333"/>
      <c r="B1106" s="331"/>
      <c r="C1106" s="331"/>
      <c r="D1106" s="331"/>
      <c r="E1106" s="334"/>
      <c r="F1106" s="332"/>
    </row>
    <row r="1107" spans="1:6" ht="20.25">
      <c r="A1107" s="333"/>
      <c r="B1107" s="331"/>
      <c r="C1107" s="331"/>
      <c r="D1107" s="331"/>
      <c r="E1107" s="334"/>
      <c r="F1107" s="332"/>
    </row>
    <row r="1108" spans="1:6" ht="20.25">
      <c r="A1108" s="333"/>
      <c r="B1108" s="331"/>
      <c r="C1108" s="331"/>
      <c r="D1108" s="331"/>
      <c r="E1108" s="334"/>
      <c r="F1108" s="332"/>
    </row>
    <row r="1109" spans="1:6" ht="20.25">
      <c r="A1109" s="333"/>
      <c r="B1109" s="331"/>
      <c r="C1109" s="331"/>
      <c r="D1109" s="331"/>
      <c r="E1109" s="334"/>
      <c r="F1109" s="332"/>
    </row>
    <row r="1110" spans="1:6" ht="20.25">
      <c r="A1110" s="333"/>
      <c r="B1110" s="331"/>
      <c r="C1110" s="331"/>
      <c r="D1110" s="331"/>
      <c r="E1110" s="334"/>
      <c r="F1110" s="332"/>
    </row>
    <row r="1111" spans="1:6" ht="20.25">
      <c r="A1111" s="333"/>
      <c r="B1111" s="331"/>
      <c r="C1111" s="331"/>
      <c r="D1111" s="331"/>
      <c r="E1111" s="334"/>
      <c r="F1111" s="332"/>
    </row>
    <row r="1112" spans="1:6" ht="20.25">
      <c r="A1112" s="333"/>
      <c r="B1112" s="331"/>
      <c r="C1112" s="331"/>
      <c r="D1112" s="331"/>
      <c r="E1112" s="334"/>
      <c r="F1112" s="332"/>
    </row>
    <row r="1113" spans="1:6" ht="20.25">
      <c r="A1113" s="333"/>
      <c r="B1113" s="331"/>
      <c r="C1113" s="331"/>
      <c r="D1113" s="331"/>
      <c r="E1113" s="334"/>
      <c r="F1113" s="332"/>
    </row>
    <row r="1114" spans="1:6" ht="20.25">
      <c r="A1114" s="333"/>
      <c r="B1114" s="331"/>
      <c r="C1114" s="331"/>
      <c r="D1114" s="331"/>
      <c r="E1114" s="334"/>
      <c r="F1114" s="332"/>
    </row>
    <row r="1115" spans="1:6" ht="20.25">
      <c r="A1115" s="333"/>
      <c r="B1115" s="331"/>
      <c r="C1115" s="331"/>
      <c r="D1115" s="331"/>
      <c r="E1115" s="334"/>
      <c r="F1115" s="332"/>
    </row>
    <row r="1116" spans="1:6" ht="20.25">
      <c r="A1116" s="333"/>
      <c r="B1116" s="331"/>
      <c r="C1116" s="331"/>
      <c r="D1116" s="331"/>
      <c r="E1116" s="334"/>
      <c r="F1116" s="332"/>
    </row>
    <row r="1117" spans="1:6" ht="20.25">
      <c r="A1117" s="333"/>
      <c r="B1117" s="331"/>
      <c r="C1117" s="331"/>
      <c r="D1117" s="331"/>
      <c r="E1117" s="334"/>
      <c r="F1117" s="332"/>
    </row>
    <row r="1118" spans="1:6" ht="20.25">
      <c r="A1118" s="333"/>
      <c r="B1118" s="331"/>
      <c r="C1118" s="331"/>
      <c r="D1118" s="331"/>
      <c r="E1118" s="334"/>
      <c r="F1118" s="332"/>
    </row>
    <row r="1119" spans="1:6" ht="20.25">
      <c r="A1119" s="333"/>
      <c r="B1119" s="331"/>
      <c r="C1119" s="331"/>
      <c r="D1119" s="331"/>
      <c r="E1119" s="334"/>
      <c r="F1119" s="332"/>
    </row>
    <row r="1120" spans="1:6" ht="20.25">
      <c r="A1120" s="333"/>
      <c r="B1120" s="331"/>
      <c r="C1120" s="331"/>
      <c r="D1120" s="331"/>
      <c r="E1120" s="334"/>
      <c r="F1120" s="332"/>
    </row>
    <row r="1121" spans="1:6" ht="20.25">
      <c r="A1121" s="333"/>
      <c r="B1121" s="331"/>
      <c r="C1121" s="331"/>
      <c r="D1121" s="331"/>
      <c r="E1121" s="334"/>
      <c r="F1121" s="332"/>
    </row>
    <row r="1122" spans="1:6" ht="20.25">
      <c r="A1122" s="333"/>
      <c r="B1122" s="331"/>
      <c r="C1122" s="331"/>
      <c r="D1122" s="331"/>
      <c r="E1122" s="334"/>
      <c r="F1122" s="332"/>
    </row>
    <row r="1123" spans="1:6" ht="20.25">
      <c r="A1123" s="333"/>
      <c r="B1123" s="331"/>
      <c r="C1123" s="331"/>
      <c r="D1123" s="331"/>
      <c r="E1123" s="334"/>
      <c r="F1123" s="332"/>
    </row>
    <row r="1124" spans="1:6" ht="20.25">
      <c r="A1124" s="333"/>
      <c r="B1124" s="331"/>
      <c r="C1124" s="331"/>
      <c r="D1124" s="331"/>
      <c r="E1124" s="334"/>
      <c r="F1124" s="332"/>
    </row>
    <row r="1125" spans="1:6" ht="20.25">
      <c r="A1125" s="333"/>
      <c r="B1125" s="331"/>
      <c r="C1125" s="331"/>
      <c r="D1125" s="331"/>
      <c r="E1125" s="334"/>
      <c r="F1125" s="332"/>
    </row>
    <row r="1126" spans="1:6" ht="20.25">
      <c r="A1126" s="333"/>
      <c r="B1126" s="331"/>
      <c r="C1126" s="331"/>
      <c r="D1126" s="331"/>
      <c r="E1126" s="334"/>
      <c r="F1126" s="332"/>
    </row>
    <row r="1127" spans="1:6" ht="20.25">
      <c r="A1127" s="333"/>
      <c r="B1127" s="331"/>
      <c r="C1127" s="331"/>
      <c r="D1127" s="331"/>
      <c r="E1127" s="334"/>
      <c r="F1127" s="332"/>
    </row>
    <row r="1128" spans="1:6" ht="20.25">
      <c r="A1128" s="333"/>
      <c r="B1128" s="331"/>
      <c r="C1128" s="331"/>
      <c r="D1128" s="331"/>
      <c r="E1128" s="334"/>
      <c r="F1128" s="332"/>
    </row>
    <row r="1129" spans="1:6" ht="20.25">
      <c r="A1129" s="333"/>
      <c r="B1129" s="331"/>
      <c r="C1129" s="331"/>
      <c r="D1129" s="331"/>
      <c r="E1129" s="334"/>
      <c r="F1129" s="332"/>
    </row>
    <row r="1130" spans="1:6" ht="20.25">
      <c r="A1130" s="333"/>
      <c r="B1130" s="331"/>
      <c r="C1130" s="331"/>
      <c r="D1130" s="331"/>
      <c r="E1130" s="334"/>
      <c r="F1130" s="332"/>
    </row>
    <row r="1131" spans="1:6" ht="20.25">
      <c r="A1131" s="333"/>
      <c r="B1131" s="331"/>
      <c r="C1131" s="331"/>
      <c r="D1131" s="331"/>
      <c r="E1131" s="334"/>
      <c r="F1131" s="332"/>
    </row>
    <row r="1132" spans="1:6" ht="20.25">
      <c r="A1132" s="333"/>
      <c r="B1132" s="331"/>
      <c r="C1132" s="331"/>
      <c r="D1132" s="331"/>
      <c r="E1132" s="334"/>
      <c r="F1132" s="332"/>
    </row>
    <row r="1133" spans="1:6" ht="20.25">
      <c r="A1133" s="333"/>
      <c r="B1133" s="331"/>
      <c r="C1133" s="331"/>
      <c r="D1133" s="331"/>
      <c r="E1133" s="334"/>
      <c r="F1133" s="332"/>
    </row>
    <row r="1134" spans="1:6" ht="20.25">
      <c r="A1134" s="333"/>
      <c r="B1134" s="331"/>
      <c r="C1134" s="331"/>
      <c r="D1134" s="331"/>
      <c r="E1134" s="334"/>
      <c r="F1134" s="332"/>
    </row>
    <row r="1135" spans="1:6" ht="20.25">
      <c r="A1135" s="333"/>
      <c r="B1135" s="331"/>
      <c r="C1135" s="331"/>
      <c r="D1135" s="331"/>
      <c r="E1135" s="334"/>
      <c r="F1135" s="332"/>
    </row>
    <row r="1136" spans="1:6" ht="20.25">
      <c r="A1136" s="333"/>
      <c r="B1136" s="331"/>
      <c r="C1136" s="331"/>
      <c r="D1136" s="331"/>
      <c r="E1136" s="334"/>
      <c r="F1136" s="332"/>
    </row>
    <row r="1137" spans="1:6" ht="20.25">
      <c r="A1137" s="333"/>
      <c r="B1137" s="331"/>
      <c r="C1137" s="331"/>
      <c r="D1137" s="331"/>
      <c r="E1137" s="334"/>
      <c r="F1137" s="332"/>
    </row>
    <row r="1138" spans="1:6" ht="20.25">
      <c r="A1138" s="333"/>
      <c r="B1138" s="331"/>
      <c r="C1138" s="331"/>
      <c r="D1138" s="331"/>
      <c r="E1138" s="334"/>
      <c r="F1138" s="332"/>
    </row>
    <row r="1139" spans="1:6" ht="20.25">
      <c r="A1139" s="333"/>
      <c r="B1139" s="331"/>
      <c r="C1139" s="331"/>
      <c r="D1139" s="331"/>
      <c r="E1139" s="334"/>
      <c r="F1139" s="332"/>
    </row>
    <row r="1140" spans="1:6" ht="20.25">
      <c r="A1140" s="333"/>
      <c r="B1140" s="331"/>
      <c r="C1140" s="331"/>
      <c r="D1140" s="331"/>
      <c r="E1140" s="334"/>
      <c r="F1140" s="332"/>
    </row>
    <row r="1141" spans="1:6" ht="20.25">
      <c r="A1141" s="333"/>
      <c r="B1141" s="331"/>
      <c r="C1141" s="331"/>
      <c r="D1141" s="331"/>
      <c r="E1141" s="334"/>
      <c r="F1141" s="332"/>
    </row>
    <row r="1142" spans="1:6" ht="20.25">
      <c r="A1142" s="333"/>
      <c r="B1142" s="331"/>
      <c r="C1142" s="331"/>
      <c r="D1142" s="331"/>
      <c r="E1142" s="334"/>
      <c r="F1142" s="332"/>
    </row>
    <row r="1143" spans="1:6" ht="20.25">
      <c r="A1143" s="333"/>
      <c r="B1143" s="331"/>
      <c r="C1143" s="331"/>
      <c r="D1143" s="331"/>
      <c r="E1143" s="334"/>
      <c r="F1143" s="332"/>
    </row>
    <row r="1144" spans="1:6" ht="20.25">
      <c r="A1144" s="333"/>
      <c r="B1144" s="331"/>
      <c r="C1144" s="331"/>
      <c r="D1144" s="331"/>
      <c r="E1144" s="334"/>
      <c r="F1144" s="332"/>
    </row>
    <row r="1145" spans="1:6" ht="20.25">
      <c r="A1145" s="333"/>
      <c r="B1145" s="331"/>
      <c r="C1145" s="331"/>
      <c r="D1145" s="331"/>
      <c r="E1145" s="334"/>
      <c r="F1145" s="332"/>
    </row>
    <row r="1146" spans="1:6" ht="20.25">
      <c r="A1146" s="333"/>
      <c r="B1146" s="331"/>
      <c r="C1146" s="331"/>
      <c r="D1146" s="331"/>
      <c r="E1146" s="334"/>
      <c r="F1146" s="332"/>
    </row>
    <row r="1147" spans="1:6" ht="20.25">
      <c r="A1147" s="333"/>
      <c r="B1147" s="331"/>
      <c r="C1147" s="331"/>
      <c r="D1147" s="331"/>
      <c r="E1147" s="334"/>
      <c r="F1147" s="332"/>
    </row>
    <row r="1148" spans="1:6" ht="20.25">
      <c r="A1148" s="333"/>
      <c r="B1148" s="331"/>
      <c r="C1148" s="331"/>
      <c r="D1148" s="331"/>
      <c r="E1148" s="334"/>
      <c r="F1148" s="332"/>
    </row>
    <row r="1149" spans="1:6" ht="20.25">
      <c r="A1149" s="333"/>
      <c r="B1149" s="331"/>
      <c r="C1149" s="331"/>
      <c r="D1149" s="331"/>
      <c r="E1149" s="334"/>
      <c r="F1149" s="332"/>
    </row>
    <row r="1150" spans="1:6" ht="20.25">
      <c r="A1150" s="333"/>
      <c r="B1150" s="331"/>
      <c r="C1150" s="331"/>
      <c r="D1150" s="331"/>
      <c r="E1150" s="334"/>
      <c r="F1150" s="332"/>
    </row>
    <row r="1151" spans="1:6" ht="20.25">
      <c r="A1151" s="333"/>
      <c r="B1151" s="331"/>
      <c r="C1151" s="331"/>
      <c r="D1151" s="331"/>
      <c r="E1151" s="334"/>
      <c r="F1151" s="332"/>
    </row>
    <row r="1152" spans="1:6" ht="20.25">
      <c r="A1152" s="333"/>
      <c r="B1152" s="331"/>
      <c r="C1152" s="331"/>
      <c r="D1152" s="331"/>
      <c r="E1152" s="334"/>
      <c r="F1152" s="332"/>
    </row>
    <row r="1153" spans="1:6" ht="20.25">
      <c r="A1153" s="333"/>
      <c r="B1153" s="331"/>
      <c r="C1153" s="331"/>
      <c r="D1153" s="331"/>
      <c r="E1153" s="334"/>
      <c r="F1153" s="332"/>
    </row>
    <row r="1154" spans="1:6" ht="20.25">
      <c r="A1154" s="333"/>
      <c r="B1154" s="331"/>
      <c r="C1154" s="331"/>
      <c r="D1154" s="331"/>
      <c r="E1154" s="334"/>
      <c r="F1154" s="332"/>
    </row>
    <row r="1155" spans="1:6" ht="20.25">
      <c r="A1155" s="333"/>
      <c r="B1155" s="331"/>
      <c r="C1155" s="331"/>
      <c r="D1155" s="331"/>
      <c r="E1155" s="334"/>
      <c r="F1155" s="332"/>
    </row>
    <row r="1156" spans="1:6" ht="20.25">
      <c r="A1156" s="333"/>
      <c r="B1156" s="331"/>
      <c r="C1156" s="331"/>
      <c r="D1156" s="331"/>
      <c r="E1156" s="334"/>
      <c r="F1156" s="332"/>
    </row>
    <row r="1157" spans="1:6" ht="20.25">
      <c r="A1157" s="333"/>
      <c r="B1157" s="331"/>
      <c r="C1157" s="331"/>
      <c r="D1157" s="331"/>
      <c r="E1157" s="334"/>
      <c r="F1157" s="332"/>
    </row>
    <row r="1158" spans="1:6" ht="20.25">
      <c r="A1158" s="333"/>
      <c r="B1158" s="331"/>
      <c r="C1158" s="331"/>
      <c r="D1158" s="331"/>
      <c r="E1158" s="334"/>
      <c r="F1158" s="332"/>
    </row>
    <row r="1159" spans="1:6" ht="20.25">
      <c r="A1159" s="333"/>
      <c r="B1159" s="331"/>
      <c r="C1159" s="331"/>
      <c r="D1159" s="331"/>
      <c r="E1159" s="334"/>
      <c r="F1159" s="332"/>
    </row>
    <row r="1160" spans="1:6" ht="20.25">
      <c r="A1160" s="333"/>
      <c r="B1160" s="331"/>
      <c r="C1160" s="331"/>
      <c r="D1160" s="331"/>
      <c r="E1160" s="334"/>
      <c r="F1160" s="332"/>
    </row>
    <row r="1161" spans="1:6" ht="20.25">
      <c r="A1161" s="333"/>
      <c r="B1161" s="331"/>
      <c r="C1161" s="331"/>
      <c r="D1161" s="331"/>
      <c r="E1161" s="334"/>
      <c r="F1161" s="332"/>
    </row>
    <row r="1162" spans="1:6" ht="20.25">
      <c r="A1162" s="333"/>
      <c r="B1162" s="331"/>
      <c r="C1162" s="331"/>
      <c r="D1162" s="331"/>
      <c r="E1162" s="334"/>
      <c r="F1162" s="332"/>
    </row>
    <row r="1163" spans="1:6" ht="20.25">
      <c r="A1163" s="333"/>
      <c r="B1163" s="331"/>
      <c r="C1163" s="331"/>
      <c r="D1163" s="331"/>
      <c r="E1163" s="334"/>
      <c r="F1163" s="332"/>
    </row>
    <row r="1164" spans="1:6" ht="20.25">
      <c r="A1164" s="333"/>
      <c r="B1164" s="331"/>
      <c r="C1164" s="331"/>
      <c r="D1164" s="331"/>
      <c r="E1164" s="334"/>
      <c r="F1164" s="332"/>
    </row>
    <row r="1165" spans="1:6" ht="20.25">
      <c r="A1165" s="333"/>
      <c r="B1165" s="331"/>
      <c r="C1165" s="331"/>
      <c r="D1165" s="331"/>
      <c r="E1165" s="334"/>
      <c r="F1165" s="332"/>
    </row>
    <row r="1166" spans="1:6" ht="20.25">
      <c r="A1166" s="333"/>
      <c r="B1166" s="331"/>
      <c r="C1166" s="331"/>
      <c r="D1166" s="331"/>
      <c r="E1166" s="334"/>
      <c r="F1166" s="332"/>
    </row>
    <row r="1167" spans="1:6" ht="20.25">
      <c r="A1167" s="333"/>
      <c r="B1167" s="331"/>
      <c r="C1167" s="331"/>
      <c r="D1167" s="331"/>
      <c r="E1167" s="334"/>
      <c r="F1167" s="332"/>
    </row>
    <row r="1168" spans="1:6" ht="20.25">
      <c r="A1168" s="333"/>
      <c r="B1168" s="331"/>
      <c r="C1168" s="331"/>
      <c r="D1168" s="331"/>
      <c r="E1168" s="334"/>
      <c r="F1168" s="332"/>
    </row>
    <row r="1169" spans="1:6" ht="20.25">
      <c r="A1169" s="333"/>
      <c r="B1169" s="331"/>
      <c r="C1169" s="331"/>
      <c r="D1169" s="331"/>
      <c r="E1169" s="334"/>
      <c r="F1169" s="332"/>
    </row>
    <row r="1170" spans="1:6" ht="20.25">
      <c r="A1170" s="333"/>
      <c r="B1170" s="331"/>
      <c r="C1170" s="331"/>
      <c r="D1170" s="331"/>
      <c r="E1170" s="334"/>
      <c r="F1170" s="332"/>
    </row>
    <row r="1171" spans="1:6" ht="20.25">
      <c r="A1171" s="333"/>
      <c r="B1171" s="331"/>
      <c r="C1171" s="331"/>
      <c r="D1171" s="331"/>
      <c r="E1171" s="334"/>
      <c r="F1171" s="332"/>
    </row>
    <row r="1172" spans="1:6" ht="20.25">
      <c r="A1172" s="333"/>
      <c r="B1172" s="331"/>
      <c r="C1172" s="331"/>
      <c r="D1172" s="331"/>
      <c r="E1172" s="334"/>
      <c r="F1172" s="332"/>
    </row>
    <row r="1173" spans="1:6" ht="20.25">
      <c r="A1173" s="333"/>
      <c r="B1173" s="331"/>
      <c r="C1173" s="331"/>
      <c r="D1173" s="331"/>
      <c r="E1173" s="334"/>
      <c r="F1173" s="332"/>
    </row>
    <row r="1174" spans="1:6" ht="20.25">
      <c r="A1174" s="333"/>
      <c r="B1174" s="331"/>
      <c r="C1174" s="331"/>
      <c r="D1174" s="331"/>
      <c r="E1174" s="334"/>
      <c r="F1174" s="332"/>
    </row>
    <row r="1175" spans="1:6" ht="20.25">
      <c r="A1175" s="333"/>
      <c r="B1175" s="331"/>
      <c r="C1175" s="331"/>
      <c r="D1175" s="331"/>
      <c r="E1175" s="334"/>
      <c r="F1175" s="332"/>
    </row>
    <row r="1176" spans="1:6" ht="20.25">
      <c r="A1176" s="333"/>
      <c r="B1176" s="331"/>
      <c r="C1176" s="331"/>
      <c r="D1176" s="331"/>
      <c r="E1176" s="334"/>
      <c r="F1176" s="332"/>
    </row>
    <row r="1177" spans="1:6" ht="20.25">
      <c r="A1177" s="333"/>
      <c r="B1177" s="331"/>
      <c r="C1177" s="331"/>
      <c r="D1177" s="331"/>
      <c r="E1177" s="334"/>
      <c r="F1177" s="332"/>
    </row>
    <row r="1178" spans="1:6" ht="20.25">
      <c r="A1178" s="333"/>
      <c r="B1178" s="331"/>
      <c r="C1178" s="331"/>
      <c r="D1178" s="331"/>
      <c r="E1178" s="334"/>
      <c r="F1178" s="332"/>
    </row>
    <row r="1179" spans="1:6" ht="20.25">
      <c r="A1179" s="333"/>
      <c r="B1179" s="331"/>
      <c r="C1179" s="331"/>
      <c r="D1179" s="331"/>
      <c r="E1179" s="334"/>
      <c r="F1179" s="332"/>
    </row>
    <row r="1180" spans="1:6" ht="20.25">
      <c r="A1180" s="333"/>
      <c r="B1180" s="331"/>
      <c r="C1180" s="331"/>
      <c r="D1180" s="331"/>
      <c r="E1180" s="334"/>
      <c r="F1180" s="332"/>
    </row>
    <row r="1181" spans="1:6" ht="20.25">
      <c r="A1181" s="333"/>
      <c r="B1181" s="331"/>
      <c r="C1181" s="331"/>
      <c r="D1181" s="331"/>
      <c r="E1181" s="334"/>
      <c r="F1181" s="332"/>
    </row>
    <row r="1182" spans="1:6" ht="20.25">
      <c r="A1182" s="333"/>
      <c r="B1182" s="331"/>
      <c r="C1182" s="331"/>
      <c r="D1182" s="331"/>
      <c r="E1182" s="334"/>
      <c r="F1182" s="332"/>
    </row>
    <row r="1183" spans="1:6" ht="20.25">
      <c r="A1183" s="333"/>
      <c r="B1183" s="331"/>
      <c r="C1183" s="331"/>
      <c r="D1183" s="331"/>
      <c r="E1183" s="334"/>
      <c r="F1183" s="332"/>
    </row>
    <row r="1184" spans="1:6" ht="20.25">
      <c r="A1184" s="333"/>
      <c r="B1184" s="331"/>
      <c r="C1184" s="331"/>
      <c r="D1184" s="331"/>
      <c r="E1184" s="334"/>
      <c r="F1184" s="332"/>
    </row>
    <row r="1185" spans="1:6" ht="20.25">
      <c r="A1185" s="333"/>
      <c r="B1185" s="331"/>
      <c r="C1185" s="331"/>
      <c r="D1185" s="331"/>
      <c r="E1185" s="334"/>
      <c r="F1185" s="332"/>
    </row>
    <row r="1186" spans="1:6" ht="20.25">
      <c r="A1186" s="333"/>
      <c r="B1186" s="331"/>
      <c r="C1186" s="331"/>
      <c r="D1186" s="331"/>
      <c r="E1186" s="334"/>
      <c r="F1186" s="332"/>
    </row>
    <row r="1187" spans="1:6" ht="20.25">
      <c r="A1187" s="333"/>
      <c r="B1187" s="331"/>
      <c r="C1187" s="331"/>
      <c r="D1187" s="331"/>
      <c r="E1187" s="334"/>
      <c r="F1187" s="332"/>
    </row>
    <row r="1188" spans="1:6" ht="20.25">
      <c r="A1188" s="333"/>
      <c r="B1188" s="331"/>
      <c r="C1188" s="331"/>
      <c r="D1188" s="331"/>
      <c r="E1188" s="334"/>
      <c r="F1188" s="332"/>
    </row>
    <row r="1189" spans="1:6" ht="20.25">
      <c r="A1189" s="333"/>
      <c r="B1189" s="331"/>
      <c r="C1189" s="331"/>
      <c r="D1189" s="331"/>
      <c r="E1189" s="334"/>
      <c r="F1189" s="332"/>
    </row>
    <row r="1190" spans="1:6" ht="20.25">
      <c r="A1190" s="333"/>
      <c r="B1190" s="331"/>
      <c r="C1190" s="331"/>
      <c r="D1190" s="331"/>
      <c r="E1190" s="334"/>
      <c r="F1190" s="332"/>
    </row>
    <row r="1191" spans="1:6" ht="20.25">
      <c r="A1191" s="333"/>
      <c r="B1191" s="331"/>
      <c r="C1191" s="331"/>
      <c r="D1191" s="331"/>
      <c r="E1191" s="334"/>
      <c r="F1191" s="332"/>
    </row>
    <row r="1192" spans="1:6" ht="20.25">
      <c r="A1192" s="333"/>
      <c r="B1192" s="331"/>
      <c r="C1192" s="331"/>
      <c r="D1192" s="331"/>
      <c r="E1192" s="334"/>
      <c r="F1192" s="332"/>
    </row>
    <row r="1193" spans="1:6" ht="20.25">
      <c r="A1193" s="333"/>
      <c r="B1193" s="331"/>
      <c r="C1193" s="331"/>
      <c r="D1193" s="331"/>
      <c r="E1193" s="334"/>
      <c r="F1193" s="332"/>
    </row>
    <row r="1194" spans="1:6" ht="20.25">
      <c r="A1194" s="333"/>
      <c r="B1194" s="331"/>
      <c r="C1194" s="331"/>
      <c r="D1194" s="331"/>
      <c r="E1194" s="334"/>
      <c r="F1194" s="332"/>
    </row>
    <row r="1195" spans="1:6" ht="20.25">
      <c r="A1195" s="333"/>
      <c r="B1195" s="331"/>
      <c r="C1195" s="331"/>
      <c r="D1195" s="331"/>
      <c r="E1195" s="334"/>
      <c r="F1195" s="332"/>
    </row>
    <row r="1196" spans="1:6" ht="20.25">
      <c r="A1196" s="333"/>
      <c r="B1196" s="331"/>
      <c r="C1196" s="331"/>
      <c r="D1196" s="331"/>
      <c r="E1196" s="334"/>
      <c r="F1196" s="332"/>
    </row>
    <row r="1197" spans="1:6" ht="20.25">
      <c r="A1197" s="333"/>
      <c r="B1197" s="331"/>
      <c r="C1197" s="331"/>
      <c r="D1197" s="331"/>
      <c r="E1197" s="334"/>
      <c r="F1197" s="332"/>
    </row>
    <row r="1198" spans="1:6" ht="20.25">
      <c r="A1198" s="333"/>
      <c r="B1198" s="331"/>
      <c r="C1198" s="331"/>
      <c r="D1198" s="331"/>
      <c r="E1198" s="334"/>
      <c r="F1198" s="332"/>
    </row>
    <row r="1199" spans="1:6" ht="20.25">
      <c r="A1199" s="333"/>
      <c r="B1199" s="331"/>
      <c r="C1199" s="331"/>
      <c r="D1199" s="331"/>
      <c r="E1199" s="334"/>
      <c r="F1199" s="332"/>
    </row>
    <row r="1200" spans="1:6" ht="20.25">
      <c r="A1200" s="333"/>
      <c r="B1200" s="331"/>
      <c r="C1200" s="331"/>
      <c r="D1200" s="331"/>
      <c r="E1200" s="334"/>
      <c r="F1200" s="332"/>
    </row>
    <row r="1201" spans="1:6" ht="20.25">
      <c r="A1201" s="333"/>
      <c r="B1201" s="331"/>
      <c r="C1201" s="331"/>
      <c r="D1201" s="331"/>
      <c r="E1201" s="334"/>
      <c r="F1201" s="332"/>
    </row>
    <row r="1202" spans="1:6" ht="20.25">
      <c r="A1202" s="333"/>
      <c r="B1202" s="331"/>
      <c r="C1202" s="331"/>
      <c r="D1202" s="331"/>
      <c r="E1202" s="334"/>
      <c r="F1202" s="332"/>
    </row>
    <row r="1203" spans="1:6" ht="20.25">
      <c r="A1203" s="333"/>
      <c r="B1203" s="331"/>
      <c r="C1203" s="331"/>
      <c r="D1203" s="331"/>
      <c r="E1203" s="334"/>
      <c r="F1203" s="332"/>
    </row>
    <row r="1204" spans="1:6" ht="20.25">
      <c r="A1204" s="333"/>
      <c r="B1204" s="331"/>
      <c r="C1204" s="331"/>
      <c r="D1204" s="331"/>
      <c r="E1204" s="334"/>
      <c r="F1204" s="332"/>
    </row>
    <row r="1205" spans="1:6" ht="20.25">
      <c r="A1205" s="333"/>
      <c r="B1205" s="331"/>
      <c r="C1205" s="331"/>
      <c r="D1205" s="331"/>
      <c r="E1205" s="334"/>
      <c r="F1205" s="332"/>
    </row>
    <row r="1206" spans="1:6" ht="20.25">
      <c r="A1206" s="333"/>
      <c r="B1206" s="331"/>
      <c r="C1206" s="331"/>
      <c r="D1206" s="331"/>
      <c r="E1206" s="334"/>
      <c r="F1206" s="332"/>
    </row>
    <row r="1207" spans="1:6" ht="20.25">
      <c r="A1207" s="333"/>
      <c r="B1207" s="331"/>
      <c r="C1207" s="331"/>
      <c r="D1207" s="331"/>
      <c r="E1207" s="334"/>
      <c r="F1207" s="332"/>
    </row>
    <row r="1208" spans="1:6" ht="20.25">
      <c r="A1208" s="333"/>
      <c r="B1208" s="331"/>
      <c r="C1208" s="331"/>
      <c r="D1208" s="331"/>
      <c r="E1208" s="334"/>
      <c r="F1208" s="332"/>
    </row>
    <row r="1209" spans="1:6" ht="20.25">
      <c r="A1209" s="333"/>
      <c r="B1209" s="331"/>
      <c r="C1209" s="331"/>
      <c r="D1209" s="331"/>
      <c r="E1209" s="334"/>
      <c r="F1209" s="332"/>
    </row>
    <row r="1210" spans="1:6" ht="20.25">
      <c r="A1210" s="333"/>
      <c r="B1210" s="331"/>
      <c r="C1210" s="331"/>
      <c r="D1210" s="331"/>
      <c r="E1210" s="334"/>
      <c r="F1210" s="332"/>
    </row>
    <row r="1211" spans="1:6" ht="20.25">
      <c r="A1211" s="333"/>
      <c r="B1211" s="331"/>
      <c r="C1211" s="331"/>
      <c r="D1211" s="331"/>
      <c r="E1211" s="334"/>
      <c r="F1211" s="332"/>
    </row>
    <row r="1212" spans="1:6" ht="20.25">
      <c r="A1212" s="333"/>
      <c r="B1212" s="331"/>
      <c r="C1212" s="331"/>
      <c r="D1212" s="331"/>
      <c r="E1212" s="334"/>
      <c r="F1212" s="332"/>
    </row>
    <row r="1213" spans="1:6" ht="20.25">
      <c r="A1213" s="333"/>
      <c r="B1213" s="331"/>
      <c r="C1213" s="331"/>
      <c r="D1213" s="331"/>
      <c r="E1213" s="334"/>
      <c r="F1213" s="332"/>
    </row>
    <row r="1214" spans="1:6" ht="20.25">
      <c r="A1214" s="333"/>
      <c r="B1214" s="331"/>
      <c r="C1214" s="331"/>
      <c r="D1214" s="331"/>
      <c r="E1214" s="334"/>
      <c r="F1214" s="332"/>
    </row>
    <row r="1215" spans="1:6" ht="20.25">
      <c r="A1215" s="333"/>
      <c r="B1215" s="331"/>
      <c r="C1215" s="331"/>
      <c r="D1215" s="331"/>
      <c r="E1215" s="334"/>
      <c r="F1215" s="332"/>
    </row>
    <row r="1216" spans="1:6" ht="20.25">
      <c r="A1216" s="333"/>
      <c r="B1216" s="331"/>
      <c r="C1216" s="331"/>
      <c r="D1216" s="331"/>
      <c r="E1216" s="334"/>
      <c r="F1216" s="332"/>
    </row>
    <row r="1217" spans="1:6" ht="20.25">
      <c r="A1217" s="333"/>
      <c r="B1217" s="331"/>
      <c r="C1217" s="331"/>
      <c r="D1217" s="331"/>
      <c r="E1217" s="334"/>
      <c r="F1217" s="332"/>
    </row>
    <row r="1218" spans="1:6" ht="20.25">
      <c r="A1218" s="333"/>
      <c r="B1218" s="331"/>
      <c r="C1218" s="331"/>
      <c r="D1218" s="331"/>
      <c r="E1218" s="334"/>
      <c r="F1218" s="332"/>
    </row>
    <row r="1219" spans="1:6" ht="20.25">
      <c r="A1219" s="333"/>
      <c r="B1219" s="331"/>
      <c r="C1219" s="331"/>
      <c r="D1219" s="331"/>
      <c r="E1219" s="334"/>
      <c r="F1219" s="332"/>
    </row>
    <row r="1220" spans="1:6" ht="20.25">
      <c r="A1220" s="333"/>
      <c r="B1220" s="331"/>
      <c r="C1220" s="331"/>
      <c r="D1220" s="331"/>
      <c r="E1220" s="334"/>
      <c r="F1220" s="332"/>
    </row>
    <row r="1221" spans="1:6" ht="20.25">
      <c r="A1221" s="333"/>
      <c r="B1221" s="331"/>
      <c r="C1221" s="331"/>
      <c r="D1221" s="331"/>
      <c r="E1221" s="334"/>
      <c r="F1221" s="332"/>
    </row>
    <row r="1222" spans="1:6" ht="20.25">
      <c r="A1222" s="333"/>
      <c r="B1222" s="331"/>
      <c r="C1222" s="331"/>
      <c r="D1222" s="331"/>
      <c r="E1222" s="334"/>
      <c r="F1222" s="332"/>
    </row>
    <row r="1223" spans="1:6" ht="20.25">
      <c r="A1223" s="333"/>
      <c r="B1223" s="331"/>
      <c r="C1223" s="331"/>
      <c r="D1223" s="331"/>
      <c r="E1223" s="334"/>
      <c r="F1223" s="332"/>
    </row>
    <row r="1224" spans="1:6" ht="20.25">
      <c r="A1224" s="333"/>
      <c r="B1224" s="331"/>
      <c r="C1224" s="331"/>
      <c r="D1224" s="331"/>
      <c r="E1224" s="334"/>
      <c r="F1224" s="332"/>
    </row>
    <row r="1225" spans="1:6" ht="20.25">
      <c r="A1225" s="333"/>
      <c r="B1225" s="331"/>
      <c r="C1225" s="331"/>
      <c r="D1225" s="331"/>
      <c r="E1225" s="334"/>
      <c r="F1225" s="332"/>
    </row>
    <row r="1226" spans="1:6" ht="20.25">
      <c r="A1226" s="333"/>
      <c r="B1226" s="331"/>
      <c r="C1226" s="331"/>
      <c r="D1226" s="331"/>
      <c r="E1226" s="334"/>
      <c r="F1226" s="332"/>
    </row>
    <row r="1227" spans="1:6" ht="20.25">
      <c r="A1227" s="333"/>
      <c r="B1227" s="331"/>
      <c r="C1227" s="331"/>
      <c r="D1227" s="331"/>
      <c r="E1227" s="334"/>
      <c r="F1227" s="332"/>
    </row>
    <row r="1228" spans="1:6" ht="20.25">
      <c r="A1228" s="333"/>
      <c r="B1228" s="331"/>
      <c r="C1228" s="331"/>
      <c r="D1228" s="331"/>
      <c r="E1228" s="334"/>
      <c r="F1228" s="332"/>
    </row>
    <row r="1229" spans="1:6" ht="20.25">
      <c r="A1229" s="333"/>
      <c r="B1229" s="331"/>
      <c r="C1229" s="331"/>
      <c r="D1229" s="331"/>
      <c r="E1229" s="334"/>
      <c r="F1229" s="332"/>
    </row>
    <row r="1230" spans="1:6" ht="20.25">
      <c r="A1230" s="333"/>
      <c r="B1230" s="331"/>
      <c r="C1230" s="331"/>
      <c r="D1230" s="331"/>
      <c r="E1230" s="334"/>
      <c r="F1230" s="332"/>
    </row>
    <row r="1231" spans="1:6" ht="20.25">
      <c r="A1231" s="333"/>
      <c r="B1231" s="331"/>
      <c r="C1231" s="331"/>
      <c r="D1231" s="331"/>
      <c r="E1231" s="334"/>
      <c r="F1231" s="332"/>
    </row>
    <row r="1232" spans="1:6" ht="20.25">
      <c r="A1232" s="333"/>
      <c r="B1232" s="331"/>
      <c r="C1232" s="331"/>
      <c r="D1232" s="331"/>
      <c r="E1232" s="334"/>
      <c r="F1232" s="332"/>
    </row>
    <row r="1233" spans="1:6" ht="20.25">
      <c r="A1233" s="333"/>
      <c r="B1233" s="331"/>
      <c r="C1233" s="331"/>
      <c r="D1233" s="331"/>
      <c r="E1233" s="334"/>
      <c r="F1233" s="332"/>
    </row>
    <row r="1234" spans="1:6" ht="20.25">
      <c r="A1234" s="333"/>
      <c r="B1234" s="331"/>
      <c r="C1234" s="331"/>
      <c r="D1234" s="331"/>
      <c r="E1234" s="334"/>
      <c r="F1234" s="332"/>
    </row>
    <row r="1235" spans="1:6" ht="20.25">
      <c r="A1235" s="333"/>
      <c r="B1235" s="331"/>
      <c r="C1235" s="331"/>
      <c r="D1235" s="331"/>
      <c r="E1235" s="334"/>
      <c r="F1235" s="332"/>
    </row>
    <row r="1236" spans="1:6" ht="20.25">
      <c r="A1236" s="333"/>
      <c r="B1236" s="331"/>
      <c r="C1236" s="331"/>
      <c r="D1236" s="331"/>
      <c r="E1236" s="334"/>
      <c r="F1236" s="332"/>
    </row>
    <row r="1237" spans="1:6" ht="20.25">
      <c r="A1237" s="333"/>
      <c r="B1237" s="331"/>
      <c r="C1237" s="331"/>
      <c r="D1237" s="331"/>
      <c r="E1237" s="334"/>
      <c r="F1237" s="332"/>
    </row>
    <row r="1238" spans="1:6" ht="20.25">
      <c r="A1238" s="333"/>
      <c r="B1238" s="331"/>
      <c r="C1238" s="331"/>
      <c r="D1238" s="331"/>
      <c r="E1238" s="334"/>
      <c r="F1238" s="332"/>
    </row>
    <row r="1239" spans="1:6" ht="20.25">
      <c r="A1239" s="333"/>
      <c r="B1239" s="331"/>
      <c r="C1239" s="331"/>
      <c r="D1239" s="331"/>
      <c r="E1239" s="334"/>
      <c r="F1239" s="332"/>
    </row>
    <row r="1240" spans="1:6" ht="20.25">
      <c r="A1240" s="333"/>
      <c r="B1240" s="331"/>
      <c r="C1240" s="331"/>
      <c r="D1240" s="331"/>
      <c r="E1240" s="334"/>
      <c r="F1240" s="332"/>
    </row>
    <row r="1241" spans="1:6" ht="20.25">
      <c r="A1241" s="333"/>
      <c r="B1241" s="331"/>
      <c r="C1241" s="331"/>
      <c r="D1241" s="331"/>
      <c r="E1241" s="334"/>
      <c r="F1241" s="332"/>
    </row>
    <row r="1242" spans="1:6" ht="20.25">
      <c r="A1242" s="333"/>
      <c r="B1242" s="331"/>
      <c r="C1242" s="331"/>
      <c r="D1242" s="331"/>
      <c r="E1242" s="334"/>
      <c r="F1242" s="332"/>
    </row>
    <row r="1243" spans="1:6" ht="20.25">
      <c r="A1243" s="333"/>
      <c r="B1243" s="331"/>
      <c r="C1243" s="331"/>
      <c r="D1243" s="331"/>
      <c r="E1243" s="334"/>
      <c r="F1243" s="332"/>
    </row>
    <row r="1244" spans="1:6" ht="20.25">
      <c r="A1244" s="333"/>
      <c r="B1244" s="331"/>
      <c r="C1244" s="331"/>
      <c r="D1244" s="331"/>
      <c r="E1244" s="334"/>
      <c r="F1244" s="332"/>
    </row>
    <row r="1245" spans="1:6" ht="20.25">
      <c r="A1245" s="333"/>
      <c r="B1245" s="331"/>
      <c r="C1245" s="331"/>
      <c r="D1245" s="331"/>
      <c r="E1245" s="334"/>
      <c r="F1245" s="332"/>
    </row>
    <row r="1246" spans="1:6" ht="20.25">
      <c r="A1246" s="333"/>
      <c r="B1246" s="331"/>
      <c r="C1246" s="331"/>
      <c r="D1246" s="331"/>
      <c r="E1246" s="334"/>
      <c r="F1246" s="332"/>
    </row>
    <row r="1247" spans="1:6" ht="20.25">
      <c r="A1247" s="333"/>
      <c r="B1247" s="331"/>
      <c r="C1247" s="331"/>
      <c r="D1247" s="331"/>
      <c r="E1247" s="334"/>
      <c r="F1247" s="332"/>
    </row>
    <row r="1248" spans="1:6" ht="20.25">
      <c r="A1248" s="333"/>
      <c r="B1248" s="331"/>
      <c r="C1248" s="331"/>
      <c r="D1248" s="331"/>
      <c r="E1248" s="334"/>
      <c r="F1248" s="332"/>
    </row>
    <row r="1249" spans="1:6" ht="20.25">
      <c r="A1249" s="333"/>
      <c r="B1249" s="331"/>
      <c r="C1249" s="331"/>
      <c r="D1249" s="331"/>
      <c r="E1249" s="334"/>
      <c r="F1249" s="332"/>
    </row>
    <row r="1250" spans="1:6" ht="20.25">
      <c r="A1250" s="333"/>
      <c r="B1250" s="331"/>
      <c r="C1250" s="331"/>
      <c r="D1250" s="331"/>
      <c r="E1250" s="334"/>
      <c r="F1250" s="332"/>
    </row>
    <row r="1251" spans="1:6" ht="20.25">
      <c r="A1251" s="333"/>
      <c r="B1251" s="331"/>
      <c r="C1251" s="331"/>
      <c r="D1251" s="331"/>
      <c r="E1251" s="334"/>
      <c r="F1251" s="332"/>
    </row>
    <row r="1252" spans="1:6" ht="20.25">
      <c r="A1252" s="333"/>
      <c r="B1252" s="331"/>
      <c r="C1252" s="331"/>
      <c r="D1252" s="331"/>
      <c r="E1252" s="334"/>
      <c r="F1252" s="332"/>
    </row>
    <row r="1253" spans="1:6" ht="20.25">
      <c r="A1253" s="333"/>
      <c r="B1253" s="331"/>
      <c r="C1253" s="331"/>
      <c r="D1253" s="331"/>
      <c r="E1253" s="334"/>
      <c r="F1253" s="332"/>
    </row>
    <row r="1254" spans="1:6" ht="20.25">
      <c r="A1254" s="333"/>
      <c r="B1254" s="331"/>
      <c r="C1254" s="331"/>
      <c r="D1254" s="331"/>
      <c r="E1254" s="334"/>
      <c r="F1254" s="332"/>
    </row>
    <row r="1255" spans="1:6" ht="20.25">
      <c r="A1255" s="333"/>
      <c r="B1255" s="331"/>
      <c r="C1255" s="331"/>
      <c r="D1255" s="331"/>
      <c r="E1255" s="334"/>
      <c r="F1255" s="332"/>
    </row>
    <row r="1256" spans="1:6" ht="20.25">
      <c r="A1256" s="333"/>
      <c r="B1256" s="331"/>
      <c r="C1256" s="331"/>
      <c r="D1256" s="331"/>
      <c r="E1256" s="334"/>
      <c r="F1256" s="332"/>
    </row>
    <row r="1257" spans="1:6" ht="20.25">
      <c r="A1257" s="333"/>
      <c r="B1257" s="331"/>
      <c r="C1257" s="331"/>
      <c r="D1257" s="331"/>
      <c r="E1257" s="334"/>
      <c r="F1257" s="332"/>
    </row>
    <row r="1258" spans="1:6" ht="20.25">
      <c r="A1258" s="333"/>
      <c r="B1258" s="331"/>
      <c r="C1258" s="331"/>
      <c r="D1258" s="331"/>
      <c r="E1258" s="334"/>
      <c r="F1258" s="332"/>
    </row>
    <row r="1259" spans="1:6" ht="20.25">
      <c r="A1259" s="333"/>
      <c r="B1259" s="331"/>
      <c r="C1259" s="331"/>
      <c r="D1259" s="331"/>
      <c r="E1259" s="334"/>
      <c r="F1259" s="332"/>
    </row>
    <row r="1260" spans="1:6" ht="20.25">
      <c r="A1260" s="333"/>
      <c r="B1260" s="331"/>
      <c r="C1260" s="331"/>
      <c r="D1260" s="331"/>
      <c r="E1260" s="334"/>
      <c r="F1260" s="332"/>
    </row>
    <row r="1261" spans="1:6" ht="20.25">
      <c r="A1261" s="333"/>
      <c r="B1261" s="331"/>
      <c r="C1261" s="331"/>
      <c r="D1261" s="331"/>
      <c r="E1261" s="334"/>
      <c r="F1261" s="332"/>
    </row>
    <row r="1262" spans="1:6" ht="20.25">
      <c r="A1262" s="333"/>
      <c r="B1262" s="331"/>
      <c r="C1262" s="331"/>
      <c r="D1262" s="331"/>
      <c r="E1262" s="334"/>
      <c r="F1262" s="332"/>
    </row>
    <row r="1263" spans="1:6" ht="20.25">
      <c r="A1263" s="333"/>
      <c r="B1263" s="331"/>
      <c r="C1263" s="331"/>
      <c r="D1263" s="331"/>
      <c r="E1263" s="334"/>
      <c r="F1263" s="332"/>
    </row>
    <row r="1264" spans="1:6" ht="20.25">
      <c r="A1264" s="333"/>
      <c r="B1264" s="331"/>
      <c r="C1264" s="331"/>
      <c r="D1264" s="331"/>
      <c r="E1264" s="334"/>
      <c r="F1264" s="332"/>
    </row>
    <row r="1265" spans="1:6" ht="20.25">
      <c r="A1265" s="333"/>
      <c r="B1265" s="331"/>
      <c r="C1265" s="331"/>
      <c r="D1265" s="331"/>
      <c r="E1265" s="334"/>
      <c r="F1265" s="332"/>
    </row>
    <row r="1266" spans="1:6" ht="20.25">
      <c r="A1266" s="333"/>
      <c r="B1266" s="331"/>
      <c r="C1266" s="331"/>
      <c r="D1266" s="331"/>
      <c r="E1266" s="334"/>
      <c r="F1266" s="332"/>
    </row>
    <row r="1267" spans="1:6" ht="20.25">
      <c r="A1267" s="333"/>
      <c r="B1267" s="331"/>
      <c r="C1267" s="331"/>
      <c r="D1267" s="331"/>
      <c r="E1267" s="334"/>
      <c r="F1267" s="332"/>
    </row>
    <row r="1268" spans="1:6" ht="20.25">
      <c r="A1268" s="333"/>
      <c r="B1268" s="331"/>
      <c r="C1268" s="331"/>
      <c r="D1268" s="331"/>
      <c r="E1268" s="334"/>
      <c r="F1268" s="332"/>
    </row>
    <row r="1269" spans="1:6" ht="20.25">
      <c r="A1269" s="333"/>
      <c r="B1269" s="331"/>
      <c r="C1269" s="331"/>
      <c r="D1269" s="331"/>
      <c r="E1269" s="334"/>
      <c r="F1269" s="332"/>
    </row>
    <row r="1270" spans="1:6" ht="20.25">
      <c r="A1270" s="333"/>
      <c r="B1270" s="331"/>
      <c r="C1270" s="331"/>
      <c r="D1270" s="331"/>
      <c r="E1270" s="334"/>
      <c r="F1270" s="332"/>
    </row>
    <row r="1271" spans="1:6" ht="20.25">
      <c r="A1271" s="333"/>
      <c r="B1271" s="331"/>
      <c r="C1271" s="331"/>
      <c r="D1271" s="331"/>
      <c r="E1271" s="334"/>
      <c r="F1271" s="332"/>
    </row>
    <row r="1272" spans="1:6" ht="20.25">
      <c r="A1272" s="333"/>
      <c r="B1272" s="331"/>
      <c r="C1272" s="331"/>
      <c r="D1272" s="331"/>
      <c r="E1272" s="334"/>
      <c r="F1272" s="332"/>
    </row>
    <row r="1273" spans="1:6" ht="20.25">
      <c r="A1273" s="333"/>
      <c r="B1273" s="331"/>
      <c r="C1273" s="331"/>
      <c r="D1273" s="331"/>
      <c r="E1273" s="334"/>
      <c r="F1273" s="332"/>
    </row>
    <row r="1274" spans="1:6" ht="20.25">
      <c r="A1274" s="333"/>
      <c r="B1274" s="331"/>
      <c r="C1274" s="331"/>
      <c r="D1274" s="331"/>
      <c r="E1274" s="334"/>
      <c r="F1274" s="332"/>
    </row>
    <row r="1275" spans="1:6" ht="20.25">
      <c r="A1275" s="333"/>
      <c r="B1275" s="331"/>
      <c r="C1275" s="331"/>
      <c r="D1275" s="331"/>
      <c r="E1275" s="334"/>
      <c r="F1275" s="332"/>
    </row>
    <row r="1276" spans="1:6" ht="20.25">
      <c r="A1276" s="333"/>
      <c r="B1276" s="331"/>
      <c r="C1276" s="331"/>
      <c r="D1276" s="331"/>
      <c r="E1276" s="334"/>
      <c r="F1276" s="332"/>
    </row>
    <row r="1277" spans="1:6" ht="20.25">
      <c r="A1277" s="333"/>
      <c r="B1277" s="331"/>
      <c r="C1277" s="331"/>
      <c r="D1277" s="331"/>
      <c r="E1277" s="334"/>
      <c r="F1277" s="332"/>
    </row>
    <row r="1278" spans="1:6" ht="20.25">
      <c r="A1278" s="333"/>
      <c r="B1278" s="331"/>
      <c r="C1278" s="331"/>
      <c r="D1278" s="331"/>
      <c r="E1278" s="334"/>
      <c r="F1278" s="332"/>
    </row>
    <row r="1279" spans="1:6" ht="20.25">
      <c r="A1279" s="333"/>
      <c r="B1279" s="331"/>
      <c r="C1279" s="331"/>
      <c r="D1279" s="331"/>
      <c r="E1279" s="334"/>
      <c r="F1279" s="332"/>
    </row>
    <row r="1280" spans="1:6" ht="20.25">
      <c r="A1280" s="333"/>
      <c r="B1280" s="331"/>
      <c r="C1280" s="331"/>
      <c r="D1280" s="331"/>
      <c r="E1280" s="334"/>
      <c r="F1280" s="332"/>
    </row>
    <row r="1281" spans="1:6" ht="20.25">
      <c r="A1281" s="333"/>
      <c r="B1281" s="331"/>
      <c r="C1281" s="331"/>
      <c r="D1281" s="331"/>
      <c r="E1281" s="334"/>
      <c r="F1281" s="332"/>
    </row>
    <row r="1282" spans="1:6" ht="20.25">
      <c r="A1282" s="333"/>
      <c r="B1282" s="331"/>
      <c r="C1282" s="331"/>
      <c r="D1282" s="331"/>
      <c r="E1282" s="334"/>
      <c r="F1282" s="332"/>
    </row>
    <row r="1283" spans="1:6" ht="20.25">
      <c r="A1283" s="333"/>
      <c r="B1283" s="331"/>
      <c r="C1283" s="331"/>
      <c r="D1283" s="331"/>
      <c r="E1283" s="334"/>
      <c r="F1283" s="332"/>
    </row>
    <row r="1284" spans="1:6" ht="20.25">
      <c r="A1284" s="333"/>
      <c r="B1284" s="331"/>
      <c r="C1284" s="331"/>
      <c r="D1284" s="331"/>
      <c r="E1284" s="334"/>
      <c r="F1284" s="332"/>
    </row>
    <row r="1285" spans="1:6" ht="20.25">
      <c r="A1285" s="333"/>
      <c r="B1285" s="331"/>
      <c r="C1285" s="331"/>
      <c r="D1285" s="331"/>
      <c r="E1285" s="334"/>
      <c r="F1285" s="332"/>
    </row>
    <row r="1286" spans="1:6" ht="20.25">
      <c r="A1286" s="333"/>
      <c r="B1286" s="331"/>
      <c r="C1286" s="331"/>
      <c r="D1286" s="331"/>
      <c r="E1286" s="334"/>
      <c r="F1286" s="332"/>
    </row>
    <row r="1287" spans="1:6" ht="20.25">
      <c r="A1287" s="333"/>
      <c r="B1287" s="331"/>
      <c r="C1287" s="331"/>
      <c r="D1287" s="331"/>
      <c r="E1287" s="334"/>
      <c r="F1287" s="332"/>
    </row>
    <row r="1288" spans="1:6" ht="20.25">
      <c r="A1288" s="333"/>
      <c r="B1288" s="331"/>
      <c r="C1288" s="331"/>
      <c r="D1288" s="331"/>
      <c r="E1288" s="334"/>
      <c r="F1288" s="332"/>
    </row>
    <row r="1289" spans="1:6" ht="20.25">
      <c r="A1289" s="333"/>
      <c r="B1289" s="331"/>
      <c r="C1289" s="331"/>
      <c r="D1289" s="331"/>
      <c r="E1289" s="334"/>
      <c r="F1289" s="332"/>
    </row>
    <row r="1290" spans="1:6" ht="20.25">
      <c r="A1290" s="333"/>
      <c r="B1290" s="331"/>
      <c r="C1290" s="331"/>
      <c r="D1290" s="331"/>
      <c r="E1290" s="334"/>
      <c r="F1290" s="332"/>
    </row>
    <row r="1291" spans="1:6" ht="20.25">
      <c r="A1291" s="333"/>
      <c r="B1291" s="331"/>
      <c r="C1291" s="331"/>
      <c r="D1291" s="331"/>
      <c r="E1291" s="334"/>
      <c r="F1291" s="332"/>
    </row>
    <row r="1292" spans="1:6" ht="20.25">
      <c r="A1292" s="333"/>
      <c r="B1292" s="331"/>
      <c r="C1292" s="331"/>
      <c r="D1292" s="331"/>
      <c r="E1292" s="334"/>
      <c r="F1292" s="332"/>
    </row>
    <row r="1293" spans="1:6" ht="20.25">
      <c r="A1293" s="333"/>
      <c r="B1293" s="331"/>
      <c r="C1293" s="331"/>
      <c r="D1293" s="331"/>
      <c r="E1293" s="334"/>
      <c r="F1293" s="332"/>
    </row>
    <row r="1294" spans="1:6" ht="20.25">
      <c r="A1294" s="333"/>
      <c r="B1294" s="331"/>
      <c r="C1294" s="331"/>
      <c r="D1294" s="331"/>
      <c r="E1294" s="334"/>
      <c r="F1294" s="332"/>
    </row>
    <row r="1295" spans="1:6" ht="20.25">
      <c r="A1295" s="333"/>
      <c r="B1295" s="331"/>
      <c r="C1295" s="331"/>
      <c r="D1295" s="331"/>
      <c r="E1295" s="334"/>
      <c r="F1295" s="332"/>
    </row>
    <row r="1296" spans="1:6" ht="20.25">
      <c r="A1296" s="333"/>
      <c r="B1296" s="331"/>
      <c r="C1296" s="331"/>
      <c r="D1296" s="331"/>
      <c r="E1296" s="334"/>
      <c r="F1296" s="332"/>
    </row>
    <row r="1297" spans="1:6" ht="20.25">
      <c r="A1297" s="333"/>
      <c r="B1297" s="331"/>
      <c r="C1297" s="331"/>
      <c r="D1297" s="331"/>
      <c r="E1297" s="334"/>
      <c r="F1297" s="332"/>
    </row>
    <row r="1298" spans="1:6" ht="20.25">
      <c r="A1298" s="333"/>
      <c r="B1298" s="331"/>
      <c r="C1298" s="331"/>
      <c r="D1298" s="331"/>
      <c r="E1298" s="334"/>
      <c r="F1298" s="332"/>
    </row>
    <row r="1299" spans="1:6" ht="20.25">
      <c r="A1299" s="333"/>
      <c r="B1299" s="331"/>
      <c r="C1299" s="331"/>
      <c r="D1299" s="331"/>
      <c r="E1299" s="334"/>
      <c r="F1299" s="332"/>
    </row>
    <row r="1300" spans="1:6" ht="20.25">
      <c r="A1300" s="333"/>
      <c r="B1300" s="331"/>
      <c r="C1300" s="331"/>
      <c r="D1300" s="331"/>
      <c r="E1300" s="334"/>
      <c r="F1300" s="332"/>
    </row>
    <row r="1301" spans="1:6" ht="20.25">
      <c r="A1301" s="333"/>
      <c r="B1301" s="331"/>
      <c r="C1301" s="331"/>
      <c r="D1301" s="331"/>
      <c r="E1301" s="334"/>
      <c r="F1301" s="332"/>
    </row>
    <row r="1302" spans="1:6" ht="20.25">
      <c r="A1302" s="333"/>
      <c r="B1302" s="331"/>
      <c r="C1302" s="331"/>
      <c r="D1302" s="331"/>
      <c r="E1302" s="334"/>
      <c r="F1302" s="332"/>
    </row>
    <row r="1303" spans="1:6" ht="20.25">
      <c r="A1303" s="333"/>
      <c r="B1303" s="331"/>
      <c r="C1303" s="331"/>
      <c r="D1303" s="331"/>
      <c r="E1303" s="334"/>
      <c r="F1303" s="332"/>
    </row>
    <row r="1304" spans="1:6" ht="20.25">
      <c r="A1304" s="333"/>
      <c r="B1304" s="331"/>
      <c r="C1304" s="331"/>
      <c r="D1304" s="331"/>
      <c r="E1304" s="334"/>
      <c r="F1304" s="332"/>
    </row>
    <row r="1305" spans="1:6" ht="20.25">
      <c r="A1305" s="333"/>
      <c r="B1305" s="331"/>
      <c r="C1305" s="331"/>
      <c r="D1305" s="331"/>
      <c r="E1305" s="334"/>
      <c r="F1305" s="332"/>
    </row>
    <row r="1306" spans="1:6" ht="20.25">
      <c r="A1306" s="333"/>
      <c r="B1306" s="331"/>
      <c r="C1306" s="331"/>
      <c r="D1306" s="331"/>
      <c r="E1306" s="334"/>
      <c r="F1306" s="332"/>
    </row>
    <row r="1307" spans="1:6" ht="20.25">
      <c r="A1307" s="333"/>
      <c r="B1307" s="331"/>
      <c r="C1307" s="331"/>
      <c r="D1307" s="331"/>
      <c r="E1307" s="334"/>
      <c r="F1307" s="332"/>
    </row>
    <row r="1308" spans="1:6" ht="20.25">
      <c r="A1308" s="333"/>
      <c r="B1308" s="331"/>
      <c r="C1308" s="331"/>
      <c r="D1308" s="331"/>
      <c r="E1308" s="334"/>
      <c r="F1308" s="332"/>
    </row>
    <row r="1309" spans="1:6" ht="20.25">
      <c r="A1309" s="333"/>
      <c r="B1309" s="331"/>
      <c r="C1309" s="331"/>
      <c r="D1309" s="331"/>
      <c r="E1309" s="334"/>
      <c r="F1309" s="332"/>
    </row>
    <row r="1310" spans="1:6" ht="20.25">
      <c r="A1310" s="333"/>
      <c r="B1310" s="331"/>
      <c r="C1310" s="331"/>
      <c r="D1310" s="331"/>
      <c r="E1310" s="334"/>
      <c r="F1310" s="332"/>
    </row>
    <row r="1311" spans="1:6" ht="20.25">
      <c r="A1311" s="333"/>
      <c r="B1311" s="331"/>
      <c r="C1311" s="331"/>
      <c r="D1311" s="331"/>
      <c r="E1311" s="334"/>
      <c r="F1311" s="332"/>
    </row>
    <row r="1312" spans="1:6" ht="20.25">
      <c r="A1312" s="333"/>
      <c r="B1312" s="331"/>
      <c r="C1312" s="331"/>
      <c r="D1312" s="331"/>
      <c r="E1312" s="334"/>
      <c r="F1312" s="332"/>
    </row>
    <row r="1313" spans="1:6" ht="20.25">
      <c r="A1313" s="333"/>
      <c r="B1313" s="331"/>
      <c r="C1313" s="331"/>
      <c r="D1313" s="331"/>
      <c r="E1313" s="334"/>
      <c r="F1313" s="332"/>
    </row>
    <row r="1314" spans="1:6" ht="20.25">
      <c r="A1314" s="333"/>
      <c r="B1314" s="331"/>
      <c r="C1314" s="331"/>
      <c r="D1314" s="331"/>
      <c r="E1314" s="334"/>
      <c r="F1314" s="332"/>
    </row>
    <row r="1315" spans="1:6" ht="20.25">
      <c r="A1315" s="333"/>
      <c r="B1315" s="331"/>
      <c r="C1315" s="331"/>
      <c r="D1315" s="331"/>
      <c r="E1315" s="334"/>
      <c r="F1315" s="332"/>
    </row>
    <row r="1316" spans="1:6" ht="20.25">
      <c r="A1316" s="333"/>
      <c r="B1316" s="331"/>
      <c r="C1316" s="331"/>
      <c r="D1316" s="331"/>
      <c r="E1316" s="334"/>
      <c r="F1316" s="332"/>
    </row>
    <row r="1317" spans="1:6" ht="20.25">
      <c r="A1317" s="333"/>
      <c r="B1317" s="331"/>
      <c r="C1317" s="331"/>
      <c r="D1317" s="331"/>
      <c r="E1317" s="334"/>
      <c r="F1317" s="332"/>
    </row>
    <row r="1318" spans="1:6" ht="20.25">
      <c r="A1318" s="333"/>
      <c r="B1318" s="331"/>
      <c r="C1318" s="331"/>
      <c r="D1318" s="331"/>
      <c r="E1318" s="334"/>
      <c r="F1318" s="332"/>
    </row>
    <row r="1319" spans="1:6" ht="20.25">
      <c r="A1319" s="333"/>
      <c r="B1319" s="331"/>
      <c r="C1319" s="331"/>
      <c r="D1319" s="331"/>
      <c r="E1319" s="334"/>
      <c r="F1319" s="332"/>
    </row>
    <row r="1320" spans="1:6" ht="20.25">
      <c r="A1320" s="333"/>
      <c r="B1320" s="331"/>
      <c r="C1320" s="331"/>
      <c r="D1320" s="331"/>
      <c r="E1320" s="334"/>
      <c r="F1320" s="332"/>
    </row>
    <row r="1321" spans="1:6" ht="20.25">
      <c r="A1321" s="333"/>
      <c r="B1321" s="331"/>
      <c r="C1321" s="331"/>
      <c r="D1321" s="331"/>
      <c r="E1321" s="334"/>
      <c r="F1321" s="332"/>
    </row>
    <row r="1322" spans="1:6" ht="20.25">
      <c r="A1322" s="333"/>
      <c r="B1322" s="331"/>
      <c r="C1322" s="331"/>
      <c r="D1322" s="331"/>
      <c r="E1322" s="334"/>
      <c r="F1322" s="332"/>
    </row>
    <row r="1323" spans="1:6" ht="20.25">
      <c r="A1323" s="333"/>
      <c r="B1323" s="331"/>
      <c r="C1323" s="331"/>
      <c r="D1323" s="331"/>
      <c r="E1323" s="334"/>
      <c r="F1323" s="332"/>
    </row>
    <row r="1324" spans="1:6" ht="20.25">
      <c r="A1324" s="333"/>
      <c r="B1324" s="331"/>
      <c r="C1324" s="331"/>
      <c r="D1324" s="331"/>
      <c r="E1324" s="334"/>
      <c r="F1324" s="332"/>
    </row>
    <row r="1325" spans="1:6" ht="20.25">
      <c r="A1325" s="333"/>
      <c r="B1325" s="331"/>
      <c r="C1325" s="331"/>
      <c r="D1325" s="331"/>
      <c r="E1325" s="334"/>
      <c r="F1325" s="332"/>
    </row>
    <row r="1326" spans="1:6" ht="20.25">
      <c r="A1326" s="333"/>
      <c r="B1326" s="331"/>
      <c r="C1326" s="331"/>
      <c r="D1326" s="331"/>
      <c r="E1326" s="334"/>
      <c r="F1326" s="332"/>
    </row>
    <row r="1327" spans="1:6" ht="20.25">
      <c r="A1327" s="333"/>
      <c r="B1327" s="331"/>
      <c r="C1327" s="331"/>
      <c r="D1327" s="331"/>
      <c r="E1327" s="334"/>
      <c r="F1327" s="332"/>
    </row>
    <row r="1328" spans="1:6" ht="20.25">
      <c r="A1328" s="333"/>
      <c r="B1328" s="331"/>
      <c r="C1328" s="331"/>
      <c r="D1328" s="331"/>
      <c r="E1328" s="334"/>
      <c r="F1328" s="332"/>
    </row>
    <row r="1329" spans="1:6" ht="20.25">
      <c r="A1329" s="333"/>
      <c r="B1329" s="331"/>
      <c r="C1329" s="331"/>
      <c r="D1329" s="331"/>
      <c r="E1329" s="334"/>
      <c r="F1329" s="332"/>
    </row>
    <row r="1330" spans="1:6" ht="20.25">
      <c r="A1330" s="333"/>
      <c r="B1330" s="331"/>
      <c r="C1330" s="331"/>
      <c r="D1330" s="331"/>
      <c r="E1330" s="334"/>
      <c r="F1330" s="332"/>
    </row>
    <row r="1331" spans="1:6" ht="20.25">
      <c r="A1331" s="333"/>
      <c r="B1331" s="331"/>
      <c r="C1331" s="331"/>
      <c r="D1331" s="331"/>
      <c r="E1331" s="334"/>
      <c r="F1331" s="332"/>
    </row>
    <row r="1332" spans="1:6" ht="20.25">
      <c r="A1332" s="333"/>
      <c r="B1332" s="331"/>
      <c r="C1332" s="331"/>
      <c r="D1332" s="331"/>
      <c r="E1332" s="334"/>
      <c r="F1332" s="332"/>
    </row>
    <row r="1333" spans="1:6" ht="20.25">
      <c r="A1333" s="333"/>
      <c r="B1333" s="331"/>
      <c r="C1333" s="331"/>
      <c r="D1333" s="331"/>
      <c r="E1333" s="334"/>
      <c r="F1333" s="332"/>
    </row>
    <row r="1334" spans="1:6" ht="20.25">
      <c r="A1334" s="333"/>
      <c r="B1334" s="331"/>
      <c r="C1334" s="331"/>
      <c r="D1334" s="331"/>
      <c r="E1334" s="334"/>
      <c r="F1334" s="332"/>
    </row>
    <row r="1335" spans="1:6" ht="20.25">
      <c r="A1335" s="333"/>
      <c r="B1335" s="331"/>
      <c r="C1335" s="331"/>
      <c r="D1335" s="331"/>
      <c r="E1335" s="334"/>
      <c r="F1335" s="332"/>
    </row>
    <row r="1336" spans="1:6" ht="20.25">
      <c r="A1336" s="333"/>
      <c r="B1336" s="331"/>
      <c r="C1336" s="331"/>
      <c r="D1336" s="331"/>
      <c r="E1336" s="334"/>
      <c r="F1336" s="332"/>
    </row>
    <row r="1337" spans="1:6" ht="20.25">
      <c r="A1337" s="333"/>
      <c r="B1337" s="331"/>
      <c r="C1337" s="331"/>
      <c r="D1337" s="331"/>
      <c r="E1337" s="334"/>
      <c r="F1337" s="332"/>
    </row>
    <row r="1338" spans="1:6" ht="20.25">
      <c r="A1338" s="333"/>
      <c r="B1338" s="331"/>
      <c r="C1338" s="331"/>
      <c r="D1338" s="331"/>
      <c r="E1338" s="334"/>
      <c r="F1338" s="332"/>
    </row>
    <row r="1339" spans="1:6" ht="20.25">
      <c r="A1339" s="333"/>
      <c r="B1339" s="331"/>
      <c r="C1339" s="331"/>
      <c r="D1339" s="331"/>
      <c r="E1339" s="334"/>
      <c r="F1339" s="332"/>
    </row>
    <row r="1340" spans="1:6" ht="20.25">
      <c r="A1340" s="333"/>
      <c r="B1340" s="331"/>
      <c r="C1340" s="331"/>
      <c r="D1340" s="331"/>
      <c r="E1340" s="334"/>
      <c r="F1340" s="332"/>
    </row>
    <row r="1341" spans="1:6" ht="20.25">
      <c r="A1341" s="333"/>
      <c r="B1341" s="331"/>
      <c r="C1341" s="331"/>
      <c r="D1341" s="331"/>
      <c r="E1341" s="334"/>
      <c r="F1341" s="332"/>
    </row>
    <row r="1342" spans="1:6" ht="20.25">
      <c r="A1342" s="333"/>
      <c r="B1342" s="331"/>
      <c r="C1342" s="331"/>
      <c r="D1342" s="331"/>
      <c r="E1342" s="334"/>
      <c r="F1342" s="332"/>
    </row>
    <row r="1343" spans="1:6" ht="20.25">
      <c r="A1343" s="333"/>
      <c r="B1343" s="331"/>
      <c r="C1343" s="331"/>
      <c r="D1343" s="331"/>
      <c r="E1343" s="334"/>
      <c r="F1343" s="332"/>
    </row>
    <row r="1344" spans="1:6" ht="20.25">
      <c r="A1344" s="333"/>
      <c r="B1344" s="331"/>
      <c r="C1344" s="331"/>
      <c r="D1344" s="331"/>
      <c r="E1344" s="334"/>
      <c r="F1344" s="332"/>
    </row>
    <row r="1345" spans="1:6" ht="20.25">
      <c r="A1345" s="333"/>
      <c r="B1345" s="331"/>
      <c r="C1345" s="331"/>
      <c r="D1345" s="331"/>
      <c r="E1345" s="334"/>
      <c r="F1345" s="332"/>
    </row>
    <row r="1346" spans="1:6" ht="20.25">
      <c r="A1346" s="333"/>
      <c r="B1346" s="331"/>
      <c r="C1346" s="331"/>
      <c r="D1346" s="331"/>
      <c r="E1346" s="334"/>
      <c r="F1346" s="332"/>
    </row>
    <row r="1347" spans="1:6" ht="20.25">
      <c r="A1347" s="333"/>
      <c r="B1347" s="331"/>
      <c r="C1347" s="331"/>
      <c r="D1347" s="331"/>
      <c r="E1347" s="334"/>
      <c r="F1347" s="332"/>
    </row>
    <row r="1348" spans="1:6" ht="20.25">
      <c r="A1348" s="333"/>
      <c r="B1348" s="331"/>
      <c r="C1348" s="331"/>
      <c r="D1348" s="331"/>
      <c r="E1348" s="334"/>
      <c r="F1348" s="332"/>
    </row>
    <row r="1349" spans="1:6" ht="20.25">
      <c r="A1349" s="333"/>
      <c r="B1349" s="331"/>
      <c r="C1349" s="331"/>
      <c r="D1349" s="331"/>
      <c r="E1349" s="334"/>
      <c r="F1349" s="332"/>
    </row>
    <row r="1350" spans="1:6" ht="20.25">
      <c r="A1350" s="333"/>
      <c r="B1350" s="331"/>
      <c r="C1350" s="331"/>
      <c r="D1350" s="331"/>
      <c r="E1350" s="334"/>
      <c r="F1350" s="332"/>
    </row>
    <row r="1351" spans="1:6" ht="20.25">
      <c r="A1351" s="333"/>
      <c r="B1351" s="331"/>
      <c r="C1351" s="331"/>
      <c r="D1351" s="331"/>
      <c r="E1351" s="334"/>
      <c r="F1351" s="332"/>
    </row>
    <row r="1352" spans="1:6" ht="20.25">
      <c r="A1352" s="333"/>
      <c r="B1352" s="331"/>
      <c r="C1352" s="331"/>
      <c r="D1352" s="331"/>
      <c r="E1352" s="334"/>
      <c r="F1352" s="332"/>
    </row>
    <row r="1353" spans="1:6" ht="20.25">
      <c r="A1353" s="333"/>
      <c r="B1353" s="331"/>
      <c r="C1353" s="331"/>
      <c r="D1353" s="331"/>
      <c r="E1353" s="334"/>
      <c r="F1353" s="332"/>
    </row>
    <row r="1354" spans="1:6" ht="20.25">
      <c r="A1354" s="333"/>
      <c r="B1354" s="331"/>
      <c r="C1354" s="331"/>
      <c r="D1354" s="331"/>
      <c r="E1354" s="334"/>
      <c r="F1354" s="332"/>
    </row>
    <row r="1355" spans="1:6" ht="20.25">
      <c r="A1355" s="333"/>
      <c r="B1355" s="331"/>
      <c r="C1355" s="331"/>
      <c r="D1355" s="331"/>
      <c r="E1355" s="334"/>
      <c r="F1355" s="332"/>
    </row>
    <row r="1356" spans="1:6" ht="20.25">
      <c r="A1356" s="333"/>
      <c r="B1356" s="331"/>
      <c r="C1356" s="331"/>
      <c r="D1356" s="331"/>
      <c r="E1356" s="334"/>
      <c r="F1356" s="332"/>
    </row>
    <row r="1357" spans="1:6" ht="20.25">
      <c r="A1357" s="333"/>
      <c r="B1357" s="331"/>
      <c r="C1357" s="331"/>
      <c r="D1357" s="331"/>
      <c r="E1357" s="334"/>
      <c r="F1357" s="332"/>
    </row>
    <row r="1358" spans="1:6" ht="20.25">
      <c r="A1358" s="333"/>
      <c r="B1358" s="331"/>
      <c r="C1358" s="331"/>
      <c r="D1358" s="331"/>
      <c r="E1358" s="334"/>
      <c r="F1358" s="332"/>
    </row>
    <row r="1359" spans="1:6" ht="20.25">
      <c r="A1359" s="333"/>
      <c r="B1359" s="331"/>
      <c r="C1359" s="331"/>
      <c r="D1359" s="331"/>
      <c r="E1359" s="334"/>
      <c r="F1359" s="332"/>
    </row>
    <row r="1360" spans="1:6" ht="20.25">
      <c r="A1360" s="333"/>
      <c r="B1360" s="331"/>
      <c r="C1360" s="331"/>
      <c r="D1360" s="331"/>
      <c r="E1360" s="334"/>
      <c r="F1360" s="332"/>
    </row>
    <row r="1361" spans="1:6" ht="20.25">
      <c r="A1361" s="333"/>
      <c r="B1361" s="331"/>
      <c r="C1361" s="331"/>
      <c r="D1361" s="331"/>
      <c r="E1361" s="334"/>
      <c r="F1361" s="332"/>
    </row>
    <row r="1362" spans="1:6" ht="20.25">
      <c r="A1362" s="333"/>
      <c r="B1362" s="331"/>
      <c r="C1362" s="331"/>
      <c r="D1362" s="331"/>
      <c r="E1362" s="334"/>
      <c r="F1362" s="332"/>
    </row>
    <row r="1363" spans="1:6" ht="20.25">
      <c r="A1363" s="333"/>
      <c r="B1363" s="331"/>
      <c r="C1363" s="331"/>
      <c r="D1363" s="331"/>
      <c r="E1363" s="334"/>
      <c r="F1363" s="332"/>
    </row>
    <row r="1364" spans="1:6" ht="20.25">
      <c r="A1364" s="333"/>
      <c r="B1364" s="331"/>
      <c r="C1364" s="331"/>
      <c r="D1364" s="331"/>
      <c r="E1364" s="334"/>
      <c r="F1364" s="332"/>
    </row>
    <row r="1365" spans="1:6" ht="20.25">
      <c r="A1365" s="333"/>
      <c r="B1365" s="331"/>
      <c r="C1365" s="331"/>
      <c r="D1365" s="331"/>
      <c r="E1365" s="334"/>
      <c r="F1365" s="332"/>
    </row>
    <row r="1366" spans="1:6" ht="20.25">
      <c r="A1366" s="333"/>
      <c r="B1366" s="331"/>
      <c r="C1366" s="331"/>
      <c r="D1366" s="331"/>
      <c r="E1366" s="334"/>
      <c r="F1366" s="332"/>
    </row>
    <row r="1367" spans="1:6" ht="20.25">
      <c r="A1367" s="333"/>
      <c r="B1367" s="331"/>
      <c r="C1367" s="331"/>
      <c r="D1367" s="331"/>
      <c r="E1367" s="334"/>
      <c r="F1367" s="332"/>
    </row>
    <row r="1368" spans="1:6" ht="20.25">
      <c r="A1368" s="333"/>
      <c r="B1368" s="331"/>
      <c r="C1368" s="331"/>
      <c r="D1368" s="331"/>
      <c r="E1368" s="334"/>
      <c r="F1368" s="332"/>
    </row>
    <row r="1369" spans="1:6" ht="20.25">
      <c r="A1369" s="333"/>
      <c r="B1369" s="331"/>
      <c r="C1369" s="331"/>
      <c r="D1369" s="331"/>
      <c r="E1369" s="334"/>
      <c r="F1369" s="332"/>
    </row>
    <row r="1370" spans="1:6" ht="20.25">
      <c r="A1370" s="333"/>
      <c r="B1370" s="331"/>
      <c r="C1370" s="331"/>
      <c r="D1370" s="331"/>
      <c r="E1370" s="334"/>
      <c r="F1370" s="332"/>
    </row>
    <row r="1371" spans="1:6" ht="20.25">
      <c r="A1371" s="333"/>
      <c r="B1371" s="331"/>
      <c r="C1371" s="331"/>
      <c r="D1371" s="331"/>
      <c r="E1371" s="334"/>
      <c r="F1371" s="332"/>
    </row>
    <row r="1372" spans="1:6" ht="20.25">
      <c r="A1372" s="333"/>
      <c r="B1372" s="331"/>
      <c r="C1372" s="331"/>
      <c r="D1372" s="331"/>
      <c r="E1372" s="334"/>
      <c r="F1372" s="332"/>
    </row>
    <row r="1373" spans="1:6" ht="20.25">
      <c r="A1373" s="333"/>
      <c r="B1373" s="331"/>
      <c r="C1373" s="331"/>
      <c r="D1373" s="331"/>
      <c r="E1373" s="334"/>
      <c r="F1373" s="332"/>
    </row>
    <row r="1374" spans="1:6" ht="20.25">
      <c r="A1374" s="333"/>
      <c r="B1374" s="331"/>
      <c r="C1374" s="331"/>
      <c r="D1374" s="331"/>
      <c r="E1374" s="334"/>
      <c r="F1374" s="332"/>
    </row>
    <row r="1375" spans="1:6" ht="20.25">
      <c r="A1375" s="333"/>
      <c r="B1375" s="331"/>
      <c r="C1375" s="331"/>
      <c r="D1375" s="331"/>
      <c r="E1375" s="334"/>
      <c r="F1375" s="332"/>
    </row>
    <row r="1376" spans="1:6" ht="20.25">
      <c r="A1376" s="333"/>
      <c r="B1376" s="331"/>
      <c r="C1376" s="331"/>
      <c r="D1376" s="331"/>
      <c r="E1376" s="334"/>
      <c r="F1376" s="332"/>
    </row>
    <row r="1377" spans="1:6" ht="20.25">
      <c r="A1377" s="333"/>
      <c r="B1377" s="331"/>
      <c r="C1377" s="331"/>
      <c r="D1377" s="331"/>
      <c r="E1377" s="334"/>
      <c r="F1377" s="332"/>
    </row>
    <row r="1378" spans="1:6" ht="20.25">
      <c r="A1378" s="333"/>
      <c r="B1378" s="331"/>
      <c r="C1378" s="331"/>
      <c r="D1378" s="331"/>
      <c r="E1378" s="334"/>
      <c r="F1378" s="332"/>
    </row>
    <row r="1379" spans="1:6" ht="20.25">
      <c r="A1379" s="333"/>
      <c r="B1379" s="331"/>
      <c r="C1379" s="331"/>
      <c r="D1379" s="331"/>
      <c r="E1379" s="334"/>
      <c r="F1379" s="332"/>
    </row>
    <row r="1380" spans="1:6" ht="20.25">
      <c r="A1380" s="333"/>
      <c r="B1380" s="331"/>
      <c r="C1380" s="331"/>
      <c r="D1380" s="331"/>
      <c r="E1380" s="334"/>
      <c r="F1380" s="332"/>
    </row>
    <row r="1381" spans="1:6" ht="20.25">
      <c r="A1381" s="333"/>
      <c r="B1381" s="331"/>
      <c r="C1381" s="331"/>
      <c r="D1381" s="331"/>
      <c r="E1381" s="334"/>
      <c r="F1381" s="332"/>
    </row>
    <row r="1382" spans="1:6" ht="20.25">
      <c r="A1382" s="333"/>
      <c r="B1382" s="331"/>
      <c r="C1382" s="331"/>
      <c r="D1382" s="331"/>
      <c r="E1382" s="334"/>
      <c r="F1382" s="332"/>
    </row>
    <row r="1383" spans="1:6" ht="20.25">
      <c r="A1383" s="333"/>
      <c r="B1383" s="331"/>
      <c r="C1383" s="331"/>
      <c r="D1383" s="331"/>
      <c r="E1383" s="334"/>
      <c r="F1383" s="332"/>
    </row>
    <row r="1384" spans="1:6" ht="20.25">
      <c r="A1384" s="333"/>
      <c r="B1384" s="331"/>
      <c r="C1384" s="331"/>
      <c r="D1384" s="331"/>
      <c r="E1384" s="334"/>
      <c r="F1384" s="332"/>
    </row>
    <row r="1385" spans="1:6" ht="20.25">
      <c r="A1385" s="333"/>
      <c r="B1385" s="331"/>
      <c r="C1385" s="331"/>
      <c r="D1385" s="331"/>
      <c r="E1385" s="334"/>
      <c r="F1385" s="332"/>
    </row>
    <row r="1386" spans="1:6" ht="20.25">
      <c r="A1386" s="333"/>
      <c r="B1386" s="331"/>
      <c r="C1386" s="331"/>
      <c r="D1386" s="331"/>
      <c r="E1386" s="334"/>
      <c r="F1386" s="332"/>
    </row>
    <row r="1387" spans="1:6" ht="20.25">
      <c r="A1387" s="333"/>
      <c r="B1387" s="331"/>
      <c r="C1387" s="331"/>
      <c r="D1387" s="331"/>
      <c r="E1387" s="334"/>
      <c r="F1387" s="332"/>
    </row>
    <row r="1388" spans="1:6" ht="20.25">
      <c r="A1388" s="333"/>
      <c r="B1388" s="331"/>
      <c r="C1388" s="331"/>
      <c r="D1388" s="331"/>
      <c r="E1388" s="334"/>
      <c r="F1388" s="332"/>
    </row>
    <row r="1389" spans="1:6" ht="20.25">
      <c r="A1389" s="333"/>
      <c r="B1389" s="331"/>
      <c r="C1389" s="331"/>
      <c r="D1389" s="331"/>
      <c r="E1389" s="334"/>
      <c r="F1389" s="332"/>
    </row>
    <row r="1390" spans="1:6" ht="20.25">
      <c r="A1390" s="333"/>
      <c r="B1390" s="331"/>
      <c r="C1390" s="331"/>
      <c r="D1390" s="331"/>
      <c r="E1390" s="334"/>
      <c r="F1390" s="332"/>
    </row>
    <row r="1391" spans="1:6" ht="20.25">
      <c r="A1391" s="333"/>
      <c r="B1391" s="331"/>
      <c r="C1391" s="331"/>
      <c r="D1391" s="331"/>
      <c r="E1391" s="334"/>
      <c r="F1391" s="332"/>
    </row>
    <row r="1392" spans="1:6" ht="20.25">
      <c r="A1392" s="333"/>
      <c r="B1392" s="331"/>
      <c r="C1392" s="331"/>
      <c r="D1392" s="331"/>
      <c r="E1392" s="334"/>
      <c r="F1392" s="332"/>
    </row>
    <row r="1393" spans="1:6" ht="20.25">
      <c r="A1393" s="333"/>
      <c r="B1393" s="331"/>
      <c r="C1393" s="331"/>
      <c r="D1393" s="331"/>
      <c r="E1393" s="334"/>
      <c r="F1393" s="332"/>
    </row>
    <row r="1394" spans="1:6" ht="20.25">
      <c r="A1394" s="333"/>
      <c r="B1394" s="331"/>
      <c r="C1394" s="331"/>
      <c r="D1394" s="331"/>
      <c r="E1394" s="334"/>
      <c r="F1394" s="332"/>
    </row>
    <row r="1395" spans="1:6" ht="20.25">
      <c r="A1395" s="333"/>
      <c r="B1395" s="331"/>
      <c r="C1395" s="331"/>
      <c r="D1395" s="331"/>
      <c r="E1395" s="334"/>
      <c r="F1395" s="332"/>
    </row>
    <row r="1396" spans="1:6" ht="20.25">
      <c r="A1396" s="333"/>
      <c r="B1396" s="331"/>
      <c r="C1396" s="331"/>
      <c r="D1396" s="331"/>
      <c r="E1396" s="334"/>
      <c r="F1396" s="332"/>
    </row>
    <row r="1397" spans="1:6" ht="20.25">
      <c r="A1397" s="333"/>
      <c r="B1397" s="331"/>
      <c r="C1397" s="331"/>
      <c r="D1397" s="331"/>
      <c r="E1397" s="334"/>
      <c r="F1397" s="332"/>
    </row>
    <row r="1398" spans="1:6" ht="20.25">
      <c r="A1398" s="333"/>
      <c r="B1398" s="331"/>
      <c r="C1398" s="331"/>
      <c r="D1398" s="331"/>
      <c r="E1398" s="334"/>
      <c r="F1398" s="332"/>
    </row>
    <row r="1399" spans="1:6" ht="20.25">
      <c r="A1399" s="333"/>
      <c r="B1399" s="331"/>
      <c r="C1399" s="331"/>
      <c r="D1399" s="331"/>
      <c r="E1399" s="334"/>
      <c r="F1399" s="332"/>
    </row>
    <row r="1400" spans="1:6" ht="20.25">
      <c r="A1400" s="333"/>
      <c r="B1400" s="331"/>
      <c r="C1400" s="331"/>
      <c r="D1400" s="331"/>
      <c r="E1400" s="334"/>
      <c r="F1400" s="332"/>
    </row>
    <row r="1401" spans="1:6" ht="20.25">
      <c r="A1401" s="333"/>
      <c r="B1401" s="331"/>
      <c r="C1401" s="331"/>
      <c r="D1401" s="331"/>
      <c r="E1401" s="334"/>
      <c r="F1401" s="332"/>
    </row>
    <row r="1402" spans="1:6" ht="20.25">
      <c r="A1402" s="333"/>
      <c r="B1402" s="331"/>
      <c r="C1402" s="331"/>
      <c r="D1402" s="331"/>
      <c r="E1402" s="334"/>
      <c r="F1402" s="332"/>
    </row>
    <row r="1403" spans="1:6" ht="20.25">
      <c r="A1403" s="333"/>
      <c r="B1403" s="331"/>
      <c r="C1403" s="331"/>
      <c r="D1403" s="331"/>
      <c r="E1403" s="334"/>
      <c r="F1403" s="332"/>
    </row>
    <row r="1404" spans="1:6" ht="20.25">
      <c r="A1404" s="333"/>
      <c r="B1404" s="331"/>
      <c r="C1404" s="331"/>
      <c r="D1404" s="331"/>
      <c r="E1404" s="334"/>
      <c r="F1404" s="332"/>
    </row>
    <row r="1405" spans="1:6" ht="20.25">
      <c r="A1405" s="333"/>
      <c r="B1405" s="331"/>
      <c r="C1405" s="331"/>
      <c r="D1405" s="331"/>
      <c r="E1405" s="334"/>
      <c r="F1405" s="332"/>
    </row>
    <row r="1406" spans="1:6" ht="20.25">
      <c r="A1406" s="333"/>
      <c r="B1406" s="331"/>
      <c r="C1406" s="331"/>
      <c r="D1406" s="331"/>
      <c r="E1406" s="334"/>
      <c r="F1406" s="332"/>
    </row>
    <row r="1407" spans="1:6" ht="20.25">
      <c r="A1407" s="333"/>
      <c r="B1407" s="331"/>
      <c r="C1407" s="331"/>
      <c r="D1407" s="331"/>
      <c r="E1407" s="334"/>
      <c r="F1407" s="332"/>
    </row>
    <row r="1408" spans="1:6" ht="20.25">
      <c r="A1408" s="333"/>
      <c r="B1408" s="331"/>
      <c r="C1408" s="331"/>
      <c r="D1408" s="331"/>
      <c r="E1408" s="334"/>
      <c r="F1408" s="332"/>
    </row>
    <row r="1409" spans="1:6" ht="20.25">
      <c r="A1409" s="333"/>
      <c r="B1409" s="331"/>
      <c r="C1409" s="331"/>
      <c r="D1409" s="331"/>
      <c r="E1409" s="334"/>
      <c r="F1409" s="332"/>
    </row>
    <row r="1410" spans="1:6" ht="20.25">
      <c r="A1410" s="333"/>
      <c r="B1410" s="331"/>
      <c r="C1410" s="331"/>
      <c r="D1410" s="331"/>
      <c r="E1410" s="334"/>
      <c r="F1410" s="332"/>
    </row>
    <row r="1411" spans="1:6" ht="20.25">
      <c r="A1411" s="333"/>
      <c r="B1411" s="331"/>
      <c r="C1411" s="331"/>
      <c r="D1411" s="331"/>
      <c r="E1411" s="334"/>
      <c r="F1411" s="332"/>
    </row>
    <row r="1412" spans="1:6" ht="20.25">
      <c r="A1412" s="333"/>
      <c r="B1412" s="331"/>
      <c r="C1412" s="331"/>
      <c r="D1412" s="331"/>
      <c r="E1412" s="334"/>
      <c r="F1412" s="332"/>
    </row>
    <row r="1413" spans="1:6" ht="20.25">
      <c r="A1413" s="333"/>
      <c r="B1413" s="331"/>
      <c r="C1413" s="331"/>
      <c r="D1413" s="331"/>
      <c r="E1413" s="334"/>
      <c r="F1413" s="332"/>
    </row>
    <row r="1414" spans="1:6" ht="20.25">
      <c r="A1414" s="333"/>
      <c r="B1414" s="331"/>
      <c r="C1414" s="331"/>
      <c r="D1414" s="331"/>
      <c r="E1414" s="334"/>
      <c r="F1414" s="332"/>
    </row>
    <row r="1415" spans="1:6" ht="20.25">
      <c r="A1415" s="333"/>
      <c r="B1415" s="331"/>
      <c r="C1415" s="331"/>
      <c r="D1415" s="331"/>
      <c r="E1415" s="334"/>
      <c r="F1415" s="332"/>
    </row>
    <row r="1416" spans="1:6" ht="20.25">
      <c r="A1416" s="333"/>
      <c r="B1416" s="331"/>
      <c r="C1416" s="331"/>
      <c r="D1416" s="331"/>
      <c r="E1416" s="334"/>
      <c r="F1416" s="332"/>
    </row>
    <row r="1417" spans="1:6" ht="20.25">
      <c r="A1417" s="333"/>
      <c r="B1417" s="331"/>
      <c r="C1417" s="331"/>
      <c r="D1417" s="331"/>
      <c r="E1417" s="334"/>
      <c r="F1417" s="332"/>
    </row>
    <row r="1418" spans="1:6" ht="20.25">
      <c r="A1418" s="333"/>
      <c r="B1418" s="331"/>
      <c r="C1418" s="331"/>
      <c r="D1418" s="331"/>
      <c r="E1418" s="334"/>
      <c r="F1418" s="332"/>
    </row>
    <row r="1419" spans="1:6" ht="20.25">
      <c r="A1419" s="333"/>
      <c r="B1419" s="331"/>
      <c r="C1419" s="331"/>
      <c r="D1419" s="331"/>
      <c r="E1419" s="334"/>
      <c r="F1419" s="332"/>
    </row>
    <row r="1420" spans="1:6" ht="20.25">
      <c r="A1420" s="333"/>
      <c r="B1420" s="331"/>
      <c r="C1420" s="331"/>
      <c r="D1420" s="331"/>
      <c r="E1420" s="334"/>
      <c r="F1420" s="332"/>
    </row>
    <row r="1421" spans="1:6" ht="20.25">
      <c r="A1421" s="333"/>
      <c r="B1421" s="331"/>
      <c r="C1421" s="331"/>
      <c r="D1421" s="331"/>
      <c r="E1421" s="334"/>
      <c r="F1421" s="332"/>
    </row>
    <row r="1422" spans="1:6" ht="20.25">
      <c r="A1422" s="333"/>
      <c r="B1422" s="331"/>
      <c r="C1422" s="331"/>
      <c r="D1422" s="331"/>
      <c r="E1422" s="334"/>
      <c r="F1422" s="332"/>
    </row>
    <row r="1423" spans="1:6" ht="20.25">
      <c r="A1423" s="333"/>
      <c r="B1423" s="331"/>
      <c r="C1423" s="331"/>
      <c r="D1423" s="331"/>
      <c r="E1423" s="334"/>
      <c r="F1423" s="332"/>
    </row>
    <row r="1424" spans="1:6" ht="20.25">
      <c r="A1424" s="333"/>
      <c r="B1424" s="331"/>
      <c r="C1424" s="331"/>
      <c r="D1424" s="331"/>
      <c r="E1424" s="334"/>
      <c r="F1424" s="332"/>
    </row>
    <row r="1425" spans="1:6" ht="20.25">
      <c r="A1425" s="333"/>
      <c r="B1425" s="331"/>
      <c r="C1425" s="331"/>
      <c r="D1425" s="331"/>
      <c r="E1425" s="334"/>
      <c r="F1425" s="332"/>
    </row>
    <row r="1426" spans="1:6" ht="20.25">
      <c r="A1426" s="333"/>
      <c r="B1426" s="331"/>
      <c r="C1426" s="331"/>
      <c r="D1426" s="331"/>
      <c r="E1426" s="334"/>
      <c r="F1426" s="332"/>
    </row>
    <row r="1427" spans="1:6" ht="20.25">
      <c r="A1427" s="333"/>
      <c r="B1427" s="331"/>
      <c r="C1427" s="331"/>
      <c r="D1427" s="331"/>
      <c r="E1427" s="334"/>
      <c r="F1427" s="332"/>
    </row>
    <row r="1428" spans="1:6" ht="20.25">
      <c r="A1428" s="333"/>
      <c r="B1428" s="331"/>
      <c r="C1428" s="331"/>
      <c r="D1428" s="331"/>
      <c r="E1428" s="334"/>
      <c r="F1428" s="332"/>
    </row>
    <row r="1429" spans="1:6" ht="20.25">
      <c r="A1429" s="333"/>
      <c r="B1429" s="331"/>
      <c r="C1429" s="331"/>
      <c r="D1429" s="331"/>
      <c r="E1429" s="334"/>
      <c r="F1429" s="332"/>
    </row>
    <row r="1430" spans="1:6" ht="20.25">
      <c r="A1430" s="333"/>
      <c r="B1430" s="331"/>
      <c r="C1430" s="331"/>
      <c r="D1430" s="331"/>
      <c r="E1430" s="334"/>
      <c r="F1430" s="332"/>
    </row>
    <row r="1431" spans="1:6" ht="20.25">
      <c r="A1431" s="333"/>
      <c r="B1431" s="331"/>
      <c r="C1431" s="331"/>
      <c r="D1431" s="331"/>
      <c r="E1431" s="334"/>
      <c r="F1431" s="332"/>
    </row>
    <row r="1432" spans="1:6" ht="20.25">
      <c r="A1432" s="333"/>
      <c r="B1432" s="331"/>
      <c r="C1432" s="331"/>
      <c r="D1432" s="331"/>
      <c r="E1432" s="334"/>
      <c r="F1432" s="332"/>
    </row>
    <row r="1433" spans="1:6" ht="20.25">
      <c r="A1433" s="333"/>
      <c r="B1433" s="331"/>
      <c r="C1433" s="331"/>
      <c r="D1433" s="331"/>
      <c r="E1433" s="334"/>
      <c r="F1433" s="332"/>
    </row>
    <row r="1434" spans="1:6" ht="20.25">
      <c r="A1434" s="333"/>
      <c r="B1434" s="331"/>
      <c r="C1434" s="331"/>
      <c r="D1434" s="331"/>
      <c r="E1434" s="334"/>
      <c r="F1434" s="332"/>
    </row>
    <row r="1435" spans="1:6" ht="20.25">
      <c r="A1435" s="333"/>
      <c r="B1435" s="331"/>
      <c r="C1435" s="331"/>
      <c r="D1435" s="331"/>
      <c r="E1435" s="334"/>
      <c r="F1435" s="332"/>
    </row>
    <row r="1436" spans="1:6" ht="20.25">
      <c r="A1436" s="333"/>
      <c r="B1436" s="331"/>
      <c r="C1436" s="331"/>
      <c r="D1436" s="331"/>
      <c r="E1436" s="334"/>
      <c r="F1436" s="332"/>
    </row>
    <row r="1437" spans="1:6" ht="20.25">
      <c r="A1437" s="333"/>
      <c r="B1437" s="331"/>
      <c r="C1437" s="331"/>
      <c r="D1437" s="331"/>
      <c r="E1437" s="334"/>
      <c r="F1437" s="332"/>
    </row>
    <row r="1438" spans="1:6" ht="20.25">
      <c r="A1438" s="333"/>
      <c r="B1438" s="331"/>
      <c r="C1438" s="331"/>
      <c r="D1438" s="331"/>
      <c r="E1438" s="334"/>
      <c r="F1438" s="332"/>
    </row>
    <row r="1439" spans="1:6" ht="20.25">
      <c r="A1439" s="333"/>
      <c r="B1439" s="331"/>
      <c r="C1439" s="331"/>
      <c r="D1439" s="331"/>
      <c r="E1439" s="334"/>
      <c r="F1439" s="332"/>
    </row>
    <row r="1440" spans="1:6" ht="20.25">
      <c r="A1440" s="333"/>
      <c r="B1440" s="331"/>
      <c r="C1440" s="331"/>
      <c r="D1440" s="331"/>
      <c r="E1440" s="334"/>
      <c r="F1440" s="332"/>
    </row>
    <row r="1441" spans="1:6" ht="20.25">
      <c r="A1441" s="333"/>
      <c r="B1441" s="331"/>
      <c r="C1441" s="331"/>
      <c r="D1441" s="331"/>
      <c r="E1441" s="334"/>
      <c r="F1441" s="332"/>
    </row>
    <row r="1442" spans="1:6" ht="20.25">
      <c r="A1442" s="333"/>
      <c r="B1442" s="331"/>
      <c r="C1442" s="331"/>
      <c r="D1442" s="331"/>
      <c r="E1442" s="334"/>
      <c r="F1442" s="332"/>
    </row>
    <row r="1443" spans="1:6" ht="20.25">
      <c r="A1443" s="333"/>
      <c r="B1443" s="331"/>
      <c r="C1443" s="331"/>
      <c r="D1443" s="331"/>
      <c r="E1443" s="334"/>
      <c r="F1443" s="332"/>
    </row>
    <row r="1444" spans="1:6" ht="20.25">
      <c r="A1444" s="333"/>
      <c r="B1444" s="331"/>
      <c r="C1444" s="331"/>
      <c r="D1444" s="331"/>
      <c r="E1444" s="334"/>
      <c r="F1444" s="332"/>
    </row>
    <row r="1445" spans="1:6" ht="20.25">
      <c r="A1445" s="333"/>
      <c r="B1445" s="331"/>
      <c r="C1445" s="331"/>
      <c r="D1445" s="331"/>
      <c r="E1445" s="334"/>
      <c r="F1445" s="332"/>
    </row>
    <row r="1446" spans="1:6" ht="20.25">
      <c r="A1446" s="333"/>
      <c r="B1446" s="331"/>
      <c r="C1446" s="331"/>
      <c r="D1446" s="331"/>
      <c r="E1446" s="334"/>
      <c r="F1446" s="332"/>
    </row>
    <row r="1447" spans="1:6" ht="20.25">
      <c r="A1447" s="333"/>
      <c r="B1447" s="331"/>
      <c r="C1447" s="331"/>
      <c r="D1447" s="331"/>
      <c r="E1447" s="334"/>
      <c r="F1447" s="332"/>
    </row>
    <row r="1448" spans="1:6" ht="20.25">
      <c r="A1448" s="333"/>
      <c r="B1448" s="331"/>
      <c r="C1448" s="331"/>
      <c r="D1448" s="331"/>
      <c r="E1448" s="334"/>
      <c r="F1448" s="332"/>
    </row>
    <row r="1449" spans="1:6" ht="20.25">
      <c r="A1449" s="333"/>
      <c r="B1449" s="331"/>
      <c r="C1449" s="331"/>
      <c r="D1449" s="331"/>
      <c r="E1449" s="334"/>
      <c r="F1449" s="332"/>
    </row>
    <row r="1450" spans="1:6" ht="20.25">
      <c r="A1450" s="333"/>
      <c r="B1450" s="331"/>
      <c r="C1450" s="331"/>
      <c r="D1450" s="331"/>
      <c r="E1450" s="334"/>
      <c r="F1450" s="332"/>
    </row>
    <row r="1451" spans="1:6" ht="20.25">
      <c r="A1451" s="333"/>
      <c r="B1451" s="331"/>
      <c r="C1451" s="331"/>
      <c r="D1451" s="331"/>
      <c r="E1451" s="334"/>
      <c r="F1451" s="332"/>
    </row>
    <row r="1452" spans="1:6" ht="20.25">
      <c r="A1452" s="333"/>
      <c r="B1452" s="331"/>
      <c r="C1452" s="331"/>
      <c r="D1452" s="331"/>
      <c r="E1452" s="334"/>
      <c r="F1452" s="332"/>
    </row>
    <row r="1453" spans="1:6" ht="20.25">
      <c r="A1453" s="333"/>
      <c r="B1453" s="331"/>
      <c r="C1453" s="331"/>
      <c r="D1453" s="331"/>
      <c r="E1453" s="334"/>
      <c r="F1453" s="332"/>
    </row>
    <row r="1454" spans="1:6" ht="20.25">
      <c r="A1454" s="333"/>
      <c r="B1454" s="331"/>
      <c r="C1454" s="331"/>
      <c r="D1454" s="331"/>
      <c r="E1454" s="334"/>
      <c r="F1454" s="332"/>
    </row>
    <row r="1455" spans="1:6" ht="20.25">
      <c r="A1455" s="333"/>
      <c r="B1455" s="331"/>
      <c r="C1455" s="331"/>
      <c r="D1455" s="331"/>
      <c r="E1455" s="334"/>
      <c r="F1455" s="332"/>
    </row>
    <row r="1456" spans="1:6" ht="20.25">
      <c r="A1456" s="333"/>
      <c r="B1456" s="331"/>
      <c r="C1456" s="331"/>
      <c r="D1456" s="331"/>
      <c r="E1456" s="334"/>
      <c r="F1456" s="332"/>
    </row>
    <row r="1457" spans="1:6" ht="20.25">
      <c r="A1457" s="333"/>
      <c r="B1457" s="331"/>
      <c r="C1457" s="331"/>
      <c r="D1457" s="331"/>
      <c r="E1457" s="334"/>
      <c r="F1457" s="332"/>
    </row>
    <row r="1458" spans="1:6" ht="20.25">
      <c r="A1458" s="333"/>
      <c r="B1458" s="331"/>
      <c r="C1458" s="331"/>
      <c r="D1458" s="331"/>
      <c r="E1458" s="334"/>
      <c r="F1458" s="332"/>
    </row>
    <row r="1459" spans="1:6" ht="20.25">
      <c r="A1459" s="333"/>
      <c r="B1459" s="331"/>
      <c r="C1459" s="331"/>
      <c r="D1459" s="331"/>
      <c r="E1459" s="334"/>
      <c r="F1459" s="332"/>
    </row>
    <row r="1460" spans="1:6" ht="20.25">
      <c r="A1460" s="333"/>
      <c r="B1460" s="331"/>
      <c r="C1460" s="331"/>
      <c r="D1460" s="331"/>
      <c r="E1460" s="334"/>
      <c r="F1460" s="332"/>
    </row>
    <row r="1461" spans="1:6" ht="20.25">
      <c r="A1461" s="333"/>
      <c r="B1461" s="331"/>
      <c r="C1461" s="331"/>
      <c r="D1461" s="331"/>
      <c r="E1461" s="334"/>
      <c r="F1461" s="332"/>
    </row>
    <row r="1462" spans="1:6" ht="20.25">
      <c r="A1462" s="333"/>
      <c r="B1462" s="331"/>
      <c r="C1462" s="331"/>
      <c r="D1462" s="331"/>
      <c r="E1462" s="334"/>
      <c r="F1462" s="332"/>
    </row>
    <row r="1463" spans="1:6" ht="20.25">
      <c r="A1463" s="333"/>
      <c r="B1463" s="331"/>
      <c r="C1463" s="331"/>
      <c r="D1463" s="331"/>
      <c r="E1463" s="334"/>
      <c r="F1463" s="332"/>
    </row>
    <row r="1464" spans="1:6" ht="20.25">
      <c r="A1464" s="333"/>
      <c r="B1464" s="331"/>
      <c r="C1464" s="331"/>
      <c r="D1464" s="331"/>
      <c r="E1464" s="334"/>
      <c r="F1464" s="332"/>
    </row>
    <row r="1465" spans="1:6" ht="20.25">
      <c r="A1465" s="333"/>
      <c r="B1465" s="331"/>
      <c r="C1465" s="331"/>
      <c r="D1465" s="331"/>
      <c r="E1465" s="334"/>
      <c r="F1465" s="332"/>
    </row>
    <row r="1466" spans="1:6" ht="20.25">
      <c r="A1466" s="333"/>
      <c r="B1466" s="331"/>
      <c r="C1466" s="331"/>
      <c r="D1466" s="331"/>
      <c r="E1466" s="334"/>
      <c r="F1466" s="332"/>
    </row>
    <row r="1467" spans="1:6" ht="20.25">
      <c r="A1467" s="333"/>
      <c r="B1467" s="331"/>
      <c r="C1467" s="331"/>
      <c r="D1467" s="331"/>
      <c r="E1467" s="334"/>
      <c r="F1467" s="332"/>
    </row>
    <row r="1468" spans="1:6" ht="20.25">
      <c r="A1468" s="333"/>
      <c r="B1468" s="331"/>
      <c r="C1468" s="331"/>
      <c r="D1468" s="331"/>
      <c r="E1468" s="334"/>
      <c r="F1468" s="332"/>
    </row>
    <row r="1469" spans="1:6" ht="20.25">
      <c r="A1469" s="333"/>
      <c r="B1469" s="331"/>
      <c r="C1469" s="331"/>
      <c r="D1469" s="331"/>
      <c r="E1469" s="334"/>
      <c r="F1469" s="332"/>
    </row>
    <row r="1470" spans="1:6" ht="20.25">
      <c r="A1470" s="333"/>
      <c r="B1470" s="331"/>
      <c r="C1470" s="331"/>
      <c r="D1470" s="331"/>
      <c r="E1470" s="334"/>
      <c r="F1470" s="332"/>
    </row>
    <row r="1471" spans="1:6" ht="20.25">
      <c r="A1471" s="333"/>
      <c r="B1471" s="331"/>
      <c r="C1471" s="331"/>
      <c r="D1471" s="331"/>
      <c r="E1471" s="334"/>
      <c r="F1471" s="332"/>
    </row>
    <row r="1472" spans="1:6" ht="20.25">
      <c r="A1472" s="333"/>
      <c r="B1472" s="331"/>
      <c r="C1472" s="331"/>
      <c r="D1472" s="331"/>
      <c r="E1472" s="334"/>
      <c r="F1472" s="332"/>
    </row>
    <row r="1473" spans="1:6" ht="20.25">
      <c r="A1473" s="333"/>
      <c r="B1473" s="331"/>
      <c r="C1473" s="331"/>
      <c r="D1473" s="331"/>
      <c r="E1473" s="334"/>
      <c r="F1473" s="332"/>
    </row>
    <row r="1474" spans="1:6" ht="20.25">
      <c r="A1474" s="333"/>
      <c r="B1474" s="331"/>
      <c r="C1474" s="331"/>
      <c r="D1474" s="331"/>
      <c r="E1474" s="334"/>
      <c r="F1474" s="332"/>
    </row>
    <row r="1475" spans="1:6" ht="20.25">
      <c r="A1475" s="333"/>
      <c r="B1475" s="331"/>
      <c r="C1475" s="331"/>
      <c r="D1475" s="331"/>
      <c r="E1475" s="334"/>
      <c r="F1475" s="332"/>
    </row>
    <row r="1476" spans="1:6" ht="20.25">
      <c r="A1476" s="333"/>
      <c r="B1476" s="331"/>
      <c r="C1476" s="331"/>
      <c r="D1476" s="331"/>
      <c r="E1476" s="334"/>
      <c r="F1476" s="332"/>
    </row>
    <row r="1477" spans="1:6" ht="20.25">
      <c r="A1477" s="333"/>
      <c r="B1477" s="331"/>
      <c r="C1477" s="331"/>
      <c r="D1477" s="331"/>
      <c r="E1477" s="334"/>
      <c r="F1477" s="332"/>
    </row>
    <row r="1478" spans="1:6" ht="20.25">
      <c r="A1478" s="333"/>
      <c r="B1478" s="331"/>
      <c r="C1478" s="331"/>
      <c r="D1478" s="331"/>
      <c r="E1478" s="334"/>
      <c r="F1478" s="332"/>
    </row>
    <row r="1479" spans="1:6" ht="20.25">
      <c r="A1479" s="333"/>
      <c r="B1479" s="331"/>
      <c r="C1479" s="331"/>
      <c r="D1479" s="331"/>
      <c r="E1479" s="334"/>
      <c r="F1479" s="332"/>
    </row>
    <row r="1480" spans="1:6" ht="20.25">
      <c r="A1480" s="333"/>
      <c r="B1480" s="331"/>
      <c r="C1480" s="331"/>
      <c r="D1480" s="331"/>
      <c r="E1480" s="334"/>
      <c r="F1480" s="332"/>
    </row>
    <row r="1481" spans="1:6" ht="20.25">
      <c r="A1481" s="333"/>
      <c r="B1481" s="331"/>
      <c r="C1481" s="331"/>
      <c r="D1481" s="331"/>
      <c r="E1481" s="334"/>
      <c r="F1481" s="332"/>
    </row>
    <row r="1482" spans="1:6" ht="20.25">
      <c r="A1482" s="333"/>
      <c r="B1482" s="331"/>
      <c r="C1482" s="331"/>
      <c r="D1482" s="331"/>
      <c r="E1482" s="334"/>
      <c r="F1482" s="332"/>
    </row>
    <row r="1483" spans="1:6" ht="20.25">
      <c r="A1483" s="333"/>
      <c r="B1483" s="331"/>
      <c r="C1483" s="331"/>
      <c r="D1483" s="331"/>
      <c r="E1483" s="334"/>
      <c r="F1483" s="332"/>
    </row>
    <row r="1484" spans="1:6" ht="20.25">
      <c r="A1484" s="333"/>
      <c r="B1484" s="331"/>
      <c r="C1484" s="331"/>
      <c r="D1484" s="331"/>
      <c r="E1484" s="334"/>
      <c r="F1484" s="332"/>
    </row>
    <row r="1485" spans="1:6" ht="20.25">
      <c r="A1485" s="333"/>
      <c r="B1485" s="331"/>
      <c r="C1485" s="331"/>
      <c r="D1485" s="331"/>
      <c r="E1485" s="334"/>
      <c r="F1485" s="332"/>
    </row>
    <row r="1486" spans="1:6" ht="20.25">
      <c r="A1486" s="333"/>
      <c r="B1486" s="331"/>
      <c r="C1486" s="331"/>
      <c r="D1486" s="331"/>
      <c r="E1486" s="334"/>
      <c r="F1486" s="332"/>
    </row>
    <row r="1487" spans="1:6" ht="20.25">
      <c r="A1487" s="333"/>
      <c r="B1487" s="331"/>
      <c r="C1487" s="331"/>
      <c r="D1487" s="331"/>
      <c r="E1487" s="334"/>
      <c r="F1487" s="332"/>
    </row>
    <row r="1488" spans="1:6" ht="20.25">
      <c r="A1488" s="333"/>
      <c r="B1488" s="331"/>
      <c r="C1488" s="331"/>
      <c r="D1488" s="331"/>
      <c r="E1488" s="334"/>
      <c r="F1488" s="332"/>
    </row>
    <row r="1489" spans="1:6" ht="20.25">
      <c r="A1489" s="333"/>
      <c r="B1489" s="331"/>
      <c r="C1489" s="331"/>
      <c r="D1489" s="331"/>
      <c r="E1489" s="334"/>
      <c r="F1489" s="332"/>
    </row>
    <row r="1490" spans="1:6" ht="20.25">
      <c r="A1490" s="333"/>
      <c r="B1490" s="331"/>
      <c r="C1490" s="331"/>
      <c r="D1490" s="331"/>
      <c r="E1490" s="334"/>
      <c r="F1490" s="332"/>
    </row>
    <row r="1491" spans="1:6" ht="20.25">
      <c r="A1491" s="333"/>
      <c r="B1491" s="331"/>
      <c r="C1491" s="331"/>
      <c r="D1491" s="331"/>
      <c r="E1491" s="334"/>
      <c r="F1491" s="332"/>
    </row>
    <row r="1492" spans="1:6" ht="20.25">
      <c r="A1492" s="333"/>
      <c r="B1492" s="331"/>
      <c r="C1492" s="331"/>
      <c r="D1492" s="331"/>
      <c r="E1492" s="334"/>
      <c r="F1492" s="332"/>
    </row>
    <row r="1493" spans="1:6" ht="20.25">
      <c r="A1493" s="333"/>
      <c r="B1493" s="331"/>
      <c r="C1493" s="331"/>
      <c r="D1493" s="331"/>
      <c r="E1493" s="334"/>
      <c r="F1493" s="332"/>
    </row>
    <row r="1494" spans="1:6" ht="20.25">
      <c r="A1494" s="333"/>
      <c r="B1494" s="331"/>
      <c r="C1494" s="331"/>
      <c r="D1494" s="331"/>
      <c r="E1494" s="334"/>
      <c r="F1494" s="332"/>
    </row>
    <row r="1495" spans="1:6" ht="20.25">
      <c r="A1495" s="333"/>
      <c r="B1495" s="331"/>
      <c r="C1495" s="331"/>
      <c r="D1495" s="331"/>
      <c r="E1495" s="334"/>
      <c r="F1495" s="332"/>
    </row>
    <row r="1496" spans="1:6" ht="20.25">
      <c r="A1496" s="333"/>
      <c r="B1496" s="331"/>
      <c r="C1496" s="331"/>
      <c r="D1496" s="331"/>
      <c r="E1496" s="334"/>
      <c r="F1496" s="332"/>
    </row>
    <row r="1497" spans="1:6" ht="20.25">
      <c r="A1497" s="333"/>
      <c r="B1497" s="331"/>
      <c r="C1497" s="331"/>
      <c r="D1497" s="331"/>
      <c r="E1497" s="334"/>
      <c r="F1497" s="332"/>
    </row>
    <row r="1498" spans="1:6" ht="20.25">
      <c r="A1498" s="333"/>
      <c r="B1498" s="331"/>
      <c r="C1498" s="331"/>
      <c r="D1498" s="331"/>
      <c r="E1498" s="334"/>
      <c r="F1498" s="332"/>
    </row>
    <row r="1499" spans="1:6" ht="20.25">
      <c r="A1499" s="333"/>
      <c r="B1499" s="331"/>
      <c r="C1499" s="331"/>
      <c r="D1499" s="331"/>
      <c r="E1499" s="334"/>
      <c r="F1499" s="332"/>
    </row>
    <row r="1500" spans="1:6" ht="20.25">
      <c r="A1500" s="333"/>
      <c r="B1500" s="331"/>
      <c r="C1500" s="331"/>
      <c r="D1500" s="331"/>
      <c r="E1500" s="334"/>
      <c r="F1500" s="332"/>
    </row>
    <row r="1501" spans="1:6" ht="20.25">
      <c r="A1501" s="333"/>
      <c r="B1501" s="331"/>
      <c r="C1501" s="331"/>
      <c r="D1501" s="331"/>
      <c r="E1501" s="334"/>
      <c r="F1501" s="332"/>
    </row>
    <row r="1502" spans="1:6" ht="20.25">
      <c r="A1502" s="333"/>
      <c r="B1502" s="331"/>
      <c r="C1502" s="331"/>
      <c r="D1502" s="331"/>
      <c r="E1502" s="334"/>
      <c r="F1502" s="332"/>
    </row>
    <row r="1503" spans="1:6" ht="20.25">
      <c r="A1503" s="333"/>
      <c r="B1503" s="331"/>
      <c r="C1503" s="331"/>
      <c r="D1503" s="331"/>
      <c r="E1503" s="334"/>
      <c r="F1503" s="332"/>
    </row>
    <row r="1504" spans="1:6" ht="20.25">
      <c r="A1504" s="333"/>
      <c r="B1504" s="331"/>
      <c r="C1504" s="331"/>
      <c r="D1504" s="331"/>
      <c r="E1504" s="334"/>
      <c r="F1504" s="332"/>
    </row>
    <row r="1505" spans="1:6" ht="20.25">
      <c r="A1505" s="333"/>
      <c r="B1505" s="331"/>
      <c r="C1505" s="331"/>
      <c r="D1505" s="331"/>
      <c r="E1505" s="334"/>
      <c r="F1505" s="332"/>
    </row>
    <row r="1506" spans="1:6" ht="20.25">
      <c r="A1506" s="333"/>
      <c r="B1506" s="331"/>
      <c r="C1506" s="331"/>
      <c r="D1506" s="331"/>
      <c r="E1506" s="334"/>
      <c r="F1506" s="332"/>
    </row>
    <row r="1507" spans="1:6" ht="20.25">
      <c r="A1507" s="333"/>
      <c r="B1507" s="331"/>
      <c r="C1507" s="331"/>
      <c r="D1507" s="331"/>
      <c r="E1507" s="334"/>
      <c r="F1507" s="332"/>
    </row>
    <row r="1508" spans="1:6" ht="20.25">
      <c r="A1508" s="333"/>
      <c r="B1508" s="331"/>
      <c r="C1508" s="331"/>
      <c r="D1508" s="331"/>
      <c r="E1508" s="334"/>
      <c r="F1508" s="332"/>
    </row>
    <row r="1509" spans="1:6" ht="20.25">
      <c r="A1509" s="333"/>
      <c r="B1509" s="331"/>
      <c r="C1509" s="331"/>
      <c r="D1509" s="331"/>
      <c r="E1509" s="334"/>
      <c r="F1509" s="332"/>
    </row>
    <row r="1510" spans="1:6" ht="20.25">
      <c r="A1510" s="333"/>
      <c r="B1510" s="331"/>
      <c r="C1510" s="331"/>
      <c r="D1510" s="331"/>
      <c r="E1510" s="334"/>
      <c r="F1510" s="332"/>
    </row>
    <row r="1511" spans="1:6" ht="20.25">
      <c r="A1511" s="333"/>
      <c r="B1511" s="331"/>
      <c r="C1511" s="331"/>
      <c r="D1511" s="331"/>
      <c r="E1511" s="334"/>
      <c r="F1511" s="332"/>
    </row>
    <row r="1512" spans="1:6" ht="20.25">
      <c r="A1512" s="333"/>
      <c r="B1512" s="331"/>
      <c r="C1512" s="331"/>
      <c r="D1512" s="331"/>
      <c r="E1512" s="334"/>
      <c r="F1512" s="332"/>
    </row>
    <row r="1513" spans="1:6" ht="20.25">
      <c r="A1513" s="333"/>
      <c r="B1513" s="331"/>
      <c r="C1513" s="331"/>
      <c r="D1513" s="331"/>
      <c r="E1513" s="334"/>
      <c r="F1513" s="332"/>
    </row>
    <row r="1514" spans="1:6" ht="20.25">
      <c r="A1514" s="333"/>
      <c r="B1514" s="331"/>
      <c r="C1514" s="331"/>
      <c r="D1514" s="331"/>
      <c r="E1514" s="334"/>
      <c r="F1514" s="332"/>
    </row>
    <row r="1515" spans="1:6" ht="20.25">
      <c r="A1515" s="333"/>
      <c r="B1515" s="331"/>
      <c r="C1515" s="331"/>
      <c r="D1515" s="331"/>
      <c r="E1515" s="334"/>
      <c r="F1515" s="332"/>
    </row>
    <row r="1516" spans="1:6" ht="20.25">
      <c r="A1516" s="333"/>
      <c r="B1516" s="331"/>
      <c r="C1516" s="331"/>
      <c r="D1516" s="331"/>
      <c r="E1516" s="334"/>
      <c r="F1516" s="332"/>
    </row>
    <row r="1517" spans="1:6" ht="20.25">
      <c r="A1517" s="333"/>
      <c r="B1517" s="331"/>
      <c r="C1517" s="331"/>
      <c r="D1517" s="331"/>
      <c r="E1517" s="334"/>
      <c r="F1517" s="332"/>
    </row>
    <row r="1518" spans="1:6" ht="20.25">
      <c r="A1518" s="333"/>
      <c r="B1518" s="331"/>
      <c r="C1518" s="331"/>
      <c r="D1518" s="331"/>
      <c r="E1518" s="334"/>
      <c r="F1518" s="332"/>
    </row>
    <row r="1519" spans="1:6" ht="20.25">
      <c r="A1519" s="333"/>
      <c r="B1519" s="331"/>
      <c r="C1519" s="331"/>
      <c r="D1519" s="331"/>
      <c r="E1519" s="334"/>
      <c r="F1519" s="332"/>
    </row>
    <row r="1520" spans="1:6" ht="20.25">
      <c r="A1520" s="335"/>
      <c r="B1520" s="336"/>
      <c r="C1520" s="336"/>
      <c r="D1520" s="336"/>
      <c r="E1520" s="337"/>
      <c r="F1520" s="338"/>
    </row>
    <row r="1521" spans="1:6" ht="20.25">
      <c r="A1521" s="335"/>
      <c r="B1521" s="336"/>
      <c r="C1521" s="336"/>
      <c r="D1521" s="336"/>
      <c r="E1521" s="337"/>
      <c r="F1521" s="338"/>
    </row>
    <row r="1522" spans="1:6" ht="20.25">
      <c r="A1522" s="335"/>
      <c r="B1522" s="336"/>
      <c r="C1522" s="336"/>
      <c r="D1522" s="336"/>
      <c r="E1522" s="337"/>
      <c r="F1522" s="338"/>
    </row>
    <row r="1523" spans="1:6" ht="20.25">
      <c r="A1523" s="335"/>
      <c r="B1523" s="336"/>
      <c r="C1523" s="336"/>
      <c r="D1523" s="336"/>
      <c r="E1523" s="337"/>
      <c r="F1523" s="338"/>
    </row>
    <row r="1524" spans="1:6" ht="20.25">
      <c r="A1524" s="335"/>
      <c r="B1524" s="336"/>
      <c r="C1524" s="336"/>
      <c r="D1524" s="336"/>
      <c r="E1524" s="337"/>
      <c r="F1524" s="338"/>
    </row>
    <row r="1525" spans="1:6" ht="20.25">
      <c r="A1525" s="335"/>
      <c r="B1525" s="336"/>
      <c r="C1525" s="336"/>
      <c r="D1525" s="336"/>
      <c r="E1525" s="337"/>
      <c r="F1525" s="338"/>
    </row>
    <row r="1526" spans="1:6" ht="20.25">
      <c r="A1526" s="335"/>
      <c r="B1526" s="336"/>
      <c r="C1526" s="336"/>
      <c r="D1526" s="336"/>
      <c r="E1526" s="337"/>
      <c r="F1526" s="338"/>
    </row>
    <row r="1527" spans="1:6" ht="20.25">
      <c r="A1527" s="335"/>
      <c r="B1527" s="336"/>
      <c r="C1527" s="336"/>
      <c r="D1527" s="336"/>
      <c r="E1527" s="337"/>
      <c r="F1527" s="338"/>
    </row>
    <row r="1528" spans="1:6" ht="20.25">
      <c r="A1528" s="335"/>
      <c r="B1528" s="336"/>
      <c r="C1528" s="336"/>
      <c r="D1528" s="336"/>
      <c r="E1528" s="337"/>
      <c r="F1528" s="338"/>
    </row>
    <row r="1529" spans="1:6" ht="20.25">
      <c r="A1529" s="335"/>
      <c r="B1529" s="336"/>
      <c r="C1529" s="336"/>
      <c r="D1529" s="336"/>
      <c r="E1529" s="337"/>
      <c r="F1529" s="338"/>
    </row>
    <row r="1530" spans="1:6" ht="20.25">
      <c r="A1530" s="335"/>
      <c r="B1530" s="336"/>
      <c r="C1530" s="336"/>
      <c r="D1530" s="336"/>
      <c r="E1530" s="337"/>
      <c r="F1530" s="338"/>
    </row>
    <row r="1531" spans="1:6" ht="20.25">
      <c r="A1531" s="335"/>
      <c r="B1531" s="336"/>
      <c r="C1531" s="336"/>
      <c r="D1531" s="336"/>
      <c r="E1531" s="337"/>
      <c r="F1531" s="338"/>
    </row>
    <row r="1532" spans="1:6" ht="20.25">
      <c r="A1532" s="335"/>
      <c r="B1532" s="336"/>
      <c r="C1532" s="336"/>
      <c r="D1532" s="336"/>
      <c r="E1532" s="337"/>
      <c r="F1532" s="338"/>
    </row>
    <row r="1533" spans="1:6" ht="20.25">
      <c r="A1533" s="335"/>
      <c r="B1533" s="336"/>
      <c r="C1533" s="336"/>
      <c r="D1533" s="336"/>
      <c r="E1533" s="337"/>
      <c r="F1533" s="338"/>
    </row>
    <row r="1534" spans="1:6" ht="20.25">
      <c r="A1534" s="335"/>
      <c r="B1534" s="336"/>
      <c r="C1534" s="336"/>
      <c r="D1534" s="336"/>
      <c r="E1534" s="337"/>
      <c r="F1534" s="338"/>
    </row>
    <row r="1535" spans="1:6" ht="20.25">
      <c r="A1535" s="335"/>
      <c r="B1535" s="336"/>
      <c r="C1535" s="336"/>
      <c r="D1535" s="336"/>
      <c r="E1535" s="337"/>
      <c r="F1535" s="338"/>
    </row>
    <row r="1536" spans="1:6" ht="20.25">
      <c r="A1536" s="335"/>
      <c r="B1536" s="336"/>
      <c r="C1536" s="336"/>
      <c r="D1536" s="336"/>
      <c r="E1536" s="337"/>
      <c r="F1536" s="338"/>
    </row>
    <row r="1537" spans="1:6" ht="20.25">
      <c r="A1537" s="335"/>
      <c r="B1537" s="336"/>
      <c r="C1537" s="336"/>
      <c r="D1537" s="336"/>
      <c r="E1537" s="337"/>
      <c r="F1537" s="338"/>
    </row>
    <row r="1538" spans="1:6" ht="20.25">
      <c r="A1538" s="335"/>
      <c r="B1538" s="336"/>
      <c r="C1538" s="336"/>
      <c r="D1538" s="336"/>
      <c r="E1538" s="337"/>
      <c r="F1538" s="338"/>
    </row>
    <row r="1539" spans="1:6" ht="20.25">
      <c r="A1539" s="335"/>
      <c r="B1539" s="336"/>
      <c r="C1539" s="336"/>
      <c r="D1539" s="336"/>
      <c r="E1539" s="337"/>
      <c r="F1539" s="338"/>
    </row>
    <row r="1540" spans="1:6" ht="20.25">
      <c r="A1540" s="335"/>
      <c r="B1540" s="336"/>
      <c r="C1540" s="336"/>
      <c r="D1540" s="336"/>
      <c r="E1540" s="337"/>
      <c r="F1540" s="338"/>
    </row>
    <row r="1541" spans="1:6" ht="20.25">
      <c r="A1541" s="335"/>
      <c r="B1541" s="336"/>
      <c r="C1541" s="336"/>
      <c r="D1541" s="336"/>
      <c r="E1541" s="337"/>
      <c r="F1541" s="338"/>
    </row>
    <row r="1542" spans="1:6" ht="20.25">
      <c r="A1542" s="335"/>
      <c r="B1542" s="336"/>
      <c r="C1542" s="336"/>
      <c r="D1542" s="336"/>
      <c r="E1542" s="337"/>
      <c r="F1542" s="338"/>
    </row>
    <row r="1543" spans="1:6" ht="20.25">
      <c r="A1543" s="335"/>
      <c r="B1543" s="336"/>
      <c r="C1543" s="336"/>
      <c r="D1543" s="336"/>
      <c r="E1543" s="337"/>
      <c r="F1543" s="338"/>
    </row>
    <row r="1544" spans="1:6" ht="20.25">
      <c r="A1544" s="335"/>
      <c r="B1544" s="336"/>
      <c r="C1544" s="336"/>
      <c r="D1544" s="336"/>
      <c r="E1544" s="337"/>
      <c r="F1544" s="338"/>
    </row>
    <row r="1545" spans="1:6" ht="20.25">
      <c r="A1545" s="335"/>
      <c r="B1545" s="336"/>
      <c r="C1545" s="336"/>
      <c r="D1545" s="336"/>
      <c r="E1545" s="337"/>
      <c r="F1545" s="338"/>
    </row>
    <row r="1546" spans="1:6" ht="20.25">
      <c r="A1546" s="335"/>
      <c r="B1546" s="336"/>
      <c r="C1546" s="336"/>
      <c r="D1546" s="336"/>
      <c r="E1546" s="337"/>
      <c r="F1546" s="338"/>
    </row>
    <row r="1547" spans="1:6" ht="20.25">
      <c r="A1547" s="335"/>
      <c r="B1547" s="336"/>
      <c r="C1547" s="336"/>
      <c r="D1547" s="336"/>
      <c r="E1547" s="337"/>
      <c r="F1547" s="338"/>
    </row>
    <row r="1548" spans="1:6" ht="20.25">
      <c r="A1548" s="335"/>
      <c r="B1548" s="336"/>
      <c r="C1548" s="336"/>
      <c r="D1548" s="336"/>
      <c r="E1548" s="337"/>
      <c r="F1548" s="338"/>
    </row>
    <row r="1549" spans="1:6" ht="20.25">
      <c r="A1549" s="335"/>
      <c r="B1549" s="336"/>
      <c r="C1549" s="336"/>
      <c r="D1549" s="336"/>
      <c r="E1549" s="337"/>
      <c r="F1549" s="338"/>
    </row>
    <row r="1550" spans="1:6" ht="20.25">
      <c r="A1550" s="335"/>
      <c r="B1550" s="336"/>
      <c r="C1550" s="336"/>
      <c r="D1550" s="336"/>
      <c r="E1550" s="337"/>
      <c r="F1550" s="338"/>
    </row>
    <row r="1551" spans="1:6" ht="20.25">
      <c r="A1551" s="335"/>
      <c r="B1551" s="336"/>
      <c r="C1551" s="336"/>
      <c r="D1551" s="336"/>
      <c r="E1551" s="337"/>
      <c r="F1551" s="338"/>
    </row>
    <row r="1552" spans="1:6" ht="20.25">
      <c r="A1552" s="335"/>
      <c r="B1552" s="336"/>
      <c r="C1552" s="336"/>
      <c r="D1552" s="336"/>
      <c r="E1552" s="337"/>
      <c r="F1552" s="338"/>
    </row>
    <row r="1553" spans="1:6" ht="20.25">
      <c r="A1553" s="335"/>
      <c r="B1553" s="336"/>
      <c r="C1553" s="336"/>
      <c r="D1553" s="336"/>
      <c r="E1553" s="337"/>
      <c r="F1553" s="338"/>
    </row>
    <row r="1554" spans="1:6" ht="20.25">
      <c r="A1554" s="335"/>
      <c r="B1554" s="336"/>
      <c r="C1554" s="336"/>
      <c r="D1554" s="336"/>
      <c r="E1554" s="337"/>
      <c r="F1554" s="338"/>
    </row>
    <row r="1555" spans="1:6" ht="20.25">
      <c r="A1555" s="335"/>
      <c r="B1555" s="336"/>
      <c r="C1555" s="336"/>
      <c r="D1555" s="336"/>
      <c r="E1555" s="337"/>
      <c r="F1555" s="338"/>
    </row>
    <row r="1556" spans="1:6" ht="20.25">
      <c r="A1556" s="335"/>
      <c r="B1556" s="336"/>
      <c r="C1556" s="336"/>
      <c r="D1556" s="336"/>
      <c r="E1556" s="337"/>
      <c r="F1556" s="338"/>
    </row>
    <row r="1557" spans="1:6" ht="20.25">
      <c r="A1557" s="335"/>
      <c r="B1557" s="336"/>
      <c r="C1557" s="336"/>
      <c r="D1557" s="336"/>
      <c r="E1557" s="337"/>
      <c r="F1557" s="338"/>
    </row>
    <row r="1558" spans="1:6" ht="20.25">
      <c r="A1558" s="335"/>
      <c r="B1558" s="336"/>
      <c r="C1558" s="336"/>
      <c r="D1558" s="336"/>
      <c r="E1558" s="337"/>
      <c r="F1558" s="338"/>
    </row>
    <row r="1559" spans="1:6" ht="20.25">
      <c r="A1559" s="335"/>
      <c r="B1559" s="336"/>
      <c r="C1559" s="336"/>
      <c r="D1559" s="336"/>
      <c r="E1559" s="337"/>
      <c r="F1559" s="338"/>
    </row>
    <row r="1560" spans="1:6" ht="20.25">
      <c r="A1560" s="335"/>
      <c r="B1560" s="336"/>
      <c r="C1560" s="336"/>
      <c r="D1560" s="336"/>
      <c r="E1560" s="337"/>
      <c r="F1560" s="338"/>
    </row>
    <row r="1561" spans="1:6" ht="20.25">
      <c r="A1561" s="335"/>
      <c r="B1561" s="336"/>
      <c r="C1561" s="336"/>
      <c r="D1561" s="336"/>
      <c r="E1561" s="337"/>
      <c r="F1561" s="338"/>
    </row>
    <row r="1562" spans="1:6" ht="20.25">
      <c r="A1562" s="335"/>
      <c r="B1562" s="336"/>
      <c r="C1562" s="336"/>
      <c r="D1562" s="336"/>
      <c r="E1562" s="337"/>
      <c r="F1562" s="338"/>
    </row>
    <row r="1563" spans="1:6" ht="20.25">
      <c r="A1563" s="335"/>
      <c r="B1563" s="336"/>
      <c r="C1563" s="336"/>
      <c r="D1563" s="336"/>
      <c r="E1563" s="337"/>
      <c r="F1563" s="338"/>
    </row>
    <row r="1564" spans="1:6" ht="20.25">
      <c r="A1564" s="335"/>
      <c r="B1564" s="336"/>
      <c r="C1564" s="336"/>
      <c r="D1564" s="336"/>
      <c r="E1564" s="337"/>
      <c r="F1564" s="338"/>
    </row>
    <row r="1565" spans="1:6" ht="20.25">
      <c r="A1565" s="335"/>
      <c r="B1565" s="336"/>
      <c r="C1565" s="336"/>
      <c r="D1565" s="336"/>
      <c r="E1565" s="337"/>
      <c r="F1565" s="338"/>
    </row>
    <row r="1566" spans="1:6" ht="20.25">
      <c r="A1566" s="335"/>
      <c r="B1566" s="336"/>
      <c r="C1566" s="336"/>
      <c r="D1566" s="336"/>
      <c r="E1566" s="337"/>
      <c r="F1566" s="338"/>
    </row>
    <row r="1567" spans="1:6" ht="20.25">
      <c r="A1567" s="335"/>
      <c r="B1567" s="336"/>
      <c r="C1567" s="336"/>
      <c r="D1567" s="336"/>
      <c r="E1567" s="337"/>
      <c r="F1567" s="338"/>
    </row>
    <row r="1568" spans="1:6" ht="20.25">
      <c r="A1568" s="335"/>
      <c r="B1568" s="336"/>
      <c r="C1568" s="336"/>
      <c r="D1568" s="336"/>
      <c r="E1568" s="337"/>
      <c r="F1568" s="338"/>
    </row>
    <row r="1569" spans="1:6" ht="20.25">
      <c r="A1569" s="335"/>
      <c r="B1569" s="336"/>
      <c r="C1569" s="336"/>
      <c r="D1569" s="336"/>
      <c r="E1569" s="337"/>
      <c r="F1569" s="338"/>
    </row>
    <row r="1570" spans="1:6" ht="20.25">
      <c r="A1570" s="335"/>
      <c r="B1570" s="336"/>
      <c r="C1570" s="336"/>
      <c r="D1570" s="336"/>
      <c r="E1570" s="337"/>
      <c r="F1570" s="338"/>
    </row>
    <row r="1571" spans="1:6" ht="20.25">
      <c r="A1571" s="335"/>
      <c r="B1571" s="336"/>
      <c r="C1571" s="336"/>
      <c r="D1571" s="336"/>
      <c r="E1571" s="337"/>
      <c r="F1571" s="338"/>
    </row>
    <row r="1572" spans="1:6" ht="20.25">
      <c r="A1572" s="335"/>
      <c r="B1572" s="336"/>
      <c r="C1572" s="336"/>
      <c r="D1572" s="336"/>
      <c r="E1572" s="337"/>
      <c r="F1572" s="338"/>
    </row>
    <row r="1573" spans="1:6" ht="20.25">
      <c r="A1573" s="335"/>
      <c r="B1573" s="336"/>
      <c r="C1573" s="336"/>
      <c r="D1573" s="336"/>
      <c r="E1573" s="337"/>
      <c r="F1573" s="338"/>
    </row>
    <row r="1574" spans="1:6" ht="20.25">
      <c r="A1574" s="335"/>
      <c r="B1574" s="336"/>
      <c r="C1574" s="336"/>
      <c r="D1574" s="336"/>
      <c r="E1574" s="337"/>
      <c r="F1574" s="338"/>
    </row>
    <row r="1575" spans="1:6" ht="20.25">
      <c r="A1575" s="335"/>
      <c r="B1575" s="336"/>
      <c r="C1575" s="336"/>
      <c r="D1575" s="336"/>
      <c r="E1575" s="337"/>
      <c r="F1575" s="338"/>
    </row>
    <row r="1576" spans="1:6" ht="20.25">
      <c r="A1576" s="335"/>
      <c r="B1576" s="336"/>
      <c r="C1576" s="336"/>
      <c r="D1576" s="336"/>
      <c r="E1576" s="337"/>
      <c r="F1576" s="338"/>
    </row>
    <row r="1577" spans="1:6" ht="20.25">
      <c r="A1577" s="335"/>
      <c r="B1577" s="336"/>
      <c r="C1577" s="336"/>
      <c r="D1577" s="336"/>
      <c r="E1577" s="337"/>
      <c r="F1577" s="338"/>
    </row>
    <row r="1578" spans="1:6" ht="20.25">
      <c r="A1578" s="335"/>
      <c r="B1578" s="336"/>
      <c r="C1578" s="336"/>
      <c r="D1578" s="336"/>
      <c r="E1578" s="337"/>
      <c r="F1578" s="338"/>
    </row>
    <row r="1579" spans="1:6" ht="20.25">
      <c r="A1579" s="335"/>
      <c r="B1579" s="336"/>
      <c r="C1579" s="336"/>
      <c r="D1579" s="336"/>
      <c r="E1579" s="337"/>
      <c r="F1579" s="338"/>
    </row>
    <row r="1580" spans="1:6" ht="20.25">
      <c r="A1580" s="335"/>
      <c r="B1580" s="336"/>
      <c r="C1580" s="336"/>
      <c r="D1580" s="336"/>
      <c r="E1580" s="337"/>
      <c r="F1580" s="338"/>
    </row>
    <row r="1581" spans="1:6" ht="20.25">
      <c r="A1581" s="335"/>
      <c r="B1581" s="336"/>
      <c r="C1581" s="336"/>
      <c r="D1581" s="336"/>
      <c r="E1581" s="337"/>
      <c r="F1581" s="338"/>
    </row>
    <row r="1582" spans="1:6" ht="20.25">
      <c r="A1582" s="335"/>
      <c r="B1582" s="336"/>
      <c r="C1582" s="336"/>
      <c r="D1582" s="336"/>
      <c r="E1582" s="337"/>
      <c r="F1582" s="338"/>
    </row>
    <row r="1583" spans="1:6" ht="20.25">
      <c r="A1583" s="335"/>
      <c r="B1583" s="336"/>
      <c r="C1583" s="336"/>
      <c r="D1583" s="336"/>
      <c r="E1583" s="337"/>
      <c r="F1583" s="338"/>
    </row>
    <row r="1584" spans="1:6" ht="20.25">
      <c r="A1584" s="335"/>
      <c r="B1584" s="336"/>
      <c r="C1584" s="336"/>
      <c r="D1584" s="336"/>
      <c r="E1584" s="337"/>
      <c r="F1584" s="338"/>
    </row>
    <row r="1585" spans="1:6" ht="20.25">
      <c r="A1585" s="335"/>
      <c r="B1585" s="336"/>
      <c r="C1585" s="336"/>
      <c r="D1585" s="336"/>
      <c r="E1585" s="337"/>
      <c r="F1585" s="338"/>
    </row>
    <row r="1586" spans="1:6" ht="20.25">
      <c r="A1586" s="335"/>
      <c r="B1586" s="336"/>
      <c r="C1586" s="336"/>
      <c r="D1586" s="336"/>
      <c r="E1586" s="337"/>
      <c r="F1586" s="338"/>
    </row>
    <row r="1587" spans="1:6" ht="20.25">
      <c r="A1587" s="335"/>
      <c r="B1587" s="336"/>
      <c r="C1587" s="336"/>
      <c r="D1587" s="336"/>
      <c r="E1587" s="337"/>
      <c r="F1587" s="338"/>
    </row>
    <row r="1588" spans="1:6" ht="20.25">
      <c r="A1588" s="335"/>
      <c r="B1588" s="336"/>
      <c r="C1588" s="336"/>
      <c r="D1588" s="336"/>
      <c r="E1588" s="337"/>
      <c r="F1588" s="338"/>
    </row>
    <row r="1589" spans="1:6" ht="20.25">
      <c r="A1589" s="335"/>
      <c r="B1589" s="336"/>
      <c r="C1589" s="336"/>
      <c r="D1589" s="336"/>
      <c r="E1589" s="337"/>
      <c r="F1589" s="338"/>
    </row>
    <row r="1590" spans="1:6" ht="20.25">
      <c r="A1590" s="335"/>
      <c r="B1590" s="336"/>
      <c r="C1590" s="336"/>
      <c r="D1590" s="336"/>
      <c r="E1590" s="337"/>
      <c r="F1590" s="338"/>
    </row>
    <row r="1591" spans="1:6" ht="20.25">
      <c r="A1591" s="335"/>
      <c r="B1591" s="336"/>
      <c r="C1591" s="336"/>
      <c r="D1591" s="336"/>
      <c r="E1591" s="337"/>
      <c r="F1591" s="338"/>
    </row>
    <row r="1592" spans="1:6" ht="20.25">
      <c r="A1592" s="335"/>
      <c r="B1592" s="336"/>
      <c r="C1592" s="336"/>
      <c r="D1592" s="336"/>
      <c r="E1592" s="337"/>
      <c r="F1592" s="338"/>
    </row>
    <row r="1593" spans="1:6" ht="20.25">
      <c r="A1593" s="335"/>
      <c r="B1593" s="336"/>
      <c r="C1593" s="336"/>
      <c r="D1593" s="336"/>
      <c r="E1593" s="337"/>
      <c r="F1593" s="338"/>
    </row>
    <row r="1594" spans="1:6" ht="20.25">
      <c r="A1594" s="335"/>
      <c r="B1594" s="336"/>
      <c r="C1594" s="336"/>
      <c r="D1594" s="336"/>
      <c r="E1594" s="337"/>
      <c r="F1594" s="338"/>
    </row>
    <row r="1595" spans="1:6" ht="20.25">
      <c r="A1595" s="335"/>
      <c r="B1595" s="336"/>
      <c r="C1595" s="336"/>
      <c r="D1595" s="336"/>
      <c r="E1595" s="337"/>
      <c r="F1595" s="338"/>
    </row>
    <row r="1596" spans="1:6" ht="20.25">
      <c r="A1596" s="335"/>
      <c r="B1596" s="336"/>
      <c r="C1596" s="336"/>
      <c r="D1596" s="336"/>
      <c r="E1596" s="337"/>
      <c r="F1596" s="338"/>
    </row>
    <row r="1597" spans="1:6" ht="20.25">
      <c r="A1597" s="335"/>
      <c r="B1597" s="336"/>
      <c r="C1597" s="336"/>
      <c r="D1597" s="336"/>
      <c r="E1597" s="337"/>
      <c r="F1597" s="338"/>
    </row>
    <row r="1598" spans="1:6" ht="20.25">
      <c r="A1598" s="335"/>
      <c r="B1598" s="336"/>
      <c r="C1598" s="336"/>
      <c r="D1598" s="336"/>
      <c r="E1598" s="337"/>
      <c r="F1598" s="338"/>
    </row>
    <row r="1599" spans="1:6" ht="20.25">
      <c r="A1599" s="335"/>
      <c r="B1599" s="336"/>
      <c r="C1599" s="336"/>
      <c r="D1599" s="336"/>
      <c r="E1599" s="337"/>
      <c r="F1599" s="338"/>
    </row>
    <row r="1600" spans="1:6" ht="20.25">
      <c r="A1600" s="335"/>
      <c r="B1600" s="336"/>
      <c r="C1600" s="336"/>
      <c r="D1600" s="336"/>
      <c r="E1600" s="337"/>
      <c r="F1600" s="338"/>
    </row>
    <row r="1601" spans="1:6" ht="20.25">
      <c r="A1601" s="335"/>
      <c r="B1601" s="336"/>
      <c r="C1601" s="336"/>
      <c r="D1601" s="336"/>
      <c r="E1601" s="337"/>
      <c r="F1601" s="338"/>
    </row>
    <row r="1602" spans="1:6" ht="20.25">
      <c r="A1602" s="335"/>
      <c r="B1602" s="336"/>
      <c r="C1602" s="336"/>
      <c r="D1602" s="336"/>
      <c r="E1602" s="337"/>
      <c r="F1602" s="338"/>
    </row>
    <row r="1603" spans="1:6" ht="20.25">
      <c r="A1603" s="335"/>
      <c r="B1603" s="336"/>
      <c r="C1603" s="336"/>
      <c r="D1603" s="336"/>
      <c r="E1603" s="337"/>
      <c r="F1603" s="338"/>
    </row>
    <row r="1604" spans="1:6" ht="20.25">
      <c r="A1604" s="335"/>
      <c r="B1604" s="336"/>
      <c r="C1604" s="336"/>
      <c r="D1604" s="336"/>
      <c r="E1604" s="337"/>
      <c r="F1604" s="338"/>
    </row>
    <row r="1605" spans="1:6" ht="20.25">
      <c r="A1605" s="335"/>
      <c r="B1605" s="336"/>
      <c r="C1605" s="336"/>
      <c r="D1605" s="336"/>
      <c r="E1605" s="337"/>
      <c r="F1605" s="338"/>
    </row>
    <row r="1606" spans="1:6" ht="20.25">
      <c r="A1606" s="335"/>
      <c r="B1606" s="336"/>
      <c r="C1606" s="336"/>
      <c r="D1606" s="336"/>
      <c r="E1606" s="337"/>
      <c r="F1606" s="338"/>
    </row>
    <row r="1607" spans="1:6" ht="20.25">
      <c r="A1607" s="335"/>
      <c r="B1607" s="336"/>
      <c r="C1607" s="336"/>
      <c r="D1607" s="336"/>
      <c r="E1607" s="337"/>
      <c r="F1607" s="338"/>
    </row>
    <row r="1608" spans="1:6" ht="20.25">
      <c r="A1608" s="335"/>
      <c r="B1608" s="336"/>
      <c r="C1608" s="336"/>
      <c r="D1608" s="336"/>
      <c r="E1608" s="337"/>
      <c r="F1608" s="338"/>
    </row>
    <row r="1609" spans="1:6" ht="20.25">
      <c r="A1609" s="335"/>
      <c r="B1609" s="336"/>
      <c r="C1609" s="336"/>
      <c r="D1609" s="336"/>
      <c r="E1609" s="337"/>
      <c r="F1609" s="338"/>
    </row>
    <row r="1610" spans="1:6" ht="20.25">
      <c r="A1610" s="335"/>
      <c r="B1610" s="336"/>
      <c r="C1610" s="336"/>
      <c r="D1610" s="336"/>
      <c r="E1610" s="337"/>
      <c r="F1610" s="338"/>
    </row>
    <row r="1611" spans="1:6" ht="20.25">
      <c r="A1611" s="335"/>
      <c r="B1611" s="336"/>
      <c r="C1611" s="336"/>
      <c r="D1611" s="336"/>
      <c r="E1611" s="337"/>
      <c r="F1611" s="338"/>
    </row>
    <row r="1612" spans="1:6" ht="20.25">
      <c r="A1612" s="335"/>
      <c r="B1612" s="336"/>
      <c r="C1612" s="336"/>
      <c r="D1612" s="336"/>
      <c r="E1612" s="337"/>
      <c r="F1612" s="338"/>
    </row>
    <row r="1613" spans="1:6" ht="20.25">
      <c r="A1613" s="335"/>
      <c r="B1613" s="336"/>
      <c r="C1613" s="336"/>
      <c r="D1613" s="336"/>
      <c r="E1613" s="337"/>
      <c r="F1613" s="338"/>
    </row>
    <row r="1614" spans="1:6" ht="20.25">
      <c r="A1614" s="335"/>
      <c r="B1614" s="336"/>
      <c r="C1614" s="336"/>
      <c r="D1614" s="336"/>
      <c r="E1614" s="337"/>
      <c r="F1614" s="338"/>
    </row>
    <row r="1615" spans="1:6" ht="20.25">
      <c r="A1615" s="335"/>
      <c r="B1615" s="336"/>
      <c r="C1615" s="336"/>
      <c r="D1615" s="336"/>
      <c r="E1615" s="337"/>
      <c r="F1615" s="338"/>
    </row>
    <row r="1616" spans="1:6" ht="20.25">
      <c r="A1616" s="335"/>
      <c r="B1616" s="336"/>
      <c r="C1616" s="336"/>
      <c r="D1616" s="336"/>
      <c r="E1616" s="337"/>
      <c r="F1616" s="338"/>
    </row>
    <row r="1617" spans="1:6" ht="20.25">
      <c r="A1617" s="335"/>
      <c r="B1617" s="336"/>
      <c r="C1617" s="336"/>
      <c r="D1617" s="336"/>
      <c r="E1617" s="337"/>
      <c r="F1617" s="338"/>
    </row>
    <row r="1618" spans="1:6" ht="20.25">
      <c r="A1618" s="335"/>
      <c r="B1618" s="336"/>
      <c r="C1618" s="336"/>
      <c r="D1618" s="336"/>
      <c r="E1618" s="337"/>
      <c r="F1618" s="338"/>
    </row>
    <row r="1619" spans="1:6" ht="20.25">
      <c r="A1619" s="335"/>
      <c r="B1619" s="336"/>
      <c r="C1619" s="336"/>
      <c r="D1619" s="336"/>
      <c r="E1619" s="337"/>
      <c r="F1619" s="338"/>
    </row>
    <row r="1620" spans="1:6" ht="20.25">
      <c r="A1620" s="335"/>
      <c r="B1620" s="336"/>
      <c r="C1620" s="336"/>
      <c r="D1620" s="336"/>
      <c r="E1620" s="337"/>
      <c r="F1620" s="338"/>
    </row>
    <row r="1621" spans="1:6" ht="20.25">
      <c r="A1621" s="335"/>
      <c r="B1621" s="336"/>
      <c r="C1621" s="336"/>
      <c r="D1621" s="336"/>
      <c r="E1621" s="337"/>
      <c r="F1621" s="338"/>
    </row>
    <row r="1622" spans="1:6" ht="20.25">
      <c r="A1622" s="335"/>
      <c r="B1622" s="336"/>
      <c r="C1622" s="336"/>
      <c r="D1622" s="336"/>
      <c r="E1622" s="337"/>
      <c r="F1622" s="338"/>
    </row>
    <row r="1623" spans="1:6" ht="20.25">
      <c r="A1623" s="335"/>
      <c r="B1623" s="336"/>
      <c r="C1623" s="336"/>
      <c r="D1623" s="336"/>
      <c r="E1623" s="337"/>
      <c r="F1623" s="338"/>
    </row>
    <row r="1624" spans="1:6" ht="20.25">
      <c r="A1624" s="335"/>
      <c r="B1624" s="336"/>
      <c r="C1624" s="336"/>
      <c r="D1624" s="336"/>
      <c r="E1624" s="337"/>
      <c r="F1624" s="338"/>
    </row>
    <row r="1625" spans="1:6" ht="20.25">
      <c r="A1625" s="335"/>
      <c r="B1625" s="336"/>
      <c r="C1625" s="336"/>
      <c r="D1625" s="336"/>
      <c r="E1625" s="337"/>
      <c r="F1625" s="338"/>
    </row>
    <row r="1626" spans="1:6" ht="20.25">
      <c r="A1626" s="335"/>
      <c r="B1626" s="336"/>
      <c r="C1626" s="336"/>
      <c r="D1626" s="336"/>
      <c r="E1626" s="337"/>
      <c r="F1626" s="338"/>
    </row>
    <row r="1627" spans="1:6" ht="20.25">
      <c r="A1627" s="335"/>
      <c r="B1627" s="336"/>
      <c r="C1627" s="336"/>
      <c r="D1627" s="336"/>
      <c r="E1627" s="337"/>
      <c r="F1627" s="338"/>
    </row>
    <row r="1628" spans="1:6" ht="20.25">
      <c r="A1628" s="335"/>
      <c r="B1628" s="336"/>
      <c r="C1628" s="336"/>
      <c r="D1628" s="336"/>
      <c r="E1628" s="337"/>
      <c r="F1628" s="338"/>
    </row>
    <row r="1629" spans="1:6" ht="20.25">
      <c r="A1629" s="335"/>
      <c r="B1629" s="336"/>
      <c r="C1629" s="336"/>
      <c r="D1629" s="336"/>
      <c r="E1629" s="337"/>
      <c r="F1629" s="338"/>
    </row>
    <row r="1630" spans="1:6" ht="20.25">
      <c r="A1630" s="335"/>
      <c r="B1630" s="336"/>
      <c r="C1630" s="336"/>
      <c r="D1630" s="336"/>
      <c r="E1630" s="337"/>
      <c r="F1630" s="338"/>
    </row>
    <row r="1631" spans="1:6" ht="20.25">
      <c r="A1631" s="335"/>
      <c r="B1631" s="336"/>
      <c r="C1631" s="336"/>
      <c r="D1631" s="336"/>
      <c r="E1631" s="337"/>
      <c r="F1631" s="338"/>
    </row>
    <row r="1632" spans="1:6" ht="20.25">
      <c r="A1632" s="335"/>
      <c r="B1632" s="336"/>
      <c r="C1632" s="336"/>
      <c r="D1632" s="336"/>
      <c r="E1632" s="337"/>
      <c r="F1632" s="338"/>
    </row>
    <row r="1633" spans="1:6" ht="20.25">
      <c r="A1633" s="335"/>
      <c r="B1633" s="336"/>
      <c r="C1633" s="336"/>
      <c r="D1633" s="336"/>
      <c r="E1633" s="337"/>
      <c r="F1633" s="338"/>
    </row>
    <row r="1634" spans="1:6" ht="20.25">
      <c r="A1634" s="335"/>
      <c r="B1634" s="336"/>
      <c r="C1634" s="336"/>
      <c r="D1634" s="336"/>
      <c r="E1634" s="337"/>
      <c r="F1634" s="338"/>
    </row>
    <row r="1635" spans="1:6" ht="20.25">
      <c r="A1635" s="335"/>
      <c r="B1635" s="336"/>
      <c r="C1635" s="336"/>
      <c r="D1635" s="336"/>
      <c r="E1635" s="337"/>
      <c r="F1635" s="338"/>
    </row>
    <row r="1636" spans="1:6" ht="20.25">
      <c r="A1636" s="335"/>
      <c r="B1636" s="336"/>
      <c r="C1636" s="336"/>
      <c r="D1636" s="336"/>
      <c r="E1636" s="337"/>
      <c r="F1636" s="338"/>
    </row>
    <row r="1637" spans="1:6" ht="20.25">
      <c r="A1637" s="335"/>
      <c r="B1637" s="336"/>
      <c r="C1637" s="336"/>
      <c r="D1637" s="336"/>
      <c r="E1637" s="337"/>
      <c r="F1637" s="338"/>
    </row>
    <row r="1638" spans="1:6" ht="20.25">
      <c r="A1638" s="335"/>
      <c r="B1638" s="336"/>
      <c r="C1638" s="336"/>
      <c r="D1638" s="336"/>
      <c r="E1638" s="337"/>
      <c r="F1638" s="338"/>
    </row>
    <row r="1639" spans="1:6" ht="20.25">
      <c r="A1639" s="335"/>
      <c r="B1639" s="336"/>
      <c r="C1639" s="336"/>
      <c r="D1639" s="336"/>
      <c r="E1639" s="337"/>
      <c r="F1639" s="338"/>
    </row>
    <row r="1640" spans="1:6" ht="20.25">
      <c r="A1640" s="335"/>
      <c r="B1640" s="336"/>
      <c r="C1640" s="336"/>
      <c r="D1640" s="336"/>
      <c r="E1640" s="337"/>
      <c r="F1640" s="338"/>
    </row>
    <row r="1641" spans="1:6" ht="20.25">
      <c r="A1641" s="335"/>
      <c r="B1641" s="336"/>
      <c r="C1641" s="336"/>
      <c r="D1641" s="336"/>
      <c r="E1641" s="337"/>
      <c r="F1641" s="338"/>
    </row>
    <row r="1642" spans="1:6" ht="20.25">
      <c r="A1642" s="335"/>
      <c r="B1642" s="336"/>
      <c r="C1642" s="336"/>
      <c r="D1642" s="336"/>
      <c r="E1642" s="337"/>
      <c r="F1642" s="338"/>
    </row>
    <row r="1643" spans="1:6" ht="20.25">
      <c r="A1643" s="335"/>
      <c r="B1643" s="336"/>
      <c r="C1643" s="336"/>
      <c r="D1643" s="336"/>
      <c r="E1643" s="337"/>
      <c r="F1643" s="338"/>
    </row>
    <row r="1644" spans="1:6" ht="20.25">
      <c r="A1644" s="335"/>
      <c r="B1644" s="336"/>
      <c r="C1644" s="336"/>
      <c r="D1644" s="336"/>
      <c r="E1644" s="337"/>
      <c r="F1644" s="338"/>
    </row>
    <row r="1645" spans="1:6" ht="20.25">
      <c r="A1645" s="335"/>
      <c r="B1645" s="336"/>
      <c r="C1645" s="336"/>
      <c r="D1645" s="336"/>
      <c r="E1645" s="337"/>
      <c r="F1645" s="338"/>
    </row>
    <row r="1646" spans="1:6" ht="20.25">
      <c r="A1646" s="335"/>
      <c r="B1646" s="336"/>
      <c r="C1646" s="336"/>
      <c r="D1646" s="336"/>
      <c r="E1646" s="337"/>
      <c r="F1646" s="338"/>
    </row>
    <row r="1647" spans="1:6" ht="20.25">
      <c r="A1647" s="335"/>
      <c r="B1647" s="336"/>
      <c r="C1647" s="336"/>
      <c r="D1647" s="336"/>
      <c r="E1647" s="337"/>
      <c r="F1647" s="338"/>
    </row>
    <row r="1648" spans="1:6" ht="20.25">
      <c r="A1648" s="335"/>
      <c r="B1648" s="336"/>
      <c r="C1648" s="336"/>
      <c r="D1648" s="336"/>
      <c r="E1648" s="337"/>
      <c r="F1648" s="338"/>
    </row>
    <row r="1649" spans="1:6" ht="20.25">
      <c r="A1649" s="335"/>
      <c r="B1649" s="336"/>
      <c r="C1649" s="336"/>
      <c r="D1649" s="336"/>
      <c r="E1649" s="337"/>
      <c r="F1649" s="338"/>
    </row>
    <row r="1650" spans="1:6" ht="20.25">
      <c r="A1650" s="335"/>
      <c r="B1650" s="336"/>
      <c r="C1650" s="336"/>
      <c r="D1650" s="336"/>
      <c r="E1650" s="337"/>
      <c r="F1650" s="338"/>
    </row>
    <row r="1651" spans="1:6" ht="20.25">
      <c r="A1651" s="335"/>
      <c r="B1651" s="336"/>
      <c r="C1651" s="336"/>
      <c r="D1651" s="336"/>
      <c r="E1651" s="337"/>
      <c r="F1651" s="338"/>
    </row>
    <row r="1652" spans="1:6" ht="20.25">
      <c r="A1652" s="335"/>
      <c r="B1652" s="336"/>
      <c r="C1652" s="336"/>
      <c r="D1652" s="336"/>
      <c r="E1652" s="337"/>
      <c r="F1652" s="338"/>
    </row>
    <row r="1653" spans="1:6" ht="20.25">
      <c r="A1653" s="335"/>
      <c r="B1653" s="336"/>
      <c r="C1653" s="336"/>
      <c r="D1653" s="336"/>
      <c r="E1653" s="337"/>
      <c r="F1653" s="338"/>
    </row>
    <row r="1654" spans="1:6" ht="20.25">
      <c r="A1654" s="335"/>
      <c r="B1654" s="336"/>
      <c r="C1654" s="336"/>
      <c r="D1654" s="336"/>
      <c r="E1654" s="337"/>
      <c r="F1654" s="338"/>
    </row>
    <row r="1655" spans="1:6" ht="20.25">
      <c r="A1655" s="335"/>
      <c r="B1655" s="336"/>
      <c r="C1655" s="336"/>
      <c r="D1655" s="336"/>
      <c r="E1655" s="337"/>
      <c r="F1655" s="338"/>
    </row>
    <row r="1656" spans="1:6" ht="20.25">
      <c r="A1656" s="335"/>
      <c r="B1656" s="336"/>
      <c r="C1656" s="336"/>
      <c r="D1656" s="336"/>
      <c r="E1656" s="337"/>
      <c r="F1656" s="338"/>
    </row>
    <row r="1657" spans="1:6" ht="20.25">
      <c r="A1657" s="335"/>
      <c r="B1657" s="336"/>
      <c r="C1657" s="336"/>
      <c r="D1657" s="336"/>
      <c r="E1657" s="337"/>
      <c r="F1657" s="338"/>
    </row>
    <row r="1658" spans="1:6" ht="20.25">
      <c r="A1658" s="335"/>
      <c r="B1658" s="336"/>
      <c r="C1658" s="336"/>
      <c r="D1658" s="336"/>
      <c r="E1658" s="337"/>
      <c r="F1658" s="338"/>
    </row>
    <row r="1659" spans="1:6" ht="20.25">
      <c r="A1659" s="335"/>
      <c r="B1659" s="336"/>
      <c r="C1659" s="336"/>
      <c r="D1659" s="336"/>
      <c r="E1659" s="337"/>
      <c r="F1659" s="338"/>
    </row>
    <row r="1660" spans="1:6" ht="20.25">
      <c r="A1660" s="335"/>
      <c r="B1660" s="336"/>
      <c r="C1660" s="336"/>
      <c r="D1660" s="336"/>
      <c r="E1660" s="337"/>
      <c r="F1660" s="338"/>
    </row>
    <row r="1661" spans="1:6" ht="20.25">
      <c r="A1661" s="335"/>
      <c r="B1661" s="336"/>
      <c r="C1661" s="336"/>
      <c r="D1661" s="336"/>
      <c r="E1661" s="337"/>
      <c r="F1661" s="338"/>
    </row>
    <row r="1662" spans="1:6" ht="20.25">
      <c r="A1662" s="335"/>
      <c r="B1662" s="336"/>
      <c r="C1662" s="336"/>
      <c r="D1662" s="336"/>
      <c r="E1662" s="337"/>
      <c r="F1662" s="338"/>
    </row>
    <row r="1663" spans="1:6" ht="20.25">
      <c r="A1663" s="335"/>
      <c r="B1663" s="336"/>
      <c r="C1663" s="336"/>
      <c r="D1663" s="336"/>
      <c r="E1663" s="337"/>
      <c r="F1663" s="338"/>
    </row>
    <row r="1664" spans="1:6" ht="20.25">
      <c r="A1664" s="335"/>
      <c r="B1664" s="336"/>
      <c r="C1664" s="336"/>
      <c r="D1664" s="336"/>
      <c r="E1664" s="337"/>
      <c r="F1664" s="338"/>
    </row>
    <row r="1665" spans="1:6" ht="20.25">
      <c r="A1665" s="335"/>
      <c r="B1665" s="336"/>
      <c r="C1665" s="336"/>
      <c r="D1665" s="336"/>
      <c r="E1665" s="337"/>
      <c r="F1665" s="338"/>
    </row>
    <row r="1666" spans="1:6" ht="20.25">
      <c r="A1666" s="335"/>
      <c r="B1666" s="336"/>
      <c r="C1666" s="336"/>
      <c r="D1666" s="336"/>
      <c r="E1666" s="337"/>
      <c r="F1666" s="338"/>
    </row>
    <row r="1667" spans="1:6" ht="20.25">
      <c r="A1667" s="335"/>
      <c r="B1667" s="336"/>
      <c r="C1667" s="336"/>
      <c r="D1667" s="336"/>
      <c r="E1667" s="337"/>
      <c r="F1667" s="338"/>
    </row>
    <row r="1668" spans="1:6" ht="20.25">
      <c r="A1668" s="335"/>
      <c r="B1668" s="336"/>
      <c r="C1668" s="336"/>
      <c r="D1668" s="336"/>
      <c r="E1668" s="337"/>
      <c r="F1668" s="338"/>
    </row>
    <row r="1669" spans="1:6" ht="20.25">
      <c r="A1669" s="335"/>
      <c r="B1669" s="336"/>
      <c r="C1669" s="336"/>
      <c r="D1669" s="336"/>
      <c r="E1669" s="337"/>
      <c r="F1669" s="338"/>
    </row>
    <row r="1670" spans="1:6" ht="20.25">
      <c r="A1670" s="335"/>
      <c r="B1670" s="336"/>
      <c r="C1670" s="336"/>
      <c r="D1670" s="336"/>
      <c r="E1670" s="337"/>
      <c r="F1670" s="338"/>
    </row>
    <row r="1671" spans="1:6" ht="20.25">
      <c r="A1671" s="335"/>
      <c r="B1671" s="336"/>
      <c r="C1671" s="336"/>
      <c r="D1671" s="336"/>
      <c r="E1671" s="337"/>
      <c r="F1671" s="338"/>
    </row>
    <row r="1672" spans="1:6" ht="20.25">
      <c r="A1672" s="335"/>
      <c r="B1672" s="336"/>
      <c r="C1672" s="336"/>
      <c r="D1672" s="336"/>
      <c r="E1672" s="337"/>
      <c r="F1672" s="338"/>
    </row>
    <row r="1673" spans="1:6" ht="20.25">
      <c r="A1673" s="335"/>
      <c r="B1673" s="336"/>
      <c r="C1673" s="336"/>
      <c r="D1673" s="336"/>
      <c r="E1673" s="337"/>
      <c r="F1673" s="338"/>
    </row>
    <row r="1674" spans="1:6" ht="20.25">
      <c r="A1674" s="335"/>
      <c r="B1674" s="336"/>
      <c r="C1674" s="336"/>
      <c r="D1674" s="336"/>
      <c r="E1674" s="337"/>
      <c r="F1674" s="338"/>
    </row>
    <row r="1675" spans="1:6" ht="20.25">
      <c r="A1675" s="335"/>
      <c r="B1675" s="336"/>
      <c r="C1675" s="336"/>
      <c r="D1675" s="336"/>
      <c r="E1675" s="337"/>
      <c r="F1675" s="338"/>
    </row>
    <row r="1676" spans="1:6" ht="20.25">
      <c r="A1676" s="335"/>
      <c r="B1676" s="336"/>
      <c r="C1676" s="336"/>
      <c r="D1676" s="336"/>
      <c r="E1676" s="337"/>
      <c r="F1676" s="338"/>
    </row>
    <row r="1677" spans="1:6" ht="20.25">
      <c r="A1677" s="335"/>
      <c r="B1677" s="336"/>
      <c r="C1677" s="336"/>
      <c r="D1677" s="336"/>
      <c r="E1677" s="337"/>
      <c r="F1677" s="338"/>
    </row>
    <row r="1678" spans="1:6" ht="20.25">
      <c r="A1678" s="335"/>
      <c r="B1678" s="336"/>
      <c r="C1678" s="336"/>
      <c r="D1678" s="336"/>
      <c r="E1678" s="337"/>
      <c r="F1678" s="338"/>
    </row>
    <row r="1679" spans="1:6" ht="20.25">
      <c r="A1679" s="335"/>
      <c r="B1679" s="336"/>
      <c r="C1679" s="336"/>
      <c r="D1679" s="336"/>
      <c r="E1679" s="337"/>
      <c r="F1679" s="338"/>
    </row>
    <row r="1680" spans="1:6" ht="20.25">
      <c r="A1680" s="335"/>
      <c r="B1680" s="336"/>
      <c r="C1680" s="336"/>
      <c r="D1680" s="336"/>
      <c r="E1680" s="337"/>
      <c r="F1680" s="338"/>
    </row>
    <row r="1681" spans="1:6" ht="20.25">
      <c r="A1681" s="335"/>
      <c r="B1681" s="336"/>
      <c r="C1681" s="336"/>
      <c r="D1681" s="336"/>
      <c r="E1681" s="337"/>
      <c r="F1681" s="338"/>
    </row>
    <row r="1682" spans="1:6" ht="20.25">
      <c r="A1682" s="335"/>
      <c r="B1682" s="336"/>
      <c r="C1682" s="336"/>
      <c r="D1682" s="336"/>
      <c r="E1682" s="337"/>
      <c r="F1682" s="338"/>
    </row>
    <row r="1683" spans="1:6" ht="20.25">
      <c r="A1683" s="335"/>
      <c r="B1683" s="336"/>
      <c r="C1683" s="336"/>
      <c r="D1683" s="336"/>
      <c r="E1683" s="337"/>
      <c r="F1683" s="338"/>
    </row>
    <row r="1684" spans="1:6" ht="20.25">
      <c r="A1684" s="335"/>
      <c r="B1684" s="336"/>
      <c r="C1684" s="336"/>
      <c r="D1684" s="336"/>
      <c r="E1684" s="337"/>
      <c r="F1684" s="338"/>
    </row>
    <row r="1685" spans="1:6" ht="20.25">
      <c r="A1685" s="335"/>
      <c r="B1685" s="336"/>
      <c r="C1685" s="336"/>
      <c r="D1685" s="336"/>
      <c r="E1685" s="337"/>
      <c r="F1685" s="338"/>
    </row>
    <row r="1686" spans="1:6" ht="20.25">
      <c r="A1686" s="335"/>
      <c r="B1686" s="336"/>
      <c r="C1686" s="336"/>
      <c r="D1686" s="336"/>
      <c r="E1686" s="337"/>
      <c r="F1686" s="338"/>
    </row>
    <row r="1687" spans="1:6" ht="20.25">
      <c r="A1687" s="335"/>
      <c r="B1687" s="336"/>
      <c r="C1687" s="336"/>
      <c r="D1687" s="336"/>
      <c r="E1687" s="337"/>
      <c r="F1687" s="338"/>
    </row>
    <row r="1688" spans="1:6" ht="20.25">
      <c r="A1688" s="335"/>
      <c r="B1688" s="336"/>
      <c r="C1688" s="336"/>
      <c r="D1688" s="336"/>
      <c r="E1688" s="337"/>
      <c r="F1688" s="338"/>
    </row>
    <row r="1689" spans="1:6" ht="20.25">
      <c r="A1689" s="335"/>
      <c r="B1689" s="336"/>
      <c r="C1689" s="336"/>
      <c r="D1689" s="336"/>
      <c r="E1689" s="337"/>
      <c r="F1689" s="338"/>
    </row>
    <row r="1690" spans="1:6" ht="20.25">
      <c r="A1690" s="335"/>
      <c r="B1690" s="336"/>
      <c r="C1690" s="336"/>
      <c r="D1690" s="336"/>
      <c r="E1690" s="337"/>
      <c r="F1690" s="338"/>
    </row>
    <row r="1691" spans="1:6" ht="20.25">
      <c r="A1691" s="335"/>
      <c r="B1691" s="336"/>
      <c r="C1691" s="336"/>
      <c r="D1691" s="336"/>
      <c r="E1691" s="337"/>
      <c r="F1691" s="338"/>
    </row>
    <row r="1692" spans="1:6" ht="20.25">
      <c r="A1692" s="335"/>
      <c r="B1692" s="336"/>
      <c r="C1692" s="336"/>
      <c r="D1692" s="336"/>
      <c r="E1692" s="337"/>
      <c r="F1692" s="338"/>
    </row>
    <row r="1693" spans="1:6" ht="20.25">
      <c r="A1693" s="335"/>
      <c r="B1693" s="336"/>
      <c r="C1693" s="336"/>
      <c r="D1693" s="336"/>
      <c r="E1693" s="337"/>
      <c r="F1693" s="338"/>
    </row>
    <row r="1694" spans="1:6" ht="20.25">
      <c r="A1694" s="335"/>
      <c r="B1694" s="336"/>
      <c r="C1694" s="336"/>
      <c r="D1694" s="336"/>
      <c r="E1694" s="337"/>
      <c r="F1694" s="338"/>
    </row>
    <row r="1695" spans="1:6" ht="20.25">
      <c r="A1695" s="335"/>
      <c r="B1695" s="336"/>
      <c r="C1695" s="336"/>
      <c r="D1695" s="336"/>
      <c r="E1695" s="337"/>
      <c r="F1695" s="338"/>
    </row>
    <row r="1696" spans="1:6" ht="20.25">
      <c r="A1696" s="335"/>
      <c r="B1696" s="336"/>
      <c r="C1696" s="336"/>
      <c r="D1696" s="336"/>
      <c r="E1696" s="337"/>
      <c r="F1696" s="338"/>
    </row>
    <row r="1697" spans="1:6" ht="20.25">
      <c r="A1697" s="335"/>
      <c r="B1697" s="336"/>
      <c r="C1697" s="336"/>
      <c r="D1697" s="336"/>
      <c r="E1697" s="337"/>
      <c r="F1697" s="338"/>
    </row>
    <row r="1698" spans="1:6" ht="20.25">
      <c r="A1698" s="335"/>
      <c r="B1698" s="336"/>
      <c r="C1698" s="336"/>
      <c r="D1698" s="336"/>
      <c r="E1698" s="337"/>
      <c r="F1698" s="338"/>
    </row>
    <row r="1699" spans="1:6" ht="20.25">
      <c r="A1699" s="335"/>
      <c r="B1699" s="336"/>
      <c r="C1699" s="336"/>
      <c r="D1699" s="336"/>
      <c r="E1699" s="337"/>
      <c r="F1699" s="338"/>
    </row>
    <row r="1700" spans="1:6" ht="20.25">
      <c r="A1700" s="335"/>
      <c r="B1700" s="336"/>
      <c r="C1700" s="336"/>
      <c r="D1700" s="336"/>
      <c r="E1700" s="337"/>
      <c r="F1700" s="338"/>
    </row>
    <row r="1701" spans="1:6" ht="20.25">
      <c r="A1701" s="335"/>
      <c r="B1701" s="336"/>
      <c r="C1701" s="336"/>
      <c r="D1701" s="336"/>
      <c r="E1701" s="337"/>
      <c r="F1701" s="338"/>
    </row>
    <row r="1702" spans="1:6" ht="20.25">
      <c r="A1702" s="335"/>
      <c r="B1702" s="336"/>
      <c r="C1702" s="336"/>
      <c r="D1702" s="336"/>
      <c r="E1702" s="337"/>
      <c r="F1702" s="338"/>
    </row>
    <row r="1703" spans="1:6" ht="20.25">
      <c r="A1703" s="335"/>
      <c r="B1703" s="336"/>
      <c r="C1703" s="336"/>
      <c r="D1703" s="336"/>
      <c r="E1703" s="337"/>
      <c r="F1703" s="338"/>
    </row>
    <row r="1704" spans="1:6" ht="20.25">
      <c r="A1704" s="335"/>
      <c r="B1704" s="336"/>
      <c r="C1704" s="336"/>
      <c r="D1704" s="336"/>
      <c r="E1704" s="337"/>
      <c r="F1704" s="338"/>
    </row>
    <row r="1705" spans="1:6" ht="20.25">
      <c r="A1705" s="335"/>
      <c r="B1705" s="336"/>
      <c r="C1705" s="336"/>
      <c r="D1705" s="336"/>
      <c r="E1705" s="337"/>
      <c r="F1705" s="338"/>
    </row>
    <row r="1706" spans="1:6" ht="20.25">
      <c r="A1706" s="335"/>
      <c r="B1706" s="336"/>
      <c r="C1706" s="336"/>
      <c r="D1706" s="336"/>
      <c r="E1706" s="337"/>
      <c r="F1706" s="338"/>
    </row>
    <row r="1707" spans="1:6" ht="20.25">
      <c r="A1707" s="335"/>
      <c r="B1707" s="336"/>
      <c r="C1707" s="336"/>
      <c r="D1707" s="336"/>
      <c r="E1707" s="337"/>
      <c r="F1707" s="338"/>
    </row>
    <row r="1708" spans="1:6" ht="20.25">
      <c r="A1708" s="335"/>
      <c r="B1708" s="336"/>
      <c r="C1708" s="336"/>
      <c r="D1708" s="336"/>
      <c r="E1708" s="337"/>
      <c r="F1708" s="338"/>
    </row>
    <row r="1709" spans="1:6" ht="20.25">
      <c r="A1709" s="335"/>
      <c r="B1709" s="336"/>
      <c r="C1709" s="336"/>
      <c r="D1709" s="336"/>
      <c r="E1709" s="337"/>
      <c r="F1709" s="338"/>
    </row>
    <row r="1710" spans="1:6" ht="20.25">
      <c r="A1710" s="335"/>
      <c r="B1710" s="336"/>
      <c r="C1710" s="336"/>
      <c r="D1710" s="336"/>
      <c r="E1710" s="337"/>
      <c r="F1710" s="338"/>
    </row>
    <row r="1711" spans="1:6" ht="20.25">
      <c r="A1711" s="335"/>
      <c r="B1711" s="336"/>
      <c r="C1711" s="336"/>
      <c r="D1711" s="336"/>
      <c r="E1711" s="337"/>
      <c r="F1711" s="338"/>
    </row>
    <row r="1712" spans="1:6" ht="20.25">
      <c r="A1712" s="335"/>
      <c r="B1712" s="336"/>
      <c r="C1712" s="336"/>
      <c r="D1712" s="336"/>
      <c r="E1712" s="337"/>
      <c r="F1712" s="338"/>
    </row>
    <row r="1713" spans="1:6" ht="20.25">
      <c r="A1713" s="335"/>
      <c r="B1713" s="336"/>
      <c r="C1713" s="336"/>
      <c r="D1713" s="336"/>
      <c r="E1713" s="337"/>
      <c r="F1713" s="338"/>
    </row>
    <row r="1714" spans="1:6" ht="20.25">
      <c r="A1714" s="335"/>
      <c r="B1714" s="336"/>
      <c r="C1714" s="336"/>
      <c r="D1714" s="336"/>
      <c r="E1714" s="337"/>
      <c r="F1714" s="338"/>
    </row>
    <row r="1715" spans="1:6" ht="20.25">
      <c r="A1715" s="335"/>
      <c r="B1715" s="336"/>
      <c r="C1715" s="336"/>
      <c r="D1715" s="336"/>
      <c r="E1715" s="337"/>
      <c r="F1715" s="338"/>
    </row>
    <row r="1716" spans="1:6" ht="20.25">
      <c r="A1716" s="335"/>
      <c r="B1716" s="336"/>
      <c r="C1716" s="336"/>
      <c r="D1716" s="336"/>
      <c r="E1716" s="337"/>
      <c r="F1716" s="338"/>
    </row>
    <row r="1717" spans="1:6" ht="20.25">
      <c r="A1717" s="335"/>
      <c r="B1717" s="336"/>
      <c r="C1717" s="336"/>
      <c r="D1717" s="336"/>
      <c r="E1717" s="337"/>
      <c r="F1717" s="338"/>
    </row>
    <row r="1718" spans="1:6" ht="20.25">
      <c r="A1718" s="335"/>
      <c r="B1718" s="336"/>
      <c r="C1718" s="336"/>
      <c r="D1718" s="336"/>
      <c r="E1718" s="337"/>
      <c r="F1718" s="338"/>
    </row>
    <row r="1719" spans="1:6" ht="20.25">
      <c r="A1719" s="335"/>
      <c r="B1719" s="336"/>
      <c r="C1719" s="336"/>
      <c r="D1719" s="336"/>
      <c r="E1719" s="337"/>
      <c r="F1719" s="338"/>
    </row>
    <row r="1720" spans="1:6" ht="20.25">
      <c r="A1720" s="335"/>
      <c r="B1720" s="336"/>
      <c r="C1720" s="336"/>
      <c r="D1720" s="336"/>
      <c r="E1720" s="337"/>
      <c r="F1720" s="338"/>
    </row>
    <row r="1721" spans="1:6" ht="20.25">
      <c r="A1721" s="335"/>
      <c r="B1721" s="336"/>
      <c r="C1721" s="336"/>
      <c r="D1721" s="336"/>
      <c r="E1721" s="337"/>
      <c r="F1721" s="338"/>
    </row>
    <row r="1722" spans="1:6" ht="20.25">
      <c r="A1722" s="335"/>
      <c r="B1722" s="336"/>
      <c r="C1722" s="336"/>
      <c r="D1722" s="336"/>
      <c r="E1722" s="337"/>
      <c r="F1722" s="338"/>
    </row>
    <row r="1723" spans="1:6" ht="20.25">
      <c r="A1723" s="335"/>
      <c r="B1723" s="336"/>
      <c r="C1723" s="336"/>
      <c r="D1723" s="336"/>
      <c r="E1723" s="337"/>
      <c r="F1723" s="338"/>
    </row>
    <row r="1724" spans="1:6" ht="20.25">
      <c r="A1724" s="335"/>
      <c r="B1724" s="336"/>
      <c r="C1724" s="336"/>
      <c r="D1724" s="336"/>
      <c r="E1724" s="337"/>
      <c r="F1724" s="338"/>
    </row>
    <row r="1725" spans="1:6" ht="20.25">
      <c r="A1725" s="335"/>
      <c r="B1725" s="336"/>
      <c r="C1725" s="336"/>
      <c r="D1725" s="336"/>
      <c r="E1725" s="337"/>
      <c r="F1725" s="338"/>
    </row>
    <row r="1726" spans="1:6" ht="20.25">
      <c r="A1726" s="335"/>
      <c r="B1726" s="336"/>
      <c r="C1726" s="336"/>
      <c r="D1726" s="336"/>
      <c r="E1726" s="337"/>
      <c r="F1726" s="338"/>
    </row>
    <row r="1727" spans="1:6" ht="20.25">
      <c r="A1727" s="335"/>
      <c r="B1727" s="336"/>
      <c r="C1727" s="336"/>
      <c r="D1727" s="336"/>
      <c r="E1727" s="337"/>
      <c r="F1727" s="338"/>
    </row>
    <row r="1728" spans="1:6" ht="20.25">
      <c r="A1728" s="335"/>
      <c r="B1728" s="336"/>
      <c r="C1728" s="336"/>
      <c r="D1728" s="336"/>
      <c r="E1728" s="337"/>
      <c r="F1728" s="338"/>
    </row>
    <row r="1729" spans="1:6" ht="20.25">
      <c r="A1729" s="335"/>
      <c r="B1729" s="336"/>
      <c r="C1729" s="336"/>
      <c r="D1729" s="336"/>
      <c r="E1729" s="337"/>
      <c r="F1729" s="338"/>
    </row>
    <row r="1730" spans="1:6" ht="20.25">
      <c r="A1730" s="335"/>
      <c r="B1730" s="336"/>
      <c r="C1730" s="336"/>
      <c r="D1730" s="336"/>
      <c r="E1730" s="337"/>
      <c r="F1730" s="338"/>
    </row>
    <row r="1731" spans="1:6" ht="20.25">
      <c r="A1731" s="335"/>
      <c r="B1731" s="336"/>
      <c r="C1731" s="336"/>
      <c r="D1731" s="336"/>
      <c r="E1731" s="337"/>
      <c r="F1731" s="338"/>
    </row>
    <row r="1732" spans="1:6" ht="20.25">
      <c r="A1732" s="335"/>
      <c r="B1732" s="336"/>
      <c r="C1732" s="336"/>
      <c r="D1732" s="336"/>
      <c r="E1732" s="337"/>
      <c r="F1732" s="338"/>
    </row>
    <row r="1733" spans="1:6" ht="20.25">
      <c r="A1733" s="335"/>
      <c r="B1733" s="336"/>
      <c r="C1733" s="336"/>
      <c r="D1733" s="336"/>
      <c r="E1733" s="337"/>
      <c r="F1733" s="338"/>
    </row>
    <row r="1734" spans="1:6" ht="20.25">
      <c r="A1734" s="335"/>
      <c r="B1734" s="336"/>
      <c r="C1734" s="336"/>
      <c r="D1734" s="336"/>
      <c r="E1734" s="337"/>
      <c r="F1734" s="338"/>
    </row>
    <row r="1735" spans="1:6" ht="20.25">
      <c r="A1735" s="335"/>
      <c r="B1735" s="336"/>
      <c r="C1735" s="336"/>
      <c r="D1735" s="336"/>
      <c r="E1735" s="337"/>
      <c r="F1735" s="338"/>
    </row>
    <row r="1736" spans="1:6" ht="20.25">
      <c r="A1736" s="335"/>
      <c r="B1736" s="336"/>
      <c r="C1736" s="336"/>
      <c r="D1736" s="336"/>
      <c r="E1736" s="337"/>
      <c r="F1736" s="338"/>
    </row>
    <row r="1737" spans="1:6" ht="20.25">
      <c r="A1737" s="335"/>
      <c r="B1737" s="336"/>
      <c r="C1737" s="336"/>
      <c r="D1737" s="336"/>
      <c r="E1737" s="337"/>
      <c r="F1737" s="338"/>
    </row>
    <row r="1738" spans="1:6" ht="20.25">
      <c r="A1738" s="335"/>
      <c r="B1738" s="336"/>
      <c r="C1738" s="336"/>
      <c r="D1738" s="336"/>
      <c r="E1738" s="337"/>
      <c r="F1738" s="338"/>
    </row>
    <row r="1739" spans="1:6" ht="20.25">
      <c r="A1739" s="335"/>
      <c r="B1739" s="336"/>
      <c r="C1739" s="336"/>
      <c r="D1739" s="336"/>
      <c r="E1739" s="337"/>
      <c r="F1739" s="338"/>
    </row>
    <row r="1740" spans="1:6" ht="20.25">
      <c r="A1740" s="335"/>
      <c r="B1740" s="336"/>
      <c r="C1740" s="336"/>
      <c r="D1740" s="336"/>
      <c r="E1740" s="337"/>
      <c r="F1740" s="338"/>
    </row>
    <row r="1741" spans="1:6" ht="20.25">
      <c r="A1741" s="335"/>
      <c r="B1741" s="336"/>
      <c r="C1741" s="336"/>
      <c r="D1741" s="336"/>
      <c r="E1741" s="337"/>
      <c r="F1741" s="338"/>
    </row>
    <row r="1742" spans="1:6" ht="20.25">
      <c r="A1742" s="335"/>
      <c r="B1742" s="336"/>
      <c r="C1742" s="336"/>
      <c r="D1742" s="336"/>
      <c r="E1742" s="337"/>
      <c r="F1742" s="338"/>
    </row>
    <row r="1743" spans="1:6" ht="20.25">
      <c r="A1743" s="335"/>
      <c r="B1743" s="336"/>
      <c r="C1743" s="336"/>
      <c r="D1743" s="336"/>
      <c r="E1743" s="337"/>
      <c r="F1743" s="338"/>
    </row>
    <row r="1744" spans="1:6" ht="20.25">
      <c r="A1744" s="335"/>
      <c r="B1744" s="336"/>
      <c r="C1744" s="336"/>
      <c r="D1744" s="336"/>
      <c r="E1744" s="337"/>
      <c r="F1744" s="338"/>
    </row>
    <row r="1745" spans="1:6" ht="20.25">
      <c r="A1745" s="335"/>
      <c r="B1745" s="336"/>
      <c r="C1745" s="336"/>
      <c r="D1745" s="336"/>
      <c r="E1745" s="337"/>
      <c r="F1745" s="338"/>
    </row>
    <row r="1746" spans="1:6" ht="20.25">
      <c r="A1746" s="335"/>
      <c r="B1746" s="336"/>
      <c r="C1746" s="336"/>
      <c r="D1746" s="336"/>
      <c r="E1746" s="337"/>
      <c r="F1746" s="338"/>
    </row>
    <row r="1747" spans="1:6" ht="20.25">
      <c r="A1747" s="335"/>
      <c r="B1747" s="336"/>
      <c r="C1747" s="336"/>
      <c r="D1747" s="336"/>
      <c r="E1747" s="337"/>
      <c r="F1747" s="338"/>
    </row>
    <row r="1748" spans="1:6" ht="20.25">
      <c r="A1748" s="335"/>
      <c r="B1748" s="336"/>
      <c r="C1748" s="336"/>
      <c r="D1748" s="336"/>
      <c r="E1748" s="337"/>
      <c r="F1748" s="338"/>
    </row>
    <row r="1749" spans="1:6" ht="20.25">
      <c r="A1749" s="335"/>
      <c r="B1749" s="336"/>
      <c r="C1749" s="336"/>
      <c r="D1749" s="336"/>
      <c r="E1749" s="337"/>
      <c r="F1749" s="338"/>
    </row>
    <row r="1750" spans="1:6" ht="20.25">
      <c r="A1750" s="335"/>
      <c r="B1750" s="336"/>
      <c r="C1750" s="336"/>
      <c r="D1750" s="336"/>
      <c r="E1750" s="337"/>
      <c r="F1750" s="338"/>
    </row>
    <row r="1751" spans="1:6" ht="20.25">
      <c r="A1751" s="335"/>
      <c r="B1751" s="336"/>
      <c r="C1751" s="336"/>
      <c r="D1751" s="336"/>
      <c r="E1751" s="337"/>
      <c r="F1751" s="338"/>
    </row>
    <row r="1752" spans="1:6" ht="20.25">
      <c r="A1752" s="335"/>
      <c r="B1752" s="336"/>
      <c r="C1752" s="336"/>
      <c r="D1752" s="336"/>
      <c r="E1752" s="337"/>
      <c r="F1752" s="338"/>
    </row>
    <row r="1753" spans="1:6" ht="20.25">
      <c r="A1753" s="335"/>
      <c r="B1753" s="336"/>
      <c r="C1753" s="336"/>
      <c r="D1753" s="336"/>
      <c r="E1753" s="337"/>
      <c r="F1753" s="338"/>
    </row>
    <row r="1754" spans="1:6" ht="20.25">
      <c r="A1754" s="335"/>
      <c r="B1754" s="336"/>
      <c r="C1754" s="336"/>
      <c r="D1754" s="336"/>
      <c r="E1754" s="337"/>
      <c r="F1754" s="338"/>
    </row>
    <row r="1755" spans="1:6" ht="20.25">
      <c r="A1755" s="335"/>
      <c r="B1755" s="336"/>
      <c r="C1755" s="336"/>
      <c r="D1755" s="336"/>
      <c r="E1755" s="337"/>
      <c r="F1755" s="338"/>
    </row>
    <row r="1756" spans="1:6" ht="20.25">
      <c r="A1756" s="335"/>
      <c r="B1756" s="336"/>
      <c r="C1756" s="336"/>
      <c r="D1756" s="336"/>
      <c r="E1756" s="337"/>
      <c r="F1756" s="338"/>
    </row>
    <row r="1757" spans="1:6" ht="20.25">
      <c r="A1757" s="335"/>
      <c r="B1757" s="336"/>
      <c r="C1757" s="336"/>
      <c r="D1757" s="336"/>
      <c r="E1757" s="337"/>
      <c r="F1757" s="338"/>
    </row>
    <row r="1758" spans="1:6" ht="20.25">
      <c r="A1758" s="335"/>
      <c r="B1758" s="336"/>
      <c r="C1758" s="336"/>
      <c r="D1758" s="336"/>
      <c r="E1758" s="337"/>
      <c r="F1758" s="338"/>
    </row>
    <row r="1759" spans="1:6" ht="20.25">
      <c r="A1759" s="335"/>
      <c r="B1759" s="336"/>
      <c r="C1759" s="336"/>
      <c r="D1759" s="336"/>
      <c r="E1759" s="337"/>
      <c r="F1759" s="338"/>
    </row>
    <row r="1760" spans="1:6" ht="20.25">
      <c r="A1760" s="335"/>
      <c r="B1760" s="336"/>
      <c r="C1760" s="336"/>
      <c r="D1760" s="336"/>
      <c r="E1760" s="337"/>
      <c r="F1760" s="338"/>
    </row>
    <row r="1761" spans="1:6" ht="20.25">
      <c r="A1761" s="335"/>
      <c r="B1761" s="336"/>
      <c r="C1761" s="336"/>
      <c r="D1761" s="336"/>
      <c r="E1761" s="337"/>
      <c r="F1761" s="338"/>
    </row>
    <row r="1762" spans="1:6" ht="20.25">
      <c r="A1762" s="335"/>
      <c r="B1762" s="336"/>
      <c r="C1762" s="336"/>
      <c r="D1762" s="336"/>
      <c r="E1762" s="337"/>
      <c r="F1762" s="338"/>
    </row>
    <row r="1763" spans="1:6" ht="20.25">
      <c r="A1763" s="335"/>
      <c r="B1763" s="336"/>
      <c r="C1763" s="336"/>
      <c r="D1763" s="336"/>
      <c r="E1763" s="337"/>
      <c r="F1763" s="338"/>
    </row>
    <row r="1764" spans="1:6" ht="20.25">
      <c r="A1764" s="335"/>
      <c r="B1764" s="336"/>
      <c r="C1764" s="336"/>
      <c r="D1764" s="336"/>
      <c r="E1764" s="337"/>
      <c r="F1764" s="338"/>
    </row>
    <row r="1765" spans="1:6" ht="20.25">
      <c r="A1765" s="335"/>
      <c r="B1765" s="336"/>
      <c r="C1765" s="336"/>
      <c r="D1765" s="336"/>
      <c r="E1765" s="337"/>
      <c r="F1765" s="338"/>
    </row>
    <row r="1766" spans="1:6" ht="20.25">
      <c r="A1766" s="335"/>
      <c r="B1766" s="336"/>
      <c r="C1766" s="336"/>
      <c r="D1766" s="336"/>
      <c r="E1766" s="337"/>
      <c r="F1766" s="338"/>
    </row>
    <row r="1767" spans="1:6" ht="20.25">
      <c r="A1767" s="335"/>
      <c r="B1767" s="336"/>
      <c r="C1767" s="336"/>
      <c r="D1767" s="336"/>
      <c r="E1767" s="337"/>
      <c r="F1767" s="338"/>
    </row>
    <row r="1768" spans="1:6" ht="20.25">
      <c r="A1768" s="335"/>
      <c r="B1768" s="336"/>
      <c r="C1768" s="336"/>
      <c r="D1768" s="336"/>
      <c r="E1768" s="337"/>
      <c r="F1768" s="338"/>
    </row>
    <row r="1769" spans="1:6" ht="20.25">
      <c r="A1769" s="335"/>
      <c r="B1769" s="336"/>
      <c r="C1769" s="336"/>
      <c r="D1769" s="336"/>
      <c r="E1769" s="337"/>
      <c r="F1769" s="338"/>
    </row>
    <row r="1770" spans="1:6" ht="20.25">
      <c r="A1770" s="335"/>
      <c r="B1770" s="336"/>
      <c r="C1770" s="336"/>
      <c r="D1770" s="336"/>
      <c r="E1770" s="337"/>
      <c r="F1770" s="338"/>
    </row>
    <row r="1771" spans="1:6" ht="20.25">
      <c r="A1771" s="335"/>
      <c r="B1771" s="336"/>
      <c r="C1771" s="336"/>
      <c r="D1771" s="336"/>
      <c r="E1771" s="337"/>
      <c r="F1771" s="338"/>
    </row>
    <row r="1772" spans="1:6" ht="20.25">
      <c r="A1772" s="335"/>
      <c r="B1772" s="336"/>
      <c r="C1772" s="336"/>
      <c r="D1772" s="336"/>
      <c r="E1772" s="337"/>
      <c r="F1772" s="338"/>
    </row>
    <row r="1773" spans="1:6" ht="20.25">
      <c r="A1773" s="335"/>
      <c r="B1773" s="336"/>
      <c r="C1773" s="336"/>
      <c r="D1773" s="336"/>
      <c r="E1773" s="337"/>
      <c r="F1773" s="338"/>
    </row>
    <row r="1774" spans="1:6" ht="20.25">
      <c r="A1774" s="335"/>
      <c r="B1774" s="336"/>
      <c r="C1774" s="336"/>
      <c r="D1774" s="336"/>
      <c r="E1774" s="337"/>
      <c r="F1774" s="338"/>
    </row>
    <row r="1775" spans="1:6" ht="20.25">
      <c r="A1775" s="335"/>
      <c r="B1775" s="336"/>
      <c r="C1775" s="336"/>
      <c r="D1775" s="336"/>
      <c r="E1775" s="337"/>
      <c r="F1775" s="338"/>
    </row>
    <row r="1776" spans="1:6" ht="20.25">
      <c r="A1776" s="335"/>
      <c r="B1776" s="336"/>
      <c r="C1776" s="336"/>
      <c r="D1776" s="336"/>
      <c r="E1776" s="337"/>
      <c r="F1776" s="338"/>
    </row>
    <row r="1777" spans="1:6" ht="20.25">
      <c r="A1777" s="335"/>
      <c r="B1777" s="336"/>
      <c r="C1777" s="336"/>
      <c r="D1777" s="336"/>
      <c r="E1777" s="337"/>
      <c r="F1777" s="338"/>
    </row>
    <row r="1778" spans="1:6" ht="20.25">
      <c r="A1778" s="335"/>
      <c r="B1778" s="336"/>
      <c r="C1778" s="336"/>
      <c r="D1778" s="336"/>
      <c r="E1778" s="337"/>
      <c r="F1778" s="338"/>
    </row>
    <row r="1779" spans="1:6" ht="20.25">
      <c r="A1779" s="335"/>
      <c r="B1779" s="336"/>
      <c r="C1779" s="336"/>
      <c r="D1779" s="336"/>
      <c r="E1779" s="337"/>
      <c r="F1779" s="338"/>
    </row>
    <row r="1780" spans="1:6" ht="20.25">
      <c r="A1780" s="335"/>
      <c r="B1780" s="336"/>
      <c r="C1780" s="336"/>
      <c r="D1780" s="336"/>
      <c r="E1780" s="337"/>
      <c r="F1780" s="338"/>
    </row>
    <row r="1781" spans="1:6" ht="20.25">
      <c r="A1781" s="335"/>
      <c r="B1781" s="336"/>
      <c r="C1781" s="336"/>
      <c r="D1781" s="336"/>
      <c r="E1781" s="337"/>
      <c r="F1781" s="338"/>
    </row>
    <row r="1782" spans="1:6" ht="20.25">
      <c r="A1782" s="335"/>
      <c r="B1782" s="336"/>
      <c r="C1782" s="336"/>
      <c r="D1782" s="336"/>
      <c r="E1782" s="337"/>
      <c r="F1782" s="338"/>
    </row>
    <row r="1783" spans="1:6" ht="20.25">
      <c r="A1783" s="335"/>
      <c r="B1783" s="336"/>
      <c r="C1783" s="336"/>
      <c r="D1783" s="336"/>
      <c r="E1783" s="337"/>
      <c r="F1783" s="338"/>
    </row>
    <row r="1784" spans="1:6" ht="20.25">
      <c r="A1784" s="335"/>
      <c r="B1784" s="336"/>
      <c r="C1784" s="336"/>
      <c r="D1784" s="336"/>
      <c r="E1784" s="337"/>
      <c r="F1784" s="338"/>
    </row>
    <row r="1785" spans="1:6" ht="20.25">
      <c r="A1785" s="335"/>
      <c r="B1785" s="336"/>
      <c r="C1785" s="336"/>
      <c r="D1785" s="336"/>
      <c r="E1785" s="337"/>
      <c r="F1785" s="338"/>
    </row>
    <row r="1786" spans="1:6" ht="20.25">
      <c r="A1786" s="335"/>
      <c r="B1786" s="336"/>
      <c r="C1786" s="336"/>
      <c r="D1786" s="336"/>
      <c r="E1786" s="337"/>
      <c r="F1786" s="338"/>
    </row>
    <row r="1787" spans="1:6" ht="20.25">
      <c r="A1787" s="335"/>
      <c r="B1787" s="336"/>
      <c r="C1787" s="336"/>
      <c r="D1787" s="336"/>
      <c r="E1787" s="337"/>
      <c r="F1787" s="338"/>
    </row>
    <row r="1788" spans="1:6" ht="20.25">
      <c r="A1788" s="335"/>
      <c r="B1788" s="336"/>
      <c r="C1788" s="336"/>
      <c r="D1788" s="336"/>
      <c r="E1788" s="337"/>
      <c r="F1788" s="338"/>
    </row>
    <row r="1789" spans="1:6" ht="20.25">
      <c r="A1789" s="335"/>
      <c r="B1789" s="336"/>
      <c r="C1789" s="336"/>
      <c r="D1789" s="336"/>
      <c r="E1789" s="337"/>
      <c r="F1789" s="338"/>
    </row>
    <row r="1790" spans="1:6" ht="20.25">
      <c r="A1790" s="335"/>
      <c r="B1790" s="336"/>
      <c r="C1790" s="336"/>
      <c r="D1790" s="336"/>
      <c r="E1790" s="337"/>
      <c r="F1790" s="338"/>
    </row>
    <row r="1791" spans="1:6" ht="20.25">
      <c r="A1791" s="335"/>
      <c r="B1791" s="336"/>
      <c r="C1791" s="336"/>
      <c r="D1791" s="336"/>
      <c r="E1791" s="337"/>
      <c r="F1791" s="338"/>
    </row>
    <row r="1792" spans="1:6" ht="20.25">
      <c r="A1792" s="335"/>
      <c r="B1792" s="336"/>
      <c r="C1792" s="336"/>
      <c r="D1792" s="336"/>
      <c r="E1792" s="337"/>
      <c r="F1792" s="338"/>
    </row>
    <row r="1793" spans="1:6" ht="20.25">
      <c r="A1793" s="335"/>
      <c r="B1793" s="336"/>
      <c r="C1793" s="336"/>
      <c r="D1793" s="336"/>
      <c r="E1793" s="337"/>
      <c r="F1793" s="338"/>
    </row>
    <row r="1794" spans="1:6" ht="20.25">
      <c r="A1794" s="335"/>
      <c r="B1794" s="336"/>
      <c r="C1794" s="336"/>
      <c r="D1794" s="336"/>
      <c r="E1794" s="337"/>
      <c r="F1794" s="338"/>
    </row>
    <row r="1795" spans="1:6" ht="20.25">
      <c r="A1795" s="335"/>
      <c r="B1795" s="336"/>
      <c r="C1795" s="336"/>
      <c r="D1795" s="336"/>
      <c r="E1795" s="337"/>
      <c r="F1795" s="338"/>
    </row>
    <row r="1796" spans="1:6" ht="20.25">
      <c r="A1796" s="335"/>
      <c r="B1796" s="336"/>
      <c r="C1796" s="336"/>
      <c r="D1796" s="336"/>
      <c r="E1796" s="337"/>
      <c r="F1796" s="338"/>
    </row>
    <row r="1797" spans="1:6" ht="20.25">
      <c r="A1797" s="335"/>
      <c r="B1797" s="336"/>
      <c r="C1797" s="336"/>
      <c r="D1797" s="336"/>
      <c r="E1797" s="337"/>
      <c r="F1797" s="338"/>
    </row>
    <row r="1798" spans="1:6" ht="20.25">
      <c r="A1798" s="335"/>
      <c r="B1798" s="336"/>
      <c r="C1798" s="336"/>
      <c r="D1798" s="336"/>
      <c r="E1798" s="337"/>
      <c r="F1798" s="338"/>
    </row>
    <row r="1799" spans="1:6" ht="20.25">
      <c r="A1799" s="335"/>
      <c r="B1799" s="336"/>
      <c r="C1799" s="336"/>
      <c r="D1799" s="336"/>
      <c r="E1799" s="337"/>
      <c r="F1799" s="338"/>
    </row>
    <row r="1800" spans="1:6" ht="20.25">
      <c r="A1800" s="335"/>
      <c r="B1800" s="336"/>
      <c r="C1800" s="336"/>
      <c r="D1800" s="336"/>
      <c r="E1800" s="337"/>
      <c r="F1800" s="338"/>
    </row>
    <row r="1801" spans="1:6" ht="20.25">
      <c r="A1801" s="335"/>
      <c r="B1801" s="336"/>
      <c r="C1801" s="336"/>
      <c r="D1801" s="336"/>
      <c r="E1801" s="337"/>
      <c r="F1801" s="338"/>
    </row>
    <row r="1802" spans="1:6" ht="20.25">
      <c r="A1802" s="335"/>
      <c r="B1802" s="336"/>
      <c r="C1802" s="336"/>
      <c r="D1802" s="336"/>
      <c r="E1802" s="337"/>
      <c r="F1802" s="338"/>
    </row>
    <row r="1803" spans="1:6" ht="20.25">
      <c r="A1803" s="335"/>
      <c r="B1803" s="336"/>
      <c r="C1803" s="336"/>
      <c r="D1803" s="336"/>
      <c r="E1803" s="337"/>
      <c r="F1803" s="338"/>
    </row>
    <row r="1804" spans="1:6" ht="20.25">
      <c r="A1804" s="335"/>
      <c r="B1804" s="336"/>
      <c r="C1804" s="336"/>
      <c r="D1804" s="336"/>
      <c r="E1804" s="337"/>
      <c r="F1804" s="338"/>
    </row>
    <row r="1805" spans="1:6" ht="20.25">
      <c r="A1805" s="335"/>
      <c r="B1805" s="336"/>
      <c r="C1805" s="336"/>
      <c r="D1805" s="336"/>
      <c r="E1805" s="337"/>
      <c r="F1805" s="338"/>
    </row>
    <row r="1806" spans="1:6" ht="20.25">
      <c r="A1806" s="335"/>
      <c r="B1806" s="336"/>
      <c r="C1806" s="336"/>
      <c r="D1806" s="336"/>
      <c r="E1806" s="337"/>
      <c r="F1806" s="338"/>
    </row>
    <row r="1807" spans="1:6" ht="20.25">
      <c r="A1807" s="335"/>
      <c r="B1807" s="336"/>
      <c r="C1807" s="336"/>
      <c r="D1807" s="336"/>
      <c r="E1807" s="337"/>
      <c r="F1807" s="338"/>
    </row>
    <row r="1808" spans="1:6" ht="20.25">
      <c r="A1808" s="335"/>
      <c r="B1808" s="336"/>
      <c r="C1808" s="336"/>
      <c r="D1808" s="336"/>
      <c r="E1808" s="337"/>
      <c r="F1808" s="338"/>
    </row>
    <row r="1809" spans="1:6" ht="20.25">
      <c r="A1809" s="335"/>
      <c r="B1809" s="336"/>
      <c r="C1809" s="336"/>
      <c r="D1809" s="336"/>
      <c r="E1809" s="337"/>
      <c r="F1809" s="338"/>
    </row>
    <row r="1810" spans="1:6" ht="20.25">
      <c r="A1810" s="335"/>
      <c r="B1810" s="336"/>
      <c r="C1810" s="336"/>
      <c r="D1810" s="336"/>
      <c r="E1810" s="337"/>
      <c r="F1810" s="338"/>
    </row>
    <row r="1811" spans="1:6" ht="20.25">
      <c r="A1811" s="335"/>
      <c r="B1811" s="336"/>
      <c r="C1811" s="336"/>
      <c r="D1811" s="336"/>
      <c r="E1811" s="337"/>
      <c r="F1811" s="338"/>
    </row>
    <row r="1812" spans="1:6" ht="20.25">
      <c r="A1812" s="335"/>
      <c r="B1812" s="336"/>
      <c r="C1812" s="336"/>
      <c r="D1812" s="336"/>
      <c r="E1812" s="337"/>
      <c r="F1812" s="338"/>
    </row>
    <row r="1813" spans="1:6" ht="20.25">
      <c r="A1813" s="335"/>
      <c r="B1813" s="336"/>
      <c r="C1813" s="336"/>
      <c r="D1813" s="336"/>
      <c r="E1813" s="337"/>
      <c r="F1813" s="338"/>
    </row>
    <row r="1814" spans="1:6" ht="20.25">
      <c r="A1814" s="335"/>
      <c r="B1814" s="336"/>
      <c r="C1814" s="336"/>
      <c r="D1814" s="336"/>
      <c r="E1814" s="337"/>
      <c r="F1814" s="338"/>
    </row>
    <row r="1815" spans="1:6" ht="20.25">
      <c r="A1815" s="335"/>
      <c r="B1815" s="336"/>
      <c r="C1815" s="336"/>
      <c r="D1815" s="336"/>
      <c r="E1815" s="337"/>
      <c r="F1815" s="338"/>
    </row>
    <row r="1816" spans="1:6" ht="20.25">
      <c r="A1816" s="335"/>
      <c r="B1816" s="336"/>
      <c r="C1816" s="336"/>
      <c r="D1816" s="336"/>
      <c r="E1816" s="337"/>
      <c r="F1816" s="338"/>
    </row>
    <row r="1817" spans="1:6" ht="20.25">
      <c r="A1817" s="335"/>
      <c r="B1817" s="336"/>
      <c r="C1817" s="336"/>
      <c r="D1817" s="336"/>
      <c r="E1817" s="337"/>
      <c r="F1817" s="338"/>
    </row>
    <row r="1818" spans="1:6" ht="20.25">
      <c r="A1818" s="335"/>
      <c r="B1818" s="336"/>
      <c r="C1818" s="336"/>
      <c r="D1818" s="336"/>
      <c r="E1818" s="337"/>
      <c r="F1818" s="338"/>
    </row>
    <row r="1819" spans="1:6" ht="20.25">
      <c r="A1819" s="335"/>
      <c r="B1819" s="336"/>
      <c r="C1819" s="336"/>
      <c r="D1819" s="336"/>
      <c r="E1819" s="337"/>
      <c r="F1819" s="338"/>
    </row>
    <row r="1820" spans="1:6" ht="20.25">
      <c r="A1820" s="335"/>
      <c r="B1820" s="336"/>
      <c r="C1820" s="336"/>
      <c r="D1820" s="336"/>
      <c r="E1820" s="337"/>
      <c r="F1820" s="338"/>
    </row>
    <row r="1821" spans="1:6" ht="20.25">
      <c r="A1821" s="335"/>
      <c r="B1821" s="336"/>
      <c r="C1821" s="336"/>
      <c r="D1821" s="336"/>
      <c r="E1821" s="337"/>
      <c r="F1821" s="338"/>
    </row>
    <row r="1822" spans="1:6" ht="20.25">
      <c r="A1822" s="335"/>
      <c r="B1822" s="336"/>
      <c r="C1822" s="336"/>
      <c r="D1822" s="336"/>
      <c r="E1822" s="337"/>
      <c r="F1822" s="338"/>
    </row>
    <row r="1823" spans="1:6" ht="20.25">
      <c r="A1823" s="335"/>
      <c r="B1823" s="336"/>
      <c r="C1823" s="336"/>
      <c r="D1823" s="336"/>
      <c r="E1823" s="337"/>
      <c r="F1823" s="338"/>
    </row>
    <row r="1824" spans="1:6" ht="20.25">
      <c r="A1824" s="335"/>
      <c r="B1824" s="336"/>
      <c r="C1824" s="336"/>
      <c r="D1824" s="336"/>
      <c r="E1824" s="337"/>
      <c r="F1824" s="338"/>
    </row>
    <row r="1825" spans="1:6" ht="20.25">
      <c r="A1825" s="335"/>
      <c r="B1825" s="336"/>
      <c r="C1825" s="336"/>
      <c r="D1825" s="336"/>
      <c r="E1825" s="337"/>
      <c r="F1825" s="338"/>
    </row>
    <row r="1826" spans="1:6" ht="20.25">
      <c r="A1826" s="335"/>
      <c r="B1826" s="336"/>
      <c r="C1826" s="336"/>
      <c r="D1826" s="336"/>
      <c r="E1826" s="337"/>
      <c r="F1826" s="338"/>
    </row>
    <row r="1827" spans="1:6" ht="20.25">
      <c r="A1827" s="335"/>
      <c r="B1827" s="336"/>
      <c r="C1827" s="336"/>
      <c r="D1827" s="336"/>
      <c r="E1827" s="337"/>
      <c r="F1827" s="338"/>
    </row>
    <row r="1828" spans="1:6" ht="20.25">
      <c r="A1828" s="335"/>
      <c r="B1828" s="336"/>
      <c r="C1828" s="336"/>
      <c r="D1828" s="336"/>
      <c r="E1828" s="337"/>
      <c r="F1828" s="338"/>
    </row>
    <row r="1829" spans="1:6" ht="20.25">
      <c r="A1829" s="335"/>
      <c r="B1829" s="336"/>
      <c r="C1829" s="336"/>
      <c r="D1829" s="336"/>
      <c r="E1829" s="337"/>
      <c r="F1829" s="338"/>
    </row>
    <row r="1830" spans="1:6" ht="20.25">
      <c r="A1830" s="335"/>
      <c r="B1830" s="336"/>
      <c r="C1830" s="336"/>
      <c r="D1830" s="336"/>
      <c r="E1830" s="337"/>
      <c r="F1830" s="338"/>
    </row>
    <row r="1831" spans="1:6" ht="20.25">
      <c r="A1831" s="335"/>
      <c r="B1831" s="336"/>
      <c r="C1831" s="336"/>
      <c r="D1831" s="336"/>
      <c r="E1831" s="337"/>
      <c r="F1831" s="338"/>
    </row>
    <row r="1832" spans="1:6" ht="20.25">
      <c r="A1832" s="335"/>
      <c r="B1832" s="336"/>
      <c r="C1832" s="336"/>
      <c r="D1832" s="336"/>
      <c r="E1832" s="337"/>
      <c r="F1832" s="338"/>
    </row>
    <row r="1833" spans="1:6" ht="20.25">
      <c r="A1833" s="335"/>
      <c r="B1833" s="336"/>
      <c r="C1833" s="336"/>
      <c r="D1833" s="336"/>
      <c r="E1833" s="337"/>
      <c r="F1833" s="338"/>
    </row>
    <row r="1834" spans="1:6" ht="20.25">
      <c r="A1834" s="335"/>
      <c r="B1834" s="336"/>
      <c r="C1834" s="336"/>
      <c r="D1834" s="336"/>
      <c r="E1834" s="337"/>
      <c r="F1834" s="338"/>
    </row>
    <row r="1835" spans="1:6" ht="20.25">
      <c r="A1835" s="335"/>
      <c r="B1835" s="336"/>
      <c r="C1835" s="336"/>
      <c r="D1835" s="336"/>
      <c r="E1835" s="337"/>
      <c r="F1835" s="338"/>
    </row>
    <row r="1836" spans="1:6" ht="20.25">
      <c r="A1836" s="335"/>
      <c r="B1836" s="336"/>
      <c r="C1836" s="336"/>
      <c r="D1836" s="336"/>
      <c r="E1836" s="337"/>
      <c r="F1836" s="338"/>
    </row>
    <row r="1837" spans="1:6" ht="20.25">
      <c r="A1837" s="335"/>
      <c r="B1837" s="336"/>
      <c r="C1837" s="336"/>
      <c r="D1837" s="336"/>
      <c r="E1837" s="337"/>
      <c r="F1837" s="338"/>
    </row>
    <row r="1838" spans="1:6" ht="20.25">
      <c r="A1838" s="335"/>
      <c r="B1838" s="336"/>
      <c r="C1838" s="336"/>
      <c r="D1838" s="336"/>
      <c r="E1838" s="337"/>
      <c r="F1838" s="338"/>
    </row>
    <row r="1839" spans="1:6" ht="20.25">
      <c r="A1839" s="335"/>
      <c r="B1839" s="336"/>
      <c r="C1839" s="336"/>
      <c r="D1839" s="336"/>
      <c r="E1839" s="337"/>
      <c r="F1839" s="338"/>
    </row>
    <row r="1840" spans="1:6" ht="20.25">
      <c r="A1840" s="335"/>
      <c r="B1840" s="336"/>
      <c r="C1840" s="336"/>
      <c r="D1840" s="336"/>
      <c r="E1840" s="337"/>
      <c r="F1840" s="338"/>
    </row>
    <row r="1841" spans="1:6" ht="20.25">
      <c r="A1841" s="335"/>
      <c r="B1841" s="336"/>
      <c r="C1841" s="336"/>
      <c r="D1841" s="336"/>
      <c r="E1841" s="337"/>
      <c r="F1841" s="338"/>
    </row>
    <row r="1842" spans="1:6" ht="20.25">
      <c r="A1842" s="335"/>
      <c r="B1842" s="336"/>
      <c r="C1842" s="336"/>
      <c r="D1842" s="336"/>
      <c r="E1842" s="337"/>
      <c r="F1842" s="338"/>
    </row>
    <row r="1843" spans="1:6" ht="20.25">
      <c r="A1843" s="335"/>
      <c r="B1843" s="336"/>
      <c r="C1843" s="336"/>
      <c r="D1843" s="336"/>
      <c r="E1843" s="337"/>
      <c r="F1843" s="338"/>
    </row>
    <row r="1844" spans="1:6" ht="20.25">
      <c r="A1844" s="335"/>
      <c r="B1844" s="336"/>
      <c r="C1844" s="336"/>
      <c r="D1844" s="336"/>
      <c r="E1844" s="337"/>
      <c r="F1844" s="338"/>
    </row>
    <row r="1845" spans="1:6" ht="20.25">
      <c r="A1845" s="335"/>
      <c r="B1845" s="336"/>
      <c r="C1845" s="336"/>
      <c r="D1845" s="336"/>
      <c r="E1845" s="337"/>
      <c r="F1845" s="338"/>
    </row>
    <row r="1846" spans="1:6" ht="20.25">
      <c r="A1846" s="335"/>
      <c r="B1846" s="336"/>
      <c r="C1846" s="336"/>
      <c r="D1846" s="336"/>
      <c r="E1846" s="337"/>
      <c r="F1846" s="338"/>
    </row>
    <row r="1847" spans="1:6" ht="20.25">
      <c r="A1847" s="335"/>
      <c r="B1847" s="336"/>
      <c r="C1847" s="336"/>
      <c r="D1847" s="336"/>
      <c r="E1847" s="337"/>
      <c r="F1847" s="338"/>
    </row>
    <row r="1848" spans="1:6" ht="20.25">
      <c r="A1848" s="335"/>
      <c r="B1848" s="336"/>
      <c r="C1848" s="336"/>
      <c r="D1848" s="336"/>
      <c r="E1848" s="337"/>
      <c r="F1848" s="338"/>
    </row>
    <row r="1849" spans="1:6" ht="20.25">
      <c r="A1849" s="335"/>
      <c r="B1849" s="336"/>
      <c r="C1849" s="336"/>
      <c r="D1849" s="336"/>
      <c r="E1849" s="337"/>
      <c r="F1849" s="338"/>
    </row>
    <row r="1850" spans="1:6" ht="20.25">
      <c r="A1850" s="335"/>
      <c r="B1850" s="336"/>
      <c r="C1850" s="336"/>
      <c r="D1850" s="336"/>
      <c r="E1850" s="337"/>
      <c r="F1850" s="338"/>
    </row>
    <row r="1851" spans="1:6" ht="20.25">
      <c r="A1851" s="335"/>
      <c r="B1851" s="336"/>
      <c r="C1851" s="336"/>
      <c r="D1851" s="336"/>
      <c r="E1851" s="337"/>
      <c r="F1851" s="338"/>
    </row>
    <row r="1852" spans="1:6" ht="20.25">
      <c r="A1852" s="335"/>
      <c r="B1852" s="336"/>
      <c r="C1852" s="336"/>
      <c r="D1852" s="336"/>
      <c r="E1852" s="337"/>
      <c r="F1852" s="338"/>
    </row>
    <row r="1853" spans="1:6" ht="20.25">
      <c r="A1853" s="335"/>
      <c r="B1853" s="336"/>
      <c r="C1853" s="336"/>
      <c r="D1853" s="336"/>
      <c r="E1853" s="337"/>
      <c r="F1853" s="338"/>
    </row>
    <row r="1854" spans="1:6" ht="20.25">
      <c r="A1854" s="335"/>
      <c r="B1854" s="336"/>
      <c r="C1854" s="336"/>
      <c r="D1854" s="336"/>
      <c r="E1854" s="337"/>
      <c r="F1854" s="338"/>
    </row>
    <row r="1855" spans="1:6" ht="20.25">
      <c r="A1855" s="335"/>
      <c r="B1855" s="336"/>
      <c r="C1855" s="336"/>
      <c r="D1855" s="336"/>
      <c r="E1855" s="337"/>
      <c r="F1855" s="338"/>
    </row>
    <row r="1856" spans="1:6" ht="20.25">
      <c r="A1856" s="335"/>
      <c r="B1856" s="336"/>
      <c r="C1856" s="336"/>
      <c r="D1856" s="336"/>
      <c r="E1856" s="337"/>
      <c r="F1856" s="338"/>
    </row>
    <row r="1857" spans="1:6" ht="20.25">
      <c r="A1857" s="335"/>
      <c r="B1857" s="336"/>
      <c r="C1857" s="336"/>
      <c r="D1857" s="336"/>
      <c r="E1857" s="337"/>
      <c r="F1857" s="338"/>
    </row>
    <row r="1858" spans="1:6" ht="20.25">
      <c r="A1858" s="335"/>
      <c r="B1858" s="336"/>
      <c r="C1858" s="336"/>
      <c r="D1858" s="336"/>
      <c r="E1858" s="337"/>
      <c r="F1858" s="338"/>
    </row>
    <row r="1859" spans="1:6" ht="20.25">
      <c r="A1859" s="335"/>
      <c r="B1859" s="336"/>
      <c r="C1859" s="336"/>
      <c r="D1859" s="336"/>
      <c r="E1859" s="337"/>
      <c r="F1859" s="338"/>
    </row>
    <row r="1860" spans="1:6" ht="20.25">
      <c r="A1860" s="335"/>
      <c r="B1860" s="336"/>
      <c r="C1860" s="336"/>
      <c r="D1860" s="336"/>
      <c r="E1860" s="337"/>
      <c r="F1860" s="338"/>
    </row>
    <row r="1861" spans="1:6" ht="20.25">
      <c r="A1861" s="335"/>
      <c r="B1861" s="336"/>
      <c r="C1861" s="336"/>
      <c r="D1861" s="336"/>
      <c r="E1861" s="337"/>
      <c r="F1861" s="338"/>
    </row>
    <row r="1862" spans="1:6" ht="20.25">
      <c r="A1862" s="335"/>
      <c r="B1862" s="336"/>
      <c r="C1862" s="336"/>
      <c r="D1862" s="336"/>
      <c r="E1862" s="337"/>
      <c r="F1862" s="338"/>
    </row>
    <row r="1863" spans="1:6" ht="20.25">
      <c r="A1863" s="335"/>
      <c r="B1863" s="336"/>
      <c r="C1863" s="336"/>
      <c r="D1863" s="336"/>
      <c r="E1863" s="337"/>
      <c r="F1863" s="338"/>
    </row>
    <row r="1864" spans="1:6" ht="20.25">
      <c r="A1864" s="335"/>
      <c r="B1864" s="336"/>
      <c r="C1864" s="336"/>
      <c r="D1864" s="336"/>
      <c r="E1864" s="337"/>
      <c r="F1864" s="338"/>
    </row>
    <row r="1865" spans="1:6" ht="20.25">
      <c r="A1865" s="335"/>
      <c r="B1865" s="336"/>
      <c r="C1865" s="336"/>
      <c r="D1865" s="336"/>
      <c r="E1865" s="337"/>
      <c r="F1865" s="338"/>
    </row>
    <row r="1866" spans="1:6" ht="20.25">
      <c r="A1866" s="335"/>
      <c r="B1866" s="336"/>
      <c r="C1866" s="336"/>
      <c r="D1866" s="336"/>
      <c r="E1866" s="337"/>
      <c r="F1866" s="338"/>
    </row>
    <row r="1867" spans="1:6" ht="20.25">
      <c r="A1867" s="335"/>
      <c r="B1867" s="336"/>
      <c r="C1867" s="336"/>
      <c r="D1867" s="336"/>
      <c r="E1867" s="337"/>
      <c r="F1867" s="338"/>
    </row>
    <row r="1868" spans="1:6" ht="20.25">
      <c r="A1868" s="335"/>
      <c r="B1868" s="336"/>
      <c r="C1868" s="336"/>
      <c r="D1868" s="336"/>
      <c r="E1868" s="337"/>
      <c r="F1868" s="338"/>
    </row>
    <row r="1869" spans="1:6" ht="20.25">
      <c r="A1869" s="335"/>
      <c r="B1869" s="336"/>
      <c r="C1869" s="336"/>
      <c r="D1869" s="336"/>
      <c r="E1869" s="337"/>
      <c r="F1869" s="338"/>
    </row>
    <row r="1870" spans="1:6" ht="20.25">
      <c r="A1870" s="335"/>
      <c r="B1870" s="336"/>
      <c r="C1870" s="336"/>
      <c r="D1870" s="336"/>
      <c r="E1870" s="337"/>
      <c r="F1870" s="338"/>
    </row>
    <row r="1871" spans="1:6" ht="20.25">
      <c r="A1871" s="335"/>
      <c r="B1871" s="336"/>
      <c r="C1871" s="336"/>
      <c r="D1871" s="336"/>
      <c r="E1871" s="337"/>
      <c r="F1871" s="338"/>
    </row>
    <row r="1872" spans="1:6" ht="20.25">
      <c r="A1872" s="335"/>
      <c r="B1872" s="336"/>
      <c r="C1872" s="336"/>
      <c r="D1872" s="336"/>
      <c r="E1872" s="337"/>
      <c r="F1872" s="338"/>
    </row>
    <row r="1873" spans="1:6" ht="20.25">
      <c r="A1873" s="335"/>
      <c r="B1873" s="336"/>
      <c r="C1873" s="336"/>
      <c r="D1873" s="336"/>
      <c r="E1873" s="337"/>
      <c r="F1873" s="338"/>
    </row>
    <row r="1874" spans="1:6" ht="20.25">
      <c r="A1874" s="335"/>
      <c r="B1874" s="336"/>
      <c r="C1874" s="336"/>
      <c r="D1874" s="336"/>
      <c r="E1874" s="337"/>
      <c r="F1874" s="338"/>
    </row>
    <row r="1875" spans="1:6" ht="20.25">
      <c r="A1875" s="335"/>
      <c r="B1875" s="336"/>
      <c r="C1875" s="336"/>
      <c r="D1875" s="336"/>
      <c r="E1875" s="337"/>
      <c r="F1875" s="338"/>
    </row>
    <row r="1876" spans="1:6" ht="20.25">
      <c r="A1876" s="335"/>
      <c r="B1876" s="336"/>
      <c r="C1876" s="336"/>
      <c r="D1876" s="336"/>
      <c r="E1876" s="337"/>
      <c r="F1876" s="338"/>
    </row>
    <row r="1877" spans="1:6" ht="20.25">
      <c r="A1877" s="335"/>
      <c r="B1877" s="336"/>
      <c r="C1877" s="336"/>
      <c r="D1877" s="336"/>
      <c r="E1877" s="337"/>
      <c r="F1877" s="338"/>
    </row>
    <row r="1878" spans="1:6" ht="20.25">
      <c r="A1878" s="335"/>
      <c r="B1878" s="336"/>
      <c r="C1878" s="336"/>
      <c r="D1878" s="336"/>
      <c r="E1878" s="337"/>
      <c r="F1878" s="338"/>
    </row>
    <row r="1879" spans="1:6" ht="20.25">
      <c r="A1879" s="335"/>
      <c r="B1879" s="336"/>
      <c r="C1879" s="336"/>
      <c r="D1879" s="336"/>
      <c r="E1879" s="337"/>
      <c r="F1879" s="338"/>
    </row>
    <row r="1880" spans="1:6" ht="20.25">
      <c r="A1880" s="335"/>
      <c r="B1880" s="336"/>
      <c r="C1880" s="336"/>
      <c r="D1880" s="336"/>
      <c r="E1880" s="337"/>
      <c r="F1880" s="338"/>
    </row>
    <row r="1881" spans="1:6" ht="20.25">
      <c r="A1881" s="335"/>
      <c r="B1881" s="336"/>
      <c r="C1881" s="336"/>
      <c r="D1881" s="336"/>
      <c r="E1881" s="337"/>
      <c r="F1881" s="338"/>
    </row>
    <row r="1882" spans="1:6" ht="20.25">
      <c r="A1882" s="335"/>
      <c r="B1882" s="336"/>
      <c r="C1882" s="336"/>
      <c r="D1882" s="336"/>
      <c r="E1882" s="337"/>
      <c r="F1882" s="338"/>
    </row>
    <row r="1883" spans="1:6" ht="20.25">
      <c r="A1883" s="335"/>
      <c r="B1883" s="336"/>
      <c r="C1883" s="336"/>
      <c r="D1883" s="336"/>
      <c r="E1883" s="337"/>
      <c r="F1883" s="338"/>
    </row>
    <row r="1884" spans="1:6" ht="20.25">
      <c r="A1884" s="335"/>
      <c r="B1884" s="336"/>
      <c r="C1884" s="336"/>
      <c r="D1884" s="336"/>
      <c r="E1884" s="337"/>
      <c r="F1884" s="338"/>
    </row>
    <row r="1885" spans="1:6" ht="20.25">
      <c r="A1885" s="335"/>
      <c r="B1885" s="336"/>
      <c r="C1885" s="336"/>
      <c r="D1885" s="336"/>
      <c r="E1885" s="337"/>
      <c r="F1885" s="338"/>
    </row>
    <row r="1886" spans="1:6" ht="20.25">
      <c r="A1886" s="335"/>
      <c r="B1886" s="336"/>
      <c r="C1886" s="336"/>
      <c r="D1886" s="336"/>
      <c r="E1886" s="337"/>
      <c r="F1886" s="338"/>
    </row>
    <row r="1887" spans="1:6" ht="20.25">
      <c r="A1887" s="335"/>
      <c r="B1887" s="336"/>
      <c r="C1887" s="336"/>
      <c r="D1887" s="336"/>
      <c r="E1887" s="337"/>
      <c r="F1887" s="338"/>
    </row>
    <row r="1888" spans="1:6" ht="20.25">
      <c r="A1888" s="335"/>
      <c r="B1888" s="336"/>
      <c r="C1888" s="336"/>
      <c r="D1888" s="336"/>
      <c r="E1888" s="337"/>
      <c r="F1888" s="338"/>
    </row>
    <row r="1889" spans="1:6" ht="20.25">
      <c r="A1889" s="335"/>
      <c r="B1889" s="336"/>
      <c r="C1889" s="336"/>
      <c r="D1889" s="336"/>
      <c r="E1889" s="337"/>
      <c r="F1889" s="338"/>
    </row>
    <row r="1890" spans="1:6" ht="20.25">
      <c r="A1890" s="335"/>
      <c r="B1890" s="336"/>
      <c r="C1890" s="336"/>
      <c r="D1890" s="336"/>
      <c r="E1890" s="337"/>
      <c r="F1890" s="338"/>
    </row>
    <row r="1891" spans="1:6" ht="20.25">
      <c r="A1891" s="335"/>
      <c r="B1891" s="336"/>
      <c r="C1891" s="336"/>
      <c r="D1891" s="336"/>
      <c r="E1891" s="337"/>
      <c r="F1891" s="338"/>
    </row>
    <row r="1892" spans="1:6" ht="20.25">
      <c r="A1892" s="335"/>
      <c r="B1892" s="336"/>
      <c r="C1892" s="336"/>
      <c r="D1892" s="336"/>
      <c r="E1892" s="337"/>
      <c r="F1892" s="338"/>
    </row>
    <row r="1893" spans="1:6" ht="20.25">
      <c r="A1893" s="335"/>
      <c r="B1893" s="336"/>
      <c r="C1893" s="336"/>
      <c r="D1893" s="336"/>
      <c r="E1893" s="337"/>
      <c r="F1893" s="338"/>
    </row>
    <row r="1894" spans="1:6" ht="20.25">
      <c r="A1894" s="335"/>
      <c r="B1894" s="336"/>
      <c r="C1894" s="336"/>
      <c r="D1894" s="336"/>
      <c r="E1894" s="337"/>
      <c r="F1894" s="338"/>
    </row>
    <row r="1895" spans="1:6" ht="20.25">
      <c r="A1895" s="335"/>
      <c r="B1895" s="336"/>
      <c r="C1895" s="336"/>
      <c r="D1895" s="336"/>
      <c r="E1895" s="337"/>
      <c r="F1895" s="338"/>
    </row>
    <row r="1896" spans="1:6" ht="20.25">
      <c r="A1896" s="335"/>
      <c r="B1896" s="336"/>
      <c r="C1896" s="336"/>
      <c r="D1896" s="336"/>
      <c r="E1896" s="337"/>
      <c r="F1896" s="338"/>
    </row>
    <row r="1897" spans="1:6" ht="20.25">
      <c r="A1897" s="335"/>
      <c r="B1897" s="336"/>
      <c r="C1897" s="336"/>
      <c r="D1897" s="336"/>
      <c r="E1897" s="337"/>
      <c r="F1897" s="338"/>
    </row>
    <row r="1898" spans="1:6" ht="20.25">
      <c r="A1898" s="335"/>
      <c r="B1898" s="336"/>
      <c r="C1898" s="336"/>
      <c r="D1898" s="336"/>
      <c r="E1898" s="337"/>
      <c r="F1898" s="338"/>
    </row>
    <row r="1899" spans="1:6" ht="20.25">
      <c r="A1899" s="335"/>
      <c r="B1899" s="336"/>
      <c r="C1899" s="336"/>
      <c r="D1899" s="336"/>
      <c r="E1899" s="337"/>
      <c r="F1899" s="338"/>
    </row>
    <row r="1900" spans="1:6" ht="20.25">
      <c r="A1900" s="335"/>
      <c r="B1900" s="336"/>
      <c r="C1900" s="336"/>
      <c r="D1900" s="336"/>
      <c r="E1900" s="337"/>
      <c r="F1900" s="338"/>
    </row>
    <row r="1901" spans="1:6" ht="20.25">
      <c r="A1901" s="335"/>
      <c r="B1901" s="336"/>
      <c r="C1901" s="336"/>
      <c r="D1901" s="336"/>
      <c r="E1901" s="337"/>
      <c r="F1901" s="338"/>
    </row>
    <row r="1902" spans="1:6" ht="20.25">
      <c r="A1902" s="335"/>
      <c r="B1902" s="336"/>
      <c r="C1902" s="336"/>
      <c r="D1902" s="336"/>
      <c r="E1902" s="337"/>
      <c r="F1902" s="338"/>
    </row>
    <row r="1903" spans="1:6" ht="20.25">
      <c r="A1903" s="335"/>
      <c r="B1903" s="336"/>
      <c r="C1903" s="336"/>
      <c r="D1903" s="336"/>
      <c r="E1903" s="337"/>
      <c r="F1903" s="338"/>
    </row>
    <row r="1904" spans="1:6" ht="20.25">
      <c r="A1904" s="335"/>
      <c r="B1904" s="336"/>
      <c r="C1904" s="336"/>
      <c r="D1904" s="336"/>
      <c r="E1904" s="337"/>
      <c r="F1904" s="338"/>
    </row>
    <row r="1905" spans="1:6" ht="20.25">
      <c r="A1905" s="335"/>
      <c r="B1905" s="336"/>
      <c r="C1905" s="336"/>
      <c r="D1905" s="336"/>
      <c r="E1905" s="337"/>
      <c r="F1905" s="338"/>
    </row>
    <row r="1906" spans="1:6" ht="20.25">
      <c r="A1906" s="335"/>
      <c r="B1906" s="336"/>
      <c r="C1906" s="336"/>
      <c r="D1906" s="336"/>
      <c r="E1906" s="337"/>
      <c r="F1906" s="338"/>
    </row>
    <row r="1907" spans="1:6" ht="20.25">
      <c r="A1907" s="335"/>
      <c r="B1907" s="336"/>
      <c r="C1907" s="336"/>
      <c r="D1907" s="336"/>
      <c r="E1907" s="337"/>
      <c r="F1907" s="338"/>
    </row>
    <row r="1908" spans="1:6" ht="20.25">
      <c r="A1908" s="335"/>
      <c r="B1908" s="336"/>
      <c r="C1908" s="336"/>
      <c r="D1908" s="336"/>
      <c r="E1908" s="337"/>
      <c r="F1908" s="338"/>
    </row>
    <row r="1909" spans="1:6" ht="20.25">
      <c r="A1909" s="335"/>
      <c r="B1909" s="336"/>
      <c r="C1909" s="336"/>
      <c r="D1909" s="336"/>
      <c r="E1909" s="337"/>
      <c r="F1909" s="338"/>
    </row>
    <row r="1910" spans="1:6" ht="20.25">
      <c r="A1910" s="335"/>
      <c r="B1910" s="336"/>
      <c r="C1910" s="336"/>
      <c r="D1910" s="336"/>
      <c r="E1910" s="337"/>
      <c r="F1910" s="338"/>
    </row>
    <row r="1911" spans="1:6" ht="20.25">
      <c r="A1911" s="335"/>
      <c r="B1911" s="336"/>
      <c r="C1911" s="336"/>
      <c r="D1911" s="336"/>
      <c r="E1911" s="337"/>
      <c r="F1911" s="338"/>
    </row>
    <row r="1912" spans="1:6" ht="20.25">
      <c r="A1912" s="335"/>
      <c r="B1912" s="336"/>
      <c r="C1912" s="336"/>
      <c r="D1912" s="336"/>
      <c r="E1912" s="337"/>
      <c r="F1912" s="338"/>
    </row>
    <row r="1913" spans="1:6" ht="20.25">
      <c r="A1913" s="335"/>
      <c r="B1913" s="336"/>
      <c r="C1913" s="336"/>
      <c r="D1913" s="336"/>
      <c r="E1913" s="337"/>
      <c r="F1913" s="338"/>
    </row>
    <row r="1914" spans="1:6" ht="20.25">
      <c r="A1914" s="335"/>
      <c r="B1914" s="336"/>
      <c r="C1914" s="336"/>
      <c r="D1914" s="336"/>
      <c r="E1914" s="337"/>
      <c r="F1914" s="338"/>
    </row>
    <row r="1915" spans="1:6" ht="20.25">
      <c r="A1915" s="335"/>
      <c r="B1915" s="336"/>
      <c r="C1915" s="336"/>
      <c r="D1915" s="336"/>
      <c r="E1915" s="337"/>
      <c r="F1915" s="338"/>
    </row>
    <row r="1916" spans="1:6" ht="20.25">
      <c r="A1916" s="335"/>
      <c r="B1916" s="336"/>
      <c r="C1916" s="336"/>
      <c r="D1916" s="336"/>
      <c r="E1916" s="337"/>
      <c r="F1916" s="338"/>
    </row>
    <row r="1917" spans="1:6" ht="20.25">
      <c r="A1917" s="335"/>
      <c r="B1917" s="336"/>
      <c r="C1917" s="336"/>
      <c r="D1917" s="336"/>
      <c r="E1917" s="337"/>
      <c r="F1917" s="338"/>
    </row>
    <row r="1918" spans="1:6" ht="20.25">
      <c r="A1918" s="335"/>
      <c r="B1918" s="336"/>
      <c r="C1918" s="336"/>
      <c r="D1918" s="336"/>
      <c r="E1918" s="337"/>
      <c r="F1918" s="338"/>
    </row>
    <row r="1919" spans="1:6" ht="20.25">
      <c r="A1919" s="335"/>
      <c r="B1919" s="336"/>
      <c r="C1919" s="336"/>
      <c r="D1919" s="336"/>
      <c r="E1919" s="337"/>
      <c r="F1919" s="338"/>
    </row>
    <row r="1920" spans="1:6" ht="20.25">
      <c r="A1920" s="335"/>
      <c r="B1920" s="336"/>
      <c r="C1920" s="336"/>
      <c r="D1920" s="336"/>
      <c r="E1920" s="337"/>
      <c r="F1920" s="338"/>
    </row>
    <row r="1921" spans="1:6" ht="20.25">
      <c r="A1921" s="335"/>
      <c r="B1921" s="336"/>
      <c r="C1921" s="336"/>
      <c r="D1921" s="336"/>
      <c r="E1921" s="337"/>
      <c r="F1921" s="338"/>
    </row>
    <row r="1922" spans="1:6" ht="20.25">
      <c r="A1922" s="335"/>
      <c r="B1922" s="336"/>
      <c r="C1922" s="336"/>
      <c r="D1922" s="336"/>
      <c r="E1922" s="337"/>
      <c r="F1922" s="338"/>
    </row>
    <row r="1923" spans="1:6" ht="20.25">
      <c r="A1923" s="335"/>
      <c r="B1923" s="336"/>
      <c r="C1923" s="336"/>
      <c r="D1923" s="336"/>
      <c r="E1923" s="337"/>
      <c r="F1923" s="338"/>
    </row>
    <row r="1924" spans="1:6" ht="20.25">
      <c r="A1924" s="335"/>
      <c r="B1924" s="336"/>
      <c r="C1924" s="336"/>
      <c r="D1924" s="336"/>
      <c r="E1924" s="337"/>
      <c r="F1924" s="338"/>
    </row>
    <row r="1925" spans="1:6" ht="20.25">
      <c r="A1925" s="335"/>
      <c r="B1925" s="336"/>
      <c r="C1925" s="336"/>
      <c r="D1925" s="336"/>
      <c r="E1925" s="337"/>
      <c r="F1925" s="338"/>
    </row>
    <row r="1926" spans="1:6" ht="20.25">
      <c r="A1926" s="335"/>
      <c r="B1926" s="336"/>
      <c r="C1926" s="336"/>
      <c r="D1926" s="336"/>
      <c r="E1926" s="337"/>
      <c r="F1926" s="338"/>
    </row>
    <row r="1927" spans="1:6" ht="20.25">
      <c r="A1927" s="335"/>
      <c r="B1927" s="336"/>
      <c r="C1927" s="336"/>
      <c r="D1927" s="336"/>
      <c r="E1927" s="337"/>
      <c r="F1927" s="338"/>
    </row>
    <row r="1928" spans="1:6" ht="20.25">
      <c r="A1928" s="335"/>
      <c r="B1928" s="336"/>
      <c r="C1928" s="336"/>
      <c r="D1928" s="336"/>
      <c r="E1928" s="337"/>
      <c r="F1928" s="338"/>
    </row>
    <row r="1929" spans="1:6" ht="20.25">
      <c r="A1929" s="335"/>
      <c r="B1929" s="336"/>
      <c r="C1929" s="336"/>
      <c r="D1929" s="336"/>
      <c r="E1929" s="337"/>
      <c r="F1929" s="338"/>
    </row>
    <row r="1930" spans="1:6" ht="20.25">
      <c r="A1930" s="335"/>
      <c r="B1930" s="336"/>
      <c r="C1930" s="336"/>
      <c r="D1930" s="336"/>
      <c r="E1930" s="337"/>
      <c r="F1930" s="338"/>
    </row>
    <row r="1931" spans="1:6" ht="20.25">
      <c r="A1931" s="335"/>
      <c r="B1931" s="336"/>
      <c r="C1931" s="336"/>
      <c r="D1931" s="336"/>
      <c r="E1931" s="337"/>
      <c r="F1931" s="338"/>
    </row>
    <row r="1932" spans="1:6" ht="20.25">
      <c r="A1932" s="335"/>
      <c r="B1932" s="336"/>
      <c r="C1932" s="336"/>
      <c r="D1932" s="336"/>
      <c r="E1932" s="337"/>
      <c r="F1932" s="338"/>
    </row>
    <row r="1933" spans="1:6" ht="20.25">
      <c r="A1933" s="335"/>
      <c r="B1933" s="336"/>
      <c r="C1933" s="336"/>
      <c r="D1933" s="336"/>
      <c r="E1933" s="337"/>
      <c r="F1933" s="338"/>
    </row>
    <row r="1934" spans="1:6" ht="20.25">
      <c r="A1934" s="335"/>
      <c r="B1934" s="336"/>
      <c r="C1934" s="336"/>
      <c r="D1934" s="336"/>
      <c r="E1934" s="337"/>
      <c r="F1934" s="338"/>
    </row>
    <row r="1935" spans="1:6" ht="20.25">
      <c r="A1935" s="335"/>
      <c r="B1935" s="336"/>
      <c r="C1935" s="336"/>
      <c r="D1935" s="336"/>
      <c r="E1935" s="337"/>
      <c r="F1935" s="338"/>
    </row>
    <row r="1936" spans="1:6" ht="20.25">
      <c r="A1936" s="335"/>
      <c r="B1936" s="336"/>
      <c r="C1936" s="336"/>
      <c r="D1936" s="336"/>
      <c r="E1936" s="337"/>
      <c r="F1936" s="338"/>
    </row>
    <row r="1937" spans="1:6" ht="20.25">
      <c r="A1937" s="335"/>
      <c r="B1937" s="336"/>
      <c r="C1937" s="336"/>
      <c r="D1937" s="336"/>
      <c r="E1937" s="337"/>
      <c r="F1937" s="338"/>
    </row>
    <row r="1938" spans="1:6" ht="20.25">
      <c r="A1938" s="335"/>
      <c r="B1938" s="336"/>
      <c r="C1938" s="336"/>
      <c r="D1938" s="336"/>
      <c r="E1938" s="337"/>
      <c r="F1938" s="338"/>
    </row>
    <row r="1939" spans="1:6" ht="20.25">
      <c r="A1939" s="335"/>
      <c r="B1939" s="336"/>
      <c r="C1939" s="336"/>
      <c r="D1939" s="336"/>
      <c r="E1939" s="337"/>
      <c r="F1939" s="338"/>
    </row>
    <row r="1940" spans="1:6" ht="20.25">
      <c r="A1940" s="335"/>
      <c r="B1940" s="336"/>
      <c r="C1940" s="336"/>
      <c r="D1940" s="336"/>
      <c r="E1940" s="337"/>
      <c r="F1940" s="338"/>
    </row>
    <row r="1941" spans="1:6" ht="20.25">
      <c r="A1941" s="335"/>
      <c r="B1941" s="336"/>
      <c r="C1941" s="336"/>
      <c r="D1941" s="336"/>
      <c r="E1941" s="337"/>
      <c r="F1941" s="338"/>
    </row>
    <row r="1942" spans="1:6" ht="20.25">
      <c r="A1942" s="335"/>
      <c r="B1942" s="336"/>
      <c r="C1942" s="336"/>
      <c r="D1942" s="336"/>
      <c r="E1942" s="337"/>
      <c r="F1942" s="338"/>
    </row>
    <row r="1943" spans="1:6" ht="20.25">
      <c r="A1943" s="335"/>
      <c r="B1943" s="336"/>
      <c r="C1943" s="336"/>
      <c r="D1943" s="336"/>
      <c r="E1943" s="337"/>
      <c r="F1943" s="338"/>
    </row>
    <row r="1944" spans="1:6" ht="20.25">
      <c r="A1944" s="335"/>
      <c r="B1944" s="336"/>
      <c r="C1944" s="336"/>
      <c r="D1944" s="336"/>
      <c r="E1944" s="337"/>
      <c r="F1944" s="338"/>
    </row>
    <row r="1945" spans="1:6" ht="20.25">
      <c r="A1945" s="335"/>
      <c r="B1945" s="336"/>
      <c r="C1945" s="336"/>
      <c r="D1945" s="336"/>
      <c r="E1945" s="337"/>
      <c r="F1945" s="338"/>
    </row>
    <row r="1946" spans="1:6" ht="20.25">
      <c r="A1946" s="335"/>
      <c r="B1946" s="336"/>
      <c r="C1946" s="336"/>
      <c r="D1946" s="336"/>
      <c r="E1946" s="337"/>
      <c r="F1946" s="338"/>
    </row>
    <row r="1947" spans="1:6" ht="20.25">
      <c r="A1947" s="335"/>
      <c r="B1947" s="336"/>
      <c r="C1947" s="336"/>
      <c r="D1947" s="336"/>
      <c r="E1947" s="337"/>
      <c r="F1947" s="338"/>
    </row>
    <row r="1948" spans="1:6" ht="20.25">
      <c r="A1948" s="335"/>
      <c r="B1948" s="336"/>
      <c r="C1948" s="336"/>
      <c r="D1948" s="336"/>
      <c r="E1948" s="337"/>
      <c r="F1948" s="338"/>
    </row>
    <row r="1949" spans="1:6" ht="20.25">
      <c r="A1949" s="335"/>
      <c r="B1949" s="336"/>
      <c r="C1949" s="336"/>
      <c r="D1949" s="336"/>
      <c r="E1949" s="337"/>
      <c r="F1949" s="338"/>
    </row>
    <row r="1950" spans="1:6" ht="20.25">
      <c r="A1950" s="335"/>
      <c r="B1950" s="336"/>
      <c r="C1950" s="336"/>
      <c r="D1950" s="336"/>
      <c r="E1950" s="337"/>
      <c r="F1950" s="338"/>
    </row>
    <row r="1951" spans="1:6" ht="20.25">
      <c r="A1951" s="335"/>
      <c r="B1951" s="336"/>
      <c r="C1951" s="336"/>
      <c r="D1951" s="336"/>
      <c r="E1951" s="337"/>
      <c r="F1951" s="338"/>
    </row>
    <row r="1952" spans="1:6" ht="20.25">
      <c r="A1952" s="335"/>
      <c r="B1952" s="336"/>
      <c r="C1952" s="336"/>
      <c r="D1952" s="336"/>
      <c r="E1952" s="337"/>
      <c r="F1952" s="338"/>
    </row>
    <row r="1953" spans="1:6" ht="20.25">
      <c r="A1953" s="335"/>
      <c r="B1953" s="336"/>
      <c r="C1953" s="336"/>
      <c r="D1953" s="336"/>
      <c r="E1953" s="337"/>
      <c r="F1953" s="338"/>
    </row>
    <row r="1954" spans="1:6" ht="20.25">
      <c r="A1954" s="335"/>
      <c r="B1954" s="336"/>
      <c r="C1954" s="336"/>
      <c r="D1954" s="336"/>
      <c r="E1954" s="337"/>
      <c r="F1954" s="338"/>
    </row>
    <row r="1955" spans="1:6" ht="20.25">
      <c r="A1955" s="335"/>
      <c r="B1955" s="336"/>
      <c r="C1955" s="336"/>
      <c r="D1955" s="336"/>
      <c r="E1955" s="337"/>
      <c r="F1955" s="338"/>
    </row>
    <row r="1956" spans="1:6" ht="20.25">
      <c r="A1956" s="335"/>
      <c r="B1956" s="336"/>
      <c r="C1956" s="336"/>
      <c r="D1956" s="336"/>
      <c r="E1956" s="337"/>
      <c r="F1956" s="338"/>
    </row>
    <row r="1957" spans="1:6" ht="20.25">
      <c r="A1957" s="335"/>
      <c r="B1957" s="336"/>
      <c r="C1957" s="336"/>
      <c r="D1957" s="336"/>
      <c r="E1957" s="337"/>
      <c r="F1957" s="338"/>
    </row>
    <row r="1958" spans="1:6" ht="20.25">
      <c r="A1958" s="335"/>
      <c r="B1958" s="336"/>
      <c r="C1958" s="336"/>
      <c r="D1958" s="336"/>
      <c r="E1958" s="337"/>
      <c r="F1958" s="338"/>
    </row>
    <row r="1959" spans="1:6" ht="20.25">
      <c r="A1959" s="335"/>
      <c r="B1959" s="336"/>
      <c r="C1959" s="336"/>
      <c r="D1959" s="336"/>
      <c r="E1959" s="337"/>
      <c r="F1959" s="338"/>
    </row>
    <row r="1960" spans="1:6" ht="20.25">
      <c r="A1960" s="335"/>
      <c r="B1960" s="336"/>
      <c r="C1960" s="336"/>
      <c r="D1960" s="336"/>
      <c r="E1960" s="337"/>
      <c r="F1960" s="338"/>
    </row>
    <row r="1961" spans="1:6" ht="20.25">
      <c r="A1961" s="335"/>
      <c r="B1961" s="336"/>
      <c r="C1961" s="336"/>
      <c r="D1961" s="336"/>
      <c r="E1961" s="337"/>
      <c r="F1961" s="338"/>
    </row>
    <row r="1962" spans="1:6" ht="20.25">
      <c r="A1962" s="335"/>
      <c r="B1962" s="336"/>
      <c r="C1962" s="336"/>
      <c r="D1962" s="336"/>
      <c r="E1962" s="337"/>
      <c r="F1962" s="338"/>
    </row>
    <row r="1963" spans="1:6" ht="20.25">
      <c r="A1963" s="335"/>
      <c r="B1963" s="336"/>
      <c r="C1963" s="336"/>
      <c r="D1963" s="336"/>
      <c r="E1963" s="337"/>
      <c r="F1963" s="338"/>
    </row>
    <row r="1964" spans="1:6" ht="20.25">
      <c r="A1964" s="335"/>
      <c r="B1964" s="336"/>
      <c r="C1964" s="336"/>
      <c r="D1964" s="336"/>
      <c r="E1964" s="337"/>
      <c r="F1964" s="338"/>
    </row>
    <row r="1965" spans="1:6" ht="20.25">
      <c r="A1965" s="335"/>
      <c r="B1965" s="336"/>
      <c r="C1965" s="336"/>
      <c r="D1965" s="336"/>
      <c r="E1965" s="337"/>
      <c r="F1965" s="338"/>
    </row>
    <row r="1966" spans="1:6" ht="20.25">
      <c r="A1966" s="335"/>
      <c r="B1966" s="336"/>
      <c r="C1966" s="336"/>
      <c r="D1966" s="336"/>
      <c r="E1966" s="337"/>
      <c r="F1966" s="338"/>
    </row>
    <row r="1967" spans="1:6" ht="20.25">
      <c r="A1967" s="335"/>
      <c r="B1967" s="336"/>
      <c r="C1967" s="336"/>
      <c r="D1967" s="336"/>
      <c r="E1967" s="337"/>
      <c r="F1967" s="338"/>
    </row>
    <row r="1968" spans="1:6" ht="20.25">
      <c r="A1968" s="335"/>
      <c r="B1968" s="336"/>
      <c r="C1968" s="336"/>
      <c r="D1968" s="336"/>
      <c r="E1968" s="337"/>
      <c r="F1968" s="338"/>
    </row>
    <row r="1969" spans="1:6" ht="20.25">
      <c r="A1969" s="335"/>
      <c r="B1969" s="336"/>
      <c r="C1969" s="336"/>
      <c r="D1969" s="336"/>
      <c r="E1969" s="337"/>
      <c r="F1969" s="338"/>
    </row>
    <row r="1970" spans="1:6" ht="20.25">
      <c r="A1970" s="335"/>
      <c r="B1970" s="336"/>
      <c r="C1970" s="336"/>
      <c r="D1970" s="336"/>
      <c r="E1970" s="337"/>
      <c r="F1970" s="338"/>
    </row>
    <row r="1971" spans="1:6" ht="20.25">
      <c r="A1971" s="335"/>
      <c r="B1971" s="336"/>
      <c r="C1971" s="336"/>
      <c r="D1971" s="336"/>
      <c r="E1971" s="337"/>
      <c r="F1971" s="338"/>
    </row>
    <row r="1972" spans="1:6" ht="20.25">
      <c r="A1972" s="335"/>
      <c r="B1972" s="336"/>
      <c r="C1972" s="336"/>
      <c r="D1972" s="336"/>
      <c r="E1972" s="337"/>
      <c r="F1972" s="338"/>
    </row>
    <row r="1973" spans="1:6" ht="20.25">
      <c r="A1973" s="335"/>
      <c r="B1973" s="336"/>
      <c r="C1973" s="336"/>
      <c r="D1973" s="336"/>
      <c r="E1973" s="337"/>
      <c r="F1973" s="338"/>
    </row>
    <row r="1974" spans="1:6" ht="20.25">
      <c r="A1974" s="335"/>
      <c r="B1974" s="336"/>
      <c r="C1974" s="336"/>
      <c r="D1974" s="336"/>
      <c r="E1974" s="337"/>
      <c r="F1974" s="338"/>
    </row>
    <row r="1975" spans="1:6" ht="20.25">
      <c r="A1975" s="335"/>
      <c r="B1975" s="336"/>
      <c r="C1975" s="336"/>
      <c r="D1975" s="336"/>
      <c r="E1975" s="337"/>
      <c r="F1975" s="338"/>
    </row>
    <row r="1976" spans="1:6" ht="20.25">
      <c r="A1976" s="335"/>
      <c r="B1976" s="336"/>
      <c r="C1976" s="336"/>
      <c r="D1976" s="336"/>
      <c r="E1976" s="337"/>
      <c r="F1976" s="338"/>
    </row>
    <row r="1977" spans="1:6" ht="20.25">
      <c r="A1977" s="335"/>
      <c r="B1977" s="336"/>
      <c r="C1977" s="336"/>
      <c r="D1977" s="336"/>
      <c r="E1977" s="337"/>
      <c r="F1977" s="338"/>
    </row>
    <row r="1978" spans="1:6" ht="20.25">
      <c r="A1978" s="335"/>
      <c r="B1978" s="336"/>
      <c r="C1978" s="336"/>
      <c r="D1978" s="336"/>
      <c r="E1978" s="337"/>
      <c r="F1978" s="338"/>
    </row>
    <row r="1979" spans="1:6" ht="20.25">
      <c r="A1979" s="335"/>
      <c r="B1979" s="336"/>
      <c r="C1979" s="336"/>
      <c r="D1979" s="336"/>
      <c r="E1979" s="337"/>
      <c r="F1979" s="338"/>
    </row>
    <row r="1980" spans="1:6" ht="20.25">
      <c r="A1980" s="335"/>
      <c r="B1980" s="336"/>
      <c r="C1980" s="336"/>
      <c r="D1980" s="336"/>
      <c r="E1980" s="337"/>
      <c r="F1980" s="338"/>
    </row>
    <row r="1981" spans="1:6" ht="20.25">
      <c r="A1981" s="335"/>
      <c r="B1981" s="336"/>
      <c r="C1981" s="336"/>
      <c r="D1981" s="336"/>
      <c r="E1981" s="337"/>
      <c r="F1981" s="338"/>
    </row>
    <row r="1982" spans="1:6" ht="20.25">
      <c r="A1982" s="335"/>
      <c r="B1982" s="336"/>
      <c r="C1982" s="336"/>
      <c r="D1982" s="336"/>
      <c r="E1982" s="337"/>
      <c r="F1982" s="338"/>
    </row>
    <row r="1983" spans="1:6" ht="20.25">
      <c r="A1983" s="335"/>
      <c r="B1983" s="336"/>
      <c r="C1983" s="336"/>
      <c r="D1983" s="336"/>
      <c r="E1983" s="337"/>
      <c r="F1983" s="338"/>
    </row>
    <row r="1984" spans="1:6" ht="20.25">
      <c r="A1984" s="335"/>
      <c r="B1984" s="336"/>
      <c r="C1984" s="336"/>
      <c r="D1984" s="336"/>
      <c r="E1984" s="337"/>
      <c r="F1984" s="338"/>
    </row>
    <row r="1985" spans="1:6" ht="20.25">
      <c r="A1985" s="335"/>
      <c r="B1985" s="336"/>
      <c r="C1985" s="336"/>
      <c r="D1985" s="336"/>
      <c r="E1985" s="337"/>
      <c r="F1985" s="338"/>
    </row>
    <row r="1986" spans="1:6" ht="20.25">
      <c r="A1986" s="335"/>
      <c r="B1986" s="336"/>
      <c r="C1986" s="336"/>
      <c r="D1986" s="336"/>
      <c r="E1986" s="337"/>
      <c r="F1986" s="338"/>
    </row>
    <row r="1987" spans="1:6" ht="20.25">
      <c r="A1987" s="335"/>
      <c r="B1987" s="336"/>
      <c r="C1987" s="336"/>
      <c r="D1987" s="336"/>
      <c r="E1987" s="337"/>
      <c r="F1987" s="338"/>
    </row>
    <row r="1988" spans="1:6" ht="20.25">
      <c r="A1988" s="335"/>
      <c r="B1988" s="336"/>
      <c r="C1988" s="336"/>
      <c r="D1988" s="336"/>
      <c r="E1988" s="337"/>
      <c r="F1988" s="338"/>
    </row>
    <row r="1989" spans="1:6" ht="20.25">
      <c r="A1989" s="335"/>
      <c r="B1989" s="336"/>
      <c r="C1989" s="336"/>
      <c r="D1989" s="336"/>
      <c r="E1989" s="337"/>
      <c r="F1989" s="338"/>
    </row>
    <row r="1990" spans="1:6" ht="20.25">
      <c r="A1990" s="335"/>
      <c r="B1990" s="336"/>
      <c r="C1990" s="336"/>
      <c r="D1990" s="336"/>
      <c r="E1990" s="337"/>
      <c r="F1990" s="338"/>
    </row>
    <row r="1991" spans="1:6" ht="20.25">
      <c r="A1991" s="335"/>
      <c r="B1991" s="336"/>
      <c r="C1991" s="336"/>
      <c r="D1991" s="336"/>
      <c r="E1991" s="337"/>
      <c r="F1991" s="338"/>
    </row>
    <row r="1992" spans="1:6" ht="20.25">
      <c r="A1992" s="335"/>
      <c r="B1992" s="336"/>
      <c r="C1992" s="336"/>
      <c r="D1992" s="336"/>
      <c r="E1992" s="337"/>
      <c r="F1992" s="338"/>
    </row>
    <row r="1993" spans="1:6" ht="20.25">
      <c r="A1993" s="335"/>
      <c r="B1993" s="336"/>
      <c r="C1993" s="336"/>
      <c r="D1993" s="336"/>
      <c r="E1993" s="337"/>
      <c r="F1993" s="338"/>
    </row>
    <row r="1994" spans="1:6" ht="20.25">
      <c r="A1994" s="335"/>
      <c r="B1994" s="336"/>
      <c r="C1994" s="336"/>
      <c r="D1994" s="336"/>
      <c r="E1994" s="337"/>
      <c r="F1994" s="338"/>
    </row>
    <row r="1995" spans="1:6" ht="20.25">
      <c r="A1995" s="335"/>
      <c r="B1995" s="336"/>
      <c r="C1995" s="336"/>
      <c r="D1995" s="336"/>
      <c r="E1995" s="337"/>
      <c r="F1995" s="338"/>
    </row>
    <row r="1996" spans="1:6" ht="20.25">
      <c r="A1996" s="335"/>
      <c r="B1996" s="336"/>
      <c r="C1996" s="336"/>
      <c r="D1996" s="336"/>
      <c r="E1996" s="337"/>
      <c r="F1996" s="338"/>
    </row>
    <row r="1997" spans="1:6" ht="20.25">
      <c r="A1997" s="335"/>
      <c r="B1997" s="336"/>
      <c r="C1997" s="336"/>
      <c r="D1997" s="336"/>
      <c r="E1997" s="337"/>
      <c r="F1997" s="338"/>
    </row>
    <row r="1998" spans="1:6" ht="20.25">
      <c r="A1998" s="335"/>
      <c r="B1998" s="336"/>
      <c r="C1998" s="336"/>
      <c r="D1998" s="336"/>
      <c r="E1998" s="337"/>
      <c r="F1998" s="338"/>
    </row>
    <row r="1999" spans="1:6" ht="20.25">
      <c r="A1999" s="335"/>
      <c r="B1999" s="336"/>
      <c r="C1999" s="336"/>
      <c r="D1999" s="336"/>
      <c r="E1999" s="337"/>
      <c r="F1999" s="338"/>
    </row>
    <row r="2000" spans="1:6" ht="20.25">
      <c r="A2000" s="335"/>
      <c r="B2000" s="336"/>
      <c r="C2000" s="336"/>
      <c r="D2000" s="336"/>
      <c r="E2000" s="337"/>
      <c r="F2000" s="338"/>
    </row>
    <row r="2001" spans="1:6" ht="20.25">
      <c r="A2001" s="335"/>
      <c r="B2001" s="336"/>
      <c r="C2001" s="336"/>
      <c r="D2001" s="336"/>
      <c r="E2001" s="337"/>
      <c r="F2001" s="338"/>
    </row>
    <row r="2002" spans="1:6" ht="20.25">
      <c r="A2002" s="335"/>
      <c r="B2002" s="336"/>
      <c r="C2002" s="336"/>
      <c r="D2002" s="336"/>
      <c r="E2002" s="337"/>
      <c r="F2002" s="338"/>
    </row>
    <row r="2003" spans="1:6" ht="20.25">
      <c r="A2003" s="335"/>
      <c r="B2003" s="336"/>
      <c r="C2003" s="336"/>
      <c r="D2003" s="336"/>
      <c r="E2003" s="337"/>
      <c r="F2003" s="338"/>
    </row>
    <row r="2004" spans="1:6" ht="20.25">
      <c r="A2004" s="335"/>
      <c r="B2004" s="336"/>
      <c r="C2004" s="336"/>
      <c r="D2004" s="336"/>
      <c r="E2004" s="337"/>
      <c r="F2004" s="338"/>
    </row>
    <row r="2005" spans="1:6" ht="20.25">
      <c r="A2005" s="335"/>
      <c r="B2005" s="336"/>
      <c r="C2005" s="336"/>
      <c r="D2005" s="336"/>
      <c r="E2005" s="337"/>
      <c r="F2005" s="338"/>
    </row>
    <row r="2006" spans="1:6" ht="20.25">
      <c r="A2006" s="335"/>
      <c r="B2006" s="336"/>
      <c r="C2006" s="336"/>
      <c r="D2006" s="336"/>
      <c r="E2006" s="337"/>
      <c r="F2006" s="338"/>
    </row>
    <row r="2007" spans="1:6" ht="20.25">
      <c r="A2007" s="335"/>
      <c r="B2007" s="336"/>
      <c r="C2007" s="336"/>
      <c r="D2007" s="336"/>
      <c r="E2007" s="337"/>
      <c r="F2007" s="338"/>
    </row>
    <row r="2008" spans="1:6" ht="20.25">
      <c r="A2008" s="335"/>
      <c r="B2008" s="336"/>
      <c r="C2008" s="336"/>
      <c r="D2008" s="336"/>
      <c r="E2008" s="337"/>
      <c r="F2008" s="338"/>
    </row>
    <row r="2009" spans="1:6" ht="20.25">
      <c r="A2009" s="335"/>
      <c r="B2009" s="336"/>
      <c r="C2009" s="336"/>
      <c r="D2009" s="336"/>
      <c r="E2009" s="337"/>
      <c r="F2009" s="338"/>
    </row>
    <row r="2010" spans="1:6" ht="20.25">
      <c r="A2010" s="335"/>
      <c r="B2010" s="336"/>
      <c r="C2010" s="336"/>
      <c r="D2010" s="336"/>
      <c r="E2010" s="337"/>
      <c r="F2010" s="338"/>
    </row>
    <row r="2011" spans="1:6" ht="20.25">
      <c r="A2011" s="335"/>
      <c r="B2011" s="336"/>
      <c r="C2011" s="336"/>
      <c r="D2011" s="336"/>
      <c r="E2011" s="337"/>
      <c r="F2011" s="338"/>
    </row>
    <row r="2012" spans="1:6" ht="20.25">
      <c r="A2012" s="335"/>
      <c r="B2012" s="336"/>
      <c r="C2012" s="336"/>
      <c r="D2012" s="336"/>
      <c r="E2012" s="337"/>
      <c r="F2012" s="338"/>
    </row>
    <row r="2013" spans="1:6" ht="20.25">
      <c r="A2013" s="335"/>
      <c r="B2013" s="336"/>
      <c r="C2013" s="336"/>
      <c r="D2013" s="336"/>
      <c r="E2013" s="337"/>
      <c r="F2013" s="338"/>
    </row>
    <row r="2014" spans="1:6" ht="20.25">
      <c r="A2014" s="335"/>
      <c r="B2014" s="336"/>
      <c r="C2014" s="336"/>
      <c r="D2014" s="336"/>
      <c r="E2014" s="337"/>
      <c r="F2014" s="338"/>
    </row>
    <row r="2015" spans="1:6" ht="20.25">
      <c r="A2015" s="335"/>
      <c r="B2015" s="336"/>
      <c r="C2015" s="336"/>
      <c r="D2015" s="336"/>
      <c r="E2015" s="337"/>
      <c r="F2015" s="338"/>
    </row>
    <row r="2016" spans="1:6" ht="20.25">
      <c r="A2016" s="335"/>
      <c r="B2016" s="336"/>
      <c r="C2016" s="336"/>
      <c r="D2016" s="336"/>
      <c r="E2016" s="337"/>
      <c r="F2016" s="338"/>
    </row>
    <row r="2017" spans="1:6" ht="20.25">
      <c r="A2017" s="335"/>
      <c r="B2017" s="336"/>
      <c r="C2017" s="336"/>
      <c r="D2017" s="336"/>
      <c r="E2017" s="337"/>
      <c r="F2017" s="338"/>
    </row>
    <row r="2018" spans="1:6" ht="20.25">
      <c r="A2018" s="335"/>
      <c r="B2018" s="336"/>
      <c r="C2018" s="336"/>
      <c r="D2018" s="336"/>
      <c r="E2018" s="337"/>
      <c r="F2018" s="338"/>
    </row>
    <row r="2019" spans="1:6" ht="20.25">
      <c r="A2019" s="335"/>
      <c r="B2019" s="336"/>
      <c r="C2019" s="336"/>
      <c r="D2019" s="336"/>
      <c r="E2019" s="337"/>
      <c r="F2019" s="338"/>
    </row>
    <row r="2020" spans="1:6" ht="20.25">
      <c r="A2020" s="335"/>
      <c r="B2020" s="336"/>
      <c r="C2020" s="336"/>
      <c r="D2020" s="336"/>
      <c r="E2020" s="337"/>
      <c r="F2020" s="338"/>
    </row>
    <row r="2021" spans="1:6" ht="20.25">
      <c r="A2021" s="335"/>
      <c r="B2021" s="336"/>
      <c r="C2021" s="336"/>
      <c r="D2021" s="336"/>
      <c r="E2021" s="337"/>
      <c r="F2021" s="338"/>
    </row>
    <row r="2022" spans="1:6" ht="20.25">
      <c r="A2022" s="335"/>
      <c r="B2022" s="336"/>
      <c r="C2022" s="336"/>
      <c r="D2022" s="336"/>
      <c r="E2022" s="337"/>
      <c r="F2022" s="338"/>
    </row>
    <row r="2023" spans="1:6" ht="20.25">
      <c r="A2023" s="335"/>
      <c r="B2023" s="336"/>
      <c r="C2023" s="336"/>
      <c r="D2023" s="336"/>
      <c r="E2023" s="337"/>
      <c r="F2023" s="338"/>
    </row>
    <row r="2024" spans="1:6" ht="20.25">
      <c r="A2024" s="335"/>
      <c r="B2024" s="336"/>
      <c r="C2024" s="336"/>
      <c r="D2024" s="336"/>
      <c r="E2024" s="337"/>
      <c r="F2024" s="338"/>
    </row>
    <row r="2025" spans="1:6" ht="20.25">
      <c r="A2025" s="335"/>
      <c r="B2025" s="336"/>
      <c r="C2025" s="336"/>
      <c r="D2025" s="336"/>
      <c r="E2025" s="337"/>
      <c r="F2025" s="338"/>
    </row>
    <row r="2026" spans="1:6" ht="20.25">
      <c r="A2026" s="335"/>
      <c r="B2026" s="336"/>
      <c r="C2026" s="336"/>
      <c r="D2026" s="336"/>
      <c r="E2026" s="337"/>
      <c r="F2026" s="338"/>
    </row>
    <row r="2027" spans="1:6" ht="20.25">
      <c r="A2027" s="335"/>
      <c r="B2027" s="336"/>
      <c r="C2027" s="336"/>
      <c r="D2027" s="336"/>
      <c r="E2027" s="337"/>
      <c r="F2027" s="338"/>
    </row>
    <row r="2028" spans="1:6" ht="20.25">
      <c r="A2028" s="335"/>
      <c r="B2028" s="336"/>
      <c r="C2028" s="336"/>
      <c r="D2028" s="336"/>
      <c r="E2028" s="337"/>
      <c r="F2028" s="338"/>
    </row>
    <row r="2029" spans="1:6" ht="20.25">
      <c r="A2029" s="335"/>
      <c r="B2029" s="336"/>
      <c r="C2029" s="336"/>
      <c r="D2029" s="336"/>
      <c r="E2029" s="337"/>
      <c r="F2029" s="338"/>
    </row>
    <row r="2030" spans="1:6" ht="20.25">
      <c r="A2030" s="335"/>
      <c r="B2030" s="336"/>
      <c r="C2030" s="336"/>
      <c r="D2030" s="336"/>
      <c r="E2030" s="337"/>
      <c r="F2030" s="338"/>
    </row>
    <row r="2031" spans="1:6" ht="20.25">
      <c r="A2031" s="335"/>
      <c r="B2031" s="336"/>
      <c r="C2031" s="336"/>
      <c r="D2031" s="336"/>
      <c r="E2031" s="337"/>
      <c r="F2031" s="338"/>
    </row>
    <row r="2032" spans="1:6" ht="20.25">
      <c r="A2032" s="335"/>
      <c r="B2032" s="336"/>
      <c r="C2032" s="336"/>
      <c r="D2032" s="336"/>
      <c r="E2032" s="337"/>
      <c r="F2032" s="338"/>
    </row>
    <row r="2033" spans="1:6" ht="20.25">
      <c r="A2033" s="335"/>
      <c r="B2033" s="336"/>
      <c r="C2033" s="336"/>
      <c r="D2033" s="336"/>
      <c r="E2033" s="337"/>
      <c r="F2033" s="338"/>
    </row>
    <row r="2034" spans="1:6" ht="20.25">
      <c r="A2034" s="335"/>
      <c r="B2034" s="336"/>
      <c r="C2034" s="336"/>
      <c r="D2034" s="336"/>
      <c r="E2034" s="337"/>
      <c r="F2034" s="338"/>
    </row>
    <row r="2035" spans="1:6" ht="20.25">
      <c r="A2035" s="335"/>
      <c r="B2035" s="336"/>
      <c r="C2035" s="336"/>
      <c r="D2035" s="336"/>
      <c r="E2035" s="337"/>
      <c r="F2035" s="338"/>
    </row>
    <row r="2036" spans="1:6" ht="20.25">
      <c r="A2036" s="335"/>
      <c r="B2036" s="336"/>
      <c r="C2036" s="336"/>
      <c r="D2036" s="336"/>
      <c r="E2036" s="337"/>
      <c r="F2036" s="338"/>
    </row>
    <row r="2037" spans="1:6" ht="20.25">
      <c r="A2037" s="335"/>
      <c r="B2037" s="336"/>
      <c r="C2037" s="336"/>
      <c r="D2037" s="336"/>
      <c r="E2037" s="337"/>
      <c r="F2037" s="338"/>
    </row>
    <row r="2038" spans="1:6" ht="20.25">
      <c r="A2038" s="335"/>
      <c r="B2038" s="336"/>
      <c r="C2038" s="336"/>
      <c r="D2038" s="336"/>
      <c r="E2038" s="337"/>
      <c r="F2038" s="338"/>
    </row>
    <row r="2039" spans="1:6" ht="20.25">
      <c r="A2039" s="335"/>
      <c r="B2039" s="336"/>
      <c r="C2039" s="336"/>
      <c r="D2039" s="336"/>
      <c r="E2039" s="337"/>
      <c r="F2039" s="338"/>
    </row>
    <row r="2040" spans="1:6" ht="20.25">
      <c r="A2040" s="335"/>
      <c r="B2040" s="336"/>
      <c r="C2040" s="336"/>
      <c r="D2040" s="336"/>
      <c r="E2040" s="337"/>
      <c r="F2040" s="338"/>
    </row>
    <row r="2041" spans="1:6" ht="20.25">
      <c r="A2041" s="335"/>
      <c r="B2041" s="336"/>
      <c r="C2041" s="336"/>
      <c r="D2041" s="336"/>
      <c r="E2041" s="337"/>
      <c r="F2041" s="338"/>
    </row>
    <row r="2042" spans="1:6" ht="20.25">
      <c r="A2042" s="335"/>
      <c r="B2042" s="336"/>
      <c r="C2042" s="336"/>
      <c r="D2042" s="336"/>
      <c r="E2042" s="337"/>
      <c r="F2042" s="338"/>
    </row>
    <row r="2043" spans="1:6" ht="20.25">
      <c r="A2043" s="335"/>
      <c r="B2043" s="336"/>
      <c r="C2043" s="336"/>
      <c r="D2043" s="336"/>
      <c r="E2043" s="337"/>
      <c r="F2043" s="338"/>
    </row>
    <row r="2044" spans="1:6" ht="20.25">
      <c r="A2044" s="335"/>
      <c r="B2044" s="336"/>
      <c r="C2044" s="336"/>
      <c r="D2044" s="336"/>
      <c r="E2044" s="337"/>
      <c r="F2044" s="338"/>
    </row>
    <row r="2045" spans="1:6" ht="20.25">
      <c r="A2045" s="335"/>
      <c r="B2045" s="336"/>
      <c r="C2045" s="336"/>
      <c r="D2045" s="336"/>
      <c r="E2045" s="337"/>
      <c r="F2045" s="338"/>
    </row>
    <row r="2046" spans="1:6" ht="20.25">
      <c r="A2046" s="335"/>
      <c r="B2046" s="336"/>
      <c r="C2046" s="336"/>
      <c r="D2046" s="336"/>
      <c r="E2046" s="337"/>
      <c r="F2046" s="338"/>
    </row>
    <row r="2047" spans="1:6" ht="20.25">
      <c r="A2047" s="335"/>
      <c r="B2047" s="336"/>
      <c r="C2047" s="336"/>
      <c r="D2047" s="336"/>
      <c r="E2047" s="337"/>
      <c r="F2047" s="338"/>
    </row>
    <row r="2048" spans="1:6" ht="20.25">
      <c r="A2048" s="335"/>
      <c r="B2048" s="336"/>
      <c r="C2048" s="336"/>
      <c r="D2048" s="336"/>
      <c r="E2048" s="337"/>
      <c r="F2048" s="338"/>
    </row>
    <row r="2049" spans="1:6" ht="20.25">
      <c r="A2049" s="335"/>
      <c r="B2049" s="336"/>
      <c r="C2049" s="336"/>
      <c r="D2049" s="336"/>
      <c r="E2049" s="337"/>
      <c r="F2049" s="338"/>
    </row>
    <row r="2050" spans="1:6" ht="20.25">
      <c r="A2050" s="335"/>
      <c r="B2050" s="336"/>
      <c r="C2050" s="336"/>
      <c r="D2050" s="336"/>
      <c r="E2050" s="337"/>
      <c r="F2050" s="338"/>
    </row>
    <row r="2051" spans="1:6" ht="20.25">
      <c r="A2051" s="335"/>
      <c r="B2051" s="336"/>
      <c r="C2051" s="336"/>
      <c r="D2051" s="336"/>
      <c r="E2051" s="337"/>
      <c r="F2051" s="338"/>
    </row>
    <row r="2052" spans="1:6" ht="20.25">
      <c r="A2052" s="335"/>
      <c r="B2052" s="336"/>
      <c r="C2052" s="336"/>
      <c r="D2052" s="336"/>
      <c r="E2052" s="337"/>
      <c r="F2052" s="338"/>
    </row>
    <row r="2053" spans="1:6" ht="20.25">
      <c r="A2053" s="335"/>
      <c r="B2053" s="336"/>
      <c r="C2053" s="336"/>
      <c r="D2053" s="336"/>
      <c r="E2053" s="337"/>
      <c r="F2053" s="338"/>
    </row>
    <row r="2054" spans="1:6" ht="20.25">
      <c r="A2054" s="335"/>
      <c r="B2054" s="336"/>
      <c r="C2054" s="336"/>
      <c r="D2054" s="336"/>
      <c r="E2054" s="337"/>
      <c r="F2054" s="338"/>
    </row>
    <row r="2055" spans="1:6" ht="20.25">
      <c r="A2055" s="335"/>
      <c r="B2055" s="336"/>
      <c r="C2055" s="336"/>
      <c r="D2055" s="336"/>
      <c r="E2055" s="337"/>
      <c r="F2055" s="338"/>
    </row>
    <row r="2056" spans="1:6" ht="20.25">
      <c r="A2056" s="335"/>
      <c r="B2056" s="336"/>
      <c r="C2056" s="336"/>
      <c r="D2056" s="336"/>
      <c r="E2056" s="337"/>
      <c r="F2056" s="338"/>
    </row>
    <row r="2057" spans="1:6" ht="20.25">
      <c r="A2057" s="335"/>
      <c r="B2057" s="336"/>
      <c r="C2057" s="336"/>
      <c r="D2057" s="336"/>
      <c r="E2057" s="337"/>
      <c r="F2057" s="338"/>
    </row>
    <row r="2058" spans="1:6" ht="20.25">
      <c r="A2058" s="335"/>
      <c r="B2058" s="336"/>
      <c r="C2058" s="336"/>
      <c r="D2058" s="336"/>
      <c r="E2058" s="337"/>
      <c r="F2058" s="338"/>
    </row>
    <row r="2059" spans="1:6" ht="20.25">
      <c r="A2059" s="335"/>
      <c r="B2059" s="336"/>
      <c r="C2059" s="336"/>
      <c r="D2059" s="336"/>
      <c r="E2059" s="337"/>
      <c r="F2059" s="338"/>
    </row>
    <row r="2060" spans="1:6" ht="20.25">
      <c r="A2060" s="335"/>
      <c r="B2060" s="336"/>
      <c r="C2060" s="336"/>
      <c r="D2060" s="336"/>
      <c r="E2060" s="337"/>
      <c r="F2060" s="338"/>
    </row>
    <row r="2061" spans="1:6" ht="20.25">
      <c r="A2061" s="335"/>
      <c r="B2061" s="336"/>
      <c r="C2061" s="336"/>
      <c r="D2061" s="336"/>
      <c r="E2061" s="337"/>
      <c r="F2061" s="338"/>
    </row>
    <row r="2062" spans="1:6" ht="20.25">
      <c r="A2062" s="335"/>
      <c r="B2062" s="336"/>
      <c r="C2062" s="336"/>
      <c r="D2062" s="336"/>
      <c r="E2062" s="337"/>
      <c r="F2062" s="338"/>
    </row>
    <row r="2063" spans="1:6" ht="20.25">
      <c r="A2063" s="335"/>
      <c r="B2063" s="336"/>
      <c r="C2063" s="336"/>
      <c r="D2063" s="336"/>
      <c r="E2063" s="337"/>
      <c r="F2063" s="338"/>
    </row>
    <row r="2064" spans="1:6" ht="20.25">
      <c r="A2064" s="335"/>
      <c r="B2064" s="336"/>
      <c r="C2064" s="336"/>
      <c r="D2064" s="336"/>
      <c r="E2064" s="337"/>
      <c r="F2064" s="338"/>
    </row>
    <row r="2065" spans="1:6" ht="20.25">
      <c r="A2065" s="335"/>
      <c r="B2065" s="336"/>
      <c r="C2065" s="336"/>
      <c r="D2065" s="336"/>
      <c r="E2065" s="337"/>
      <c r="F2065" s="338"/>
    </row>
    <row r="2066" spans="1:6" ht="20.25">
      <c r="A2066" s="335"/>
      <c r="B2066" s="336"/>
      <c r="C2066" s="336"/>
      <c r="D2066" s="336"/>
      <c r="E2066" s="337"/>
      <c r="F2066" s="338"/>
    </row>
    <row r="2067" spans="1:6" ht="20.25">
      <c r="A2067" s="335"/>
      <c r="B2067" s="336"/>
      <c r="C2067" s="336"/>
      <c r="D2067" s="336"/>
      <c r="E2067" s="337"/>
      <c r="F2067" s="338"/>
    </row>
    <row r="2068" spans="1:6" ht="20.25">
      <c r="A2068" s="335"/>
      <c r="B2068" s="336"/>
      <c r="C2068" s="336"/>
      <c r="D2068" s="336"/>
      <c r="E2068" s="337"/>
      <c r="F2068" s="338"/>
    </row>
    <row r="2069" spans="1:6" ht="20.25">
      <c r="A2069" s="335"/>
      <c r="B2069" s="336"/>
      <c r="C2069" s="336"/>
      <c r="D2069" s="336"/>
      <c r="E2069" s="337"/>
      <c r="F2069" s="338"/>
    </row>
    <row r="2070" spans="1:6" ht="20.25">
      <c r="A2070" s="335"/>
      <c r="B2070" s="336"/>
      <c r="C2070" s="336"/>
      <c r="D2070" s="336"/>
      <c r="E2070" s="337"/>
      <c r="F2070" s="338"/>
    </row>
    <row r="2071" spans="1:6" ht="20.25">
      <c r="A2071" s="335"/>
      <c r="B2071" s="336"/>
      <c r="C2071" s="336"/>
      <c r="D2071" s="336"/>
      <c r="E2071" s="337"/>
      <c r="F2071" s="338"/>
    </row>
    <row r="2072" spans="1:6" ht="20.25">
      <c r="A2072" s="335"/>
      <c r="B2072" s="336"/>
      <c r="C2072" s="336"/>
      <c r="D2072" s="336"/>
      <c r="E2072" s="337"/>
      <c r="F2072" s="338"/>
    </row>
    <row r="2073" spans="1:6" ht="20.25">
      <c r="A2073" s="335"/>
      <c r="B2073" s="336"/>
      <c r="C2073" s="336"/>
      <c r="D2073" s="336"/>
      <c r="E2073" s="337"/>
      <c r="F2073" s="338"/>
    </row>
    <row r="2074" spans="1:6" ht="20.25">
      <c r="A2074" s="335"/>
      <c r="B2074" s="336"/>
      <c r="C2074" s="336"/>
      <c r="D2074" s="336"/>
      <c r="E2074" s="337"/>
      <c r="F2074" s="338"/>
    </row>
    <row r="2075" spans="1:6" ht="20.25">
      <c r="A2075" s="335"/>
      <c r="B2075" s="336"/>
      <c r="C2075" s="336"/>
      <c r="D2075" s="336"/>
      <c r="E2075" s="337"/>
      <c r="F2075" s="338"/>
    </row>
    <row r="2076" spans="1:6" ht="20.25">
      <c r="A2076" s="335"/>
      <c r="B2076" s="336"/>
      <c r="C2076" s="336"/>
      <c r="D2076" s="336"/>
      <c r="E2076" s="337"/>
      <c r="F2076" s="338"/>
    </row>
    <row r="2077" spans="1:6" ht="20.25">
      <c r="A2077" s="335"/>
      <c r="B2077" s="336"/>
      <c r="C2077" s="336"/>
      <c r="D2077" s="336"/>
      <c r="E2077" s="337"/>
      <c r="F2077" s="338"/>
    </row>
    <row r="2078" spans="1:6" ht="20.25">
      <c r="A2078" s="335"/>
      <c r="B2078" s="336"/>
      <c r="C2078" s="336"/>
      <c r="D2078" s="336"/>
      <c r="E2078" s="337"/>
      <c r="F2078" s="338"/>
    </row>
    <row r="2079" spans="1:6" ht="20.25">
      <c r="A2079" s="335"/>
      <c r="B2079" s="336"/>
      <c r="C2079" s="336"/>
      <c r="D2079" s="336"/>
      <c r="E2079" s="337"/>
      <c r="F2079" s="338"/>
    </row>
    <row r="2080" spans="1:6" ht="20.25">
      <c r="A2080" s="335"/>
      <c r="B2080" s="336"/>
      <c r="C2080" s="336"/>
      <c r="D2080" s="336"/>
      <c r="E2080" s="337"/>
      <c r="F2080" s="338"/>
    </row>
    <row r="2081" spans="1:6" ht="20.25">
      <c r="A2081" s="335"/>
      <c r="B2081" s="336"/>
      <c r="C2081" s="336"/>
      <c r="D2081" s="336"/>
      <c r="E2081" s="337"/>
      <c r="F2081" s="338"/>
    </row>
    <row r="2082" spans="1:6" ht="20.25">
      <c r="A2082" s="335"/>
      <c r="B2082" s="336"/>
      <c r="C2082" s="336"/>
      <c r="D2082" s="336"/>
      <c r="E2082" s="337"/>
      <c r="F2082" s="338"/>
    </row>
    <row r="2083" spans="1:6" ht="20.25">
      <c r="A2083" s="335"/>
      <c r="B2083" s="336"/>
      <c r="C2083" s="336"/>
      <c r="D2083" s="336"/>
      <c r="E2083" s="337"/>
      <c r="F2083" s="338"/>
    </row>
    <row r="2084" spans="1:6" ht="20.25">
      <c r="A2084" s="335"/>
      <c r="B2084" s="336"/>
      <c r="C2084" s="336"/>
      <c r="D2084" s="336"/>
      <c r="E2084" s="337"/>
      <c r="F2084" s="338"/>
    </row>
    <row r="2085" spans="1:6" ht="20.25">
      <c r="A2085" s="335"/>
      <c r="B2085" s="336"/>
      <c r="C2085" s="336"/>
      <c r="D2085" s="336"/>
      <c r="E2085" s="337"/>
      <c r="F2085" s="338"/>
    </row>
    <row r="2086" spans="1:6" ht="20.25">
      <c r="A2086" s="335"/>
      <c r="B2086" s="336"/>
      <c r="C2086" s="336"/>
      <c r="D2086" s="336"/>
      <c r="E2086" s="337"/>
      <c r="F2086" s="338"/>
    </row>
    <row r="2087" spans="1:6" ht="20.25">
      <c r="A2087" s="335"/>
      <c r="B2087" s="336"/>
      <c r="C2087" s="336"/>
      <c r="D2087" s="336"/>
      <c r="E2087" s="337"/>
      <c r="F2087" s="338"/>
    </row>
    <row r="2088" spans="1:6" ht="20.25">
      <c r="A2088" s="335"/>
      <c r="B2088" s="336"/>
      <c r="C2088" s="336"/>
      <c r="D2088" s="336"/>
      <c r="E2088" s="337"/>
      <c r="F2088" s="338"/>
    </row>
    <row r="2089" spans="1:6" ht="20.25">
      <c r="A2089" s="335"/>
      <c r="B2089" s="336"/>
      <c r="C2089" s="336"/>
      <c r="D2089" s="336"/>
      <c r="E2089" s="337"/>
      <c r="F2089" s="338"/>
    </row>
    <row r="2090" spans="1:6" ht="20.25">
      <c r="A2090" s="335"/>
      <c r="B2090" s="336"/>
      <c r="C2090" s="336"/>
      <c r="D2090" s="336"/>
      <c r="E2090" s="337"/>
      <c r="F2090" s="338"/>
    </row>
    <row r="2091" spans="1:6" ht="20.25">
      <c r="A2091" s="335"/>
      <c r="B2091" s="336"/>
      <c r="C2091" s="336"/>
      <c r="D2091" s="336"/>
      <c r="E2091" s="337"/>
      <c r="F2091" s="338"/>
    </row>
    <row r="2092" spans="1:6" ht="20.25">
      <c r="A2092" s="335"/>
      <c r="B2092" s="336"/>
      <c r="C2092" s="336"/>
      <c r="D2092" s="336"/>
      <c r="E2092" s="337"/>
      <c r="F2092" s="338"/>
    </row>
    <row r="2093" spans="1:6" ht="20.25">
      <c r="A2093" s="335"/>
      <c r="B2093" s="336"/>
      <c r="C2093" s="336"/>
      <c r="D2093" s="336"/>
      <c r="E2093" s="337"/>
      <c r="F2093" s="338"/>
    </row>
    <row r="2094" spans="1:6" ht="20.25">
      <c r="A2094" s="335"/>
      <c r="B2094" s="336"/>
      <c r="C2094" s="336"/>
      <c r="D2094" s="336"/>
      <c r="E2094" s="337"/>
      <c r="F2094" s="338"/>
    </row>
    <row r="2095" spans="1:6" ht="20.25">
      <c r="A2095" s="335"/>
      <c r="B2095" s="336"/>
      <c r="C2095" s="336"/>
      <c r="D2095" s="336"/>
      <c r="E2095" s="337"/>
      <c r="F2095" s="338"/>
    </row>
    <row r="2096" spans="1:6" ht="20.25">
      <c r="A2096" s="335"/>
      <c r="B2096" s="336"/>
      <c r="C2096" s="336"/>
      <c r="D2096" s="336"/>
      <c r="E2096" s="337"/>
      <c r="F2096" s="338"/>
    </row>
    <row r="2097" spans="1:6" ht="20.25">
      <c r="A2097" s="335"/>
      <c r="B2097" s="336"/>
      <c r="C2097" s="336"/>
      <c r="D2097" s="336"/>
      <c r="E2097" s="337"/>
      <c r="F2097" s="338"/>
    </row>
    <row r="2098" spans="1:6" ht="20.25">
      <c r="A2098" s="335"/>
      <c r="B2098" s="336"/>
      <c r="C2098" s="336"/>
      <c r="D2098" s="336"/>
      <c r="E2098" s="337"/>
      <c r="F2098" s="338"/>
    </row>
    <row r="2099" spans="1:6" ht="20.25">
      <c r="A2099" s="335"/>
      <c r="B2099" s="336"/>
      <c r="C2099" s="336"/>
      <c r="D2099" s="336"/>
      <c r="E2099" s="337"/>
      <c r="F2099" s="338"/>
    </row>
    <row r="2100" spans="1:6" ht="20.25">
      <c r="A2100" s="335"/>
      <c r="B2100" s="336"/>
      <c r="C2100" s="336"/>
      <c r="D2100" s="336"/>
      <c r="E2100" s="337"/>
      <c r="F2100" s="338"/>
    </row>
    <row r="2101" spans="1:6" ht="20.25">
      <c r="A2101" s="335"/>
      <c r="B2101" s="336"/>
      <c r="C2101" s="336"/>
      <c r="D2101" s="336"/>
      <c r="E2101" s="337"/>
      <c r="F2101" s="338"/>
    </row>
    <row r="2102" spans="1:6" ht="20.25">
      <c r="A2102" s="335"/>
      <c r="B2102" s="336"/>
      <c r="C2102" s="336"/>
      <c r="D2102" s="336"/>
      <c r="E2102" s="337"/>
      <c r="F2102" s="338"/>
    </row>
    <row r="2103" spans="1:6" ht="20.25">
      <c r="A2103" s="335"/>
      <c r="B2103" s="336"/>
      <c r="C2103" s="336"/>
      <c r="D2103" s="336"/>
      <c r="E2103" s="337"/>
      <c r="F2103" s="338"/>
    </row>
    <row r="2104" spans="1:6" ht="20.25">
      <c r="A2104" s="335"/>
      <c r="B2104" s="336"/>
      <c r="C2104" s="336"/>
      <c r="D2104" s="336"/>
      <c r="E2104" s="337"/>
      <c r="F2104" s="338"/>
    </row>
    <row r="2105" spans="1:6" ht="20.25">
      <c r="A2105" s="335"/>
      <c r="B2105" s="336"/>
      <c r="C2105" s="336"/>
      <c r="D2105" s="336"/>
      <c r="E2105" s="337"/>
      <c r="F2105" s="338"/>
    </row>
    <row r="2106" spans="1:6" ht="20.25">
      <c r="A2106" s="335"/>
      <c r="B2106" s="336"/>
      <c r="C2106" s="336"/>
      <c r="D2106" s="336"/>
      <c r="E2106" s="337"/>
      <c r="F2106" s="338"/>
    </row>
    <row r="2107" spans="1:6" ht="20.25">
      <c r="A2107" s="335"/>
      <c r="B2107" s="336"/>
      <c r="C2107" s="336"/>
      <c r="D2107" s="336"/>
      <c r="E2107" s="337"/>
      <c r="F2107" s="338"/>
    </row>
    <row r="2108" spans="1:6" ht="20.25">
      <c r="A2108" s="335"/>
      <c r="B2108" s="336"/>
      <c r="C2108" s="336"/>
      <c r="D2108" s="336"/>
      <c r="E2108" s="337"/>
      <c r="F2108" s="338"/>
    </row>
    <row r="2109" spans="1:6" ht="20.25">
      <c r="A2109" s="335"/>
      <c r="B2109" s="336"/>
      <c r="C2109" s="336"/>
      <c r="D2109" s="336"/>
      <c r="E2109" s="337"/>
      <c r="F2109" s="338"/>
    </row>
    <row r="2110" spans="1:6" ht="20.25">
      <c r="A2110" s="335"/>
      <c r="B2110" s="336"/>
      <c r="C2110" s="336"/>
      <c r="D2110" s="336"/>
      <c r="E2110" s="337"/>
      <c r="F2110" s="338"/>
    </row>
    <row r="2111" spans="1:6" ht="20.25">
      <c r="A2111" s="335"/>
      <c r="B2111" s="336"/>
      <c r="C2111" s="336"/>
      <c r="D2111" s="336"/>
      <c r="E2111" s="337"/>
      <c r="F2111" s="338"/>
    </row>
    <row r="2112" spans="1:6" ht="20.25">
      <c r="A2112" s="335"/>
      <c r="B2112" s="336"/>
      <c r="C2112" s="336"/>
      <c r="D2112" s="336"/>
      <c r="E2112" s="337"/>
      <c r="F2112" s="338"/>
    </row>
    <row r="2113" spans="1:6" ht="20.25">
      <c r="A2113" s="335"/>
      <c r="B2113" s="336"/>
      <c r="C2113" s="336"/>
      <c r="D2113" s="336"/>
      <c r="E2113" s="337"/>
      <c r="F2113" s="338"/>
    </row>
    <row r="2114" spans="1:6" ht="20.25">
      <c r="A2114" s="335"/>
      <c r="B2114" s="336"/>
      <c r="C2114" s="336"/>
      <c r="D2114" s="336"/>
      <c r="E2114" s="337"/>
      <c r="F2114" s="338"/>
    </row>
    <row r="2115" spans="1:6" ht="20.25">
      <c r="A2115" s="335"/>
      <c r="B2115" s="336"/>
      <c r="C2115" s="336"/>
      <c r="D2115" s="336"/>
      <c r="E2115" s="337"/>
      <c r="F2115" s="338"/>
    </row>
    <row r="2116" spans="1:6" ht="20.25">
      <c r="A2116" s="335"/>
      <c r="B2116" s="336"/>
      <c r="C2116" s="336"/>
      <c r="D2116" s="336"/>
      <c r="E2116" s="337"/>
      <c r="F2116" s="338"/>
    </row>
    <row r="2117" spans="1:6" ht="20.25">
      <c r="A2117" s="335"/>
      <c r="B2117" s="336"/>
      <c r="C2117" s="336"/>
      <c r="D2117" s="336"/>
      <c r="E2117" s="337"/>
      <c r="F2117" s="338"/>
    </row>
    <row r="2118" spans="1:6" ht="20.25">
      <c r="A2118" s="335"/>
      <c r="B2118" s="336"/>
      <c r="C2118" s="336"/>
      <c r="D2118" s="336"/>
      <c r="E2118" s="337"/>
      <c r="F2118" s="338"/>
    </row>
    <row r="2119" spans="1:6" ht="20.25">
      <c r="A2119" s="335"/>
      <c r="B2119" s="336"/>
      <c r="C2119" s="336"/>
      <c r="D2119" s="336"/>
      <c r="E2119" s="337"/>
      <c r="F2119" s="338"/>
    </row>
    <row r="2120" spans="1:6" ht="20.25">
      <c r="A2120" s="335"/>
      <c r="B2120" s="336"/>
      <c r="C2120" s="336"/>
      <c r="D2120" s="336"/>
      <c r="E2120" s="337"/>
      <c r="F2120" s="338"/>
    </row>
    <row r="2121" spans="1:6" ht="20.25">
      <c r="A2121" s="335"/>
      <c r="B2121" s="336"/>
      <c r="C2121" s="336"/>
      <c r="D2121" s="336"/>
      <c r="E2121" s="337"/>
      <c r="F2121" s="338"/>
    </row>
    <row r="2122" spans="1:6" ht="20.25">
      <c r="A2122" s="335"/>
      <c r="B2122" s="336"/>
      <c r="C2122" s="336"/>
      <c r="D2122" s="336"/>
      <c r="E2122" s="337"/>
      <c r="F2122" s="338"/>
    </row>
    <row r="2123" spans="1:6" ht="20.25">
      <c r="A2123" s="335"/>
      <c r="B2123" s="336"/>
      <c r="C2123" s="336"/>
      <c r="D2123" s="336"/>
      <c r="E2123" s="337"/>
      <c r="F2123" s="338"/>
    </row>
    <row r="2124" spans="1:6" ht="20.25">
      <c r="A2124" s="335"/>
      <c r="B2124" s="336"/>
      <c r="C2124" s="336"/>
      <c r="D2124" s="336"/>
      <c r="E2124" s="337"/>
      <c r="F2124" s="338"/>
    </row>
    <row r="2125" spans="1:6" ht="20.25">
      <c r="A2125" s="335"/>
      <c r="B2125" s="336"/>
      <c r="C2125" s="336"/>
      <c r="D2125" s="336"/>
      <c r="E2125" s="337"/>
      <c r="F2125" s="338"/>
    </row>
    <row r="2126" spans="1:6" ht="20.25">
      <c r="A2126" s="335"/>
      <c r="B2126" s="336"/>
      <c r="C2126" s="336"/>
      <c r="D2126" s="336"/>
      <c r="E2126" s="337"/>
      <c r="F2126" s="338"/>
    </row>
    <row r="2127" spans="1:6" ht="20.25">
      <c r="A2127" s="335"/>
      <c r="B2127" s="336"/>
      <c r="C2127" s="336"/>
      <c r="D2127" s="336"/>
      <c r="E2127" s="337"/>
      <c r="F2127" s="338"/>
    </row>
    <row r="2128" spans="1:6" ht="20.25">
      <c r="A2128" s="335"/>
      <c r="B2128" s="336"/>
      <c r="C2128" s="336"/>
      <c r="D2128" s="336"/>
      <c r="E2128" s="337"/>
      <c r="F2128" s="338"/>
    </row>
    <row r="2129" spans="1:6" ht="20.25">
      <c r="A2129" s="335"/>
      <c r="B2129" s="336"/>
      <c r="C2129" s="336"/>
      <c r="D2129" s="336"/>
      <c r="E2129" s="337"/>
      <c r="F2129" s="338"/>
    </row>
    <row r="2130" spans="1:6" ht="20.25">
      <c r="A2130" s="335"/>
      <c r="B2130" s="336"/>
      <c r="C2130" s="336"/>
      <c r="D2130" s="336"/>
      <c r="E2130" s="337"/>
      <c r="F2130" s="338"/>
    </row>
    <row r="2131" spans="1:6" ht="20.25">
      <c r="A2131" s="335"/>
      <c r="B2131" s="336"/>
      <c r="C2131" s="336"/>
      <c r="D2131" s="336"/>
      <c r="E2131" s="337"/>
      <c r="F2131" s="338"/>
    </row>
    <row r="2132" spans="1:6" ht="20.25">
      <c r="A2132" s="335"/>
      <c r="B2132" s="336"/>
      <c r="C2132" s="336"/>
      <c r="D2132" s="336"/>
      <c r="E2132" s="337"/>
      <c r="F2132" s="338"/>
    </row>
    <row r="2133" spans="1:6" ht="20.25">
      <c r="A2133" s="335"/>
      <c r="B2133" s="336"/>
      <c r="C2133" s="336"/>
      <c r="D2133" s="336"/>
      <c r="E2133" s="337"/>
      <c r="F2133" s="338"/>
    </row>
    <row r="2134" spans="1:6" ht="20.25">
      <c r="A2134" s="335"/>
      <c r="B2134" s="336"/>
      <c r="C2134" s="336"/>
      <c r="D2134" s="336"/>
      <c r="E2134" s="337"/>
      <c r="F2134" s="338"/>
    </row>
    <row r="2135" spans="1:6" ht="20.25">
      <c r="A2135" s="335"/>
      <c r="B2135" s="336"/>
      <c r="C2135" s="336"/>
      <c r="D2135" s="336"/>
      <c r="E2135" s="337"/>
      <c r="F2135" s="338"/>
    </row>
    <row r="2136" spans="1:6" ht="20.25">
      <c r="A2136" s="335"/>
      <c r="B2136" s="336"/>
      <c r="C2136" s="336"/>
      <c r="D2136" s="336"/>
      <c r="E2136" s="337"/>
      <c r="F2136" s="338"/>
    </row>
    <row r="2137" spans="1:6" ht="20.25">
      <c r="A2137" s="335"/>
      <c r="B2137" s="336"/>
      <c r="C2137" s="336"/>
      <c r="D2137" s="336"/>
      <c r="E2137" s="337"/>
      <c r="F2137" s="338"/>
    </row>
    <row r="2138" spans="1:6" ht="20.25">
      <c r="A2138" s="335"/>
      <c r="B2138" s="336"/>
      <c r="C2138" s="336"/>
      <c r="D2138" s="336"/>
      <c r="E2138" s="337"/>
      <c r="F2138" s="338"/>
    </row>
    <row r="2139" spans="1:6" ht="20.25">
      <c r="A2139" s="335"/>
      <c r="B2139" s="336"/>
      <c r="C2139" s="336"/>
      <c r="D2139" s="336"/>
      <c r="E2139" s="337"/>
      <c r="F2139" s="338"/>
    </row>
    <row r="2140" spans="1:6" ht="20.25">
      <c r="A2140" s="335"/>
      <c r="B2140" s="336"/>
      <c r="C2140" s="336"/>
      <c r="D2140" s="336"/>
      <c r="E2140" s="337"/>
      <c r="F2140" s="338"/>
    </row>
    <row r="2141" spans="1:6" ht="20.25">
      <c r="A2141" s="335"/>
      <c r="B2141" s="336"/>
      <c r="C2141" s="336"/>
      <c r="D2141" s="336"/>
      <c r="E2141" s="337"/>
      <c r="F2141" s="338"/>
    </row>
    <row r="2142" spans="1:6" ht="20.25">
      <c r="A2142" s="335"/>
      <c r="B2142" s="336"/>
      <c r="C2142" s="336"/>
      <c r="D2142" s="336"/>
      <c r="E2142" s="337"/>
      <c r="F2142" s="338"/>
    </row>
    <row r="2143" spans="1:6" ht="20.25">
      <c r="A2143" s="335"/>
      <c r="B2143" s="336"/>
      <c r="C2143" s="336"/>
      <c r="D2143" s="336"/>
      <c r="E2143" s="337"/>
      <c r="F2143" s="338"/>
    </row>
    <row r="2144" spans="1:6" ht="20.25">
      <c r="A2144" s="335"/>
      <c r="B2144" s="336"/>
      <c r="C2144" s="336"/>
      <c r="D2144" s="336"/>
      <c r="E2144" s="337"/>
      <c r="F2144" s="338"/>
    </row>
    <row r="2145" spans="1:6" ht="20.25">
      <c r="A2145" s="335"/>
      <c r="B2145" s="336"/>
      <c r="C2145" s="336"/>
      <c r="D2145" s="336"/>
      <c r="E2145" s="337"/>
      <c r="F2145" s="338"/>
    </row>
    <row r="2146" spans="1:6" ht="20.25">
      <c r="A2146" s="335"/>
      <c r="B2146" s="336"/>
      <c r="C2146" s="336"/>
      <c r="D2146" s="336"/>
      <c r="E2146" s="337"/>
      <c r="F2146" s="338"/>
    </row>
    <row r="2147" spans="1:6" ht="20.25">
      <c r="A2147" s="335"/>
      <c r="B2147" s="336"/>
      <c r="C2147" s="336"/>
      <c r="D2147" s="336"/>
      <c r="E2147" s="337"/>
      <c r="F2147" s="338"/>
    </row>
    <row r="2148" spans="1:6" ht="20.25">
      <c r="A2148" s="335"/>
      <c r="B2148" s="336"/>
      <c r="C2148" s="336"/>
      <c r="D2148" s="336"/>
      <c r="E2148" s="337"/>
      <c r="F2148" s="338"/>
    </row>
    <row r="2149" spans="1:6" ht="20.25">
      <c r="A2149" s="335"/>
      <c r="B2149" s="336"/>
      <c r="C2149" s="336"/>
      <c r="D2149" s="336"/>
      <c r="E2149" s="337"/>
      <c r="F2149" s="338"/>
    </row>
    <row r="2150" spans="1:6" ht="20.25">
      <c r="A2150" s="335"/>
      <c r="B2150" s="336"/>
      <c r="C2150" s="336"/>
      <c r="D2150" s="336"/>
      <c r="E2150" s="337"/>
      <c r="F2150" s="338"/>
    </row>
    <row r="2151" spans="1:6" ht="20.25">
      <c r="A2151" s="335"/>
      <c r="B2151" s="336"/>
      <c r="C2151" s="336"/>
      <c r="D2151" s="336"/>
      <c r="E2151" s="337"/>
      <c r="F2151" s="338"/>
    </row>
    <row r="2152" spans="1:6" ht="20.25">
      <c r="A2152" s="335"/>
      <c r="B2152" s="336"/>
      <c r="C2152" s="336"/>
      <c r="D2152" s="336"/>
      <c r="E2152" s="337"/>
      <c r="F2152" s="338"/>
    </row>
    <row r="2153" spans="1:6" ht="20.25">
      <c r="A2153" s="335"/>
      <c r="B2153" s="336"/>
      <c r="C2153" s="336"/>
      <c r="D2153" s="336"/>
      <c r="E2153" s="337"/>
      <c r="F2153" s="338"/>
    </row>
    <row r="2154" spans="1:6" ht="20.25">
      <c r="A2154" s="335"/>
      <c r="B2154" s="336"/>
      <c r="C2154" s="336"/>
      <c r="D2154" s="336"/>
      <c r="E2154" s="337"/>
      <c r="F2154" s="338"/>
    </row>
    <row r="2155" spans="1:6" ht="20.25">
      <c r="A2155" s="335"/>
      <c r="B2155" s="336"/>
      <c r="C2155" s="336"/>
      <c r="D2155" s="336"/>
      <c r="E2155" s="337"/>
      <c r="F2155" s="338"/>
    </row>
    <row r="2156" spans="1:6" ht="20.25">
      <c r="A2156" s="335"/>
      <c r="B2156" s="336"/>
      <c r="C2156" s="336"/>
      <c r="D2156" s="336"/>
      <c r="E2156" s="337"/>
      <c r="F2156" s="338"/>
    </row>
    <row r="2157" spans="1:6" ht="20.25">
      <c r="A2157" s="335"/>
      <c r="B2157" s="336"/>
      <c r="C2157" s="336"/>
      <c r="D2157" s="336"/>
      <c r="E2157" s="337"/>
      <c r="F2157" s="338"/>
    </row>
    <row r="2158" spans="1:6" ht="20.25">
      <c r="A2158" s="335"/>
      <c r="B2158" s="336"/>
      <c r="C2158" s="336"/>
      <c r="D2158" s="336"/>
      <c r="E2158" s="337"/>
      <c r="F2158" s="338"/>
    </row>
    <row r="2159" spans="1:6" ht="20.25">
      <c r="A2159" s="335"/>
      <c r="B2159" s="336"/>
      <c r="C2159" s="336"/>
      <c r="D2159" s="336"/>
      <c r="E2159" s="337"/>
      <c r="F2159" s="338"/>
    </row>
    <row r="2160" spans="1:6" ht="20.25">
      <c r="A2160" s="335"/>
      <c r="B2160" s="336"/>
      <c r="C2160" s="336"/>
      <c r="D2160" s="336"/>
      <c r="E2160" s="337"/>
      <c r="F2160" s="338"/>
    </row>
    <row r="2161" spans="1:6" ht="20.25">
      <c r="A2161" s="335"/>
      <c r="B2161" s="336"/>
      <c r="C2161" s="336"/>
      <c r="D2161" s="336"/>
      <c r="E2161" s="337"/>
      <c r="F2161" s="338"/>
    </row>
    <row r="2162" spans="1:6" ht="20.25">
      <c r="A2162" s="335"/>
      <c r="B2162" s="336"/>
      <c r="C2162" s="336"/>
      <c r="D2162" s="336"/>
      <c r="E2162" s="337"/>
      <c r="F2162" s="338"/>
    </row>
    <row r="2163" spans="1:6" ht="20.25">
      <c r="A2163" s="335"/>
      <c r="B2163" s="336"/>
      <c r="C2163" s="336"/>
      <c r="D2163" s="336"/>
      <c r="E2163" s="337"/>
      <c r="F2163" s="338"/>
    </row>
    <row r="2164" spans="1:6" ht="20.25">
      <c r="A2164" s="335"/>
      <c r="B2164" s="336"/>
      <c r="C2164" s="336"/>
      <c r="D2164" s="336"/>
      <c r="E2164" s="337"/>
      <c r="F2164" s="338"/>
    </row>
    <row r="2165" spans="1:6" ht="20.25">
      <c r="A2165" s="335"/>
      <c r="B2165" s="336"/>
      <c r="C2165" s="336"/>
      <c r="D2165" s="336"/>
      <c r="E2165" s="337"/>
      <c r="F2165" s="338"/>
    </row>
    <row r="2166" spans="1:6" ht="20.25">
      <c r="A2166" s="335"/>
      <c r="B2166" s="336"/>
      <c r="C2166" s="336"/>
      <c r="D2166" s="336"/>
      <c r="E2166" s="337"/>
      <c r="F2166" s="338"/>
    </row>
    <row r="2167" spans="1:6" ht="20.25">
      <c r="A2167" s="335"/>
      <c r="B2167" s="336"/>
      <c r="C2167" s="336"/>
      <c r="D2167" s="336"/>
      <c r="E2167" s="337"/>
      <c r="F2167" s="338"/>
    </row>
    <row r="2168" spans="1:6" ht="20.25">
      <c r="A2168" s="335"/>
      <c r="B2168" s="336"/>
      <c r="C2168" s="336"/>
      <c r="D2168" s="336"/>
      <c r="E2168" s="337"/>
      <c r="F2168" s="338"/>
    </row>
    <row r="2169" spans="1:6" ht="20.25">
      <c r="A2169" s="335"/>
      <c r="B2169" s="336"/>
      <c r="C2169" s="336"/>
      <c r="D2169" s="336"/>
      <c r="E2169" s="337"/>
      <c r="F2169" s="338"/>
    </row>
    <row r="2170" spans="1:6" ht="20.25">
      <c r="A2170" s="335"/>
      <c r="B2170" s="336"/>
      <c r="C2170" s="336"/>
      <c r="D2170" s="336"/>
      <c r="E2170" s="337"/>
      <c r="F2170" s="338"/>
    </row>
    <row r="2171" spans="1:6" ht="20.25">
      <c r="A2171" s="335"/>
      <c r="B2171" s="336"/>
      <c r="C2171" s="336"/>
      <c r="D2171" s="336"/>
      <c r="E2171" s="337"/>
      <c r="F2171" s="338"/>
    </row>
    <row r="2172" spans="1:6" ht="20.25">
      <c r="A2172" s="335"/>
      <c r="B2172" s="336"/>
      <c r="C2172" s="336"/>
      <c r="D2172" s="336"/>
      <c r="E2172" s="337"/>
      <c r="F2172" s="338"/>
    </row>
    <row r="2173" spans="1:6" ht="20.25">
      <c r="A2173" s="335"/>
      <c r="B2173" s="336"/>
      <c r="C2173" s="336"/>
      <c r="D2173" s="336"/>
      <c r="E2173" s="337"/>
      <c r="F2173" s="338"/>
    </row>
    <row r="2174" spans="1:6" ht="20.25">
      <c r="A2174" s="335"/>
      <c r="B2174" s="336"/>
      <c r="C2174" s="336"/>
      <c r="D2174" s="336"/>
      <c r="E2174" s="337"/>
      <c r="F2174" s="338"/>
    </row>
    <row r="2175" spans="1:6" ht="20.25">
      <c r="A2175" s="335"/>
      <c r="B2175" s="336"/>
      <c r="C2175" s="336"/>
      <c r="D2175" s="336"/>
      <c r="E2175" s="337"/>
      <c r="F2175" s="338"/>
    </row>
    <row r="2176" spans="1:6" ht="20.25">
      <c r="A2176" s="335"/>
      <c r="B2176" s="336"/>
      <c r="C2176" s="336"/>
      <c r="D2176" s="336"/>
      <c r="E2176" s="337"/>
      <c r="F2176" s="338"/>
    </row>
    <row r="2177" spans="1:6" ht="20.25">
      <c r="A2177" s="335"/>
      <c r="B2177" s="336"/>
      <c r="C2177" s="336"/>
      <c r="D2177" s="336"/>
      <c r="E2177" s="337"/>
      <c r="F2177" s="338"/>
    </row>
    <row r="2178" spans="1:6" ht="20.25">
      <c r="A2178" s="335"/>
      <c r="B2178" s="336"/>
      <c r="C2178" s="336"/>
      <c r="D2178" s="336"/>
      <c r="E2178" s="337"/>
      <c r="F2178" s="338"/>
    </row>
    <row r="2179" spans="1:6" ht="20.25">
      <c r="A2179" s="335"/>
      <c r="B2179" s="336"/>
      <c r="C2179" s="336"/>
      <c r="D2179" s="336"/>
      <c r="E2179" s="337"/>
      <c r="F2179" s="338"/>
    </row>
    <row r="2180" spans="1:6" ht="20.25">
      <c r="A2180" s="335"/>
      <c r="B2180" s="336"/>
      <c r="C2180" s="336"/>
      <c r="D2180" s="336"/>
      <c r="E2180" s="337"/>
      <c r="F2180" s="338"/>
    </row>
    <row r="2181" spans="1:6" ht="20.25">
      <c r="A2181" s="335"/>
      <c r="B2181" s="336"/>
      <c r="C2181" s="336"/>
      <c r="D2181" s="336"/>
      <c r="E2181" s="337"/>
      <c r="F2181" s="338"/>
    </row>
    <row r="2182" spans="1:6" ht="20.25">
      <c r="A2182" s="335"/>
      <c r="B2182" s="336"/>
      <c r="C2182" s="336"/>
      <c r="D2182" s="336"/>
      <c r="E2182" s="337"/>
      <c r="F2182" s="338"/>
    </row>
    <row r="2183" spans="1:6" ht="20.25">
      <c r="A2183" s="335"/>
      <c r="B2183" s="336"/>
      <c r="C2183" s="336"/>
      <c r="D2183" s="336"/>
      <c r="E2183" s="337"/>
      <c r="F2183" s="338"/>
    </row>
    <row r="2184" spans="1:6" ht="20.25">
      <c r="A2184" s="335"/>
      <c r="B2184" s="336"/>
      <c r="C2184" s="336"/>
      <c r="D2184" s="336"/>
      <c r="E2184" s="337"/>
      <c r="F2184" s="338"/>
    </row>
    <row r="2185" spans="1:6" ht="20.25">
      <c r="A2185" s="335"/>
      <c r="B2185" s="336"/>
      <c r="C2185" s="336"/>
      <c r="D2185" s="336"/>
      <c r="E2185" s="337"/>
      <c r="F2185" s="338"/>
    </row>
    <row r="2186" spans="1:6" ht="20.25">
      <c r="A2186" s="335"/>
      <c r="B2186" s="336"/>
      <c r="C2186" s="336"/>
      <c r="D2186" s="336"/>
      <c r="E2186" s="337"/>
      <c r="F2186" s="338"/>
    </row>
    <row r="2187" spans="1:6" ht="20.25">
      <c r="A2187" s="335"/>
      <c r="B2187" s="336"/>
      <c r="C2187" s="336"/>
      <c r="D2187" s="336"/>
      <c r="E2187" s="337"/>
      <c r="F2187" s="338"/>
    </row>
    <row r="2188" spans="1:6" ht="20.25">
      <c r="A2188" s="335"/>
      <c r="B2188" s="336"/>
      <c r="C2188" s="336"/>
      <c r="D2188" s="336"/>
      <c r="E2188" s="337"/>
      <c r="F2188" s="338"/>
    </row>
    <row r="2189" spans="1:6" ht="20.25">
      <c r="A2189" s="335"/>
      <c r="B2189" s="336"/>
      <c r="C2189" s="336"/>
      <c r="D2189" s="336"/>
      <c r="E2189" s="337"/>
      <c r="F2189" s="338"/>
    </row>
    <row r="2190" spans="1:6" ht="20.25">
      <c r="A2190" s="335"/>
      <c r="B2190" s="336"/>
      <c r="C2190" s="336"/>
      <c r="D2190" s="336"/>
      <c r="E2190" s="337"/>
      <c r="F2190" s="338"/>
    </row>
    <row r="2191" spans="1:6" ht="20.25">
      <c r="A2191" s="335"/>
      <c r="B2191" s="336"/>
      <c r="C2191" s="336"/>
      <c r="D2191" s="336"/>
      <c r="E2191" s="337"/>
      <c r="F2191" s="338"/>
    </row>
    <row r="2192" spans="1:6" ht="20.25">
      <c r="A2192" s="335"/>
      <c r="B2192" s="336"/>
      <c r="C2192" s="336"/>
      <c r="D2192" s="336"/>
      <c r="E2192" s="337"/>
      <c r="F2192" s="338"/>
    </row>
    <row r="2193" spans="1:6" ht="20.25">
      <c r="A2193" s="335"/>
      <c r="B2193" s="336"/>
      <c r="C2193" s="336"/>
      <c r="D2193" s="336"/>
      <c r="E2193" s="337"/>
      <c r="F2193" s="338"/>
    </row>
    <row r="2194" spans="1:6" ht="20.25">
      <c r="A2194" s="335"/>
      <c r="B2194" s="336"/>
      <c r="C2194" s="336"/>
      <c r="D2194" s="336"/>
      <c r="E2194" s="337"/>
      <c r="F2194" s="338"/>
    </row>
    <row r="2195" spans="1:6" ht="20.25">
      <c r="A2195" s="335"/>
      <c r="B2195" s="336"/>
      <c r="C2195" s="336"/>
      <c r="D2195" s="336"/>
      <c r="E2195" s="337"/>
      <c r="F2195" s="338"/>
    </row>
    <row r="2196" spans="1:6" ht="20.25">
      <c r="A2196" s="335"/>
      <c r="B2196" s="336"/>
      <c r="C2196" s="336"/>
      <c r="D2196" s="336"/>
      <c r="E2196" s="337"/>
      <c r="F2196" s="338"/>
    </row>
    <row r="2197" spans="1:6" ht="20.25">
      <c r="A2197" s="335"/>
      <c r="B2197" s="336"/>
      <c r="C2197" s="336"/>
      <c r="D2197" s="336"/>
      <c r="E2197" s="337"/>
      <c r="F2197" s="338"/>
    </row>
    <row r="2198" spans="1:6" ht="20.25">
      <c r="A2198" s="335"/>
      <c r="B2198" s="336"/>
      <c r="C2198" s="336"/>
      <c r="D2198" s="336"/>
      <c r="E2198" s="337"/>
      <c r="F2198" s="338"/>
    </row>
    <row r="2199" spans="1:6" ht="20.25">
      <c r="A2199" s="335"/>
      <c r="B2199" s="336"/>
      <c r="C2199" s="336"/>
      <c r="D2199" s="336"/>
      <c r="E2199" s="337"/>
      <c r="F2199" s="338"/>
    </row>
    <row r="2200" spans="1:6" ht="20.25">
      <c r="A2200" s="335"/>
      <c r="B2200" s="336"/>
      <c r="C2200" s="336"/>
      <c r="D2200" s="336"/>
      <c r="E2200" s="337"/>
      <c r="F2200" s="338"/>
    </row>
    <row r="2201" spans="1:6" ht="20.25">
      <c r="A2201" s="335"/>
      <c r="B2201" s="336"/>
      <c r="C2201" s="336"/>
      <c r="D2201" s="336"/>
      <c r="E2201" s="337"/>
      <c r="F2201" s="338"/>
    </row>
    <row r="2202" spans="1:6" ht="20.25">
      <c r="A2202" s="335"/>
      <c r="B2202" s="336"/>
      <c r="C2202" s="336"/>
      <c r="D2202" s="336"/>
      <c r="E2202" s="337"/>
      <c r="F2202" s="338"/>
    </row>
    <row r="2203" spans="1:6" ht="20.25">
      <c r="A2203" s="335"/>
      <c r="B2203" s="336"/>
      <c r="C2203" s="336"/>
      <c r="D2203" s="336"/>
      <c r="E2203" s="337"/>
      <c r="F2203" s="338"/>
    </row>
    <row r="2204" spans="1:6" ht="20.25">
      <c r="A2204" s="335"/>
      <c r="B2204" s="336"/>
      <c r="C2204" s="336"/>
      <c r="D2204" s="336"/>
      <c r="E2204" s="337"/>
      <c r="F2204" s="338"/>
    </row>
    <row r="2205" spans="1:6" ht="20.25">
      <c r="A2205" s="335"/>
      <c r="B2205" s="336"/>
      <c r="C2205" s="336"/>
      <c r="D2205" s="336"/>
      <c r="E2205" s="337"/>
      <c r="F2205" s="338"/>
    </row>
    <row r="2206" spans="1:6" ht="20.25">
      <c r="A2206" s="335"/>
      <c r="B2206" s="336"/>
      <c r="C2206" s="336"/>
      <c r="D2206" s="336"/>
      <c r="E2206" s="337"/>
      <c r="F2206" s="338"/>
    </row>
    <row r="2207" spans="1:6" ht="20.25">
      <c r="A2207" s="335"/>
      <c r="B2207" s="336"/>
      <c r="C2207" s="336"/>
      <c r="D2207" s="336"/>
      <c r="E2207" s="337"/>
      <c r="F2207" s="338"/>
    </row>
    <row r="2208" spans="1:6" ht="20.25">
      <c r="A2208" s="335"/>
      <c r="B2208" s="336"/>
      <c r="C2208" s="336"/>
      <c r="D2208" s="336"/>
      <c r="E2208" s="337"/>
      <c r="F2208" s="338"/>
    </row>
    <row r="2209" spans="1:6" ht="20.25">
      <c r="A2209" s="335"/>
      <c r="B2209" s="336"/>
      <c r="C2209" s="336"/>
      <c r="D2209" s="336"/>
      <c r="E2209" s="337"/>
      <c r="F2209" s="338"/>
    </row>
    <row r="2210" spans="1:6" ht="20.25">
      <c r="A2210" s="335"/>
      <c r="B2210" s="336"/>
      <c r="C2210" s="336"/>
      <c r="D2210" s="336"/>
      <c r="E2210" s="337"/>
      <c r="F2210" s="338"/>
    </row>
    <row r="2211" spans="1:6" ht="20.25">
      <c r="A2211" s="335"/>
      <c r="B2211" s="336"/>
      <c r="C2211" s="336"/>
      <c r="D2211" s="336"/>
      <c r="E2211" s="337"/>
      <c r="F2211" s="338"/>
    </row>
    <row r="2212" spans="1:6" ht="20.25">
      <c r="A2212" s="335"/>
      <c r="B2212" s="336"/>
      <c r="C2212" s="336"/>
      <c r="D2212" s="336"/>
      <c r="E2212" s="337"/>
      <c r="F2212" s="338"/>
    </row>
    <row r="2213" spans="1:6" ht="20.25">
      <c r="A2213" s="335"/>
      <c r="B2213" s="336"/>
      <c r="C2213" s="336"/>
      <c r="D2213" s="336"/>
      <c r="E2213" s="337"/>
      <c r="F2213" s="338"/>
    </row>
    <row r="2214" spans="1:6" ht="20.25">
      <c r="A2214" s="335"/>
      <c r="B2214" s="336"/>
      <c r="C2214" s="336"/>
      <c r="D2214" s="336"/>
      <c r="E2214" s="337"/>
      <c r="F2214" s="338"/>
    </row>
    <row r="2215" spans="1:6" ht="20.25">
      <c r="A2215" s="335"/>
      <c r="B2215" s="336"/>
      <c r="C2215" s="336"/>
      <c r="D2215" s="336"/>
      <c r="E2215" s="337"/>
      <c r="F2215" s="338"/>
    </row>
    <row r="2216" spans="1:6" ht="20.25">
      <c r="A2216" s="335"/>
      <c r="B2216" s="336"/>
      <c r="C2216" s="336"/>
      <c r="D2216" s="336"/>
      <c r="E2216" s="337"/>
      <c r="F2216" s="338"/>
    </row>
    <row r="2217" spans="1:6" ht="20.25">
      <c r="A2217" s="335"/>
      <c r="B2217" s="336"/>
      <c r="C2217" s="336"/>
      <c r="D2217" s="336"/>
      <c r="E2217" s="337"/>
      <c r="F2217" s="338"/>
    </row>
    <row r="2218" spans="1:6" ht="20.25">
      <c r="A2218" s="335"/>
      <c r="B2218" s="336"/>
      <c r="C2218" s="336"/>
      <c r="D2218" s="336"/>
      <c r="E2218" s="337"/>
      <c r="F2218" s="338"/>
    </row>
    <row r="2219" spans="1:6" ht="20.25">
      <c r="A2219" s="335"/>
      <c r="B2219" s="336"/>
      <c r="C2219" s="336"/>
      <c r="D2219" s="336"/>
      <c r="E2219" s="337"/>
      <c r="F2219" s="338"/>
    </row>
    <row r="2220" spans="1:6" ht="20.25">
      <c r="A2220" s="335"/>
      <c r="B2220" s="336"/>
      <c r="C2220" s="336"/>
      <c r="D2220" s="336"/>
      <c r="E2220" s="337"/>
      <c r="F2220" s="338"/>
    </row>
    <row r="2221" spans="1:6" ht="20.25">
      <c r="A2221" s="335"/>
      <c r="B2221" s="336"/>
      <c r="C2221" s="336"/>
      <c r="D2221" s="336"/>
      <c r="E2221" s="337"/>
      <c r="F2221" s="338"/>
    </row>
    <row r="2222" spans="1:6" ht="20.25">
      <c r="A2222" s="335"/>
      <c r="B2222" s="336"/>
      <c r="C2222" s="336"/>
      <c r="D2222" s="336"/>
      <c r="E2222" s="337"/>
      <c r="F2222" s="338"/>
    </row>
    <row r="2223" spans="1:6" ht="20.25">
      <c r="A2223" s="335"/>
      <c r="B2223" s="336"/>
      <c r="C2223" s="336"/>
      <c r="D2223" s="336"/>
      <c r="E2223" s="337"/>
      <c r="F2223" s="338"/>
    </row>
    <row r="2224" spans="1:6" ht="20.25">
      <c r="A2224" s="335"/>
      <c r="B2224" s="336"/>
      <c r="C2224" s="336"/>
      <c r="D2224" s="336"/>
      <c r="E2224" s="337"/>
      <c r="F2224" s="338"/>
    </row>
    <row r="2225" spans="1:6" ht="20.25">
      <c r="A2225" s="335"/>
      <c r="B2225" s="336"/>
      <c r="C2225" s="336"/>
      <c r="D2225" s="336"/>
      <c r="E2225" s="337"/>
      <c r="F2225" s="338"/>
    </row>
    <row r="2226" spans="1:6" ht="20.25">
      <c r="A2226" s="335"/>
      <c r="B2226" s="336"/>
      <c r="C2226" s="336"/>
      <c r="D2226" s="336"/>
      <c r="E2226" s="337"/>
      <c r="F2226" s="338"/>
    </row>
    <row r="2227" spans="1:6" ht="20.25">
      <c r="A2227" s="335"/>
      <c r="B2227" s="336"/>
      <c r="C2227" s="336"/>
      <c r="D2227" s="336"/>
      <c r="E2227" s="337"/>
      <c r="F2227" s="338"/>
    </row>
    <row r="2228" spans="1:6" ht="20.25">
      <c r="A2228" s="335"/>
      <c r="B2228" s="336"/>
      <c r="C2228" s="336"/>
      <c r="D2228" s="336"/>
      <c r="E2228" s="337"/>
      <c r="F2228" s="338"/>
    </row>
    <row r="2229" spans="1:6" ht="20.25">
      <c r="A2229" s="335"/>
      <c r="B2229" s="336"/>
      <c r="C2229" s="336"/>
      <c r="D2229" s="336"/>
      <c r="E2229" s="337"/>
      <c r="F2229" s="338"/>
    </row>
    <row r="2230" spans="1:6" ht="20.25">
      <c r="A2230" s="335"/>
      <c r="B2230" s="336"/>
      <c r="C2230" s="336"/>
      <c r="D2230" s="336"/>
      <c r="E2230" s="337"/>
      <c r="F2230" s="338"/>
    </row>
    <row r="2231" spans="1:6" ht="20.25">
      <c r="A2231" s="335"/>
      <c r="B2231" s="336"/>
      <c r="C2231" s="336"/>
      <c r="D2231" s="336"/>
      <c r="E2231" s="337"/>
      <c r="F2231" s="338"/>
    </row>
    <row r="2232" spans="1:6" ht="20.25">
      <c r="A2232" s="335"/>
      <c r="B2232" s="336"/>
      <c r="C2232" s="336"/>
      <c r="D2232" s="336"/>
      <c r="E2232" s="337"/>
      <c r="F2232" s="338"/>
    </row>
    <row r="2233" spans="1:6" ht="20.25">
      <c r="A2233" s="335"/>
      <c r="B2233" s="336"/>
      <c r="C2233" s="336"/>
      <c r="D2233" s="336"/>
      <c r="E2233" s="337"/>
      <c r="F2233" s="338"/>
    </row>
    <row r="2234" spans="1:6" ht="20.25">
      <c r="A2234" s="335"/>
      <c r="B2234" s="336"/>
      <c r="C2234" s="336"/>
      <c r="D2234" s="336"/>
      <c r="E2234" s="337"/>
      <c r="F2234" s="338"/>
    </row>
    <row r="2235" spans="1:6" ht="20.25">
      <c r="A2235" s="335"/>
      <c r="B2235" s="336"/>
      <c r="C2235" s="336"/>
      <c r="D2235" s="336"/>
      <c r="E2235" s="337"/>
      <c r="F2235" s="338"/>
    </row>
    <row r="2236" spans="1:6" ht="20.25">
      <c r="A2236" s="335"/>
      <c r="B2236" s="336"/>
      <c r="C2236" s="336"/>
      <c r="D2236" s="336"/>
      <c r="E2236" s="337"/>
      <c r="F2236" s="338"/>
    </row>
    <row r="2237" spans="1:6" ht="20.25">
      <c r="A2237" s="335"/>
      <c r="B2237" s="336"/>
      <c r="C2237" s="336"/>
      <c r="D2237" s="336"/>
      <c r="E2237" s="337"/>
      <c r="F2237" s="338"/>
    </row>
    <row r="2238" spans="1:6" ht="20.25">
      <c r="A2238" s="335"/>
      <c r="B2238" s="336"/>
      <c r="C2238" s="336"/>
      <c r="D2238" s="336"/>
      <c r="E2238" s="337"/>
      <c r="F2238" s="338"/>
    </row>
    <row r="2239" spans="1:6" ht="20.25">
      <c r="A2239" s="335"/>
      <c r="B2239" s="336"/>
      <c r="C2239" s="336"/>
      <c r="D2239" s="336"/>
      <c r="E2239" s="337"/>
      <c r="F2239" s="338"/>
    </row>
    <row r="2240" spans="1:6" ht="20.25">
      <c r="A2240" s="335"/>
      <c r="B2240" s="336"/>
      <c r="C2240" s="336"/>
      <c r="D2240" s="336"/>
      <c r="E2240" s="337"/>
      <c r="F2240" s="338"/>
    </row>
    <row r="2241" spans="1:6" ht="20.25">
      <c r="A2241" s="335"/>
      <c r="B2241" s="336"/>
      <c r="C2241" s="336"/>
      <c r="D2241" s="336"/>
      <c r="E2241" s="337"/>
      <c r="F2241" s="338"/>
    </row>
    <row r="2242" spans="1:6" ht="20.25">
      <c r="A2242" s="335"/>
      <c r="B2242" s="336"/>
      <c r="C2242" s="336"/>
      <c r="D2242" s="336"/>
      <c r="E2242" s="337"/>
      <c r="F2242" s="338"/>
    </row>
    <row r="2243" spans="1:6" ht="20.25">
      <c r="A2243" s="335"/>
      <c r="B2243" s="336"/>
      <c r="C2243" s="336"/>
      <c r="D2243" s="336"/>
      <c r="E2243" s="337"/>
      <c r="F2243" s="338"/>
    </row>
    <row r="2244" spans="1:6" ht="20.25">
      <c r="A2244" s="335"/>
      <c r="B2244" s="336"/>
      <c r="C2244" s="336"/>
      <c r="D2244" s="336"/>
      <c r="E2244" s="337"/>
      <c r="F2244" s="338"/>
    </row>
    <row r="2245" spans="1:6" ht="20.25">
      <c r="A2245" s="335"/>
      <c r="B2245" s="336"/>
      <c r="C2245" s="336"/>
      <c r="D2245" s="336"/>
      <c r="E2245" s="337"/>
      <c r="F2245" s="338"/>
    </row>
    <row r="2246" spans="1:6" ht="20.25">
      <c r="A2246" s="335"/>
      <c r="B2246" s="336"/>
      <c r="C2246" s="336"/>
      <c r="D2246" s="336"/>
      <c r="E2246" s="337"/>
      <c r="F2246" s="338"/>
    </row>
    <row r="2247" spans="1:6" ht="20.25">
      <c r="A2247" s="335"/>
      <c r="B2247" s="336"/>
      <c r="C2247" s="336"/>
      <c r="D2247" s="336"/>
      <c r="E2247" s="337"/>
      <c r="F2247" s="338"/>
    </row>
    <row r="2248" spans="1:6" ht="20.25">
      <c r="A2248" s="335"/>
      <c r="B2248" s="336"/>
      <c r="C2248" s="336"/>
      <c r="D2248" s="336"/>
      <c r="E2248" s="337"/>
      <c r="F2248" s="338"/>
    </row>
    <row r="2249" spans="1:6" ht="20.25">
      <c r="A2249" s="335"/>
      <c r="B2249" s="336"/>
      <c r="C2249" s="336"/>
      <c r="D2249" s="336"/>
      <c r="E2249" s="337"/>
      <c r="F2249" s="338"/>
    </row>
    <row r="2250" spans="1:6" ht="20.25">
      <c r="A2250" s="335"/>
      <c r="B2250" s="336"/>
      <c r="C2250" s="336"/>
      <c r="D2250" s="336"/>
      <c r="E2250" s="337"/>
      <c r="F2250" s="338"/>
    </row>
    <row r="2251" spans="1:6" ht="20.25">
      <c r="A2251" s="335"/>
      <c r="B2251" s="336"/>
      <c r="C2251" s="336"/>
      <c r="D2251" s="336"/>
      <c r="E2251" s="337"/>
      <c r="F2251" s="338"/>
    </row>
    <row r="2252" spans="1:6" ht="20.25">
      <c r="A2252" s="335"/>
      <c r="B2252" s="336"/>
      <c r="C2252" s="336"/>
      <c r="D2252" s="336"/>
      <c r="E2252" s="337"/>
      <c r="F2252" s="338"/>
    </row>
    <row r="2253" spans="1:6" ht="20.25">
      <c r="A2253" s="335"/>
      <c r="B2253" s="336"/>
      <c r="C2253" s="336"/>
      <c r="D2253" s="336"/>
      <c r="E2253" s="337"/>
      <c r="F2253" s="338"/>
    </row>
    <row r="2254" spans="1:6" ht="20.25">
      <c r="A2254" s="335"/>
      <c r="B2254" s="336"/>
      <c r="C2254" s="336"/>
      <c r="D2254" s="336"/>
      <c r="E2254" s="337"/>
      <c r="F2254" s="338"/>
    </row>
    <row r="2255" spans="1:6" ht="20.25">
      <c r="A2255" s="335"/>
      <c r="B2255" s="336"/>
      <c r="C2255" s="336"/>
      <c r="D2255" s="336"/>
      <c r="E2255" s="337"/>
      <c r="F2255" s="338"/>
    </row>
    <row r="2256" spans="1:6" ht="20.25">
      <c r="A2256" s="335"/>
      <c r="B2256" s="336"/>
      <c r="C2256" s="336"/>
      <c r="D2256" s="336"/>
      <c r="E2256" s="337"/>
      <c r="F2256" s="338"/>
    </row>
    <row r="2257" spans="1:6" ht="20.25">
      <c r="A2257" s="335"/>
      <c r="B2257" s="336"/>
      <c r="C2257" s="336"/>
      <c r="D2257" s="336"/>
      <c r="E2257" s="337"/>
      <c r="F2257" s="338"/>
    </row>
    <row r="2258" spans="1:6" ht="20.25">
      <c r="A2258" s="335"/>
      <c r="B2258" s="336"/>
      <c r="C2258" s="336"/>
      <c r="D2258" s="336"/>
      <c r="E2258" s="337"/>
      <c r="F2258" s="338"/>
    </row>
    <row r="2259" spans="1:6" ht="20.25">
      <c r="A2259" s="335"/>
      <c r="B2259" s="336"/>
      <c r="C2259" s="336"/>
      <c r="D2259" s="336"/>
      <c r="E2259" s="337"/>
      <c r="F2259" s="338"/>
    </row>
    <row r="2260" spans="1:6" ht="20.25">
      <c r="A2260" s="335"/>
      <c r="B2260" s="336"/>
      <c r="C2260" s="336"/>
      <c r="D2260" s="336"/>
      <c r="E2260" s="337"/>
      <c r="F2260" s="338"/>
    </row>
    <row r="2261" spans="1:6" ht="20.25">
      <c r="A2261" s="335"/>
      <c r="B2261" s="336"/>
      <c r="C2261" s="336"/>
      <c r="D2261" s="336"/>
      <c r="E2261" s="337"/>
      <c r="F2261" s="338"/>
    </row>
    <row r="2262" spans="1:6" ht="20.25">
      <c r="A2262" s="335"/>
      <c r="B2262" s="336"/>
      <c r="C2262" s="336"/>
      <c r="D2262" s="336"/>
      <c r="E2262" s="337"/>
      <c r="F2262" s="338"/>
    </row>
    <row r="2263" spans="1:6" ht="20.25">
      <c r="A2263" s="335"/>
      <c r="B2263" s="336"/>
      <c r="C2263" s="336"/>
      <c r="D2263" s="336"/>
      <c r="E2263" s="337"/>
      <c r="F2263" s="338"/>
    </row>
    <row r="2264" spans="1:6" ht="20.25">
      <c r="A2264" s="335"/>
      <c r="B2264" s="336"/>
      <c r="C2264" s="336"/>
      <c r="D2264" s="336"/>
      <c r="E2264" s="337"/>
      <c r="F2264" s="338"/>
    </row>
    <row r="2265" spans="1:6" ht="20.25">
      <c r="A2265" s="335"/>
      <c r="B2265" s="336"/>
      <c r="C2265" s="336"/>
      <c r="D2265" s="336"/>
      <c r="E2265" s="337"/>
      <c r="F2265" s="338"/>
    </row>
    <row r="2266" spans="1:6" ht="20.25">
      <c r="A2266" s="335"/>
      <c r="B2266" s="336"/>
      <c r="C2266" s="336"/>
      <c r="D2266" s="336"/>
      <c r="E2266" s="337"/>
      <c r="F2266" s="338"/>
    </row>
    <row r="2267" spans="1:6" ht="20.25">
      <c r="A2267" s="335"/>
      <c r="B2267" s="336"/>
      <c r="C2267" s="336"/>
      <c r="D2267" s="336"/>
      <c r="E2267" s="337"/>
      <c r="F2267" s="338"/>
    </row>
    <row r="2268" spans="1:6" ht="20.25">
      <c r="A2268" s="335"/>
      <c r="B2268" s="336"/>
      <c r="C2268" s="336"/>
      <c r="D2268" s="336"/>
      <c r="E2268" s="337"/>
      <c r="F2268" s="338"/>
    </row>
    <row r="2269" spans="1:6" ht="20.25">
      <c r="A2269" s="335"/>
      <c r="B2269" s="336"/>
      <c r="C2269" s="336"/>
      <c r="D2269" s="336"/>
      <c r="E2269" s="337"/>
      <c r="F2269" s="338"/>
    </row>
    <row r="2270" spans="1:6" ht="20.25">
      <c r="A2270" s="335"/>
      <c r="B2270" s="336"/>
      <c r="C2270" s="336"/>
      <c r="D2270" s="336"/>
      <c r="E2270" s="337"/>
      <c r="F2270" s="338"/>
    </row>
    <row r="2271" spans="1:6" ht="20.25">
      <c r="A2271" s="335"/>
      <c r="B2271" s="336"/>
      <c r="C2271" s="336"/>
      <c r="D2271" s="336"/>
      <c r="E2271" s="337"/>
      <c r="F2271" s="338"/>
    </row>
    <row r="2272" spans="1:6" ht="20.25">
      <c r="A2272" s="335"/>
      <c r="B2272" s="336"/>
      <c r="C2272" s="336"/>
      <c r="D2272" s="336"/>
      <c r="E2272" s="337"/>
      <c r="F2272" s="338"/>
    </row>
    <row r="2273" spans="1:6" ht="20.25">
      <c r="A2273" s="335"/>
      <c r="B2273" s="336"/>
      <c r="C2273" s="336"/>
      <c r="D2273" s="336"/>
      <c r="E2273" s="337"/>
      <c r="F2273" s="338"/>
    </row>
    <row r="2274" spans="1:6" ht="20.25">
      <c r="A2274" s="335"/>
      <c r="B2274" s="336"/>
      <c r="C2274" s="336"/>
      <c r="D2274" s="336"/>
      <c r="E2274" s="337"/>
      <c r="F2274" s="338"/>
    </row>
    <row r="2275" spans="1:6" ht="20.25">
      <c r="A2275" s="335"/>
      <c r="B2275" s="336"/>
      <c r="C2275" s="336"/>
      <c r="D2275" s="336"/>
      <c r="E2275" s="337"/>
      <c r="F2275" s="338"/>
    </row>
    <row r="2276" spans="1:6" ht="20.25">
      <c r="A2276" s="335"/>
      <c r="B2276" s="336"/>
      <c r="C2276" s="336"/>
      <c r="D2276" s="336"/>
      <c r="E2276" s="337"/>
      <c r="F2276" s="338"/>
    </row>
    <row r="2277" spans="1:6" ht="20.25">
      <c r="A2277" s="335"/>
      <c r="B2277" s="336"/>
      <c r="C2277" s="336"/>
      <c r="D2277" s="336"/>
      <c r="E2277" s="337"/>
      <c r="F2277" s="338"/>
    </row>
    <row r="2278" spans="1:6" ht="20.25">
      <c r="A2278" s="335"/>
      <c r="B2278" s="336"/>
      <c r="C2278" s="336"/>
      <c r="D2278" s="336"/>
      <c r="E2278" s="337"/>
      <c r="F2278" s="338"/>
    </row>
    <row r="2279" spans="1:6" ht="20.25">
      <c r="A2279" s="335"/>
      <c r="B2279" s="336"/>
      <c r="C2279" s="336"/>
      <c r="D2279" s="336"/>
      <c r="E2279" s="337"/>
      <c r="F2279" s="338"/>
    </row>
    <row r="2280" spans="1:6" ht="20.25">
      <c r="A2280" s="335"/>
      <c r="B2280" s="336"/>
      <c r="C2280" s="336"/>
      <c r="D2280" s="336"/>
      <c r="E2280" s="337"/>
      <c r="F2280" s="338"/>
    </row>
    <row r="2281" spans="1:6" ht="20.25">
      <c r="A2281" s="335"/>
      <c r="B2281" s="336"/>
      <c r="C2281" s="336"/>
      <c r="D2281" s="336"/>
      <c r="E2281" s="337"/>
      <c r="F2281" s="338"/>
    </row>
    <row r="2282" spans="1:6" ht="20.25">
      <c r="A2282" s="335"/>
      <c r="B2282" s="336"/>
      <c r="C2282" s="336"/>
      <c r="D2282" s="336"/>
      <c r="E2282" s="337"/>
      <c r="F2282" s="338"/>
    </row>
    <row r="2283" spans="1:6" ht="20.25">
      <c r="A2283" s="335"/>
      <c r="B2283" s="336"/>
      <c r="C2283" s="336"/>
      <c r="D2283" s="336"/>
      <c r="E2283" s="337"/>
      <c r="F2283" s="338"/>
    </row>
    <row r="2284" spans="1:6" ht="20.25">
      <c r="A2284" s="335"/>
      <c r="B2284" s="336"/>
      <c r="C2284" s="336"/>
      <c r="D2284" s="336"/>
      <c r="E2284" s="337"/>
      <c r="F2284" s="338"/>
    </row>
    <row r="2285" spans="1:6" ht="20.25">
      <c r="A2285" s="335"/>
      <c r="B2285" s="336"/>
      <c r="C2285" s="336"/>
      <c r="D2285" s="336"/>
      <c r="E2285" s="337"/>
      <c r="F2285" s="338"/>
    </row>
    <row r="2286" spans="1:6" ht="20.25">
      <c r="A2286" s="335"/>
      <c r="B2286" s="336"/>
      <c r="C2286" s="336"/>
      <c r="D2286" s="336"/>
      <c r="E2286" s="337"/>
      <c r="F2286" s="338"/>
    </row>
    <row r="2287" spans="1:6" ht="20.25">
      <c r="A2287" s="335"/>
      <c r="B2287" s="336"/>
      <c r="C2287" s="336"/>
      <c r="D2287" s="336"/>
      <c r="E2287" s="337"/>
      <c r="F2287" s="338"/>
    </row>
    <row r="2288" spans="1:6" ht="20.25">
      <c r="A2288" s="335"/>
      <c r="B2288" s="336"/>
      <c r="C2288" s="336"/>
      <c r="D2288" s="336"/>
      <c r="E2288" s="337"/>
      <c r="F2288" s="338"/>
    </row>
    <row r="2289" spans="1:6" ht="20.25">
      <c r="A2289" s="335"/>
      <c r="B2289" s="336"/>
      <c r="C2289" s="336"/>
      <c r="D2289" s="336"/>
      <c r="E2289" s="337"/>
      <c r="F2289" s="338"/>
    </row>
    <row r="2290" spans="1:6" ht="20.25">
      <c r="A2290" s="335"/>
      <c r="B2290" s="336"/>
      <c r="C2290" s="336"/>
      <c r="D2290" s="336"/>
      <c r="E2290" s="337"/>
      <c r="F2290" s="338"/>
    </row>
    <row r="2291" spans="1:6" ht="20.25">
      <c r="A2291" s="335"/>
      <c r="B2291" s="336"/>
      <c r="C2291" s="336"/>
      <c r="D2291" s="336"/>
      <c r="E2291" s="337"/>
      <c r="F2291" s="338"/>
    </row>
    <row r="2292" spans="1:6" ht="20.25">
      <c r="A2292" s="335"/>
      <c r="B2292" s="336"/>
      <c r="C2292" s="336"/>
      <c r="D2292" s="336"/>
      <c r="E2292" s="337"/>
      <c r="F2292" s="338"/>
    </row>
    <row r="2293" spans="1:6" ht="20.25">
      <c r="A2293" s="335"/>
      <c r="B2293" s="336"/>
      <c r="C2293" s="336"/>
      <c r="D2293" s="336"/>
      <c r="E2293" s="337"/>
      <c r="F2293" s="338"/>
    </row>
    <row r="2294" spans="1:6" ht="20.25">
      <c r="A2294" s="335"/>
      <c r="B2294" s="336"/>
      <c r="C2294" s="336"/>
      <c r="D2294" s="336"/>
      <c r="E2294" s="337"/>
      <c r="F2294" s="338"/>
    </row>
    <row r="2295" spans="1:6" ht="20.25">
      <c r="A2295" s="335"/>
      <c r="B2295" s="336"/>
      <c r="C2295" s="336"/>
      <c r="D2295" s="336"/>
      <c r="E2295" s="337"/>
      <c r="F2295" s="338"/>
    </row>
    <row r="2296" spans="1:6" ht="20.25">
      <c r="A2296" s="335"/>
      <c r="B2296" s="336"/>
      <c r="C2296" s="336"/>
      <c r="D2296" s="336"/>
      <c r="E2296" s="337"/>
      <c r="F2296" s="338"/>
    </row>
    <row r="2297" spans="1:6" ht="20.25">
      <c r="A2297" s="335"/>
      <c r="B2297" s="336"/>
      <c r="C2297" s="336"/>
      <c r="D2297" s="336"/>
      <c r="E2297" s="337"/>
      <c r="F2297" s="338"/>
    </row>
    <row r="2298" spans="1:6" ht="20.25">
      <c r="A2298" s="335"/>
      <c r="B2298" s="336"/>
      <c r="C2298" s="336"/>
      <c r="D2298" s="336"/>
      <c r="E2298" s="337"/>
      <c r="F2298" s="338"/>
    </row>
    <row r="2299" spans="1:6" ht="20.25">
      <c r="A2299" s="335"/>
      <c r="B2299" s="336"/>
      <c r="C2299" s="336"/>
      <c r="D2299" s="336"/>
      <c r="E2299" s="337"/>
      <c r="F2299" s="338"/>
    </row>
    <row r="2300" spans="1:6" ht="20.25">
      <c r="A2300" s="335"/>
      <c r="B2300" s="336"/>
      <c r="C2300" s="336"/>
      <c r="D2300" s="336"/>
      <c r="E2300" s="337"/>
      <c r="F2300" s="338"/>
    </row>
    <row r="2301" spans="1:6" ht="20.25">
      <c r="A2301" s="335"/>
      <c r="B2301" s="336"/>
      <c r="C2301" s="336"/>
      <c r="D2301" s="336"/>
      <c r="E2301" s="337"/>
      <c r="F2301" s="338"/>
    </row>
    <row r="2302" spans="1:6" ht="20.25">
      <c r="A2302" s="335"/>
      <c r="B2302" s="336"/>
      <c r="C2302" s="336"/>
      <c r="D2302" s="336"/>
      <c r="E2302" s="337"/>
      <c r="F2302" s="338"/>
    </row>
    <row r="2303" spans="1:6" ht="20.25">
      <c r="A2303" s="335"/>
      <c r="B2303" s="336"/>
      <c r="C2303" s="336"/>
      <c r="D2303" s="336"/>
      <c r="E2303" s="337"/>
      <c r="F2303" s="338"/>
    </row>
    <row r="2304" spans="1:6" ht="20.25">
      <c r="A2304" s="335"/>
      <c r="B2304" s="336"/>
      <c r="C2304" s="336"/>
      <c r="D2304" s="336"/>
      <c r="E2304" s="337"/>
      <c r="F2304" s="338"/>
    </row>
    <row r="2305" spans="1:6" ht="20.25">
      <c r="A2305" s="335"/>
      <c r="B2305" s="336"/>
      <c r="C2305" s="336"/>
      <c r="D2305" s="336"/>
      <c r="E2305" s="337"/>
      <c r="F2305" s="338"/>
    </row>
    <row r="2306" spans="1:6" ht="20.25">
      <c r="A2306" s="335"/>
      <c r="B2306" s="336"/>
      <c r="C2306" s="336"/>
      <c r="D2306" s="336"/>
      <c r="E2306" s="337"/>
      <c r="F2306" s="338"/>
    </row>
    <row r="2307" spans="1:6" ht="20.25">
      <c r="A2307" s="335"/>
      <c r="B2307" s="336"/>
      <c r="C2307" s="336"/>
      <c r="D2307" s="336"/>
      <c r="E2307" s="337"/>
      <c r="F2307" s="338"/>
    </row>
    <row r="2308" spans="1:6" ht="20.25">
      <c r="A2308" s="335"/>
      <c r="B2308" s="336"/>
      <c r="C2308" s="336"/>
      <c r="D2308" s="336"/>
      <c r="E2308" s="337"/>
      <c r="F2308" s="338"/>
    </row>
    <row r="2309" spans="1:6" ht="20.25">
      <c r="A2309" s="335"/>
      <c r="B2309" s="336"/>
      <c r="C2309" s="336"/>
      <c r="D2309" s="336"/>
      <c r="E2309" s="337"/>
      <c r="F2309" s="338"/>
    </row>
    <row r="2310" spans="1:6" ht="20.25">
      <c r="A2310" s="335"/>
      <c r="B2310" s="336"/>
      <c r="C2310" s="336"/>
      <c r="D2310" s="336"/>
      <c r="E2310" s="337"/>
      <c r="F2310" s="338"/>
    </row>
    <row r="2311" spans="1:6" ht="20.25">
      <c r="A2311" s="335"/>
      <c r="B2311" s="336"/>
      <c r="C2311" s="336"/>
      <c r="D2311" s="336"/>
      <c r="E2311" s="337"/>
      <c r="F2311" s="338"/>
    </row>
    <row r="2312" spans="1:6" ht="20.25">
      <c r="A2312" s="335"/>
      <c r="B2312" s="336"/>
      <c r="C2312" s="336"/>
      <c r="D2312" s="336"/>
      <c r="E2312" s="337"/>
      <c r="F2312" s="338"/>
    </row>
    <row r="2313" spans="1:6" ht="20.25">
      <c r="A2313" s="335"/>
      <c r="B2313" s="336"/>
      <c r="C2313" s="336"/>
      <c r="D2313" s="336"/>
      <c r="E2313" s="337"/>
      <c r="F2313" s="338"/>
    </row>
    <row r="2314" spans="1:6" ht="20.25">
      <c r="A2314" s="335"/>
      <c r="B2314" s="336"/>
      <c r="C2314" s="336"/>
      <c r="D2314" s="336"/>
      <c r="E2314" s="337"/>
      <c r="F2314" s="338"/>
    </row>
    <row r="2315" spans="1:6" ht="20.25">
      <c r="A2315" s="335"/>
      <c r="B2315" s="336"/>
      <c r="C2315" s="336"/>
      <c r="D2315" s="336"/>
      <c r="E2315" s="337"/>
      <c r="F2315" s="338"/>
    </row>
    <row r="2316" spans="1:6" ht="20.25">
      <c r="A2316" s="335"/>
      <c r="B2316" s="336"/>
      <c r="C2316" s="336"/>
      <c r="D2316" s="336"/>
      <c r="E2316" s="337"/>
      <c r="F2316" s="338"/>
    </row>
    <row r="2317" spans="1:6" ht="20.25">
      <c r="A2317" s="335"/>
      <c r="B2317" s="336"/>
      <c r="C2317" s="336"/>
      <c r="D2317" s="336"/>
      <c r="E2317" s="337"/>
      <c r="F2317" s="338"/>
    </row>
    <row r="2318" spans="1:6" ht="20.25">
      <c r="A2318" s="335"/>
      <c r="B2318" s="336"/>
      <c r="C2318" s="336"/>
      <c r="D2318" s="336"/>
      <c r="E2318" s="337"/>
      <c r="F2318" s="338"/>
    </row>
    <row r="2319" spans="1:6" ht="20.25">
      <c r="A2319" s="335"/>
      <c r="B2319" s="336"/>
      <c r="C2319" s="336"/>
      <c r="D2319" s="336"/>
      <c r="E2319" s="337"/>
      <c r="F2319" s="338"/>
    </row>
    <row r="2320" spans="1:6" ht="20.25">
      <c r="A2320" s="335"/>
      <c r="B2320" s="336"/>
      <c r="C2320" s="336"/>
      <c r="D2320" s="336"/>
      <c r="E2320" s="337"/>
      <c r="F2320" s="338"/>
    </row>
    <row r="2321" spans="1:6" ht="20.25">
      <c r="A2321" s="335"/>
      <c r="B2321" s="336"/>
      <c r="C2321" s="336"/>
      <c r="D2321" s="336"/>
      <c r="E2321" s="337"/>
      <c r="F2321" s="338"/>
    </row>
    <row r="2322" spans="1:6" ht="20.25">
      <c r="A2322" s="335"/>
      <c r="B2322" s="336"/>
      <c r="C2322" s="336"/>
      <c r="D2322" s="336"/>
      <c r="E2322" s="337"/>
      <c r="F2322" s="338"/>
    </row>
    <row r="2323" spans="1:6" ht="20.25">
      <c r="A2323" s="335"/>
      <c r="B2323" s="336"/>
      <c r="C2323" s="336"/>
      <c r="D2323" s="336"/>
      <c r="E2323" s="337"/>
      <c r="F2323" s="338"/>
    </row>
    <row r="2324" spans="1:6" ht="20.25">
      <c r="A2324" s="335"/>
      <c r="B2324" s="336"/>
      <c r="C2324" s="336"/>
      <c r="D2324" s="336"/>
      <c r="E2324" s="337"/>
      <c r="F2324" s="338"/>
    </row>
    <row r="2325" spans="1:6" ht="20.25">
      <c r="A2325" s="335"/>
      <c r="B2325" s="336"/>
      <c r="C2325" s="336"/>
      <c r="D2325" s="336"/>
      <c r="E2325" s="337"/>
      <c r="F2325" s="338"/>
    </row>
    <row r="2326" spans="1:6" ht="20.25">
      <c r="A2326" s="335"/>
      <c r="B2326" s="336"/>
      <c r="C2326" s="336"/>
      <c r="D2326" s="336"/>
      <c r="E2326" s="337"/>
      <c r="F2326" s="338"/>
    </row>
    <row r="2327" spans="1:6" ht="20.25">
      <c r="A2327" s="335"/>
      <c r="B2327" s="336"/>
      <c r="C2327" s="336"/>
      <c r="D2327" s="336"/>
      <c r="E2327" s="337"/>
      <c r="F2327" s="338"/>
    </row>
    <row r="2328" spans="1:6" ht="20.25">
      <c r="A2328" s="335"/>
      <c r="B2328" s="336"/>
      <c r="C2328" s="336"/>
      <c r="D2328" s="336"/>
      <c r="E2328" s="337"/>
      <c r="F2328" s="338"/>
    </row>
    <row r="2329" spans="1:6" ht="20.25">
      <c r="A2329" s="335"/>
      <c r="B2329" s="336"/>
      <c r="C2329" s="336"/>
      <c r="D2329" s="336"/>
      <c r="E2329" s="337"/>
      <c r="F2329" s="338"/>
    </row>
    <row r="2330" spans="1:6" ht="20.25">
      <c r="A2330" s="335"/>
      <c r="B2330" s="336"/>
      <c r="C2330" s="336"/>
      <c r="D2330" s="336"/>
      <c r="E2330" s="337"/>
      <c r="F2330" s="338"/>
    </row>
    <row r="2331" spans="1:6" ht="20.25">
      <c r="A2331" s="335"/>
      <c r="B2331" s="336"/>
      <c r="C2331" s="336"/>
      <c r="D2331" s="336"/>
      <c r="E2331" s="337"/>
      <c r="F2331" s="338"/>
    </row>
    <row r="2332" spans="1:6" ht="20.25">
      <c r="A2332" s="335"/>
      <c r="B2332" s="336"/>
      <c r="C2332" s="336"/>
      <c r="D2332" s="336"/>
      <c r="E2332" s="337"/>
      <c r="F2332" s="338"/>
    </row>
    <row r="2333" spans="1:6" ht="20.25">
      <c r="A2333" s="335"/>
      <c r="B2333" s="336"/>
      <c r="C2333" s="336"/>
      <c r="D2333" s="336"/>
      <c r="E2333" s="337"/>
      <c r="F2333" s="338"/>
    </row>
    <row r="2334" spans="1:6" ht="20.25">
      <c r="A2334" s="335"/>
      <c r="B2334" s="336"/>
      <c r="C2334" s="336"/>
      <c r="D2334" s="336"/>
      <c r="E2334" s="337"/>
      <c r="F2334" s="338"/>
    </row>
    <row r="2335" spans="1:6" ht="20.25">
      <c r="A2335" s="335"/>
      <c r="B2335" s="336"/>
      <c r="C2335" s="336"/>
      <c r="D2335" s="336"/>
      <c r="E2335" s="337"/>
      <c r="F2335" s="338"/>
    </row>
    <row r="2336" spans="1:6" ht="20.25">
      <c r="A2336" s="335"/>
      <c r="B2336" s="336"/>
      <c r="C2336" s="336"/>
      <c r="D2336" s="336"/>
      <c r="E2336" s="337"/>
      <c r="F2336" s="338"/>
    </row>
    <row r="2337" spans="1:6" ht="20.25">
      <c r="A2337" s="335"/>
      <c r="B2337" s="336"/>
      <c r="C2337" s="336"/>
      <c r="D2337" s="336"/>
      <c r="E2337" s="337"/>
      <c r="F2337" s="338"/>
    </row>
    <row r="2338" spans="1:6" ht="20.25">
      <c r="A2338" s="335"/>
      <c r="B2338" s="336"/>
      <c r="C2338" s="336"/>
      <c r="D2338" s="336"/>
      <c r="E2338" s="337"/>
      <c r="F2338" s="338"/>
    </row>
    <row r="2339" spans="1:6" ht="20.25">
      <c r="A2339" s="335"/>
      <c r="B2339" s="336"/>
      <c r="C2339" s="336"/>
      <c r="D2339" s="336"/>
      <c r="E2339" s="337"/>
      <c r="F2339" s="338"/>
    </row>
    <row r="2340" spans="1:6" ht="20.25">
      <c r="A2340" s="335"/>
      <c r="B2340" s="336"/>
      <c r="C2340" s="336"/>
      <c r="D2340" s="336"/>
      <c r="E2340" s="337"/>
      <c r="F2340" s="338"/>
    </row>
    <row r="2341" spans="1:6" ht="20.25">
      <c r="A2341" s="335"/>
      <c r="B2341" s="336"/>
      <c r="C2341" s="336"/>
      <c r="D2341" s="336"/>
      <c r="E2341" s="337"/>
      <c r="F2341" s="338"/>
    </row>
    <row r="2342" spans="1:6" ht="20.25">
      <c r="A2342" s="335"/>
      <c r="B2342" s="336"/>
      <c r="C2342" s="336"/>
      <c r="D2342" s="336"/>
      <c r="E2342" s="337"/>
      <c r="F2342" s="338"/>
    </row>
    <row r="2343" spans="1:6" ht="20.25">
      <c r="A2343" s="335"/>
      <c r="B2343" s="336"/>
      <c r="C2343" s="336"/>
      <c r="D2343" s="336"/>
      <c r="E2343" s="337"/>
      <c r="F2343" s="338"/>
    </row>
    <row r="2344" spans="1:6" ht="20.25">
      <c r="A2344" s="335"/>
      <c r="B2344" s="336"/>
      <c r="C2344" s="336"/>
      <c r="D2344" s="336"/>
      <c r="E2344" s="337"/>
      <c r="F2344" s="338"/>
    </row>
    <row r="2345" spans="1:6" ht="20.25">
      <c r="A2345" s="335"/>
      <c r="B2345" s="336"/>
      <c r="C2345" s="336"/>
      <c r="D2345" s="336"/>
      <c r="E2345" s="337"/>
      <c r="F2345" s="338"/>
    </row>
    <row r="2346" spans="1:6" ht="20.25">
      <c r="A2346" s="335"/>
      <c r="B2346" s="336"/>
      <c r="C2346" s="336"/>
      <c r="D2346" s="336"/>
      <c r="E2346" s="337"/>
      <c r="F2346" s="338"/>
    </row>
    <row r="2347" spans="1:6" ht="20.25">
      <c r="A2347" s="335"/>
      <c r="B2347" s="336"/>
      <c r="C2347" s="336"/>
      <c r="D2347" s="336"/>
      <c r="E2347" s="337"/>
      <c r="F2347" s="338"/>
    </row>
    <row r="2348" spans="1:6" ht="20.25">
      <c r="A2348" s="335"/>
      <c r="B2348" s="336"/>
      <c r="C2348" s="336"/>
      <c r="D2348" s="336"/>
      <c r="E2348" s="337"/>
      <c r="F2348" s="338"/>
    </row>
    <row r="2349" spans="1:6" ht="20.25">
      <c r="A2349" s="335"/>
      <c r="B2349" s="336"/>
      <c r="C2349" s="336"/>
      <c r="D2349" s="336"/>
      <c r="E2349" s="337"/>
      <c r="F2349" s="338"/>
    </row>
    <row r="2350" spans="1:6" ht="20.25">
      <c r="A2350" s="335"/>
      <c r="B2350" s="336"/>
      <c r="C2350" s="336"/>
      <c r="D2350" s="336"/>
      <c r="E2350" s="337"/>
      <c r="F2350" s="338"/>
    </row>
    <row r="2351" spans="1:6" ht="20.25">
      <c r="A2351" s="335"/>
      <c r="B2351" s="336"/>
      <c r="C2351" s="336"/>
      <c r="D2351" s="336"/>
      <c r="E2351" s="337"/>
      <c r="F2351" s="338"/>
    </row>
    <row r="2352" spans="1:6" ht="20.25">
      <c r="A2352" s="335"/>
      <c r="B2352" s="336"/>
      <c r="C2352" s="336"/>
      <c r="D2352" s="336"/>
      <c r="E2352" s="337"/>
      <c r="F2352" s="338"/>
    </row>
    <row r="2353" spans="1:6" ht="20.25">
      <c r="A2353" s="335"/>
      <c r="B2353" s="336"/>
      <c r="C2353" s="336"/>
      <c r="D2353" s="336"/>
      <c r="E2353" s="337"/>
      <c r="F2353" s="338"/>
    </row>
    <row r="2354" spans="1:6" ht="20.25">
      <c r="A2354" s="335"/>
      <c r="B2354" s="336"/>
      <c r="C2354" s="336"/>
      <c r="D2354" s="336"/>
      <c r="E2354" s="337"/>
      <c r="F2354" s="338"/>
    </row>
    <row r="2355" spans="1:6" ht="20.25">
      <c r="A2355" s="335"/>
      <c r="B2355" s="336"/>
      <c r="C2355" s="336"/>
      <c r="D2355" s="336"/>
      <c r="E2355" s="337"/>
      <c r="F2355" s="338"/>
    </row>
    <row r="2356" spans="1:6" ht="20.25">
      <c r="A2356" s="335"/>
      <c r="B2356" s="336"/>
      <c r="C2356" s="336"/>
      <c r="D2356" s="336"/>
      <c r="E2356" s="337"/>
      <c r="F2356" s="338"/>
    </row>
    <row r="2357" spans="1:6" ht="20.25">
      <c r="A2357" s="335"/>
      <c r="B2357" s="336"/>
      <c r="C2357" s="336"/>
      <c r="D2357" s="336"/>
      <c r="E2357" s="337"/>
      <c r="F2357" s="338"/>
    </row>
    <row r="2358" spans="1:6" ht="20.25">
      <c r="A2358" s="335"/>
      <c r="B2358" s="336"/>
      <c r="C2358" s="336"/>
      <c r="D2358" s="336"/>
      <c r="E2358" s="337"/>
      <c r="F2358" s="338"/>
    </row>
    <row r="2359" spans="1:6" ht="20.25">
      <c r="A2359" s="335"/>
      <c r="B2359" s="336"/>
      <c r="C2359" s="336"/>
      <c r="D2359" s="336"/>
      <c r="E2359" s="337"/>
      <c r="F2359" s="338"/>
    </row>
    <row r="2360" spans="1:6" ht="20.25">
      <c r="A2360" s="335"/>
      <c r="B2360" s="336"/>
      <c r="C2360" s="336"/>
      <c r="D2360" s="336"/>
      <c r="E2360" s="337"/>
      <c r="F2360" s="338"/>
    </row>
    <row r="2361" spans="1:6" ht="20.25">
      <c r="A2361" s="335"/>
      <c r="B2361" s="336"/>
      <c r="C2361" s="336"/>
      <c r="D2361" s="336"/>
      <c r="E2361" s="337"/>
      <c r="F2361" s="338"/>
    </row>
    <row r="2362" spans="1:6" ht="20.25">
      <c r="A2362" s="335"/>
      <c r="B2362" s="336"/>
      <c r="C2362" s="336"/>
      <c r="D2362" s="336"/>
      <c r="E2362" s="337"/>
      <c r="F2362" s="338"/>
    </row>
    <row r="2363" spans="1:6" ht="20.25">
      <c r="A2363" s="335"/>
      <c r="B2363" s="336"/>
      <c r="C2363" s="336"/>
      <c r="D2363" s="336"/>
      <c r="E2363" s="337"/>
      <c r="F2363" s="338"/>
    </row>
    <row r="2364" spans="1:6" ht="20.25">
      <c r="A2364" s="335"/>
      <c r="B2364" s="336"/>
      <c r="C2364" s="336"/>
      <c r="D2364" s="336"/>
      <c r="E2364" s="337"/>
      <c r="F2364" s="338"/>
    </row>
    <row r="2365" spans="1:6" ht="20.25">
      <c r="A2365" s="335"/>
      <c r="B2365" s="336"/>
      <c r="C2365" s="336"/>
      <c r="D2365" s="336"/>
      <c r="E2365" s="337"/>
      <c r="F2365" s="338"/>
    </row>
    <row r="2366" spans="1:6" ht="20.25">
      <c r="A2366" s="335"/>
      <c r="B2366" s="336"/>
      <c r="C2366" s="336"/>
      <c r="D2366" s="336"/>
      <c r="E2366" s="337"/>
      <c r="F2366" s="338"/>
    </row>
    <row r="2367" spans="1:6" ht="20.25">
      <c r="A2367" s="335"/>
      <c r="B2367" s="336"/>
      <c r="C2367" s="336"/>
      <c r="D2367" s="336"/>
      <c r="E2367" s="337"/>
      <c r="F2367" s="338"/>
    </row>
    <row r="2368" spans="1:6" ht="20.25">
      <c r="A2368" s="335"/>
      <c r="B2368" s="336"/>
      <c r="C2368" s="336"/>
      <c r="D2368" s="336"/>
      <c r="E2368" s="337"/>
      <c r="F2368" s="338"/>
    </row>
    <row r="2369" spans="1:6" ht="20.25">
      <c r="A2369" s="335"/>
      <c r="B2369" s="336"/>
      <c r="C2369" s="336"/>
      <c r="D2369" s="336"/>
      <c r="E2369" s="337"/>
      <c r="F2369" s="338"/>
    </row>
    <row r="2370" spans="1:6" ht="20.25">
      <c r="A2370" s="335"/>
      <c r="B2370" s="336"/>
      <c r="C2370" s="336"/>
      <c r="D2370" s="336"/>
      <c r="E2370" s="337"/>
      <c r="F2370" s="338"/>
    </row>
    <row r="2371" spans="1:6" ht="20.25">
      <c r="A2371" s="335"/>
      <c r="B2371" s="336"/>
      <c r="C2371" s="336"/>
      <c r="D2371" s="336"/>
      <c r="E2371" s="337"/>
      <c r="F2371" s="338"/>
    </row>
    <row r="2372" spans="1:6" ht="20.25">
      <c r="A2372" s="335"/>
      <c r="B2372" s="336"/>
      <c r="C2372" s="336"/>
      <c r="D2372" s="336"/>
      <c r="E2372" s="337"/>
      <c r="F2372" s="338"/>
    </row>
    <row r="2373" spans="1:6" ht="20.25">
      <c r="A2373" s="335"/>
      <c r="B2373" s="336"/>
      <c r="C2373" s="336"/>
      <c r="D2373" s="336"/>
      <c r="E2373" s="337"/>
      <c r="F2373" s="338"/>
    </row>
    <row r="2374" spans="1:6" ht="20.25">
      <c r="A2374" s="335"/>
      <c r="B2374" s="336"/>
      <c r="C2374" s="336"/>
      <c r="D2374" s="336"/>
      <c r="E2374" s="337"/>
      <c r="F2374" s="338"/>
    </row>
    <row r="2375" spans="1:6" ht="20.25">
      <c r="A2375" s="335"/>
      <c r="B2375" s="336"/>
      <c r="C2375" s="336"/>
      <c r="D2375" s="336"/>
      <c r="E2375" s="337"/>
      <c r="F2375" s="338"/>
    </row>
    <row r="2376" spans="1:6" ht="20.25">
      <c r="A2376" s="335"/>
      <c r="B2376" s="336"/>
      <c r="C2376" s="336"/>
      <c r="D2376" s="336"/>
      <c r="E2376" s="337"/>
      <c r="F2376" s="338"/>
    </row>
    <row r="2377" spans="1:6" ht="20.25">
      <c r="A2377" s="335"/>
      <c r="B2377" s="336"/>
      <c r="C2377" s="336"/>
      <c r="D2377" s="336"/>
      <c r="E2377" s="337"/>
      <c r="F2377" s="338"/>
    </row>
    <row r="2378" spans="1:6" ht="20.25">
      <c r="A2378" s="335"/>
      <c r="B2378" s="336"/>
      <c r="C2378" s="336"/>
      <c r="D2378" s="336"/>
      <c r="E2378" s="337"/>
      <c r="F2378" s="338"/>
    </row>
    <row r="2379" spans="1:6" ht="20.25">
      <c r="A2379" s="335"/>
      <c r="B2379" s="336"/>
      <c r="C2379" s="336"/>
      <c r="D2379" s="336"/>
      <c r="E2379" s="337"/>
      <c r="F2379" s="338"/>
    </row>
    <row r="2380" spans="1:6" ht="20.25">
      <c r="A2380" s="335"/>
      <c r="B2380" s="336"/>
      <c r="C2380" s="336"/>
      <c r="D2380" s="336"/>
      <c r="E2380" s="337"/>
      <c r="F2380" s="338"/>
    </row>
    <row r="2381" spans="1:6" ht="20.25">
      <c r="A2381" s="335"/>
      <c r="B2381" s="336"/>
      <c r="C2381" s="336"/>
      <c r="D2381" s="336"/>
      <c r="E2381" s="337"/>
      <c r="F2381" s="338"/>
    </row>
    <row r="2382" spans="1:6" ht="20.25">
      <c r="A2382" s="335"/>
      <c r="B2382" s="336"/>
      <c r="C2382" s="336"/>
      <c r="D2382" s="336"/>
      <c r="E2382" s="337"/>
      <c r="F2382" s="338"/>
    </row>
    <row r="2383" spans="1:6" ht="20.25">
      <c r="A2383" s="335"/>
      <c r="B2383" s="336"/>
      <c r="C2383" s="336"/>
      <c r="D2383" s="336"/>
      <c r="E2383" s="337"/>
      <c r="F2383" s="338"/>
    </row>
    <row r="2384" spans="1:6" ht="20.25">
      <c r="A2384" s="335"/>
      <c r="B2384" s="336"/>
      <c r="C2384" s="336"/>
      <c r="D2384" s="336"/>
      <c r="E2384" s="337"/>
      <c r="F2384" s="338"/>
    </row>
    <row r="2385" spans="1:6" ht="20.25">
      <c r="A2385" s="335"/>
      <c r="B2385" s="336"/>
      <c r="C2385" s="336"/>
      <c r="D2385" s="336"/>
      <c r="E2385" s="337"/>
      <c r="F2385" s="338"/>
    </row>
    <row r="2386" spans="1:6" ht="20.25">
      <c r="A2386" s="335"/>
      <c r="B2386" s="336"/>
      <c r="C2386" s="336"/>
      <c r="D2386" s="336"/>
      <c r="E2386" s="337"/>
      <c r="F2386" s="338"/>
    </row>
    <row r="2387" spans="1:6" ht="20.25">
      <c r="A2387" s="335"/>
      <c r="B2387" s="336"/>
      <c r="C2387" s="336"/>
      <c r="D2387" s="336"/>
      <c r="E2387" s="337"/>
      <c r="F2387" s="338"/>
    </row>
    <row r="2388" spans="1:6" ht="20.25">
      <c r="A2388" s="335"/>
      <c r="B2388" s="336"/>
      <c r="C2388" s="336"/>
      <c r="D2388" s="336"/>
      <c r="E2388" s="337"/>
      <c r="F2388" s="338"/>
    </row>
    <row r="2389" spans="1:6" ht="20.25">
      <c r="A2389" s="335"/>
      <c r="B2389" s="336"/>
      <c r="C2389" s="336"/>
      <c r="D2389" s="336"/>
      <c r="E2389" s="337"/>
      <c r="F2389" s="338"/>
    </row>
    <row r="2390" spans="1:6" ht="20.25">
      <c r="A2390" s="335"/>
      <c r="B2390" s="336"/>
      <c r="C2390" s="336"/>
      <c r="D2390" s="336"/>
      <c r="E2390" s="337"/>
      <c r="F2390" s="338"/>
    </row>
    <row r="2391" spans="1:6" ht="20.25">
      <c r="A2391" s="335"/>
      <c r="B2391" s="336"/>
      <c r="C2391" s="336"/>
      <c r="D2391" s="336"/>
      <c r="E2391" s="337"/>
      <c r="F2391" s="338"/>
    </row>
    <row r="2392" spans="1:6" ht="20.25">
      <c r="A2392" s="335"/>
      <c r="B2392" s="336"/>
      <c r="C2392" s="336"/>
      <c r="D2392" s="336"/>
      <c r="E2392" s="337"/>
      <c r="F2392" s="338"/>
    </row>
    <row r="2393" spans="1:6" ht="20.25">
      <c r="A2393" s="335"/>
      <c r="B2393" s="336"/>
      <c r="C2393" s="336"/>
      <c r="D2393" s="336"/>
      <c r="E2393" s="337"/>
      <c r="F2393" s="338"/>
    </row>
    <row r="2394" spans="1:6" ht="20.25">
      <c r="A2394" s="335"/>
      <c r="B2394" s="336"/>
      <c r="C2394" s="336"/>
      <c r="D2394" s="336"/>
      <c r="E2394" s="337"/>
      <c r="F2394" s="338"/>
    </row>
    <row r="2395" spans="1:6" ht="20.25">
      <c r="A2395" s="335"/>
      <c r="B2395" s="336"/>
      <c r="C2395" s="336"/>
      <c r="D2395" s="336"/>
      <c r="E2395" s="337"/>
      <c r="F2395" s="338"/>
    </row>
    <row r="2396" spans="1:6" ht="20.25">
      <c r="A2396" s="335"/>
      <c r="B2396" s="336"/>
      <c r="C2396" s="336"/>
      <c r="D2396" s="336"/>
      <c r="E2396" s="337"/>
      <c r="F2396" s="338"/>
    </row>
    <row r="2397" spans="1:6" ht="20.25">
      <c r="A2397" s="335"/>
      <c r="B2397" s="336"/>
      <c r="C2397" s="336"/>
      <c r="D2397" s="336"/>
      <c r="E2397" s="337"/>
      <c r="F2397" s="338"/>
    </row>
    <row r="2398" spans="1:6" ht="20.25">
      <c r="A2398" s="335"/>
      <c r="B2398" s="336"/>
      <c r="C2398" s="336"/>
      <c r="D2398" s="336"/>
      <c r="E2398" s="337"/>
      <c r="F2398" s="338"/>
    </row>
    <row r="2399" spans="1:6" ht="20.25">
      <c r="A2399" s="335"/>
      <c r="B2399" s="336"/>
      <c r="C2399" s="336"/>
      <c r="D2399" s="336"/>
      <c r="E2399" s="337"/>
      <c r="F2399" s="338"/>
    </row>
    <row r="2400" spans="1:6" ht="20.25">
      <c r="A2400" s="335"/>
      <c r="B2400" s="336"/>
      <c r="C2400" s="336"/>
      <c r="D2400" s="336"/>
      <c r="E2400" s="337"/>
      <c r="F2400" s="338"/>
    </row>
    <row r="2401" spans="1:6" ht="20.25">
      <c r="A2401" s="335"/>
      <c r="B2401" s="336"/>
      <c r="C2401" s="336"/>
      <c r="D2401" s="336"/>
      <c r="E2401" s="337"/>
      <c r="F2401" s="338"/>
    </row>
    <row r="2402" spans="1:6" ht="20.25">
      <c r="A2402" s="335"/>
      <c r="B2402" s="336"/>
      <c r="C2402" s="336"/>
      <c r="D2402" s="336"/>
      <c r="E2402" s="337"/>
      <c r="F2402" s="338"/>
    </row>
    <row r="2403" spans="1:6" ht="20.25">
      <c r="A2403" s="335"/>
      <c r="B2403" s="336"/>
      <c r="C2403" s="336"/>
      <c r="D2403" s="336"/>
      <c r="E2403" s="337"/>
      <c r="F2403" s="338"/>
    </row>
    <row r="2404" spans="1:6" ht="20.25">
      <c r="A2404" s="335"/>
      <c r="B2404" s="336"/>
      <c r="C2404" s="336"/>
      <c r="D2404" s="336"/>
      <c r="E2404" s="337"/>
      <c r="F2404" s="338"/>
    </row>
    <row r="2405" spans="1:6" ht="20.25">
      <c r="A2405" s="335"/>
      <c r="B2405" s="336"/>
      <c r="C2405" s="336"/>
      <c r="D2405" s="336"/>
      <c r="E2405" s="337"/>
      <c r="F2405" s="338"/>
    </row>
    <row r="2406" spans="1:6" ht="20.25">
      <c r="A2406" s="335"/>
      <c r="B2406" s="336"/>
      <c r="C2406" s="336"/>
      <c r="D2406" s="336"/>
      <c r="E2406" s="337"/>
      <c r="F2406" s="338"/>
    </row>
    <row r="2407" spans="1:6" ht="20.25">
      <c r="A2407" s="335"/>
      <c r="B2407" s="336"/>
      <c r="C2407" s="336"/>
      <c r="D2407" s="336"/>
      <c r="E2407" s="337"/>
      <c r="F2407" s="338"/>
    </row>
    <row r="2408" spans="1:6" ht="20.25">
      <c r="A2408" s="335"/>
      <c r="B2408" s="336"/>
      <c r="C2408" s="336"/>
      <c r="D2408" s="336"/>
      <c r="E2408" s="337"/>
      <c r="F2408" s="338"/>
    </row>
    <row r="2409" spans="1:6" ht="20.25">
      <c r="A2409" s="335"/>
      <c r="B2409" s="336"/>
      <c r="C2409" s="336"/>
      <c r="D2409" s="336"/>
      <c r="E2409" s="337"/>
      <c r="F2409" s="338"/>
    </row>
    <row r="2410" spans="1:6" ht="20.25">
      <c r="A2410" s="335"/>
      <c r="B2410" s="336"/>
      <c r="C2410" s="336"/>
      <c r="D2410" s="336"/>
      <c r="E2410" s="337"/>
      <c r="F2410" s="338"/>
    </row>
    <row r="2411" spans="1:6" ht="20.25">
      <c r="A2411" s="335"/>
      <c r="B2411" s="336"/>
      <c r="C2411" s="336"/>
      <c r="D2411" s="336"/>
      <c r="E2411" s="337"/>
      <c r="F2411" s="338"/>
    </row>
    <row r="2412" spans="1:6" ht="20.25">
      <c r="A2412" s="335"/>
      <c r="B2412" s="336"/>
      <c r="C2412" s="336"/>
      <c r="D2412" s="336"/>
      <c r="E2412" s="337"/>
      <c r="F2412" s="338"/>
    </row>
    <row r="2413" spans="1:6" ht="20.25">
      <c r="A2413" s="335"/>
      <c r="B2413" s="336"/>
      <c r="C2413" s="336"/>
      <c r="D2413" s="336"/>
      <c r="E2413" s="337"/>
      <c r="F2413" s="338"/>
    </row>
    <row r="2414" spans="1:6" ht="20.25">
      <c r="A2414" s="335"/>
      <c r="B2414" s="336"/>
      <c r="C2414" s="336"/>
      <c r="D2414" s="336"/>
      <c r="E2414" s="337"/>
      <c r="F2414" s="338"/>
    </row>
    <row r="2415" spans="1:6" ht="20.25">
      <c r="A2415" s="335"/>
      <c r="B2415" s="336"/>
      <c r="C2415" s="336"/>
      <c r="D2415" s="336"/>
      <c r="E2415" s="337"/>
      <c r="F2415" s="338"/>
    </row>
    <row r="2416" spans="1:6" ht="20.25">
      <c r="A2416" s="335"/>
      <c r="B2416" s="336"/>
      <c r="C2416" s="336"/>
      <c r="D2416" s="336"/>
      <c r="E2416" s="337"/>
      <c r="F2416" s="338"/>
    </row>
    <row r="2417" spans="1:6" ht="20.25">
      <c r="A2417" s="335"/>
      <c r="B2417" s="336"/>
      <c r="C2417" s="336"/>
      <c r="D2417" s="336"/>
      <c r="E2417" s="337"/>
      <c r="F2417" s="338"/>
    </row>
    <row r="2418" spans="1:6" ht="20.25">
      <c r="A2418" s="335"/>
      <c r="B2418" s="336"/>
      <c r="C2418" s="336"/>
      <c r="D2418" s="336"/>
      <c r="E2418" s="337"/>
      <c r="F2418" s="338"/>
    </row>
    <row r="2419" spans="1:6" ht="20.25">
      <c r="A2419" s="335"/>
      <c r="B2419" s="336"/>
      <c r="C2419" s="336"/>
      <c r="D2419" s="336"/>
      <c r="E2419" s="337"/>
      <c r="F2419" s="338"/>
    </row>
    <row r="2420" spans="1:6" ht="20.25">
      <c r="A2420" s="335"/>
      <c r="B2420" s="336"/>
      <c r="C2420" s="336"/>
      <c r="D2420" s="336"/>
      <c r="E2420" s="337"/>
      <c r="F2420" s="338"/>
    </row>
    <row r="2421" spans="1:6" ht="20.25">
      <c r="A2421" s="335"/>
      <c r="B2421" s="336"/>
      <c r="C2421" s="336"/>
      <c r="D2421" s="336"/>
      <c r="E2421" s="337"/>
      <c r="F2421" s="338"/>
    </row>
    <row r="2422" spans="1:6" ht="20.25">
      <c r="A2422" s="335"/>
      <c r="B2422" s="336"/>
      <c r="C2422" s="336"/>
      <c r="D2422" s="336"/>
      <c r="E2422" s="337"/>
      <c r="F2422" s="338"/>
    </row>
    <row r="2423" spans="1:6" ht="20.25">
      <c r="A2423" s="335"/>
      <c r="B2423" s="336"/>
      <c r="C2423" s="336"/>
      <c r="D2423" s="336"/>
      <c r="E2423" s="337"/>
      <c r="F2423" s="338"/>
    </row>
    <row r="2424" spans="1:6" ht="20.25">
      <c r="A2424" s="335"/>
      <c r="B2424" s="336"/>
      <c r="C2424" s="336"/>
      <c r="D2424" s="336"/>
      <c r="E2424" s="337"/>
      <c r="F2424" s="338"/>
    </row>
    <row r="2425" spans="1:6" ht="20.25">
      <c r="A2425" s="335"/>
      <c r="B2425" s="336"/>
      <c r="C2425" s="336"/>
      <c r="D2425" s="336"/>
      <c r="E2425" s="337"/>
      <c r="F2425" s="338"/>
    </row>
    <row r="2426" spans="1:6" ht="20.25">
      <c r="A2426" s="335"/>
      <c r="B2426" s="336"/>
      <c r="C2426" s="336"/>
      <c r="D2426" s="336"/>
      <c r="E2426" s="337"/>
      <c r="F2426" s="338"/>
    </row>
    <row r="2427" spans="1:6" ht="20.25">
      <c r="A2427" s="335"/>
      <c r="B2427" s="336"/>
      <c r="C2427" s="336"/>
      <c r="D2427" s="336"/>
      <c r="E2427" s="337"/>
      <c r="F2427" s="338"/>
    </row>
    <row r="2428" spans="1:6" ht="20.25">
      <c r="A2428" s="335"/>
      <c r="B2428" s="336"/>
      <c r="C2428" s="336"/>
      <c r="D2428" s="336"/>
      <c r="E2428" s="337"/>
      <c r="F2428" s="338"/>
    </row>
    <row r="2429" spans="1:6" ht="20.25">
      <c r="A2429" s="335"/>
      <c r="B2429" s="336"/>
      <c r="C2429" s="336"/>
      <c r="D2429" s="336"/>
      <c r="E2429" s="337"/>
      <c r="F2429" s="338"/>
    </row>
    <row r="2430" spans="1:6" ht="20.25">
      <c r="A2430" s="335"/>
      <c r="B2430" s="336"/>
      <c r="C2430" s="336"/>
      <c r="D2430" s="336"/>
      <c r="E2430" s="337"/>
      <c r="F2430" s="338"/>
    </row>
    <row r="2431" spans="1:6" ht="20.25">
      <c r="A2431" s="335"/>
      <c r="B2431" s="336"/>
      <c r="C2431" s="336"/>
      <c r="D2431" s="336"/>
      <c r="E2431" s="337"/>
      <c r="F2431" s="338"/>
    </row>
    <row r="2432" spans="1:6" ht="20.25">
      <c r="A2432" s="335"/>
      <c r="B2432" s="336"/>
      <c r="C2432" s="336"/>
      <c r="D2432" s="336"/>
      <c r="E2432" s="337"/>
      <c r="F2432" s="338"/>
    </row>
    <row r="2433" spans="1:6" ht="20.25">
      <c r="A2433" s="335"/>
      <c r="B2433" s="336"/>
      <c r="C2433" s="336"/>
      <c r="D2433" s="336"/>
      <c r="E2433" s="337"/>
      <c r="F2433" s="338"/>
    </row>
    <row r="2434" spans="1:6" ht="20.25">
      <c r="A2434" s="335"/>
      <c r="B2434" s="336"/>
      <c r="C2434" s="336"/>
      <c r="D2434" s="336"/>
      <c r="E2434" s="337"/>
      <c r="F2434" s="338"/>
    </row>
    <row r="2435" spans="1:6" ht="20.25">
      <c r="A2435" s="335"/>
      <c r="B2435" s="336"/>
      <c r="C2435" s="336"/>
      <c r="D2435" s="336"/>
      <c r="E2435" s="337"/>
      <c r="F2435" s="338"/>
    </row>
    <row r="2436" spans="1:6" ht="20.25">
      <c r="A2436" s="335"/>
      <c r="B2436" s="336"/>
      <c r="C2436" s="336"/>
      <c r="D2436" s="336"/>
      <c r="E2436" s="337"/>
      <c r="F2436" s="338"/>
    </row>
    <row r="2437" spans="1:6" ht="20.25">
      <c r="A2437" s="335"/>
      <c r="B2437" s="336"/>
      <c r="C2437" s="336"/>
      <c r="D2437" s="336"/>
      <c r="E2437" s="337"/>
      <c r="F2437" s="338"/>
    </row>
    <row r="2438" spans="1:6" ht="20.25">
      <c r="A2438" s="335"/>
      <c r="B2438" s="336"/>
      <c r="C2438" s="336"/>
      <c r="D2438" s="336"/>
      <c r="E2438" s="337"/>
      <c r="F2438" s="338"/>
    </row>
    <row r="2439" spans="1:6" ht="20.25">
      <c r="A2439" s="335"/>
      <c r="B2439" s="336"/>
      <c r="C2439" s="336"/>
      <c r="D2439" s="336"/>
      <c r="E2439" s="337"/>
      <c r="F2439" s="338"/>
    </row>
    <row r="2440" spans="1:6" ht="20.25">
      <c r="A2440" s="335"/>
      <c r="B2440" s="336"/>
      <c r="C2440" s="336"/>
      <c r="D2440" s="336"/>
      <c r="E2440" s="337"/>
      <c r="F2440" s="338"/>
    </row>
    <row r="2441" spans="1:6" ht="20.25">
      <c r="A2441" s="335"/>
      <c r="B2441" s="336"/>
      <c r="C2441" s="336"/>
      <c r="D2441" s="336"/>
      <c r="E2441" s="337"/>
      <c r="F2441" s="338"/>
    </row>
    <row r="2442" spans="1:6" ht="20.25">
      <c r="A2442" s="335"/>
      <c r="B2442" s="336"/>
      <c r="C2442" s="336"/>
      <c r="D2442" s="336"/>
      <c r="E2442" s="337"/>
      <c r="F2442" s="338"/>
    </row>
    <row r="2443" spans="1:6" ht="20.25">
      <c r="A2443" s="335"/>
      <c r="B2443" s="336"/>
      <c r="C2443" s="336"/>
      <c r="D2443" s="336"/>
      <c r="E2443" s="337"/>
      <c r="F2443" s="338"/>
    </row>
    <row r="2444" spans="1:6" ht="20.25">
      <c r="A2444" s="335"/>
      <c r="B2444" s="336"/>
      <c r="C2444" s="336"/>
      <c r="D2444" s="336"/>
      <c r="E2444" s="337"/>
      <c r="F2444" s="338"/>
    </row>
    <row r="2445" spans="1:6" ht="20.25">
      <c r="A2445" s="335"/>
      <c r="B2445" s="336"/>
      <c r="C2445" s="336"/>
      <c r="D2445" s="336"/>
      <c r="E2445" s="337"/>
      <c r="F2445" s="338"/>
    </row>
    <row r="2446" spans="1:6" ht="20.25">
      <c r="A2446" s="335"/>
      <c r="B2446" s="336"/>
      <c r="C2446" s="336"/>
      <c r="D2446" s="336"/>
      <c r="E2446" s="337"/>
      <c r="F2446" s="338"/>
    </row>
    <row r="2447" spans="1:6" ht="20.25">
      <c r="A2447" s="335"/>
      <c r="B2447" s="336"/>
      <c r="C2447" s="336"/>
      <c r="D2447" s="336"/>
      <c r="E2447" s="337"/>
      <c r="F2447" s="338"/>
    </row>
    <row r="2448" spans="1:6" ht="20.25">
      <c r="A2448" s="335"/>
      <c r="B2448" s="336"/>
      <c r="C2448" s="336"/>
      <c r="D2448" s="336"/>
      <c r="E2448" s="337"/>
      <c r="F2448" s="338"/>
    </row>
    <row r="2449" spans="1:6" ht="20.25">
      <c r="A2449" s="335"/>
      <c r="B2449" s="336"/>
      <c r="C2449" s="336"/>
      <c r="D2449" s="336"/>
      <c r="E2449" s="337"/>
      <c r="F2449" s="338"/>
    </row>
    <row r="2450" spans="1:6" ht="20.25">
      <c r="A2450" s="335"/>
      <c r="B2450" s="336"/>
      <c r="C2450" s="336"/>
      <c r="D2450" s="336"/>
      <c r="E2450" s="337"/>
      <c r="F2450" s="338"/>
    </row>
    <row r="2451" spans="1:6" ht="20.25">
      <c r="A2451" s="335"/>
      <c r="B2451" s="336"/>
      <c r="C2451" s="336"/>
      <c r="D2451" s="336"/>
      <c r="E2451" s="337"/>
      <c r="F2451" s="338"/>
    </row>
    <row r="2452" spans="1:6" ht="20.25">
      <c r="A2452" s="335"/>
      <c r="B2452" s="336"/>
      <c r="C2452" s="336"/>
      <c r="D2452" s="336"/>
      <c r="E2452" s="337"/>
      <c r="F2452" s="338"/>
    </row>
    <row r="2453" spans="1:6" ht="20.25">
      <c r="A2453" s="335"/>
      <c r="B2453" s="336"/>
      <c r="C2453" s="336"/>
      <c r="D2453" s="336"/>
      <c r="E2453" s="337"/>
      <c r="F2453" s="338"/>
    </row>
    <row r="2454" spans="1:6" ht="20.25">
      <c r="A2454" s="335"/>
      <c r="B2454" s="336"/>
      <c r="C2454" s="336"/>
      <c r="D2454" s="336"/>
      <c r="E2454" s="337"/>
      <c r="F2454" s="338"/>
    </row>
    <row r="2455" spans="1:6" ht="20.25">
      <c r="A2455" s="335"/>
      <c r="B2455" s="336"/>
      <c r="C2455" s="336"/>
      <c r="D2455" s="336"/>
      <c r="E2455" s="337"/>
      <c r="F2455" s="338"/>
    </row>
    <row r="2456" spans="1:6" ht="20.25">
      <c r="A2456" s="335"/>
      <c r="B2456" s="336"/>
      <c r="C2456" s="336"/>
      <c r="D2456" s="336"/>
      <c r="E2456" s="337"/>
      <c r="F2456" s="338"/>
    </row>
    <row r="2457" spans="1:6" ht="20.25">
      <c r="A2457" s="335"/>
      <c r="B2457" s="336"/>
      <c r="C2457" s="336"/>
      <c r="D2457" s="336"/>
      <c r="E2457" s="337"/>
      <c r="F2457" s="338"/>
    </row>
    <row r="2458" spans="1:6" ht="20.25">
      <c r="A2458" s="335"/>
      <c r="B2458" s="336"/>
      <c r="C2458" s="336"/>
      <c r="D2458" s="336"/>
      <c r="E2458" s="337"/>
      <c r="F2458" s="338"/>
    </row>
    <row r="2459" spans="1:6" ht="20.25">
      <c r="A2459" s="335"/>
      <c r="B2459" s="336"/>
      <c r="C2459" s="336"/>
      <c r="D2459" s="336"/>
      <c r="E2459" s="337"/>
      <c r="F2459" s="338"/>
    </row>
    <row r="2460" spans="1:6" ht="20.25">
      <c r="A2460" s="335"/>
      <c r="B2460" s="336"/>
      <c r="C2460" s="336"/>
      <c r="D2460" s="336"/>
      <c r="E2460" s="337"/>
      <c r="F2460" s="338"/>
    </row>
    <row r="2461" spans="1:6" ht="20.25">
      <c r="A2461" s="335"/>
      <c r="B2461" s="336"/>
      <c r="C2461" s="336"/>
      <c r="D2461" s="336"/>
      <c r="E2461" s="337"/>
      <c r="F2461" s="338"/>
    </row>
    <row r="2462" spans="1:6" ht="20.25">
      <c r="A2462" s="335"/>
      <c r="B2462" s="336"/>
      <c r="C2462" s="336"/>
      <c r="D2462" s="336"/>
      <c r="E2462" s="337"/>
      <c r="F2462" s="338"/>
    </row>
    <row r="2463" spans="1:6" ht="20.25">
      <c r="A2463" s="335"/>
      <c r="B2463" s="336"/>
      <c r="C2463" s="336"/>
      <c r="D2463" s="336"/>
      <c r="E2463" s="337"/>
      <c r="F2463" s="338"/>
    </row>
    <row r="2464" spans="1:6" ht="20.25">
      <c r="A2464" s="335"/>
      <c r="B2464" s="336"/>
      <c r="C2464" s="336"/>
      <c r="D2464" s="336"/>
      <c r="E2464" s="337"/>
      <c r="F2464" s="338"/>
    </row>
    <row r="2465" spans="1:6" ht="20.25">
      <c r="A2465" s="335"/>
      <c r="B2465" s="336"/>
      <c r="C2465" s="336"/>
      <c r="D2465" s="336"/>
      <c r="E2465" s="337"/>
      <c r="F2465" s="338"/>
    </row>
    <row r="2466" spans="1:6" ht="20.25">
      <c r="A2466" s="335"/>
      <c r="B2466" s="336"/>
      <c r="C2466" s="336"/>
      <c r="D2466" s="336"/>
      <c r="E2466" s="337"/>
      <c r="F2466" s="338"/>
    </row>
    <row r="2467" spans="1:6" ht="20.25">
      <c r="A2467" s="335"/>
      <c r="B2467" s="336"/>
      <c r="C2467" s="336"/>
      <c r="D2467" s="336"/>
      <c r="E2467" s="337"/>
      <c r="F2467" s="338"/>
    </row>
    <row r="2468" spans="1:6" ht="20.25">
      <c r="A2468" s="335"/>
      <c r="B2468" s="336"/>
      <c r="C2468" s="336"/>
      <c r="D2468" s="336"/>
      <c r="E2468" s="337"/>
      <c r="F2468" s="338"/>
    </row>
    <row r="2469" spans="1:6" ht="20.25">
      <c r="A2469" s="335"/>
      <c r="B2469" s="336"/>
      <c r="C2469" s="336"/>
      <c r="D2469" s="336"/>
      <c r="E2469" s="337"/>
      <c r="F2469" s="338"/>
    </row>
    <row r="2470" spans="1:6" ht="20.25">
      <c r="A2470" s="335"/>
      <c r="B2470" s="336"/>
      <c r="C2470" s="336"/>
      <c r="D2470" s="336"/>
      <c r="E2470" s="337"/>
      <c r="F2470" s="338"/>
    </row>
    <row r="2471" spans="1:6" ht="20.25">
      <c r="A2471" s="335"/>
      <c r="B2471" s="336"/>
      <c r="C2471" s="336"/>
      <c r="D2471" s="336"/>
      <c r="E2471" s="337"/>
      <c r="F2471" s="338"/>
    </row>
    <row r="2472" spans="1:6" ht="20.25">
      <c r="A2472" s="335"/>
      <c r="B2472" s="336"/>
      <c r="C2472" s="336"/>
      <c r="D2472" s="336"/>
      <c r="E2472" s="337"/>
      <c r="F2472" s="338"/>
    </row>
    <row r="2473" spans="1:6" ht="20.25">
      <c r="A2473" s="335"/>
      <c r="B2473" s="336"/>
      <c r="C2473" s="336"/>
      <c r="D2473" s="336"/>
      <c r="E2473" s="337"/>
      <c r="F2473" s="338"/>
    </row>
    <row r="2474" spans="1:6" ht="20.25">
      <c r="A2474" s="335"/>
      <c r="B2474" s="336"/>
      <c r="C2474" s="336"/>
      <c r="D2474" s="336"/>
      <c r="E2474" s="337"/>
      <c r="F2474" s="338"/>
    </row>
    <row r="2475" spans="1:6" ht="20.25">
      <c r="A2475" s="335"/>
      <c r="B2475" s="336"/>
      <c r="C2475" s="336"/>
      <c r="D2475" s="336"/>
      <c r="E2475" s="337"/>
      <c r="F2475" s="338"/>
    </row>
    <row r="2476" spans="1:6" ht="20.25">
      <c r="A2476" s="335"/>
      <c r="B2476" s="336"/>
      <c r="C2476" s="336"/>
      <c r="D2476" s="336"/>
      <c r="E2476" s="337"/>
      <c r="F2476" s="338"/>
    </row>
    <row r="2477" spans="1:6" ht="20.25">
      <c r="A2477" s="335"/>
      <c r="B2477" s="336"/>
      <c r="C2477" s="336"/>
      <c r="D2477" s="336"/>
      <c r="E2477" s="337"/>
      <c r="F2477" s="338"/>
    </row>
    <row r="2478" spans="1:6" ht="20.25">
      <c r="A2478" s="335"/>
      <c r="B2478" s="336"/>
      <c r="C2478" s="336"/>
      <c r="D2478" s="336"/>
      <c r="E2478" s="337"/>
      <c r="F2478" s="338"/>
    </row>
    <row r="2479" spans="1:6" ht="20.25">
      <c r="A2479" s="335"/>
      <c r="B2479" s="336"/>
      <c r="C2479" s="336"/>
      <c r="D2479" s="336"/>
      <c r="E2479" s="337"/>
      <c r="F2479" s="338"/>
    </row>
    <row r="2480" spans="1:6" ht="20.25">
      <c r="A2480" s="335"/>
      <c r="B2480" s="336"/>
      <c r="C2480" s="336"/>
      <c r="D2480" s="336"/>
      <c r="E2480" s="337"/>
      <c r="F2480" s="338"/>
    </row>
    <row r="2481" spans="1:6" ht="20.25">
      <c r="A2481" s="335"/>
      <c r="B2481" s="336"/>
      <c r="C2481" s="336"/>
      <c r="D2481" s="336"/>
      <c r="E2481" s="337"/>
      <c r="F2481" s="338"/>
    </row>
    <row r="2482" spans="1:6" ht="20.25">
      <c r="A2482" s="335"/>
      <c r="B2482" s="336"/>
      <c r="C2482" s="336"/>
      <c r="D2482" s="336"/>
      <c r="E2482" s="337"/>
      <c r="F2482" s="338"/>
    </row>
    <row r="2483" spans="1:6" ht="20.25">
      <c r="A2483" s="335"/>
      <c r="B2483" s="336"/>
      <c r="C2483" s="336"/>
      <c r="D2483" s="336"/>
      <c r="E2483" s="337"/>
      <c r="F2483" s="338"/>
    </row>
    <row r="2484" spans="1:6" ht="20.25">
      <c r="A2484" s="335"/>
      <c r="B2484" s="336"/>
      <c r="C2484" s="336"/>
      <c r="D2484" s="336"/>
      <c r="E2484" s="337"/>
      <c r="F2484" s="338"/>
    </row>
    <row r="2485" spans="1:6" ht="20.25">
      <c r="A2485" s="335"/>
      <c r="B2485" s="336"/>
      <c r="C2485" s="336"/>
      <c r="D2485" s="336"/>
      <c r="E2485" s="337"/>
      <c r="F2485" s="338"/>
    </row>
    <row r="2486" spans="1:6" ht="20.25">
      <c r="A2486" s="335"/>
      <c r="B2486" s="336"/>
      <c r="C2486" s="336"/>
      <c r="D2486" s="336"/>
      <c r="E2486" s="337"/>
      <c r="F2486" s="338"/>
    </row>
    <row r="2487" spans="1:6" ht="20.25">
      <c r="A2487" s="335"/>
      <c r="B2487" s="336"/>
      <c r="C2487" s="336"/>
      <c r="D2487" s="336"/>
      <c r="E2487" s="337"/>
      <c r="F2487" s="338"/>
    </row>
    <row r="2488" spans="1:6" ht="20.25">
      <c r="A2488" s="335"/>
      <c r="B2488" s="336"/>
      <c r="C2488" s="336"/>
      <c r="D2488" s="336"/>
      <c r="E2488" s="337"/>
      <c r="F2488" s="338"/>
    </row>
    <row r="2489" spans="1:6" ht="20.25">
      <c r="A2489" s="335"/>
      <c r="B2489" s="336"/>
      <c r="C2489" s="336"/>
      <c r="D2489" s="336"/>
      <c r="E2489" s="337"/>
      <c r="F2489" s="338"/>
    </row>
    <row r="2490" spans="1:6" ht="20.25">
      <c r="A2490" s="335"/>
      <c r="B2490" s="336"/>
      <c r="C2490" s="336"/>
      <c r="D2490" s="336"/>
      <c r="E2490" s="337"/>
      <c r="F2490" s="338"/>
    </row>
    <row r="2491" spans="1:6" ht="20.25">
      <c r="A2491" s="335"/>
      <c r="B2491" s="336"/>
      <c r="C2491" s="336"/>
      <c r="D2491" s="336"/>
      <c r="E2491" s="337"/>
      <c r="F2491" s="338"/>
    </row>
    <row r="2492" spans="1:6" ht="20.25">
      <c r="A2492" s="335"/>
      <c r="B2492" s="336"/>
      <c r="C2492" s="336"/>
      <c r="D2492" s="336"/>
      <c r="E2492" s="337"/>
      <c r="F2492" s="338"/>
    </row>
    <row r="2493" spans="1:6" ht="20.25">
      <c r="A2493" s="335"/>
      <c r="B2493" s="336"/>
      <c r="C2493" s="336"/>
      <c r="D2493" s="336"/>
      <c r="E2493" s="337"/>
      <c r="F2493" s="338"/>
    </row>
    <row r="2494" spans="1:6" ht="20.25">
      <c r="A2494" s="335"/>
      <c r="B2494" s="336"/>
      <c r="C2494" s="336"/>
      <c r="D2494" s="336"/>
      <c r="E2494" s="337"/>
      <c r="F2494" s="338"/>
    </row>
    <row r="2495" spans="1:6" ht="20.25">
      <c r="A2495" s="335"/>
      <c r="B2495" s="336"/>
      <c r="C2495" s="336"/>
      <c r="D2495" s="336"/>
      <c r="E2495" s="337"/>
      <c r="F2495" s="338"/>
    </row>
    <row r="2496" spans="1:6" ht="20.25">
      <c r="A2496" s="335"/>
      <c r="B2496" s="336"/>
      <c r="C2496" s="336"/>
      <c r="D2496" s="336"/>
      <c r="E2496" s="337"/>
      <c r="F2496" s="338"/>
    </row>
    <row r="2497" spans="1:6" ht="20.25">
      <c r="A2497" s="335"/>
      <c r="B2497" s="336"/>
      <c r="C2497" s="336"/>
      <c r="D2497" s="336"/>
      <c r="E2497" s="337"/>
      <c r="F2497" s="338"/>
    </row>
    <row r="2498" spans="1:6" ht="20.25">
      <c r="A2498" s="335"/>
      <c r="B2498" s="336"/>
      <c r="C2498" s="336"/>
      <c r="D2498" s="336"/>
      <c r="E2498" s="337"/>
      <c r="F2498" s="338"/>
    </row>
    <row r="2499" spans="1:6" ht="20.25">
      <c r="A2499" s="335"/>
      <c r="B2499" s="336"/>
      <c r="C2499" s="336"/>
      <c r="D2499" s="336"/>
      <c r="E2499" s="337"/>
      <c r="F2499" s="338"/>
    </row>
    <row r="2500" spans="1:6" ht="20.25">
      <c r="A2500" s="335"/>
      <c r="B2500" s="336"/>
      <c r="C2500" s="336"/>
      <c r="D2500" s="336"/>
      <c r="E2500" s="337"/>
      <c r="F2500" s="338"/>
    </row>
    <row r="2501" spans="1:6" ht="20.25">
      <c r="A2501" s="335"/>
      <c r="B2501" s="336"/>
      <c r="C2501" s="336"/>
      <c r="D2501" s="336"/>
      <c r="E2501" s="337"/>
      <c r="F2501" s="338"/>
    </row>
    <row r="2502" spans="1:6" ht="20.25">
      <c r="A2502" s="335"/>
      <c r="B2502" s="336"/>
      <c r="C2502" s="336"/>
      <c r="D2502" s="336"/>
      <c r="E2502" s="337"/>
      <c r="F2502" s="338"/>
    </row>
    <row r="2503" spans="1:6" ht="20.25">
      <c r="A2503" s="335"/>
      <c r="B2503" s="336"/>
      <c r="C2503" s="336"/>
      <c r="D2503" s="336"/>
      <c r="E2503" s="337"/>
      <c r="F2503" s="338"/>
    </row>
    <row r="2504" spans="1:6" ht="20.25">
      <c r="A2504" s="335"/>
      <c r="B2504" s="336"/>
      <c r="C2504" s="336"/>
      <c r="D2504" s="336"/>
      <c r="E2504" s="337"/>
      <c r="F2504" s="338"/>
    </row>
    <row r="2505" spans="1:6" ht="20.25">
      <c r="A2505" s="335"/>
      <c r="B2505" s="336"/>
      <c r="C2505" s="336"/>
      <c r="D2505" s="336"/>
      <c r="E2505" s="337"/>
      <c r="F2505" s="338"/>
    </row>
    <row r="2506" spans="1:6" ht="20.25">
      <c r="A2506" s="335"/>
      <c r="B2506" s="336"/>
      <c r="C2506" s="336"/>
      <c r="D2506" s="336"/>
      <c r="E2506" s="337"/>
      <c r="F2506" s="338"/>
    </row>
    <row r="2507" spans="1:6" ht="20.25">
      <c r="A2507" s="335"/>
      <c r="B2507" s="336"/>
      <c r="C2507" s="336"/>
      <c r="D2507" s="336"/>
      <c r="E2507" s="337"/>
      <c r="F2507" s="338"/>
    </row>
    <row r="2508" spans="1:6" ht="20.25">
      <c r="A2508" s="335"/>
      <c r="B2508" s="336"/>
      <c r="C2508" s="336"/>
      <c r="D2508" s="336"/>
      <c r="E2508" s="337"/>
      <c r="F2508" s="338"/>
    </row>
    <row r="2509" spans="1:6" ht="20.25">
      <c r="A2509" s="335"/>
      <c r="B2509" s="336"/>
      <c r="C2509" s="336"/>
      <c r="D2509" s="336"/>
      <c r="E2509" s="337"/>
      <c r="F2509" s="338"/>
    </row>
    <row r="2510" spans="1:6" ht="20.25">
      <c r="A2510" s="335"/>
      <c r="B2510" s="336"/>
      <c r="C2510" s="336"/>
      <c r="D2510" s="336"/>
      <c r="E2510" s="337"/>
      <c r="F2510" s="338"/>
    </row>
    <row r="2511" spans="1:6" ht="20.25">
      <c r="A2511" s="335"/>
      <c r="B2511" s="336"/>
      <c r="C2511" s="336"/>
      <c r="D2511" s="336"/>
      <c r="E2511" s="337"/>
      <c r="F2511" s="338"/>
    </row>
    <row r="2512" spans="1:6" ht="20.25">
      <c r="A2512" s="335"/>
      <c r="B2512" s="336"/>
      <c r="C2512" s="336"/>
      <c r="D2512" s="336"/>
      <c r="E2512" s="337"/>
      <c r="F2512" s="338"/>
    </row>
    <row r="2513" spans="1:6" ht="20.25">
      <c r="A2513" s="335"/>
      <c r="B2513" s="336"/>
      <c r="C2513" s="336"/>
      <c r="D2513" s="336"/>
      <c r="E2513" s="337"/>
      <c r="F2513" s="338"/>
    </row>
    <row r="2514" spans="1:6" ht="20.25">
      <c r="A2514" s="335"/>
      <c r="B2514" s="336"/>
      <c r="C2514" s="336"/>
      <c r="D2514" s="336"/>
      <c r="E2514" s="337"/>
      <c r="F2514" s="338"/>
    </row>
    <row r="2515" spans="1:6" ht="20.25">
      <c r="A2515" s="335"/>
      <c r="B2515" s="336"/>
      <c r="C2515" s="336"/>
      <c r="D2515" s="336"/>
      <c r="E2515" s="337"/>
      <c r="F2515" s="338"/>
    </row>
    <row r="2516" spans="1:6" ht="20.25">
      <c r="A2516" s="335"/>
      <c r="B2516" s="336"/>
      <c r="C2516" s="336"/>
      <c r="D2516" s="336"/>
      <c r="E2516" s="337"/>
      <c r="F2516" s="338"/>
    </row>
    <row r="2517" spans="1:6" ht="20.25">
      <c r="A2517" s="335"/>
      <c r="B2517" s="336"/>
      <c r="C2517" s="336"/>
      <c r="D2517" s="336"/>
      <c r="E2517" s="337"/>
      <c r="F2517" s="338"/>
    </row>
    <row r="2518" spans="1:6" ht="20.25">
      <c r="A2518" s="335"/>
      <c r="B2518" s="336"/>
      <c r="C2518" s="336"/>
      <c r="D2518" s="336"/>
      <c r="E2518" s="337"/>
      <c r="F2518" s="338"/>
    </row>
    <row r="2519" spans="1:6" ht="20.25">
      <c r="A2519" s="335"/>
      <c r="B2519" s="336"/>
      <c r="C2519" s="336"/>
      <c r="D2519" s="336"/>
      <c r="E2519" s="337"/>
      <c r="F2519" s="338"/>
    </row>
    <row r="2520" spans="1:6" ht="20.25">
      <c r="A2520" s="335"/>
      <c r="B2520" s="336"/>
      <c r="C2520" s="336"/>
      <c r="D2520" s="336"/>
      <c r="E2520" s="337"/>
      <c r="F2520" s="338"/>
    </row>
    <row r="2521" spans="1:6" ht="20.25">
      <c r="A2521" s="335"/>
      <c r="B2521" s="336"/>
      <c r="C2521" s="336"/>
      <c r="D2521" s="336"/>
      <c r="E2521" s="337"/>
      <c r="F2521" s="338"/>
    </row>
    <row r="2522" spans="1:6" ht="20.25">
      <c r="A2522" s="335"/>
      <c r="B2522" s="336"/>
      <c r="C2522" s="336"/>
      <c r="D2522" s="336"/>
      <c r="E2522" s="337"/>
      <c r="F2522" s="338"/>
    </row>
    <row r="2523" spans="1:6" ht="20.25">
      <c r="A2523" s="335"/>
      <c r="B2523" s="336"/>
      <c r="C2523" s="336"/>
      <c r="D2523" s="336"/>
      <c r="E2523" s="337"/>
      <c r="F2523" s="338"/>
    </row>
    <row r="2524" spans="1:6" ht="20.25">
      <c r="A2524" s="335"/>
      <c r="B2524" s="336"/>
      <c r="C2524" s="336"/>
      <c r="D2524" s="336"/>
      <c r="E2524" s="337"/>
      <c r="F2524" s="338"/>
    </row>
    <row r="2525" spans="1:6" ht="20.25">
      <c r="A2525" s="335"/>
      <c r="B2525" s="336"/>
      <c r="C2525" s="336"/>
      <c r="D2525" s="336"/>
      <c r="E2525" s="337"/>
      <c r="F2525" s="338"/>
    </row>
    <row r="2526" spans="1:6" ht="20.25">
      <c r="A2526" s="335"/>
      <c r="B2526" s="336"/>
      <c r="C2526" s="336"/>
      <c r="D2526" s="336"/>
      <c r="E2526" s="337"/>
      <c r="F2526" s="338"/>
    </row>
    <row r="2527" spans="1:6" ht="20.25">
      <c r="A2527" s="335"/>
      <c r="B2527" s="336"/>
      <c r="C2527" s="336"/>
      <c r="D2527" s="336"/>
      <c r="E2527" s="337"/>
      <c r="F2527" s="338"/>
    </row>
    <row r="2528" spans="1:6" ht="20.25">
      <c r="A2528" s="335"/>
      <c r="B2528" s="336"/>
      <c r="C2528" s="336"/>
      <c r="D2528" s="336"/>
      <c r="E2528" s="337"/>
      <c r="F2528" s="338"/>
    </row>
    <row r="2529" spans="1:6" ht="20.25">
      <c r="A2529" s="335"/>
      <c r="B2529" s="336"/>
      <c r="C2529" s="336"/>
      <c r="D2529" s="336"/>
      <c r="E2529" s="337"/>
      <c r="F2529" s="338"/>
    </row>
    <row r="2530" spans="1:6" ht="20.25">
      <c r="A2530" s="335"/>
      <c r="B2530" s="336"/>
      <c r="C2530" s="336"/>
      <c r="D2530" s="336"/>
      <c r="E2530" s="337"/>
      <c r="F2530" s="338"/>
    </row>
    <row r="2531" spans="1:6" ht="20.25">
      <c r="A2531" s="335"/>
      <c r="B2531" s="336"/>
      <c r="C2531" s="336"/>
      <c r="D2531" s="336"/>
      <c r="E2531" s="337"/>
      <c r="F2531" s="338"/>
    </row>
    <row r="2532" spans="1:6" ht="20.25">
      <c r="A2532" s="335"/>
      <c r="B2532" s="336"/>
      <c r="C2532" s="336"/>
      <c r="D2532" s="336"/>
      <c r="E2532" s="337"/>
      <c r="F2532" s="338"/>
    </row>
    <row r="2533" spans="1:6" ht="20.25">
      <c r="A2533" s="335"/>
      <c r="B2533" s="336"/>
      <c r="C2533" s="336"/>
      <c r="D2533" s="336"/>
      <c r="E2533" s="337"/>
      <c r="F2533" s="338"/>
    </row>
    <row r="2534" spans="1:6" ht="20.25">
      <c r="A2534" s="335"/>
      <c r="B2534" s="336"/>
      <c r="C2534" s="336"/>
      <c r="D2534" s="336"/>
      <c r="E2534" s="337"/>
      <c r="F2534" s="338"/>
    </row>
    <row r="2535" spans="1:6" ht="20.25">
      <c r="A2535" s="335"/>
      <c r="B2535" s="336"/>
      <c r="C2535" s="336"/>
      <c r="D2535" s="336"/>
      <c r="E2535" s="337"/>
      <c r="F2535" s="338"/>
    </row>
    <row r="2536" spans="1:6" ht="20.25">
      <c r="A2536" s="335"/>
      <c r="B2536" s="336"/>
      <c r="C2536" s="336"/>
      <c r="D2536" s="336"/>
      <c r="E2536" s="337"/>
      <c r="F2536" s="338"/>
    </row>
    <row r="2537" spans="1:6" ht="20.25">
      <c r="A2537" s="335"/>
      <c r="B2537" s="336"/>
      <c r="C2537" s="336"/>
      <c r="D2537" s="336"/>
      <c r="E2537" s="337"/>
      <c r="F2537" s="338"/>
    </row>
    <row r="2538" spans="1:6" ht="20.25">
      <c r="A2538" s="335"/>
      <c r="B2538" s="336"/>
      <c r="C2538" s="336"/>
      <c r="D2538" s="336"/>
      <c r="E2538" s="337"/>
      <c r="F2538" s="338"/>
    </row>
    <row r="2539" spans="1:6" ht="20.25">
      <c r="A2539" s="335"/>
      <c r="B2539" s="336"/>
      <c r="C2539" s="336"/>
      <c r="D2539" s="336"/>
      <c r="E2539" s="337"/>
      <c r="F2539" s="338"/>
    </row>
    <row r="2540" spans="1:6" ht="20.25">
      <c r="A2540" s="335"/>
      <c r="B2540" s="336"/>
      <c r="C2540" s="336"/>
      <c r="D2540" s="336"/>
      <c r="E2540" s="337"/>
      <c r="F2540" s="338"/>
    </row>
    <row r="2541" spans="1:6" ht="20.25">
      <c r="A2541" s="335"/>
      <c r="B2541" s="336"/>
      <c r="C2541" s="336"/>
      <c r="D2541" s="336"/>
      <c r="E2541" s="337"/>
      <c r="F2541" s="338"/>
    </row>
    <row r="2542" spans="1:6" ht="20.25">
      <c r="A2542" s="335"/>
      <c r="B2542" s="336"/>
      <c r="C2542" s="336"/>
      <c r="D2542" s="336"/>
      <c r="E2542" s="337"/>
      <c r="F2542" s="338"/>
    </row>
    <row r="2543" spans="1:6" ht="20.25">
      <c r="A2543" s="335"/>
      <c r="B2543" s="336"/>
      <c r="C2543" s="336"/>
      <c r="D2543" s="336"/>
      <c r="E2543" s="337"/>
      <c r="F2543" s="338"/>
    </row>
    <row r="2544" spans="1:6" ht="20.25">
      <c r="A2544" s="335"/>
      <c r="B2544" s="336"/>
      <c r="C2544" s="336"/>
      <c r="D2544" s="336"/>
      <c r="E2544" s="337"/>
      <c r="F2544" s="338"/>
    </row>
    <row r="2545" spans="1:6" ht="20.25">
      <c r="A2545" s="335"/>
      <c r="B2545" s="336"/>
      <c r="C2545" s="336"/>
      <c r="D2545" s="336"/>
      <c r="E2545" s="337"/>
      <c r="F2545" s="338"/>
    </row>
    <row r="2546" spans="1:6" ht="20.25">
      <c r="A2546" s="335"/>
      <c r="B2546" s="336"/>
      <c r="C2546" s="336"/>
      <c r="D2546" s="336"/>
      <c r="E2546" s="337"/>
      <c r="F2546" s="338"/>
    </row>
    <row r="2547" spans="1:6" ht="20.25">
      <c r="A2547" s="335"/>
      <c r="B2547" s="336"/>
      <c r="C2547" s="336"/>
      <c r="D2547" s="336"/>
      <c r="E2547" s="337"/>
      <c r="F2547" s="338"/>
    </row>
    <row r="2548" spans="1:6" ht="20.25">
      <c r="A2548" s="335"/>
      <c r="B2548" s="336"/>
      <c r="C2548" s="336"/>
      <c r="D2548" s="336"/>
      <c r="E2548" s="337"/>
      <c r="F2548" s="338"/>
    </row>
    <row r="2549" spans="1:6" ht="20.25">
      <c r="A2549" s="335"/>
      <c r="B2549" s="336"/>
      <c r="C2549" s="336"/>
      <c r="D2549" s="336"/>
      <c r="E2549" s="337"/>
      <c r="F2549" s="338"/>
    </row>
    <row r="2550" spans="1:6" ht="20.25">
      <c r="A2550" s="335"/>
      <c r="B2550" s="336"/>
      <c r="C2550" s="336"/>
      <c r="D2550" s="336"/>
      <c r="E2550" s="337"/>
      <c r="F2550" s="338"/>
    </row>
    <row r="2551" spans="1:6" ht="20.25">
      <c r="A2551" s="335"/>
      <c r="B2551" s="336"/>
      <c r="C2551" s="336"/>
      <c r="D2551" s="336"/>
      <c r="E2551" s="337"/>
      <c r="F2551" s="338"/>
    </row>
    <row r="2552" spans="1:6" ht="20.25">
      <c r="A2552" s="335"/>
      <c r="B2552" s="336"/>
      <c r="C2552" s="336"/>
      <c r="D2552" s="336"/>
      <c r="E2552" s="337"/>
      <c r="F2552" s="338"/>
    </row>
    <row r="2553" spans="1:6" ht="20.25">
      <c r="A2553" s="335"/>
      <c r="B2553" s="336"/>
      <c r="C2553" s="336"/>
      <c r="D2553" s="336"/>
      <c r="E2553" s="337"/>
      <c r="F2553" s="338"/>
    </row>
    <row r="2554" spans="1:6" ht="20.25">
      <c r="A2554" s="335"/>
      <c r="B2554" s="336"/>
      <c r="C2554" s="336"/>
      <c r="D2554" s="336"/>
      <c r="E2554" s="337"/>
      <c r="F2554" s="338"/>
    </row>
    <row r="2555" spans="1:6" ht="20.25">
      <c r="A2555" s="335"/>
      <c r="B2555" s="336"/>
      <c r="C2555" s="336"/>
      <c r="D2555" s="336"/>
      <c r="E2555" s="337"/>
      <c r="F2555" s="338"/>
    </row>
    <row r="2556" spans="1:6" ht="20.25">
      <c r="A2556" s="335"/>
      <c r="B2556" s="336"/>
      <c r="C2556" s="336"/>
      <c r="D2556" s="336"/>
      <c r="E2556" s="337"/>
      <c r="F2556" s="338"/>
    </row>
    <row r="2557" spans="1:6" ht="20.25">
      <c r="A2557" s="335"/>
      <c r="B2557" s="336"/>
      <c r="C2557" s="336"/>
      <c r="D2557" s="336"/>
      <c r="E2557" s="337"/>
      <c r="F2557" s="338"/>
    </row>
    <row r="2558" spans="1:6" ht="20.25">
      <c r="A2558" s="335"/>
      <c r="B2558" s="336"/>
      <c r="C2558" s="336"/>
      <c r="D2558" s="336"/>
      <c r="E2558" s="337"/>
      <c r="F2558" s="338"/>
    </row>
    <row r="2559" spans="1:6" ht="20.25">
      <c r="A2559" s="335"/>
      <c r="B2559" s="336"/>
      <c r="C2559" s="336"/>
      <c r="D2559" s="336"/>
      <c r="E2559" s="337"/>
      <c r="F2559" s="338"/>
    </row>
    <row r="2560" spans="1:6" ht="20.25">
      <c r="A2560" s="335"/>
      <c r="B2560" s="336"/>
      <c r="C2560" s="336"/>
      <c r="D2560" s="336"/>
      <c r="E2560" s="337"/>
      <c r="F2560" s="338"/>
    </row>
    <row r="2561" spans="1:6" ht="20.25">
      <c r="A2561" s="335"/>
      <c r="B2561" s="336"/>
      <c r="C2561" s="336"/>
      <c r="D2561" s="336"/>
      <c r="E2561" s="337"/>
      <c r="F2561" s="338"/>
    </row>
    <row r="2562" spans="1:6" ht="20.25">
      <c r="A2562" s="335"/>
      <c r="B2562" s="336"/>
      <c r="C2562" s="336"/>
      <c r="D2562" s="336"/>
      <c r="E2562" s="337"/>
      <c r="F2562" s="338"/>
    </row>
    <row r="2563" spans="1:6" ht="20.25">
      <c r="A2563" s="335"/>
      <c r="B2563" s="336"/>
      <c r="C2563" s="336"/>
      <c r="D2563" s="336"/>
      <c r="E2563" s="337"/>
      <c r="F2563" s="338"/>
    </row>
    <row r="2564" spans="1:6" ht="20.25">
      <c r="A2564" s="335"/>
      <c r="B2564" s="336"/>
      <c r="C2564" s="336"/>
      <c r="D2564" s="336"/>
      <c r="E2564" s="337"/>
      <c r="F2564" s="338"/>
    </row>
    <row r="2565" spans="1:6" ht="20.25">
      <c r="A2565" s="335"/>
      <c r="B2565" s="336"/>
      <c r="C2565" s="336"/>
      <c r="D2565" s="336"/>
      <c r="E2565" s="337"/>
      <c r="F2565" s="338"/>
    </row>
    <row r="2566" spans="1:6" ht="20.25">
      <c r="A2566" s="335"/>
      <c r="B2566" s="336"/>
      <c r="C2566" s="336"/>
      <c r="D2566" s="336"/>
      <c r="E2566" s="337"/>
      <c r="F2566" s="338"/>
    </row>
    <row r="2567" spans="1:6" ht="20.25">
      <c r="A2567" s="335"/>
      <c r="B2567" s="336"/>
      <c r="C2567" s="336"/>
      <c r="D2567" s="336"/>
      <c r="E2567" s="337"/>
      <c r="F2567" s="338"/>
    </row>
    <row r="2568" spans="1:6" ht="20.25">
      <c r="A2568" s="335"/>
      <c r="B2568" s="336"/>
      <c r="C2568" s="336"/>
      <c r="D2568" s="336"/>
      <c r="E2568" s="337"/>
      <c r="F2568" s="338"/>
    </row>
    <row r="2569" spans="1:6" ht="20.25">
      <c r="A2569" s="335"/>
      <c r="B2569" s="336"/>
      <c r="C2569" s="336"/>
      <c r="D2569" s="336"/>
      <c r="E2569" s="337"/>
      <c r="F2569" s="338"/>
    </row>
    <row r="2570" spans="1:6" ht="20.25">
      <c r="A2570" s="335"/>
      <c r="B2570" s="336"/>
      <c r="C2570" s="336"/>
      <c r="D2570" s="336"/>
      <c r="E2570" s="337"/>
      <c r="F2570" s="338"/>
    </row>
    <row r="2571" spans="1:6" ht="20.25">
      <c r="A2571" s="335"/>
      <c r="B2571" s="336"/>
      <c r="C2571" s="336"/>
      <c r="D2571" s="336"/>
      <c r="E2571" s="337"/>
      <c r="F2571" s="338"/>
    </row>
    <row r="2572" spans="1:6" ht="20.25">
      <c r="A2572" s="335"/>
      <c r="B2572" s="336"/>
      <c r="C2572" s="336"/>
      <c r="D2572" s="336"/>
      <c r="E2572" s="337"/>
      <c r="F2572" s="338"/>
    </row>
    <row r="2573" spans="1:6" ht="20.25">
      <c r="A2573" s="335"/>
      <c r="B2573" s="336"/>
      <c r="C2573" s="336"/>
      <c r="D2573" s="336"/>
      <c r="E2573" s="337"/>
      <c r="F2573" s="338"/>
    </row>
    <row r="2574" spans="1:6" ht="20.25">
      <c r="A2574" s="335"/>
      <c r="B2574" s="336"/>
      <c r="C2574" s="336"/>
      <c r="D2574" s="336"/>
      <c r="E2574" s="337"/>
      <c r="F2574" s="338"/>
    </row>
    <row r="2575" spans="1:6" ht="20.25">
      <c r="A2575" s="335"/>
      <c r="B2575" s="336"/>
      <c r="C2575" s="336"/>
      <c r="D2575" s="336"/>
      <c r="E2575" s="337"/>
      <c r="F2575" s="338"/>
    </row>
    <row r="2576" spans="1:6" ht="20.25">
      <c r="A2576" s="335"/>
      <c r="B2576" s="336"/>
      <c r="C2576" s="336"/>
      <c r="D2576" s="336"/>
      <c r="E2576" s="337"/>
      <c r="F2576" s="338"/>
    </row>
    <row r="2577" spans="1:6" ht="20.25">
      <c r="A2577" s="335"/>
      <c r="B2577" s="336"/>
      <c r="C2577" s="336"/>
      <c r="D2577" s="336"/>
      <c r="E2577" s="337"/>
      <c r="F2577" s="338"/>
    </row>
    <row r="2578" spans="1:6" ht="20.25">
      <c r="A2578" s="335"/>
      <c r="B2578" s="336"/>
      <c r="C2578" s="336"/>
      <c r="D2578" s="336"/>
      <c r="E2578" s="337"/>
      <c r="F2578" s="338"/>
    </row>
    <row r="2579" spans="1:6" ht="20.25">
      <c r="A2579" s="335"/>
      <c r="B2579" s="336"/>
      <c r="C2579" s="336"/>
      <c r="D2579" s="336"/>
      <c r="E2579" s="337"/>
      <c r="F2579" s="338"/>
    </row>
    <row r="2580" spans="1:6" ht="20.25">
      <c r="A2580" s="335"/>
      <c r="B2580" s="336"/>
      <c r="C2580" s="336"/>
      <c r="D2580" s="336"/>
      <c r="E2580" s="337"/>
      <c r="F2580" s="338"/>
    </row>
    <row r="2581" spans="1:6" ht="20.25">
      <c r="A2581" s="335"/>
      <c r="B2581" s="336"/>
      <c r="C2581" s="336"/>
      <c r="D2581" s="336"/>
      <c r="E2581" s="337"/>
      <c r="F2581" s="338"/>
    </row>
    <row r="2582" spans="1:6" ht="20.25">
      <c r="A2582" s="335"/>
      <c r="B2582" s="336"/>
      <c r="C2582" s="336"/>
      <c r="D2582" s="336"/>
      <c r="E2582" s="337"/>
      <c r="F2582" s="338"/>
    </row>
    <row r="2583" spans="1:6" ht="20.25">
      <c r="A2583" s="335"/>
      <c r="B2583" s="336"/>
      <c r="C2583" s="336"/>
      <c r="D2583" s="336"/>
      <c r="E2583" s="337"/>
      <c r="F2583" s="338"/>
    </row>
    <row r="2584" spans="1:6" ht="20.25">
      <c r="A2584" s="335"/>
      <c r="B2584" s="336"/>
      <c r="C2584" s="336"/>
      <c r="D2584" s="336"/>
      <c r="E2584" s="337"/>
      <c r="F2584" s="338"/>
    </row>
    <row r="2585" spans="1:6" ht="20.25">
      <c r="A2585" s="335"/>
      <c r="B2585" s="336"/>
      <c r="C2585" s="336"/>
      <c r="D2585" s="336"/>
      <c r="E2585" s="337"/>
      <c r="F2585" s="338"/>
    </row>
    <row r="2586" spans="1:6" ht="20.25">
      <c r="A2586" s="335"/>
      <c r="B2586" s="336"/>
      <c r="C2586" s="336"/>
      <c r="D2586" s="336"/>
      <c r="E2586" s="337"/>
      <c r="F2586" s="338"/>
    </row>
    <row r="2587" spans="1:6" ht="20.25">
      <c r="A2587" s="335"/>
      <c r="B2587" s="336"/>
      <c r="C2587" s="336"/>
      <c r="D2587" s="336"/>
      <c r="E2587" s="337"/>
      <c r="F2587" s="338"/>
    </row>
    <row r="2588" spans="1:6" ht="20.25">
      <c r="A2588" s="335"/>
      <c r="B2588" s="336"/>
      <c r="C2588" s="336"/>
      <c r="D2588" s="336"/>
      <c r="E2588" s="337"/>
      <c r="F2588" s="338"/>
    </row>
    <row r="2589" spans="1:6" ht="20.25">
      <c r="A2589" s="335"/>
      <c r="B2589" s="336"/>
      <c r="C2589" s="336"/>
      <c r="D2589" s="336"/>
      <c r="E2589" s="337"/>
      <c r="F2589" s="338"/>
    </row>
    <row r="2590" spans="1:6" ht="20.25">
      <c r="A2590" s="335"/>
      <c r="B2590" s="336"/>
      <c r="C2590" s="336"/>
      <c r="D2590" s="336"/>
      <c r="E2590" s="337"/>
      <c r="F2590" s="338"/>
    </row>
    <row r="2591" spans="1:6" ht="20.25">
      <c r="A2591" s="335"/>
      <c r="B2591" s="336"/>
      <c r="C2591" s="336"/>
      <c r="D2591" s="336"/>
      <c r="E2591" s="337"/>
      <c r="F2591" s="338"/>
    </row>
    <row r="2592" spans="1:6" ht="20.25">
      <c r="A2592" s="335"/>
      <c r="B2592" s="336"/>
      <c r="C2592" s="336"/>
      <c r="D2592" s="336"/>
      <c r="E2592" s="337"/>
      <c r="F2592" s="338"/>
    </row>
    <row r="2593" spans="1:6" ht="20.25">
      <c r="A2593" s="335"/>
      <c r="B2593" s="336"/>
      <c r="C2593" s="336"/>
      <c r="D2593" s="336"/>
      <c r="E2593" s="337"/>
      <c r="F2593" s="338"/>
    </row>
    <row r="2594" spans="1:6" ht="20.25">
      <c r="A2594" s="335"/>
      <c r="B2594" s="336"/>
      <c r="C2594" s="336"/>
      <c r="D2594" s="336"/>
      <c r="E2594" s="337"/>
      <c r="F2594" s="338"/>
    </row>
    <row r="2595" spans="1:6" ht="20.25">
      <c r="A2595" s="335"/>
      <c r="B2595" s="336"/>
      <c r="C2595" s="336"/>
      <c r="D2595" s="336"/>
      <c r="E2595" s="337"/>
      <c r="F2595" s="338"/>
    </row>
    <row r="2596" spans="1:6" ht="20.25">
      <c r="A2596" s="335"/>
      <c r="B2596" s="336"/>
      <c r="C2596" s="336"/>
      <c r="D2596" s="336"/>
      <c r="E2596" s="337"/>
      <c r="F2596" s="338"/>
    </row>
    <row r="2597" spans="1:6" ht="20.25">
      <c r="A2597" s="335"/>
      <c r="B2597" s="336"/>
      <c r="C2597" s="336"/>
      <c r="D2597" s="336"/>
      <c r="E2597" s="337"/>
      <c r="F2597" s="338"/>
    </row>
    <row r="2598" spans="1:6" ht="20.25">
      <c r="A2598" s="335"/>
      <c r="B2598" s="336"/>
      <c r="C2598" s="336"/>
      <c r="D2598" s="336"/>
      <c r="E2598" s="337"/>
      <c r="F2598" s="338"/>
    </row>
    <row r="2599" spans="1:6" ht="20.25">
      <c r="A2599" s="335"/>
      <c r="B2599" s="336"/>
      <c r="C2599" s="336"/>
      <c r="D2599" s="336"/>
      <c r="E2599" s="337"/>
      <c r="F2599" s="338"/>
    </row>
    <row r="2600" spans="1:6" ht="20.25">
      <c r="A2600" s="335"/>
      <c r="B2600" s="336"/>
      <c r="C2600" s="336"/>
      <c r="D2600" s="336"/>
      <c r="E2600" s="337"/>
      <c r="F2600" s="338"/>
    </row>
    <row r="2601" spans="1:6" ht="20.25">
      <c r="A2601" s="335"/>
      <c r="B2601" s="336"/>
      <c r="C2601" s="336"/>
      <c r="D2601" s="336"/>
      <c r="E2601" s="337"/>
      <c r="F2601" s="338"/>
    </row>
    <row r="2602" spans="1:6" ht="20.25">
      <c r="A2602" s="335"/>
      <c r="B2602" s="336"/>
      <c r="C2602" s="336"/>
      <c r="D2602" s="336"/>
      <c r="E2602" s="337"/>
      <c r="F2602" s="338"/>
    </row>
    <row r="2603" spans="1:6" ht="20.25">
      <c r="A2603" s="335"/>
      <c r="B2603" s="336"/>
      <c r="C2603" s="336"/>
      <c r="D2603" s="336"/>
      <c r="E2603" s="337"/>
      <c r="F2603" s="338"/>
    </row>
    <row r="2604" spans="1:6" ht="20.25">
      <c r="A2604" s="335"/>
      <c r="B2604" s="336"/>
      <c r="C2604" s="336"/>
      <c r="D2604" s="336"/>
      <c r="E2604" s="337"/>
      <c r="F2604" s="338"/>
    </row>
    <row r="2605" spans="1:6" ht="20.25">
      <c r="A2605" s="335"/>
      <c r="B2605" s="336"/>
      <c r="C2605" s="336"/>
      <c r="D2605" s="336"/>
      <c r="E2605" s="337"/>
      <c r="F2605" s="338"/>
    </row>
    <row r="2606" spans="1:6" ht="20.25">
      <c r="A2606" s="335"/>
      <c r="B2606" s="336"/>
      <c r="C2606" s="336"/>
      <c r="D2606" s="336"/>
      <c r="E2606" s="337"/>
      <c r="F2606" s="338"/>
    </row>
    <row r="2607" spans="1:6" ht="20.25">
      <c r="A2607" s="335"/>
      <c r="B2607" s="336"/>
      <c r="C2607" s="336"/>
      <c r="D2607" s="336"/>
      <c r="E2607" s="337"/>
      <c r="F2607" s="338"/>
    </row>
    <row r="2608" spans="1:6" ht="20.25">
      <c r="A2608" s="335"/>
      <c r="B2608" s="336"/>
      <c r="C2608" s="336"/>
      <c r="D2608" s="336"/>
      <c r="E2608" s="337"/>
      <c r="F2608" s="338"/>
    </row>
    <row r="2609" spans="1:6" ht="20.25">
      <c r="A2609" s="335"/>
      <c r="B2609" s="336"/>
      <c r="C2609" s="336"/>
      <c r="D2609" s="336"/>
      <c r="E2609" s="337"/>
      <c r="F2609" s="338"/>
    </row>
    <row r="2610" spans="1:6" ht="20.25">
      <c r="A2610" s="335"/>
      <c r="B2610" s="336"/>
      <c r="C2610" s="336"/>
      <c r="D2610" s="336"/>
      <c r="E2610" s="337"/>
      <c r="F2610" s="338"/>
    </row>
    <row r="2611" spans="1:6" ht="20.25">
      <c r="A2611" s="335"/>
      <c r="B2611" s="336"/>
      <c r="C2611" s="336"/>
      <c r="D2611" s="336"/>
      <c r="E2611" s="337"/>
      <c r="F2611" s="338"/>
    </row>
    <row r="2612" spans="1:6" ht="20.25">
      <c r="A2612" s="335"/>
      <c r="B2612" s="336"/>
      <c r="C2612" s="336"/>
      <c r="D2612" s="336"/>
      <c r="E2612" s="337"/>
      <c r="F2612" s="338"/>
    </row>
    <row r="2613" spans="1:6" ht="20.25">
      <c r="A2613" s="335"/>
      <c r="B2613" s="336"/>
      <c r="C2613" s="336"/>
      <c r="D2613" s="336"/>
      <c r="E2613" s="337"/>
      <c r="F2613" s="338"/>
    </row>
    <row r="2614" spans="1:6" ht="20.25">
      <c r="A2614" s="335"/>
      <c r="B2614" s="336"/>
      <c r="C2614" s="336"/>
      <c r="D2614" s="336"/>
      <c r="E2614" s="337"/>
      <c r="F2614" s="338"/>
    </row>
    <row r="2615" spans="1:6" ht="20.25">
      <c r="A2615" s="335"/>
      <c r="B2615" s="336"/>
      <c r="C2615" s="336"/>
      <c r="D2615" s="336"/>
      <c r="E2615" s="337"/>
      <c r="F2615" s="338"/>
    </row>
    <row r="2616" spans="1:6" ht="20.25">
      <c r="A2616" s="335"/>
      <c r="B2616" s="336"/>
      <c r="C2616" s="336"/>
      <c r="D2616" s="336"/>
      <c r="E2616" s="337"/>
      <c r="F2616" s="338"/>
    </row>
    <row r="2617" spans="1:6" ht="20.25">
      <c r="A2617" s="335"/>
      <c r="B2617" s="336"/>
      <c r="C2617" s="336"/>
      <c r="D2617" s="336"/>
      <c r="E2617" s="337"/>
      <c r="F2617" s="338"/>
    </row>
    <row r="2618" spans="1:6" ht="20.25">
      <c r="A2618" s="335"/>
      <c r="B2618" s="336"/>
      <c r="C2618" s="336"/>
      <c r="D2618" s="336"/>
      <c r="E2618" s="337"/>
      <c r="F2618" s="338"/>
    </row>
    <row r="2619" spans="1:6" ht="20.25">
      <c r="A2619" s="335"/>
      <c r="B2619" s="336"/>
      <c r="C2619" s="336"/>
      <c r="D2619" s="336"/>
      <c r="E2619" s="337"/>
      <c r="F2619" s="338"/>
    </row>
    <row r="2620" spans="1:6" ht="20.25">
      <c r="A2620" s="335"/>
      <c r="B2620" s="336"/>
      <c r="C2620" s="336"/>
      <c r="D2620" s="336"/>
      <c r="E2620" s="337"/>
      <c r="F2620" s="338"/>
    </row>
    <row r="2621" spans="1:6" ht="20.25">
      <c r="A2621" s="335"/>
      <c r="B2621" s="336"/>
      <c r="C2621" s="336"/>
      <c r="D2621" s="336"/>
      <c r="E2621" s="337"/>
      <c r="F2621" s="338"/>
    </row>
    <row r="2622" spans="1:6" ht="20.25">
      <c r="A2622" s="335"/>
      <c r="B2622" s="336"/>
      <c r="C2622" s="336"/>
      <c r="D2622" s="336"/>
      <c r="E2622" s="337"/>
      <c r="F2622" s="338"/>
    </row>
    <row r="2623" spans="1:6" ht="20.25">
      <c r="A2623" s="335"/>
      <c r="B2623" s="336"/>
      <c r="C2623" s="336"/>
      <c r="D2623" s="336"/>
      <c r="E2623" s="337"/>
      <c r="F2623" s="338"/>
    </row>
    <row r="2624" spans="1:6" ht="20.25">
      <c r="A2624" s="335"/>
      <c r="B2624" s="336"/>
      <c r="C2624" s="336"/>
      <c r="D2624" s="336"/>
      <c r="E2624" s="337"/>
      <c r="F2624" s="338"/>
    </row>
    <row r="2625" spans="1:6" ht="20.25">
      <c r="A2625" s="335"/>
      <c r="B2625" s="336"/>
      <c r="C2625" s="336"/>
      <c r="D2625" s="336"/>
      <c r="E2625" s="337"/>
      <c r="F2625" s="338"/>
    </row>
    <row r="2626" spans="1:6" ht="20.25">
      <c r="A2626" s="335"/>
      <c r="B2626" s="336"/>
      <c r="C2626" s="336"/>
      <c r="D2626" s="336"/>
      <c r="E2626" s="337"/>
      <c r="F2626" s="338"/>
    </row>
    <row r="2627" spans="1:6" ht="20.25">
      <c r="A2627" s="335"/>
      <c r="B2627" s="336"/>
      <c r="C2627" s="336"/>
      <c r="D2627" s="336"/>
      <c r="E2627" s="337"/>
      <c r="F2627" s="338"/>
    </row>
    <row r="2628" spans="1:6" ht="20.25">
      <c r="A2628" s="335"/>
      <c r="B2628" s="336"/>
      <c r="C2628" s="336"/>
      <c r="D2628" s="336"/>
      <c r="E2628" s="337"/>
      <c r="F2628" s="338"/>
    </row>
    <row r="2629" spans="1:6" ht="20.25">
      <c r="A2629" s="335"/>
      <c r="B2629" s="336"/>
      <c r="C2629" s="336"/>
      <c r="D2629" s="336"/>
      <c r="E2629" s="337"/>
      <c r="F2629" s="338"/>
    </row>
    <row r="2630" spans="1:6" ht="20.25">
      <c r="A2630" s="335"/>
      <c r="B2630" s="336"/>
      <c r="C2630" s="336"/>
      <c r="D2630" s="336"/>
      <c r="E2630" s="337"/>
      <c r="F2630" s="338"/>
    </row>
    <row r="2631" spans="1:6" ht="20.25">
      <c r="A2631" s="335"/>
      <c r="B2631" s="336"/>
      <c r="C2631" s="336"/>
      <c r="D2631" s="336"/>
      <c r="E2631" s="337"/>
      <c r="F2631" s="338"/>
    </row>
    <row r="2632" spans="1:6" ht="20.25">
      <c r="A2632" s="335"/>
      <c r="B2632" s="336"/>
      <c r="C2632" s="336"/>
      <c r="D2632" s="336"/>
      <c r="E2632" s="337"/>
      <c r="F2632" s="338"/>
    </row>
    <row r="2633" spans="1:6" ht="20.25">
      <c r="A2633" s="335"/>
      <c r="B2633" s="336"/>
      <c r="C2633" s="336"/>
      <c r="D2633" s="336"/>
      <c r="E2633" s="337"/>
      <c r="F2633" s="338"/>
    </row>
    <row r="2634" spans="1:6" ht="20.25">
      <c r="A2634" s="335"/>
      <c r="B2634" s="336"/>
      <c r="C2634" s="336"/>
      <c r="D2634" s="336"/>
      <c r="E2634" s="337"/>
      <c r="F2634" s="338"/>
    </row>
    <row r="2635" spans="1:6" ht="20.25">
      <c r="A2635" s="335"/>
      <c r="B2635" s="336"/>
      <c r="C2635" s="336"/>
      <c r="D2635" s="336"/>
      <c r="E2635" s="337"/>
      <c r="F2635" s="338"/>
    </row>
    <row r="2636" spans="1:6" ht="20.25">
      <c r="A2636" s="335"/>
      <c r="B2636" s="336"/>
      <c r="C2636" s="336"/>
      <c r="D2636" s="336"/>
      <c r="E2636" s="337"/>
      <c r="F2636" s="338"/>
    </row>
    <row r="2637" spans="1:6" ht="20.25">
      <c r="A2637" s="335"/>
      <c r="B2637" s="336"/>
      <c r="C2637" s="336"/>
      <c r="D2637" s="336"/>
      <c r="E2637" s="337"/>
      <c r="F2637" s="338"/>
    </row>
    <row r="2638" spans="1:6" ht="20.25">
      <c r="A2638" s="335"/>
      <c r="B2638" s="336"/>
      <c r="C2638" s="336"/>
      <c r="D2638" s="336"/>
      <c r="E2638" s="337"/>
      <c r="F2638" s="338"/>
    </row>
    <row r="2639" spans="1:6" ht="20.25">
      <c r="A2639" s="335"/>
      <c r="B2639" s="336"/>
      <c r="C2639" s="336"/>
      <c r="D2639" s="336"/>
      <c r="E2639" s="337"/>
      <c r="F2639" s="338"/>
    </row>
    <row r="2640" spans="1:6" ht="20.25">
      <c r="A2640" s="335"/>
      <c r="B2640" s="336"/>
      <c r="C2640" s="336"/>
      <c r="D2640" s="336"/>
      <c r="E2640" s="337"/>
      <c r="F2640" s="338"/>
    </row>
    <row r="2641" spans="1:6" ht="20.25">
      <c r="A2641" s="335"/>
      <c r="B2641" s="336"/>
      <c r="C2641" s="336"/>
      <c r="D2641" s="336"/>
      <c r="E2641" s="337"/>
      <c r="F2641" s="338"/>
    </row>
    <row r="2642" spans="1:6" ht="20.25">
      <c r="A2642" s="335"/>
      <c r="B2642" s="336"/>
      <c r="C2642" s="336"/>
      <c r="D2642" s="336"/>
      <c r="E2642" s="337"/>
      <c r="F2642" s="338"/>
    </row>
    <row r="2643" spans="1:6" ht="20.25">
      <c r="A2643" s="335"/>
      <c r="B2643" s="336"/>
      <c r="C2643" s="336"/>
      <c r="D2643" s="336"/>
      <c r="E2643" s="337"/>
      <c r="F2643" s="338"/>
    </row>
    <row r="2644" spans="1:6" ht="20.25">
      <c r="A2644" s="335"/>
      <c r="B2644" s="336"/>
      <c r="C2644" s="336"/>
      <c r="D2644" s="336"/>
      <c r="E2644" s="337"/>
      <c r="F2644" s="338"/>
    </row>
    <row r="2645" spans="1:6" ht="20.25">
      <c r="A2645" s="335"/>
      <c r="B2645" s="336"/>
      <c r="C2645" s="336"/>
      <c r="D2645" s="336"/>
      <c r="E2645" s="337"/>
      <c r="F2645" s="338"/>
    </row>
    <row r="2646" spans="1:6" ht="20.25">
      <c r="A2646" s="335"/>
      <c r="B2646" s="336"/>
      <c r="C2646" s="336"/>
      <c r="D2646" s="336"/>
      <c r="E2646" s="337"/>
      <c r="F2646" s="338"/>
    </row>
    <row r="2647" spans="1:6" ht="20.25">
      <c r="A2647" s="335"/>
      <c r="B2647" s="336"/>
      <c r="C2647" s="336"/>
      <c r="D2647" s="336"/>
      <c r="E2647" s="337"/>
      <c r="F2647" s="338"/>
    </row>
    <row r="2648" spans="1:6" ht="20.25">
      <c r="A2648" s="335"/>
      <c r="B2648" s="336"/>
      <c r="C2648" s="336"/>
      <c r="D2648" s="336"/>
      <c r="E2648" s="337"/>
      <c r="F2648" s="338"/>
    </row>
    <row r="2649" spans="1:6" ht="20.25">
      <c r="A2649" s="335"/>
      <c r="B2649" s="336"/>
      <c r="C2649" s="336"/>
      <c r="D2649" s="336"/>
      <c r="E2649" s="337"/>
      <c r="F2649" s="338"/>
    </row>
    <row r="2650" spans="1:6" ht="20.25">
      <c r="A2650" s="335"/>
      <c r="B2650" s="336"/>
      <c r="C2650" s="336"/>
      <c r="D2650" s="336"/>
      <c r="E2650" s="337"/>
      <c r="F2650" s="338"/>
    </row>
    <row r="2651" spans="1:6" ht="20.25">
      <c r="A2651" s="335"/>
      <c r="B2651" s="336"/>
      <c r="C2651" s="336"/>
      <c r="D2651" s="336"/>
      <c r="E2651" s="337"/>
      <c r="F2651" s="338"/>
    </row>
    <row r="2652" spans="1:6" ht="20.25">
      <c r="A2652" s="335"/>
      <c r="B2652" s="336"/>
      <c r="C2652" s="336"/>
      <c r="D2652" s="336"/>
      <c r="E2652" s="337"/>
      <c r="F2652" s="338"/>
    </row>
    <row r="2653" spans="1:6" ht="20.25">
      <c r="A2653" s="335"/>
      <c r="B2653" s="336"/>
      <c r="C2653" s="336"/>
      <c r="D2653" s="336"/>
      <c r="E2653" s="337"/>
      <c r="F2653" s="338"/>
    </row>
    <row r="2654" spans="1:6" ht="20.25">
      <c r="A2654" s="335"/>
      <c r="B2654" s="336"/>
      <c r="C2654" s="336"/>
      <c r="D2654" s="336"/>
      <c r="E2654" s="337"/>
      <c r="F2654" s="338"/>
    </row>
    <row r="2655" spans="1:6" ht="20.25">
      <c r="A2655" s="335"/>
      <c r="B2655" s="336"/>
      <c r="C2655" s="336"/>
      <c r="D2655" s="336"/>
      <c r="E2655" s="337"/>
      <c r="F2655" s="338"/>
    </row>
    <row r="2656" spans="1:6" ht="20.25">
      <c r="A2656" s="335"/>
      <c r="B2656" s="336"/>
      <c r="C2656" s="336"/>
      <c r="D2656" s="336"/>
      <c r="E2656" s="337"/>
      <c r="F2656" s="338"/>
    </row>
    <row r="2657" spans="1:6" ht="20.25">
      <c r="A2657" s="335"/>
      <c r="B2657" s="336"/>
      <c r="C2657" s="336"/>
      <c r="D2657" s="336"/>
      <c r="E2657" s="337"/>
      <c r="F2657" s="338"/>
    </row>
    <row r="2658" spans="1:6" ht="20.25">
      <c r="A2658" s="335"/>
      <c r="B2658" s="336"/>
      <c r="C2658" s="336"/>
      <c r="D2658" s="336"/>
      <c r="E2658" s="337"/>
      <c r="F2658" s="338"/>
    </row>
    <row r="2659" spans="1:6" ht="20.25">
      <c r="A2659" s="335"/>
      <c r="B2659" s="336"/>
      <c r="C2659" s="336"/>
      <c r="D2659" s="336"/>
      <c r="E2659" s="337"/>
      <c r="F2659" s="338"/>
    </row>
    <row r="2660" spans="1:6" ht="20.25">
      <c r="A2660" s="335"/>
      <c r="B2660" s="336"/>
      <c r="C2660" s="336"/>
      <c r="D2660" s="336"/>
      <c r="E2660" s="337"/>
      <c r="F2660" s="338"/>
    </row>
    <row r="2661" spans="1:6" ht="20.25">
      <c r="A2661" s="335"/>
      <c r="B2661" s="336"/>
      <c r="C2661" s="336"/>
      <c r="D2661" s="336"/>
      <c r="E2661" s="337"/>
      <c r="F2661" s="338"/>
    </row>
    <row r="2662" spans="1:6" ht="20.25">
      <c r="A2662" s="335"/>
      <c r="B2662" s="336"/>
      <c r="C2662" s="336"/>
      <c r="D2662" s="336"/>
      <c r="E2662" s="337"/>
      <c r="F2662" s="338"/>
    </row>
    <row r="2663" spans="1:6" ht="20.25">
      <c r="A2663" s="335"/>
      <c r="B2663" s="336"/>
      <c r="C2663" s="336"/>
      <c r="D2663" s="336"/>
      <c r="E2663" s="337"/>
      <c r="F2663" s="338"/>
    </row>
    <row r="2664" spans="1:6" ht="20.25">
      <c r="A2664" s="335"/>
      <c r="B2664" s="336"/>
      <c r="C2664" s="336"/>
      <c r="D2664" s="336"/>
      <c r="E2664" s="337"/>
      <c r="F2664" s="338"/>
    </row>
    <row r="2665" spans="1:6" ht="20.25">
      <c r="A2665" s="335"/>
      <c r="B2665" s="336"/>
      <c r="C2665" s="336"/>
      <c r="D2665" s="336"/>
      <c r="E2665" s="337"/>
      <c r="F2665" s="338"/>
    </row>
    <row r="2666" spans="1:6" ht="20.25">
      <c r="A2666" s="335"/>
      <c r="B2666" s="336"/>
      <c r="C2666" s="336"/>
      <c r="D2666" s="336"/>
      <c r="E2666" s="337"/>
      <c r="F2666" s="338"/>
    </row>
    <row r="2667" spans="1:6" ht="20.25">
      <c r="A2667" s="335"/>
      <c r="B2667" s="336"/>
      <c r="C2667" s="336"/>
      <c r="D2667" s="336"/>
      <c r="E2667" s="337"/>
      <c r="F2667" s="338"/>
    </row>
    <row r="2668" spans="1:6" ht="20.25">
      <c r="A2668" s="335"/>
      <c r="B2668" s="336"/>
      <c r="C2668" s="336"/>
      <c r="D2668" s="336"/>
      <c r="E2668" s="337"/>
      <c r="F2668" s="338"/>
    </row>
    <row r="2669" spans="1:6" ht="20.25">
      <c r="A2669" s="335"/>
      <c r="B2669" s="336"/>
      <c r="C2669" s="336"/>
      <c r="D2669" s="336"/>
      <c r="E2669" s="337"/>
      <c r="F2669" s="338"/>
    </row>
    <row r="2670" spans="1:6" ht="20.25">
      <c r="A2670" s="335"/>
      <c r="B2670" s="336"/>
      <c r="C2670" s="336"/>
      <c r="D2670" s="336"/>
      <c r="E2670" s="337"/>
      <c r="F2670" s="338"/>
    </row>
    <row r="2671" spans="1:6" ht="20.25">
      <c r="A2671" s="335"/>
      <c r="B2671" s="336"/>
      <c r="C2671" s="336"/>
      <c r="D2671" s="336"/>
      <c r="E2671" s="337"/>
      <c r="F2671" s="338"/>
    </row>
    <row r="2672" spans="1:6" ht="20.25">
      <c r="A2672" s="335"/>
      <c r="B2672" s="336"/>
      <c r="C2672" s="336"/>
      <c r="D2672" s="336"/>
      <c r="E2672" s="337"/>
      <c r="F2672" s="338"/>
    </row>
    <row r="2673" spans="1:6" ht="20.25">
      <c r="A2673" s="335"/>
      <c r="B2673" s="336"/>
      <c r="C2673" s="336"/>
      <c r="D2673" s="336"/>
      <c r="E2673" s="337"/>
      <c r="F2673" s="338"/>
    </row>
    <row r="2674" spans="1:6" ht="20.25">
      <c r="A2674" s="335"/>
      <c r="B2674" s="336"/>
      <c r="C2674" s="336"/>
      <c r="D2674" s="336"/>
      <c r="E2674" s="337"/>
      <c r="F2674" s="338"/>
    </row>
    <row r="2675" spans="1:6" ht="20.25">
      <c r="A2675" s="335"/>
      <c r="B2675" s="336"/>
      <c r="C2675" s="336"/>
      <c r="D2675" s="336"/>
      <c r="E2675" s="337"/>
      <c r="F2675" s="338"/>
    </row>
    <row r="2676" spans="1:6" ht="20.25">
      <c r="A2676" s="335"/>
      <c r="B2676" s="336"/>
      <c r="C2676" s="336"/>
      <c r="D2676" s="336"/>
      <c r="E2676" s="337"/>
      <c r="F2676" s="338"/>
    </row>
    <row r="2677" spans="1:6" ht="20.25">
      <c r="A2677" s="335"/>
      <c r="B2677" s="336"/>
      <c r="C2677" s="336"/>
      <c r="D2677" s="336"/>
      <c r="E2677" s="337"/>
      <c r="F2677" s="338"/>
    </row>
    <row r="2678" spans="1:6" ht="20.25">
      <c r="A2678" s="335"/>
      <c r="B2678" s="336"/>
      <c r="C2678" s="336"/>
      <c r="D2678" s="336"/>
      <c r="E2678" s="337"/>
      <c r="F2678" s="338"/>
    </row>
    <row r="2679" spans="1:6" ht="20.25">
      <c r="A2679" s="335"/>
      <c r="B2679" s="336"/>
      <c r="C2679" s="336"/>
      <c r="D2679" s="336"/>
      <c r="E2679" s="337"/>
      <c r="F2679" s="338"/>
    </row>
    <row r="2680" spans="1:6" ht="20.25">
      <c r="A2680" s="335"/>
      <c r="B2680" s="336"/>
      <c r="C2680" s="336"/>
      <c r="D2680" s="336"/>
      <c r="E2680" s="337"/>
      <c r="F2680" s="338"/>
    </row>
    <row r="2681" spans="1:6" ht="20.25">
      <c r="A2681" s="335"/>
      <c r="B2681" s="336"/>
      <c r="C2681" s="336"/>
      <c r="D2681" s="336"/>
      <c r="E2681" s="337"/>
      <c r="F2681" s="338"/>
    </row>
    <row r="2682" spans="1:6" ht="20.25">
      <c r="A2682" s="335"/>
      <c r="B2682" s="336"/>
      <c r="C2682" s="336"/>
      <c r="D2682" s="336"/>
      <c r="E2682" s="337"/>
      <c r="F2682" s="338"/>
    </row>
    <row r="2683" spans="1:6" ht="20.25">
      <c r="A2683" s="335"/>
      <c r="B2683" s="336"/>
      <c r="C2683" s="336"/>
      <c r="D2683" s="336"/>
      <c r="E2683" s="337"/>
      <c r="F2683" s="338"/>
    </row>
    <row r="2684" spans="1:6" ht="20.25">
      <c r="A2684" s="335"/>
      <c r="B2684" s="336"/>
      <c r="C2684" s="336"/>
      <c r="D2684" s="336"/>
      <c r="E2684" s="337"/>
      <c r="F2684" s="338"/>
    </row>
    <row r="2685" spans="1:6" ht="20.25">
      <c r="A2685" s="335"/>
      <c r="B2685" s="336"/>
      <c r="C2685" s="336"/>
      <c r="D2685" s="336"/>
      <c r="E2685" s="337"/>
      <c r="F2685" s="338"/>
    </row>
    <row r="2686" spans="1:6" ht="20.25">
      <c r="A2686" s="335"/>
      <c r="B2686" s="336"/>
      <c r="C2686" s="336"/>
      <c r="D2686" s="336"/>
      <c r="E2686" s="337"/>
      <c r="F2686" s="338"/>
    </row>
    <row r="2687" spans="1:6" ht="20.25">
      <c r="A2687" s="335"/>
      <c r="B2687" s="336"/>
      <c r="C2687" s="336"/>
      <c r="D2687" s="336"/>
      <c r="E2687" s="337"/>
      <c r="F2687" s="338"/>
    </row>
    <row r="2688" spans="1:6" ht="20.25">
      <c r="A2688" s="335"/>
      <c r="B2688" s="336"/>
      <c r="C2688" s="336"/>
      <c r="D2688" s="336"/>
      <c r="E2688" s="337"/>
      <c r="F2688" s="338"/>
    </row>
    <row r="2689" spans="1:6" ht="20.25">
      <c r="A2689" s="335"/>
      <c r="B2689" s="336"/>
      <c r="C2689" s="336"/>
      <c r="D2689" s="336"/>
      <c r="E2689" s="337"/>
      <c r="F2689" s="338"/>
    </row>
    <row r="2690" spans="1:6" ht="20.25">
      <c r="A2690" s="335"/>
      <c r="B2690" s="336"/>
      <c r="C2690" s="336"/>
      <c r="D2690" s="336"/>
      <c r="E2690" s="337"/>
      <c r="F2690" s="338"/>
    </row>
    <row r="2691" spans="1:6" ht="20.25">
      <c r="A2691" s="335"/>
      <c r="B2691" s="336"/>
      <c r="C2691" s="336"/>
      <c r="D2691" s="336"/>
      <c r="E2691" s="337"/>
      <c r="F2691" s="338"/>
    </row>
    <row r="2692" spans="1:6" ht="20.25">
      <c r="A2692" s="335"/>
      <c r="B2692" s="336"/>
      <c r="C2692" s="336"/>
      <c r="D2692" s="336"/>
      <c r="E2692" s="337"/>
      <c r="F2692" s="338"/>
    </row>
    <row r="2693" spans="1:6" ht="20.25">
      <c r="A2693" s="335"/>
      <c r="B2693" s="336"/>
      <c r="C2693" s="336"/>
      <c r="D2693" s="336"/>
      <c r="E2693" s="337"/>
      <c r="F2693" s="338"/>
    </row>
    <row r="2694" spans="1:6" ht="20.25">
      <c r="A2694" s="335"/>
      <c r="B2694" s="336"/>
      <c r="C2694" s="336"/>
      <c r="D2694" s="336"/>
      <c r="E2694" s="337"/>
      <c r="F2694" s="338"/>
    </row>
    <row r="2695" spans="1:6" ht="20.25">
      <c r="A2695" s="335"/>
      <c r="B2695" s="336"/>
      <c r="C2695" s="336"/>
      <c r="D2695" s="336"/>
      <c r="E2695" s="337"/>
      <c r="F2695" s="338"/>
    </row>
    <row r="2696" spans="1:6" ht="20.25">
      <c r="A2696" s="335"/>
      <c r="B2696" s="336"/>
      <c r="C2696" s="336"/>
      <c r="D2696" s="336"/>
      <c r="E2696" s="337"/>
      <c r="F2696" s="338"/>
    </row>
    <row r="2697" spans="1:6" ht="20.25">
      <c r="A2697" s="335"/>
      <c r="B2697" s="336"/>
      <c r="C2697" s="336"/>
      <c r="D2697" s="336"/>
      <c r="E2697" s="337"/>
      <c r="F2697" s="338"/>
    </row>
    <row r="2698" spans="1:6" ht="20.25">
      <c r="A2698" s="335"/>
      <c r="B2698" s="336"/>
      <c r="C2698" s="336"/>
      <c r="D2698" s="336"/>
      <c r="E2698" s="337"/>
      <c r="F2698" s="338"/>
    </row>
    <row r="2699" spans="1:6" ht="20.25">
      <c r="A2699" s="335"/>
      <c r="B2699" s="336"/>
      <c r="C2699" s="336"/>
      <c r="D2699" s="336"/>
      <c r="E2699" s="337"/>
      <c r="F2699" s="338"/>
    </row>
    <row r="2700" spans="1:6" ht="20.25">
      <c r="A2700" s="335"/>
      <c r="B2700" s="336"/>
      <c r="C2700" s="336"/>
      <c r="D2700" s="336"/>
      <c r="E2700" s="337"/>
      <c r="F2700" s="338"/>
    </row>
    <row r="2701" spans="1:6" ht="20.25">
      <c r="A2701" s="335"/>
      <c r="B2701" s="336"/>
      <c r="C2701" s="336"/>
      <c r="D2701" s="336"/>
      <c r="E2701" s="337"/>
      <c r="F2701" s="338"/>
    </row>
    <row r="2702" spans="1:6" ht="20.25">
      <c r="A2702" s="335"/>
      <c r="B2702" s="336"/>
      <c r="C2702" s="336"/>
      <c r="D2702" s="336"/>
      <c r="E2702" s="337"/>
      <c r="F2702" s="338"/>
    </row>
    <row r="2703" spans="1:6" ht="20.25">
      <c r="A2703" s="335"/>
      <c r="B2703" s="336"/>
      <c r="C2703" s="336"/>
      <c r="D2703" s="336"/>
      <c r="E2703" s="337"/>
      <c r="F2703" s="338"/>
    </row>
    <row r="2704" spans="1:6" ht="20.25">
      <c r="A2704" s="335"/>
      <c r="B2704" s="336"/>
      <c r="C2704" s="336"/>
      <c r="D2704" s="336"/>
      <c r="E2704" s="337"/>
      <c r="F2704" s="338"/>
    </row>
    <row r="2705" spans="1:6" ht="20.25">
      <c r="A2705" s="335"/>
      <c r="B2705" s="336"/>
      <c r="C2705" s="336"/>
      <c r="D2705" s="336"/>
      <c r="E2705" s="337"/>
      <c r="F2705" s="338"/>
    </row>
    <row r="2706" spans="1:6" ht="20.25">
      <c r="A2706" s="335"/>
      <c r="B2706" s="336"/>
      <c r="C2706" s="336"/>
      <c r="D2706" s="336"/>
      <c r="E2706" s="337"/>
      <c r="F2706" s="338"/>
    </row>
    <row r="2707" spans="1:6" ht="20.25">
      <c r="A2707" s="335"/>
      <c r="B2707" s="336"/>
      <c r="C2707" s="336"/>
      <c r="D2707" s="336"/>
      <c r="E2707" s="337"/>
      <c r="F2707" s="338"/>
    </row>
    <row r="2708" spans="1:6" ht="20.25">
      <c r="A2708" s="335"/>
      <c r="B2708" s="336"/>
      <c r="C2708" s="336"/>
      <c r="D2708" s="336"/>
      <c r="E2708" s="337"/>
      <c r="F2708" s="338"/>
    </row>
    <row r="2709" spans="1:6" ht="20.25">
      <c r="A2709" s="335"/>
      <c r="B2709" s="336"/>
      <c r="C2709" s="336"/>
      <c r="D2709" s="336"/>
      <c r="E2709" s="337"/>
      <c r="F2709" s="338"/>
    </row>
    <row r="2710" spans="1:6" ht="20.25">
      <c r="A2710" s="335"/>
      <c r="B2710" s="336"/>
      <c r="C2710" s="336"/>
      <c r="D2710" s="336"/>
      <c r="E2710" s="337"/>
      <c r="F2710" s="338"/>
    </row>
    <row r="2711" spans="1:6" ht="20.25">
      <c r="A2711" s="335"/>
      <c r="B2711" s="336"/>
      <c r="C2711" s="336"/>
      <c r="D2711" s="336"/>
      <c r="E2711" s="337"/>
      <c r="F2711" s="338"/>
    </row>
    <row r="2712" spans="1:6" ht="20.25">
      <c r="A2712" s="335"/>
      <c r="B2712" s="336"/>
      <c r="C2712" s="336"/>
      <c r="D2712" s="336"/>
      <c r="E2712" s="337"/>
      <c r="F2712" s="338"/>
    </row>
    <row r="2713" spans="1:6" ht="20.25">
      <c r="A2713" s="335"/>
      <c r="B2713" s="336"/>
      <c r="C2713" s="336"/>
      <c r="D2713" s="336"/>
      <c r="E2713" s="337"/>
      <c r="F2713" s="338"/>
    </row>
    <row r="2714" spans="1:6" ht="20.25">
      <c r="A2714" s="335"/>
      <c r="B2714" s="336"/>
      <c r="C2714" s="336"/>
      <c r="D2714" s="336"/>
      <c r="E2714" s="337"/>
      <c r="F2714" s="338"/>
    </row>
    <row r="2715" spans="1:6" ht="20.25">
      <c r="A2715" s="335"/>
      <c r="B2715" s="336"/>
      <c r="C2715" s="336"/>
      <c r="D2715" s="336"/>
      <c r="E2715" s="337"/>
      <c r="F2715" s="338"/>
    </row>
    <row r="2716" spans="1:6" ht="20.25">
      <c r="A2716" s="335"/>
      <c r="B2716" s="336"/>
      <c r="C2716" s="336"/>
      <c r="D2716" s="336"/>
      <c r="E2716" s="337"/>
      <c r="F2716" s="338"/>
    </row>
    <row r="2717" spans="1:6" ht="20.25">
      <c r="A2717" s="335"/>
      <c r="B2717" s="336"/>
      <c r="C2717" s="336"/>
      <c r="D2717" s="336"/>
      <c r="E2717" s="337"/>
      <c r="F2717" s="338"/>
    </row>
    <row r="2718" spans="1:6" ht="20.25">
      <c r="A2718" s="335"/>
      <c r="B2718" s="336"/>
      <c r="C2718" s="336"/>
      <c r="D2718" s="336"/>
      <c r="E2718" s="337"/>
      <c r="F2718" s="338"/>
    </row>
    <row r="2719" spans="1:6" ht="20.25">
      <c r="A2719" s="335"/>
      <c r="B2719" s="336"/>
      <c r="C2719" s="336"/>
      <c r="D2719" s="336"/>
      <c r="E2719" s="337"/>
      <c r="F2719" s="338"/>
    </row>
    <row r="2720" spans="1:6" ht="20.25">
      <c r="A2720" s="335"/>
      <c r="B2720" s="336"/>
      <c r="C2720" s="336"/>
      <c r="D2720" s="336"/>
      <c r="E2720" s="337"/>
      <c r="F2720" s="338"/>
    </row>
    <row r="2721" spans="1:6" ht="20.25">
      <c r="A2721" s="335"/>
      <c r="B2721" s="336"/>
      <c r="C2721" s="336"/>
      <c r="D2721" s="336"/>
      <c r="E2721" s="337"/>
      <c r="F2721" s="338"/>
    </row>
    <row r="2722" spans="1:6" ht="20.25">
      <c r="A2722" s="335"/>
      <c r="B2722" s="336"/>
      <c r="C2722" s="336"/>
      <c r="D2722" s="336"/>
      <c r="E2722" s="337"/>
      <c r="F2722" s="338"/>
    </row>
    <row r="2723" spans="1:6" ht="20.25">
      <c r="A2723" s="335"/>
      <c r="B2723" s="336"/>
      <c r="C2723" s="336"/>
      <c r="D2723" s="336"/>
      <c r="E2723" s="337"/>
      <c r="F2723" s="338"/>
    </row>
    <row r="2724" spans="1:6" ht="20.25">
      <c r="A2724" s="335"/>
      <c r="B2724" s="336"/>
      <c r="C2724" s="336"/>
      <c r="D2724" s="336"/>
      <c r="E2724" s="337"/>
      <c r="F2724" s="338"/>
    </row>
    <row r="2725" spans="1:6" ht="20.25">
      <c r="A2725" s="335"/>
      <c r="B2725" s="336"/>
      <c r="C2725" s="336"/>
      <c r="D2725" s="336"/>
      <c r="E2725" s="337"/>
      <c r="F2725" s="338"/>
    </row>
    <row r="2726" spans="1:6" ht="20.25">
      <c r="A2726" s="335"/>
      <c r="B2726" s="336"/>
      <c r="C2726" s="336"/>
      <c r="D2726" s="336"/>
      <c r="E2726" s="337"/>
      <c r="F2726" s="338"/>
    </row>
    <row r="2727" spans="1:6" ht="20.25">
      <c r="A2727" s="335"/>
      <c r="B2727" s="336"/>
      <c r="C2727" s="336"/>
      <c r="D2727" s="336"/>
      <c r="E2727" s="337"/>
      <c r="F2727" s="338"/>
    </row>
    <row r="2728" spans="1:6" ht="20.25">
      <c r="A2728" s="335"/>
      <c r="B2728" s="336"/>
      <c r="C2728" s="336"/>
      <c r="D2728" s="336"/>
      <c r="E2728" s="337"/>
      <c r="F2728" s="338"/>
    </row>
    <row r="2729" spans="1:6" ht="20.25">
      <c r="A2729" s="335"/>
      <c r="B2729" s="336"/>
      <c r="C2729" s="336"/>
      <c r="D2729" s="336"/>
      <c r="E2729" s="337"/>
      <c r="F2729" s="338"/>
    </row>
    <row r="2730" spans="1:6" ht="20.25">
      <c r="A2730" s="335"/>
      <c r="B2730" s="336"/>
      <c r="C2730" s="336"/>
      <c r="D2730" s="336"/>
      <c r="E2730" s="337"/>
      <c r="F2730" s="338"/>
    </row>
    <row r="2731" spans="1:6" ht="20.25">
      <c r="A2731" s="335"/>
      <c r="B2731" s="336"/>
      <c r="C2731" s="336"/>
      <c r="D2731" s="336"/>
      <c r="E2731" s="337"/>
      <c r="F2731" s="338"/>
    </row>
    <row r="2732" spans="1:6" ht="20.25">
      <c r="A2732" s="335"/>
      <c r="B2732" s="336"/>
      <c r="C2732" s="336"/>
      <c r="D2732" s="336"/>
      <c r="E2732" s="337"/>
      <c r="F2732" s="338"/>
    </row>
    <row r="2733" spans="1:6" ht="20.25">
      <c r="A2733" s="335"/>
      <c r="B2733" s="336"/>
      <c r="C2733" s="336"/>
      <c r="D2733" s="336"/>
      <c r="E2733" s="337"/>
      <c r="F2733" s="338"/>
    </row>
    <row r="2734" spans="1:6" ht="20.25">
      <c r="A2734" s="335"/>
      <c r="B2734" s="336"/>
      <c r="C2734" s="336"/>
      <c r="D2734" s="336"/>
      <c r="E2734" s="337"/>
      <c r="F2734" s="338"/>
    </row>
    <row r="2735" spans="1:6" ht="20.25">
      <c r="A2735" s="335"/>
      <c r="B2735" s="336"/>
      <c r="C2735" s="336"/>
      <c r="D2735" s="336"/>
      <c r="E2735" s="337"/>
      <c r="F2735" s="338"/>
    </row>
    <row r="2736" spans="1:6" ht="20.25">
      <c r="A2736" s="335"/>
      <c r="B2736" s="336"/>
      <c r="C2736" s="336"/>
      <c r="D2736" s="336"/>
      <c r="E2736" s="337"/>
      <c r="F2736" s="338"/>
    </row>
    <row r="2737" spans="1:6" ht="20.25">
      <c r="A2737" s="335"/>
      <c r="B2737" s="336"/>
      <c r="C2737" s="336"/>
      <c r="D2737" s="336"/>
      <c r="E2737" s="337"/>
      <c r="F2737" s="338"/>
    </row>
    <row r="2738" spans="1:6" ht="20.25">
      <c r="A2738" s="335"/>
      <c r="B2738" s="336"/>
      <c r="C2738" s="336"/>
      <c r="D2738" s="336"/>
      <c r="E2738" s="337"/>
      <c r="F2738" s="338"/>
    </row>
    <row r="2739" spans="1:6" ht="20.25">
      <c r="A2739" s="335"/>
      <c r="B2739" s="336"/>
      <c r="C2739" s="336"/>
      <c r="D2739" s="336"/>
      <c r="E2739" s="337"/>
      <c r="F2739" s="338"/>
    </row>
    <row r="2740" spans="1:6" ht="20.25">
      <c r="A2740" s="335"/>
      <c r="B2740" s="336"/>
      <c r="C2740" s="336"/>
      <c r="D2740" s="336"/>
      <c r="E2740" s="337"/>
      <c r="F2740" s="338"/>
    </row>
    <row r="2741" spans="1:6" ht="20.25">
      <c r="A2741" s="335"/>
      <c r="B2741" s="336"/>
      <c r="C2741" s="336"/>
      <c r="D2741" s="336"/>
      <c r="E2741" s="337"/>
      <c r="F2741" s="338"/>
    </row>
    <row r="2742" spans="1:6" ht="20.25">
      <c r="A2742" s="335"/>
      <c r="B2742" s="336"/>
      <c r="C2742" s="336"/>
      <c r="D2742" s="336"/>
      <c r="E2742" s="337"/>
      <c r="F2742" s="338"/>
    </row>
    <row r="2743" spans="1:6" ht="20.25">
      <c r="A2743" s="335"/>
      <c r="B2743" s="336"/>
      <c r="C2743" s="336"/>
      <c r="D2743" s="336"/>
      <c r="E2743" s="337"/>
      <c r="F2743" s="338"/>
    </row>
    <row r="2744" spans="1:6" ht="20.25">
      <c r="A2744" s="335"/>
      <c r="B2744" s="336"/>
      <c r="C2744" s="336"/>
      <c r="D2744" s="336"/>
      <c r="E2744" s="337"/>
      <c r="F2744" s="338"/>
    </row>
    <row r="2745" spans="1:6" ht="20.25">
      <c r="A2745" s="335"/>
      <c r="B2745" s="336"/>
      <c r="C2745" s="336"/>
      <c r="D2745" s="336"/>
      <c r="E2745" s="337"/>
      <c r="F2745" s="338"/>
    </row>
    <row r="2746" spans="1:6" ht="20.25">
      <c r="A2746" s="335"/>
      <c r="B2746" s="336"/>
      <c r="C2746" s="336"/>
      <c r="D2746" s="336"/>
      <c r="E2746" s="337"/>
      <c r="F2746" s="338"/>
    </row>
    <row r="2747" spans="1:6" ht="20.25">
      <c r="A2747" s="335"/>
      <c r="B2747" s="336"/>
      <c r="C2747" s="336"/>
      <c r="D2747" s="336"/>
      <c r="E2747" s="337"/>
      <c r="F2747" s="338"/>
    </row>
    <row r="2748" spans="1:6" ht="20.25">
      <c r="A2748" s="335"/>
      <c r="B2748" s="336"/>
      <c r="C2748" s="336"/>
      <c r="D2748" s="336"/>
      <c r="E2748" s="337"/>
      <c r="F2748" s="338"/>
    </row>
    <row r="2749" spans="1:6" ht="20.25">
      <c r="A2749" s="335"/>
      <c r="B2749" s="336"/>
      <c r="C2749" s="336"/>
      <c r="D2749" s="336"/>
      <c r="E2749" s="337"/>
      <c r="F2749" s="338"/>
    </row>
    <row r="2750" spans="1:6" ht="20.25">
      <c r="A2750" s="335"/>
      <c r="B2750" s="336"/>
      <c r="C2750" s="336"/>
      <c r="D2750" s="336"/>
      <c r="E2750" s="337"/>
      <c r="F2750" s="338"/>
    </row>
    <row r="2751" spans="1:6" ht="20.25">
      <c r="A2751" s="335"/>
      <c r="B2751" s="336"/>
      <c r="C2751" s="336"/>
      <c r="D2751" s="336"/>
      <c r="E2751" s="337"/>
      <c r="F2751" s="338"/>
    </row>
    <row r="2752" spans="1:6" ht="20.25">
      <c r="A2752" s="335"/>
      <c r="B2752" s="336"/>
      <c r="C2752" s="336"/>
      <c r="D2752" s="336"/>
      <c r="E2752" s="337"/>
      <c r="F2752" s="338"/>
    </row>
    <row r="2753" spans="1:6" ht="20.25">
      <c r="A2753" s="335"/>
      <c r="B2753" s="336"/>
      <c r="C2753" s="336"/>
      <c r="D2753" s="336"/>
      <c r="E2753" s="337"/>
      <c r="F2753" s="338"/>
    </row>
    <row r="2754" spans="1:6" ht="20.25">
      <c r="A2754" s="335"/>
      <c r="B2754" s="336"/>
      <c r="C2754" s="336"/>
      <c r="D2754" s="336"/>
      <c r="E2754" s="337"/>
      <c r="F2754" s="338"/>
    </row>
    <row r="2755" spans="1:6" ht="20.25">
      <c r="A2755" s="335"/>
      <c r="B2755" s="336"/>
      <c r="C2755" s="336"/>
      <c r="D2755" s="336"/>
      <c r="E2755" s="337"/>
      <c r="F2755" s="338"/>
    </row>
    <row r="2756" spans="1:6" ht="20.25">
      <c r="A2756" s="335"/>
      <c r="B2756" s="336"/>
      <c r="C2756" s="336"/>
      <c r="D2756" s="336"/>
      <c r="E2756" s="337"/>
      <c r="F2756" s="338"/>
    </row>
    <row r="2757" spans="1:6" ht="20.25">
      <c r="A2757" s="335"/>
      <c r="B2757" s="336"/>
      <c r="C2757" s="336"/>
      <c r="D2757" s="336"/>
      <c r="E2757" s="337"/>
      <c r="F2757" s="338"/>
    </row>
    <row r="2758" spans="1:6" ht="20.25">
      <c r="A2758" s="335"/>
      <c r="B2758" s="336"/>
      <c r="C2758" s="336"/>
      <c r="D2758" s="336"/>
      <c r="E2758" s="337"/>
      <c r="F2758" s="338"/>
    </row>
    <row r="2759" spans="1:6" ht="20.25">
      <c r="A2759" s="335"/>
      <c r="B2759" s="336"/>
      <c r="C2759" s="336"/>
      <c r="D2759" s="336"/>
      <c r="E2759" s="337"/>
      <c r="F2759" s="338"/>
    </row>
    <row r="2760" spans="1:6" ht="20.25">
      <c r="A2760" s="335"/>
      <c r="B2760" s="336"/>
      <c r="C2760" s="336"/>
      <c r="D2760" s="336"/>
      <c r="E2760" s="337"/>
      <c r="F2760" s="338"/>
    </row>
    <row r="2761" spans="1:6" ht="20.25">
      <c r="A2761" s="335"/>
      <c r="B2761" s="336"/>
      <c r="C2761" s="336"/>
      <c r="D2761" s="336"/>
      <c r="E2761" s="337"/>
      <c r="F2761" s="338"/>
    </row>
    <row r="2762" spans="1:6" ht="20.25">
      <c r="A2762" s="335"/>
      <c r="B2762" s="336"/>
      <c r="C2762" s="336"/>
      <c r="D2762" s="336"/>
      <c r="E2762" s="337"/>
      <c r="F2762" s="338"/>
    </row>
    <row r="2763" spans="1:6" ht="20.25">
      <c r="A2763" s="335"/>
      <c r="B2763" s="336"/>
      <c r="C2763" s="336"/>
      <c r="D2763" s="336"/>
      <c r="E2763" s="337"/>
      <c r="F2763" s="338"/>
    </row>
    <row r="2764" spans="1:6" ht="20.25">
      <c r="A2764" s="335"/>
      <c r="B2764" s="336"/>
      <c r="C2764" s="336"/>
      <c r="D2764" s="336"/>
      <c r="E2764" s="337"/>
      <c r="F2764" s="338"/>
    </row>
    <row r="2765" spans="1:6" ht="20.25">
      <c r="A2765" s="335"/>
      <c r="B2765" s="336"/>
      <c r="C2765" s="336"/>
      <c r="D2765" s="336"/>
      <c r="E2765" s="337"/>
      <c r="F2765" s="338"/>
    </row>
    <row r="2766" spans="1:6" ht="20.25">
      <c r="A2766" s="335"/>
      <c r="B2766" s="336"/>
      <c r="C2766" s="336"/>
      <c r="D2766" s="336"/>
      <c r="E2766" s="337"/>
      <c r="F2766" s="338"/>
    </row>
    <row r="2767" spans="1:6" ht="20.25">
      <c r="A2767" s="335"/>
      <c r="B2767" s="336"/>
      <c r="C2767" s="336"/>
      <c r="D2767" s="336"/>
      <c r="E2767" s="337"/>
      <c r="F2767" s="338"/>
    </row>
    <row r="2768" spans="1:6" ht="20.25">
      <c r="A2768" s="335"/>
      <c r="B2768" s="336"/>
      <c r="C2768" s="336"/>
      <c r="D2768" s="336"/>
      <c r="E2768" s="337"/>
      <c r="F2768" s="338"/>
    </row>
    <row r="2769" spans="1:6" ht="20.25">
      <c r="A2769" s="335"/>
      <c r="B2769" s="336"/>
      <c r="C2769" s="336"/>
      <c r="D2769" s="336"/>
      <c r="E2769" s="337"/>
      <c r="F2769" s="338"/>
    </row>
    <row r="2770" spans="1:6" ht="20.25">
      <c r="A2770" s="335"/>
      <c r="B2770" s="336"/>
      <c r="C2770" s="336"/>
      <c r="D2770" s="336"/>
      <c r="E2770" s="337"/>
      <c r="F2770" s="338"/>
    </row>
    <row r="2771" spans="1:6" ht="20.25">
      <c r="A2771" s="335"/>
      <c r="B2771" s="336"/>
      <c r="C2771" s="336"/>
      <c r="D2771" s="336"/>
      <c r="E2771" s="337"/>
      <c r="F2771" s="338"/>
    </row>
    <row r="2772" spans="1:6" ht="20.25">
      <c r="A2772" s="335"/>
      <c r="B2772" s="336"/>
      <c r="C2772" s="336"/>
      <c r="D2772" s="336"/>
      <c r="E2772" s="337"/>
      <c r="F2772" s="338"/>
    </row>
    <row r="2773" spans="1:6" ht="20.25">
      <c r="A2773" s="335"/>
      <c r="B2773" s="336"/>
      <c r="C2773" s="336"/>
      <c r="D2773" s="336"/>
      <c r="E2773" s="337"/>
      <c r="F2773" s="338"/>
    </row>
    <row r="2774" spans="1:6" ht="20.25">
      <c r="A2774" s="335"/>
      <c r="B2774" s="336"/>
      <c r="C2774" s="336"/>
      <c r="D2774" s="336"/>
      <c r="E2774" s="337"/>
      <c r="F2774" s="338"/>
    </row>
    <row r="2775" spans="1:6" ht="20.25">
      <c r="A2775" s="335"/>
      <c r="B2775" s="336"/>
      <c r="C2775" s="336"/>
      <c r="D2775" s="336"/>
      <c r="E2775" s="337"/>
      <c r="F2775" s="338"/>
    </row>
    <row r="2776" spans="1:6" ht="20.25">
      <c r="A2776" s="335"/>
      <c r="B2776" s="336"/>
      <c r="C2776" s="336"/>
      <c r="D2776" s="336"/>
      <c r="E2776" s="337"/>
      <c r="F2776" s="338"/>
    </row>
    <row r="2777" spans="1:6" ht="20.25">
      <c r="A2777" s="335"/>
      <c r="B2777" s="336"/>
      <c r="C2777" s="336"/>
      <c r="D2777" s="336"/>
      <c r="E2777" s="337"/>
      <c r="F2777" s="338"/>
    </row>
    <row r="2778" spans="1:6" ht="20.25">
      <c r="A2778" s="335"/>
      <c r="B2778" s="336"/>
      <c r="C2778" s="336"/>
      <c r="D2778" s="336"/>
      <c r="E2778" s="337"/>
      <c r="F2778" s="338"/>
    </row>
    <row r="2779" spans="1:6" ht="20.25">
      <c r="A2779" s="335"/>
      <c r="B2779" s="336"/>
      <c r="C2779" s="336"/>
      <c r="D2779" s="336"/>
      <c r="E2779" s="337"/>
      <c r="F2779" s="338"/>
    </row>
    <row r="2780" spans="1:6" ht="20.25">
      <c r="A2780" s="335"/>
      <c r="B2780" s="336"/>
      <c r="C2780" s="336"/>
      <c r="D2780" s="336"/>
      <c r="E2780" s="337"/>
      <c r="F2780" s="338"/>
    </row>
    <row r="2781" spans="1:6" ht="20.25">
      <c r="A2781" s="335"/>
      <c r="B2781" s="336"/>
      <c r="C2781" s="336"/>
      <c r="D2781" s="336"/>
      <c r="E2781" s="337"/>
      <c r="F2781" s="338"/>
    </row>
    <row r="2782" spans="1:6" ht="20.25">
      <c r="A2782" s="335"/>
      <c r="B2782" s="336"/>
      <c r="C2782" s="336"/>
      <c r="D2782" s="336"/>
      <c r="E2782" s="337"/>
      <c r="F2782" s="338"/>
    </row>
    <row r="2783" spans="1:6" ht="20.25">
      <c r="A2783" s="335"/>
      <c r="B2783" s="336"/>
      <c r="C2783" s="336"/>
      <c r="D2783" s="336"/>
      <c r="E2783" s="337"/>
      <c r="F2783" s="338"/>
    </row>
    <row r="2784" spans="1:6" ht="20.25">
      <c r="A2784" s="335"/>
      <c r="B2784" s="336"/>
      <c r="C2784" s="336"/>
      <c r="D2784" s="336"/>
      <c r="E2784" s="337"/>
      <c r="F2784" s="338"/>
    </row>
    <row r="2785" spans="1:6" ht="20.25">
      <c r="A2785" s="335"/>
      <c r="B2785" s="336"/>
      <c r="C2785" s="336"/>
      <c r="D2785" s="336"/>
      <c r="E2785" s="337"/>
      <c r="F2785" s="338"/>
    </row>
    <row r="2786" spans="1:6" ht="20.25">
      <c r="A2786" s="335"/>
      <c r="B2786" s="336"/>
      <c r="C2786" s="336"/>
      <c r="D2786" s="336"/>
      <c r="E2786" s="337"/>
      <c r="F2786" s="338"/>
    </row>
    <row r="2787" spans="1:6" ht="20.25">
      <c r="A2787" s="335"/>
      <c r="B2787" s="336"/>
      <c r="C2787" s="336"/>
      <c r="D2787" s="336"/>
      <c r="E2787" s="337"/>
      <c r="F2787" s="338"/>
    </row>
    <row r="2788" spans="1:6" ht="20.25">
      <c r="A2788" s="335"/>
      <c r="B2788" s="336"/>
      <c r="C2788" s="336"/>
      <c r="D2788" s="336"/>
      <c r="E2788" s="337"/>
      <c r="F2788" s="338"/>
    </row>
    <row r="2789" spans="1:6" ht="20.25">
      <c r="A2789" s="335"/>
      <c r="B2789" s="336"/>
      <c r="C2789" s="336"/>
      <c r="D2789" s="336"/>
      <c r="E2789" s="337"/>
      <c r="F2789" s="338"/>
    </row>
    <row r="2790" spans="1:6" ht="20.25">
      <c r="A2790" s="335"/>
      <c r="B2790" s="336"/>
      <c r="C2790" s="336"/>
      <c r="D2790" s="336"/>
      <c r="E2790" s="337"/>
      <c r="F2790" s="338"/>
    </row>
    <row r="2791" spans="1:6" ht="20.25">
      <c r="A2791" s="335"/>
      <c r="B2791" s="336"/>
      <c r="C2791" s="336"/>
      <c r="D2791" s="336"/>
      <c r="E2791" s="337"/>
      <c r="F2791" s="338"/>
    </row>
    <row r="2792" spans="1:6" ht="20.25">
      <c r="A2792" s="335"/>
      <c r="B2792" s="336"/>
      <c r="C2792" s="336"/>
      <c r="D2792" s="336"/>
      <c r="E2792" s="337"/>
      <c r="F2792" s="338"/>
    </row>
    <row r="2793" spans="1:6" ht="20.25">
      <c r="A2793" s="335"/>
      <c r="B2793" s="336"/>
      <c r="C2793" s="336"/>
      <c r="D2793" s="336"/>
      <c r="E2793" s="337"/>
      <c r="F2793" s="338"/>
    </row>
    <row r="2794" spans="1:6" ht="20.25">
      <c r="A2794" s="335"/>
      <c r="B2794" s="336"/>
      <c r="C2794" s="336"/>
      <c r="D2794" s="336"/>
      <c r="E2794" s="337"/>
      <c r="F2794" s="338"/>
    </row>
    <row r="2795" spans="1:6" ht="20.25">
      <c r="A2795" s="335"/>
      <c r="B2795" s="336"/>
      <c r="C2795" s="336"/>
      <c r="D2795" s="336"/>
      <c r="E2795" s="337"/>
      <c r="F2795" s="338"/>
    </row>
    <row r="2796" spans="1:6" ht="20.25">
      <c r="A2796" s="335"/>
      <c r="B2796" s="336"/>
      <c r="C2796" s="336"/>
      <c r="D2796" s="336"/>
      <c r="E2796" s="337"/>
      <c r="F2796" s="338"/>
    </row>
    <row r="2797" spans="1:6" ht="20.25">
      <c r="A2797" s="335"/>
      <c r="B2797" s="336"/>
      <c r="C2797" s="336"/>
      <c r="D2797" s="336"/>
      <c r="E2797" s="337"/>
      <c r="F2797" s="338"/>
    </row>
    <row r="2798" spans="1:6" ht="20.25">
      <c r="A2798" s="335"/>
      <c r="B2798" s="336"/>
      <c r="C2798" s="336"/>
      <c r="D2798" s="336"/>
      <c r="E2798" s="337"/>
      <c r="F2798" s="338"/>
    </row>
    <row r="2799" spans="1:6" ht="20.25">
      <c r="A2799" s="335"/>
      <c r="B2799" s="336"/>
      <c r="C2799" s="336"/>
      <c r="D2799" s="336"/>
      <c r="E2799" s="337"/>
      <c r="F2799" s="338"/>
    </row>
    <row r="2800" spans="1:6" ht="20.25">
      <c r="A2800" s="335"/>
      <c r="B2800" s="336"/>
      <c r="C2800" s="336"/>
      <c r="D2800" s="336"/>
      <c r="E2800" s="337"/>
      <c r="F2800" s="338"/>
    </row>
    <row r="2801" spans="1:6" ht="20.25">
      <c r="A2801" s="335"/>
      <c r="B2801" s="336"/>
      <c r="C2801" s="336"/>
      <c r="D2801" s="336"/>
      <c r="E2801" s="337"/>
      <c r="F2801" s="338"/>
    </row>
    <row r="2802" spans="1:6" ht="20.25">
      <c r="A2802" s="335"/>
      <c r="B2802" s="336"/>
      <c r="C2802" s="336"/>
      <c r="D2802" s="336"/>
      <c r="E2802" s="337"/>
      <c r="F2802" s="338"/>
    </row>
    <row r="2803" spans="1:6" ht="20.25">
      <c r="A2803" s="335"/>
      <c r="B2803" s="336"/>
      <c r="C2803" s="336"/>
      <c r="D2803" s="336"/>
      <c r="E2803" s="337"/>
      <c r="F2803" s="338"/>
    </row>
    <row r="2804" spans="1:6" ht="20.25">
      <c r="A2804" s="335"/>
      <c r="B2804" s="336"/>
      <c r="C2804" s="336"/>
      <c r="D2804" s="336"/>
      <c r="E2804" s="337"/>
      <c r="F2804" s="338"/>
    </row>
    <row r="2805" spans="1:6" ht="20.25">
      <c r="A2805" s="335"/>
      <c r="B2805" s="336"/>
      <c r="C2805" s="336"/>
      <c r="D2805" s="336"/>
      <c r="E2805" s="337"/>
      <c r="F2805" s="338"/>
    </row>
    <row r="2806" spans="1:6" ht="20.25">
      <c r="A2806" s="335"/>
      <c r="B2806" s="336"/>
      <c r="C2806" s="336"/>
      <c r="D2806" s="336"/>
      <c r="E2806" s="337"/>
      <c r="F2806" s="338"/>
    </row>
    <row r="2807" spans="1:6" ht="20.25">
      <c r="A2807" s="335"/>
      <c r="B2807" s="336"/>
      <c r="C2807" s="336"/>
      <c r="D2807" s="336"/>
      <c r="E2807" s="337"/>
      <c r="F2807" s="338"/>
    </row>
    <row r="2808" spans="1:6" ht="20.25">
      <c r="A2808" s="335"/>
      <c r="B2808" s="336"/>
      <c r="C2808" s="336"/>
      <c r="D2808" s="336"/>
      <c r="E2808" s="337"/>
      <c r="F2808" s="338"/>
    </row>
    <row r="2809" spans="1:6" ht="20.25">
      <c r="A2809" s="335"/>
      <c r="B2809" s="336"/>
      <c r="C2809" s="336"/>
      <c r="D2809" s="336"/>
      <c r="E2809" s="337"/>
      <c r="F2809" s="338"/>
    </row>
    <row r="2810" spans="1:6" ht="20.25">
      <c r="A2810" s="335"/>
      <c r="B2810" s="336"/>
      <c r="C2810" s="336"/>
      <c r="D2810" s="336"/>
      <c r="E2810" s="337"/>
      <c r="F2810" s="338"/>
    </row>
    <row r="2811" spans="1:6" ht="20.25">
      <c r="A2811" s="335"/>
      <c r="B2811" s="336"/>
      <c r="C2811" s="336"/>
      <c r="D2811" s="336"/>
      <c r="E2811" s="337"/>
      <c r="F2811" s="338"/>
    </row>
    <row r="2812" spans="1:6" ht="20.25">
      <c r="A2812" s="335"/>
      <c r="B2812" s="336"/>
      <c r="C2812" s="336"/>
      <c r="D2812" s="336"/>
      <c r="E2812" s="337"/>
      <c r="F2812" s="338"/>
    </row>
    <row r="2813" spans="1:6" ht="20.25">
      <c r="A2813" s="335"/>
      <c r="B2813" s="336"/>
      <c r="C2813" s="336"/>
      <c r="D2813" s="336"/>
      <c r="E2813" s="337"/>
      <c r="F2813" s="338"/>
    </row>
    <row r="2814" spans="1:6" ht="20.25">
      <c r="A2814" s="335"/>
      <c r="B2814" s="336"/>
      <c r="C2814" s="336"/>
      <c r="D2814" s="336"/>
      <c r="E2814" s="337"/>
      <c r="F2814" s="338"/>
    </row>
    <row r="2815" spans="1:6" ht="20.25">
      <c r="A2815" s="335"/>
      <c r="B2815" s="336"/>
      <c r="C2815" s="336"/>
      <c r="D2815" s="336"/>
      <c r="E2815" s="337"/>
      <c r="F2815" s="338"/>
    </row>
    <row r="2816" spans="1:6" ht="20.25">
      <c r="A2816" s="335"/>
      <c r="B2816" s="336"/>
      <c r="C2816" s="336"/>
      <c r="D2816" s="336"/>
      <c r="E2816" s="337"/>
      <c r="F2816" s="338"/>
    </row>
    <row r="2817" spans="1:6" ht="20.25">
      <c r="A2817" s="335"/>
      <c r="B2817" s="336"/>
      <c r="C2817" s="336"/>
      <c r="D2817" s="336"/>
      <c r="E2817" s="337"/>
      <c r="F2817" s="338"/>
    </row>
    <row r="2818" spans="1:6" ht="20.25">
      <c r="A2818" s="335"/>
      <c r="B2818" s="336"/>
      <c r="C2818" s="336"/>
      <c r="D2818" s="336"/>
      <c r="E2818" s="337"/>
      <c r="F2818" s="338"/>
    </row>
    <row r="2819" spans="1:6" ht="20.25">
      <c r="A2819" s="335"/>
      <c r="B2819" s="336"/>
      <c r="C2819" s="336"/>
      <c r="D2819" s="336"/>
      <c r="E2819" s="337"/>
      <c r="F2819" s="338"/>
    </row>
    <row r="2820" spans="1:6" ht="20.25">
      <c r="A2820" s="335"/>
      <c r="B2820" s="336"/>
      <c r="C2820" s="336"/>
      <c r="D2820" s="336"/>
      <c r="E2820" s="337"/>
      <c r="F2820" s="338"/>
    </row>
    <row r="2821" spans="1:6" ht="20.25">
      <c r="A2821" s="335"/>
      <c r="B2821" s="336"/>
      <c r="C2821" s="336"/>
      <c r="D2821" s="336"/>
      <c r="E2821" s="337"/>
      <c r="F2821" s="338"/>
    </row>
    <row r="2822" spans="1:6" ht="20.25">
      <c r="A2822" s="335"/>
      <c r="B2822" s="336"/>
      <c r="C2822" s="336"/>
      <c r="D2822" s="336"/>
      <c r="E2822" s="337"/>
      <c r="F2822" s="338"/>
    </row>
    <row r="2823" spans="1:6" ht="20.25">
      <c r="A2823" s="335"/>
      <c r="B2823" s="336"/>
      <c r="C2823" s="336"/>
      <c r="D2823" s="336"/>
      <c r="E2823" s="337"/>
      <c r="F2823" s="338"/>
    </row>
    <row r="2824" spans="1:6" ht="20.25">
      <c r="A2824" s="335"/>
      <c r="B2824" s="336"/>
      <c r="C2824" s="336"/>
      <c r="D2824" s="336"/>
      <c r="E2824" s="337"/>
      <c r="F2824" s="338"/>
    </row>
    <row r="2825" spans="1:6" ht="20.25">
      <c r="A2825" s="335"/>
      <c r="B2825" s="336"/>
      <c r="C2825" s="336"/>
      <c r="D2825" s="336"/>
      <c r="E2825" s="337"/>
      <c r="F2825" s="338"/>
    </row>
    <row r="2826" spans="1:6" ht="20.25">
      <c r="A2826" s="335"/>
      <c r="B2826" s="336"/>
      <c r="C2826" s="336"/>
      <c r="D2826" s="336"/>
      <c r="E2826" s="337"/>
      <c r="F2826" s="338"/>
    </row>
    <row r="2827" spans="1:6" ht="20.25">
      <c r="A2827" s="335"/>
      <c r="B2827" s="336"/>
      <c r="C2827" s="336"/>
      <c r="D2827" s="336"/>
      <c r="E2827" s="337"/>
      <c r="F2827" s="338"/>
    </row>
    <row r="2828" spans="1:6" ht="20.25">
      <c r="A2828" s="335"/>
      <c r="B2828" s="336"/>
      <c r="C2828" s="336"/>
      <c r="D2828" s="336"/>
      <c r="E2828" s="337"/>
      <c r="F2828" s="338"/>
    </row>
    <row r="2829" spans="1:6" ht="20.25">
      <c r="A2829" s="335"/>
      <c r="B2829" s="336"/>
      <c r="C2829" s="336"/>
      <c r="D2829" s="336"/>
      <c r="E2829" s="337"/>
      <c r="F2829" s="338"/>
    </row>
    <row r="2830" spans="1:6" ht="20.25">
      <c r="A2830" s="335"/>
      <c r="B2830" s="336"/>
      <c r="C2830" s="336"/>
      <c r="D2830" s="336"/>
      <c r="E2830" s="337"/>
      <c r="F2830" s="338"/>
    </row>
    <row r="2831" spans="1:6" ht="20.25">
      <c r="A2831" s="335"/>
      <c r="B2831" s="336"/>
      <c r="C2831" s="336"/>
      <c r="D2831" s="336"/>
      <c r="E2831" s="337"/>
      <c r="F2831" s="338"/>
    </row>
    <row r="2832" spans="1:6" ht="20.25">
      <c r="A2832" s="335"/>
      <c r="B2832" s="336"/>
      <c r="C2832" s="336"/>
      <c r="D2832" s="336"/>
      <c r="E2832" s="337"/>
      <c r="F2832" s="338"/>
    </row>
    <row r="2833" spans="1:6" ht="20.25">
      <c r="A2833" s="335"/>
      <c r="B2833" s="336"/>
      <c r="C2833" s="336"/>
      <c r="D2833" s="336"/>
      <c r="E2833" s="337"/>
      <c r="F2833" s="338"/>
    </row>
    <row r="2834" spans="1:6" ht="20.25">
      <c r="A2834" s="335"/>
      <c r="B2834" s="336"/>
      <c r="C2834" s="336"/>
      <c r="D2834" s="336"/>
      <c r="E2834" s="337"/>
      <c r="F2834" s="338"/>
    </row>
    <row r="2835" spans="1:6" ht="20.25">
      <c r="A2835" s="335"/>
      <c r="B2835" s="336"/>
      <c r="C2835" s="336"/>
      <c r="D2835" s="336"/>
      <c r="E2835" s="337"/>
      <c r="F2835" s="338"/>
    </row>
    <row r="2836" spans="1:6" ht="20.25">
      <c r="A2836" s="335"/>
      <c r="B2836" s="336"/>
      <c r="C2836" s="336"/>
      <c r="D2836" s="336"/>
      <c r="E2836" s="337"/>
      <c r="F2836" s="338"/>
    </row>
    <row r="2837" spans="1:6" ht="20.25">
      <c r="A2837" s="335"/>
      <c r="B2837" s="336"/>
      <c r="C2837" s="336"/>
      <c r="D2837" s="336"/>
      <c r="E2837" s="337"/>
      <c r="F2837" s="338"/>
    </row>
    <row r="2838" spans="1:6" ht="20.25">
      <c r="A2838" s="335"/>
      <c r="B2838" s="336"/>
      <c r="C2838" s="336"/>
      <c r="D2838" s="336"/>
      <c r="E2838" s="337"/>
      <c r="F2838" s="338"/>
    </row>
    <row r="2839" spans="1:6" ht="20.25">
      <c r="A2839" s="335"/>
      <c r="B2839" s="336"/>
      <c r="C2839" s="336"/>
      <c r="D2839" s="336"/>
      <c r="E2839" s="337"/>
      <c r="F2839" s="338"/>
    </row>
    <row r="2840" spans="1:6" ht="20.25">
      <c r="A2840" s="335"/>
      <c r="B2840" s="336"/>
      <c r="C2840" s="336"/>
      <c r="D2840" s="336"/>
      <c r="E2840" s="337"/>
      <c r="F2840" s="338"/>
    </row>
    <row r="2841" spans="1:6" ht="20.25">
      <c r="A2841" s="335"/>
      <c r="B2841" s="336"/>
      <c r="C2841" s="336"/>
      <c r="D2841" s="336"/>
      <c r="E2841" s="337"/>
      <c r="F2841" s="338"/>
    </row>
    <row r="2842" spans="1:6" ht="20.25">
      <c r="A2842" s="335"/>
      <c r="B2842" s="336"/>
      <c r="C2842" s="336"/>
      <c r="D2842" s="336"/>
      <c r="E2842" s="337"/>
      <c r="F2842" s="338"/>
    </row>
    <row r="2843" spans="1:6" ht="20.25">
      <c r="A2843" s="335"/>
      <c r="B2843" s="336"/>
      <c r="C2843" s="336"/>
      <c r="D2843" s="336"/>
      <c r="E2843" s="337"/>
      <c r="F2843" s="338"/>
    </row>
    <row r="2844" spans="1:6" ht="20.25">
      <c r="A2844" s="335"/>
      <c r="B2844" s="336"/>
      <c r="C2844" s="336"/>
      <c r="D2844" s="336"/>
      <c r="E2844" s="337"/>
      <c r="F2844" s="338"/>
    </row>
    <row r="2845" spans="1:6" ht="20.25">
      <c r="A2845" s="335"/>
      <c r="B2845" s="336"/>
      <c r="C2845" s="336"/>
      <c r="D2845" s="336"/>
      <c r="E2845" s="337"/>
      <c r="F2845" s="338"/>
    </row>
    <row r="2846" spans="1:6" ht="20.25">
      <c r="A2846" s="335"/>
      <c r="B2846" s="336"/>
      <c r="C2846" s="336"/>
      <c r="D2846" s="336"/>
      <c r="E2846" s="337"/>
      <c r="F2846" s="338"/>
    </row>
    <row r="2847" spans="1:6" ht="20.25">
      <c r="A2847" s="335"/>
      <c r="B2847" s="336"/>
      <c r="C2847" s="336"/>
      <c r="D2847" s="336"/>
      <c r="E2847" s="337"/>
      <c r="F2847" s="338"/>
    </row>
    <row r="2848" spans="1:6" ht="20.25">
      <c r="A2848" s="335"/>
      <c r="B2848" s="336"/>
      <c r="C2848" s="336"/>
      <c r="D2848" s="336"/>
      <c r="E2848" s="337"/>
      <c r="F2848" s="338"/>
    </row>
    <row r="2849" spans="1:6" ht="20.25">
      <c r="A2849" s="335"/>
      <c r="B2849" s="336"/>
      <c r="C2849" s="336"/>
      <c r="D2849" s="336"/>
      <c r="E2849" s="337"/>
      <c r="F2849" s="338"/>
    </row>
    <row r="2850" spans="1:6" ht="20.25">
      <c r="A2850" s="335"/>
      <c r="B2850" s="336"/>
      <c r="C2850" s="336"/>
      <c r="D2850" s="336"/>
      <c r="E2850" s="337"/>
      <c r="F2850" s="338"/>
    </row>
    <row r="2851" spans="1:6" ht="20.25">
      <c r="A2851" s="335"/>
      <c r="B2851" s="336"/>
      <c r="C2851" s="336"/>
      <c r="D2851" s="336"/>
      <c r="E2851" s="337"/>
      <c r="F2851" s="338"/>
    </row>
    <row r="2852" spans="1:6" ht="20.25">
      <c r="A2852" s="335"/>
      <c r="B2852" s="336"/>
      <c r="C2852" s="336"/>
      <c r="D2852" s="336"/>
      <c r="E2852" s="337"/>
      <c r="F2852" s="338"/>
    </row>
    <row r="2853" spans="1:6" ht="20.25">
      <c r="A2853" s="335"/>
      <c r="B2853" s="336"/>
      <c r="C2853" s="336"/>
      <c r="D2853" s="336"/>
      <c r="E2853" s="337"/>
      <c r="F2853" s="338"/>
    </row>
    <row r="2854" spans="1:6" ht="20.25">
      <c r="A2854" s="335"/>
      <c r="B2854" s="336"/>
      <c r="C2854" s="336"/>
      <c r="D2854" s="336"/>
      <c r="E2854" s="337"/>
      <c r="F2854" s="338"/>
    </row>
    <row r="2855" spans="1:6" ht="20.25">
      <c r="A2855" s="335"/>
      <c r="B2855" s="336"/>
      <c r="C2855" s="336"/>
      <c r="D2855" s="336"/>
      <c r="E2855" s="337"/>
      <c r="F2855" s="338"/>
    </row>
    <row r="2856" spans="1:6" ht="20.25">
      <c r="A2856" s="335"/>
      <c r="B2856" s="336"/>
      <c r="C2856" s="336"/>
      <c r="D2856" s="336"/>
      <c r="E2856" s="337"/>
      <c r="F2856" s="338"/>
    </row>
    <row r="2857" spans="1:6" ht="20.25">
      <c r="A2857" s="335"/>
      <c r="B2857" s="336"/>
      <c r="C2857" s="336"/>
      <c r="D2857" s="336"/>
      <c r="E2857" s="337"/>
      <c r="F2857" s="338"/>
    </row>
    <row r="2858" spans="1:6" ht="20.25">
      <c r="A2858" s="335"/>
      <c r="B2858" s="336"/>
      <c r="C2858" s="336"/>
      <c r="D2858" s="336"/>
      <c r="E2858" s="337"/>
      <c r="F2858" s="338"/>
    </row>
    <row r="2859" spans="1:6" ht="20.25">
      <c r="A2859" s="335"/>
      <c r="B2859" s="336"/>
      <c r="C2859" s="336"/>
      <c r="D2859" s="336"/>
      <c r="E2859" s="337"/>
      <c r="F2859" s="338"/>
    </row>
    <row r="2860" spans="1:6" ht="20.25">
      <c r="A2860" s="335"/>
      <c r="B2860" s="336"/>
      <c r="C2860" s="336"/>
      <c r="D2860" s="336"/>
      <c r="E2860" s="337"/>
      <c r="F2860" s="338"/>
    </row>
    <row r="2861" spans="1:6" ht="20.25">
      <c r="A2861" s="335"/>
      <c r="B2861" s="336"/>
      <c r="C2861" s="336"/>
      <c r="D2861" s="336"/>
      <c r="E2861" s="337"/>
      <c r="F2861" s="338"/>
    </row>
    <row r="2862" spans="1:6" ht="20.25">
      <c r="A2862" s="335"/>
      <c r="B2862" s="336"/>
      <c r="C2862" s="336"/>
      <c r="D2862" s="336"/>
      <c r="E2862" s="337"/>
      <c r="F2862" s="338"/>
    </row>
    <row r="2863" spans="1:6" ht="20.25">
      <c r="A2863" s="335"/>
      <c r="B2863" s="336"/>
      <c r="C2863" s="336"/>
      <c r="D2863" s="336"/>
      <c r="E2863" s="337"/>
      <c r="F2863" s="338"/>
    </row>
    <row r="2864" spans="1:6" ht="20.25">
      <c r="A2864" s="335"/>
      <c r="B2864" s="336"/>
      <c r="C2864" s="336"/>
      <c r="D2864" s="336"/>
      <c r="E2864" s="337"/>
      <c r="F2864" s="338"/>
    </row>
    <row r="2865" spans="1:6" ht="20.25">
      <c r="A2865" s="335"/>
      <c r="B2865" s="336"/>
      <c r="C2865" s="336"/>
      <c r="D2865" s="336"/>
      <c r="E2865" s="337"/>
      <c r="F2865" s="338"/>
    </row>
    <row r="2866" spans="1:6" ht="20.25">
      <c r="A2866" s="335"/>
      <c r="B2866" s="336"/>
      <c r="C2866" s="336"/>
      <c r="D2866" s="336"/>
      <c r="E2866" s="337"/>
      <c r="F2866" s="338"/>
    </row>
    <row r="2867" spans="1:6" ht="20.25">
      <c r="A2867" s="335"/>
      <c r="B2867" s="336"/>
      <c r="C2867" s="336"/>
      <c r="D2867" s="336"/>
      <c r="E2867" s="337"/>
      <c r="F2867" s="338"/>
    </row>
    <row r="2868" spans="1:6" ht="20.25">
      <c r="A2868" s="335"/>
      <c r="B2868" s="336"/>
      <c r="C2868" s="336"/>
      <c r="D2868" s="336"/>
      <c r="E2868" s="337"/>
      <c r="F2868" s="338"/>
    </row>
    <row r="2869" spans="1:6" ht="20.25">
      <c r="A2869" s="335"/>
      <c r="B2869" s="336"/>
      <c r="C2869" s="336"/>
      <c r="D2869" s="336"/>
      <c r="E2869" s="337"/>
      <c r="F2869" s="338"/>
    </row>
    <row r="2870" spans="1:6" ht="20.25">
      <c r="A2870" s="335"/>
      <c r="B2870" s="336"/>
      <c r="C2870" s="336"/>
      <c r="D2870" s="336"/>
      <c r="E2870" s="337"/>
      <c r="F2870" s="338"/>
    </row>
    <row r="2871" spans="1:6" ht="20.25">
      <c r="A2871" s="335"/>
      <c r="B2871" s="336"/>
      <c r="C2871" s="336"/>
      <c r="D2871" s="336"/>
      <c r="E2871" s="337"/>
      <c r="F2871" s="338"/>
    </row>
    <row r="2872" spans="1:6" ht="20.25">
      <c r="A2872" s="335"/>
      <c r="B2872" s="336"/>
      <c r="C2872" s="336"/>
      <c r="D2872" s="336"/>
      <c r="E2872" s="337"/>
      <c r="F2872" s="338"/>
    </row>
    <row r="2873" spans="1:6" ht="20.25">
      <c r="A2873" s="335"/>
      <c r="B2873" s="336"/>
      <c r="C2873" s="336"/>
      <c r="D2873" s="336"/>
      <c r="E2873" s="337"/>
      <c r="F2873" s="338"/>
    </row>
    <row r="2874" spans="1:6" ht="20.25">
      <c r="A2874" s="335"/>
      <c r="B2874" s="336"/>
      <c r="C2874" s="336"/>
      <c r="D2874" s="336"/>
      <c r="E2874" s="337"/>
      <c r="F2874" s="338"/>
    </row>
    <row r="2875" spans="1:6" ht="20.25">
      <c r="A2875" s="335"/>
      <c r="B2875" s="336"/>
      <c r="C2875" s="336"/>
      <c r="D2875" s="336"/>
      <c r="E2875" s="337"/>
      <c r="F2875" s="338"/>
    </row>
    <row r="2876" spans="1:6" ht="20.25">
      <c r="A2876" s="335"/>
      <c r="B2876" s="336"/>
      <c r="C2876" s="336"/>
      <c r="D2876" s="336"/>
      <c r="E2876" s="337"/>
      <c r="F2876" s="338"/>
    </row>
    <row r="2877" spans="1:6" ht="20.25">
      <c r="A2877" s="335"/>
      <c r="B2877" s="336"/>
      <c r="C2877" s="336"/>
      <c r="D2877" s="336"/>
      <c r="E2877" s="337"/>
      <c r="F2877" s="338"/>
    </row>
    <row r="2878" spans="1:6" ht="20.25">
      <c r="A2878" s="335"/>
      <c r="B2878" s="336"/>
      <c r="C2878" s="336"/>
      <c r="D2878" s="336"/>
      <c r="E2878" s="337"/>
      <c r="F2878" s="338"/>
    </row>
    <row r="2879" spans="1:6" ht="20.25">
      <c r="A2879" s="335"/>
      <c r="B2879" s="336"/>
      <c r="C2879" s="336"/>
      <c r="D2879" s="336"/>
      <c r="E2879" s="337"/>
      <c r="F2879" s="338"/>
    </row>
    <row r="2880" spans="1:6" ht="20.25">
      <c r="A2880" s="335"/>
      <c r="B2880" s="336"/>
      <c r="C2880" s="336"/>
      <c r="D2880" s="336"/>
      <c r="E2880" s="337"/>
      <c r="F2880" s="338"/>
    </row>
    <row r="2881" spans="1:6" ht="20.25">
      <c r="A2881" s="335"/>
      <c r="B2881" s="336"/>
      <c r="C2881" s="336"/>
      <c r="D2881" s="336"/>
      <c r="E2881" s="337"/>
      <c r="F2881" s="338"/>
    </row>
    <row r="2882" spans="1:6" ht="20.25">
      <c r="A2882" s="335"/>
      <c r="B2882" s="336"/>
      <c r="C2882" s="336"/>
      <c r="D2882" s="336"/>
      <c r="E2882" s="337"/>
      <c r="F2882" s="338"/>
    </row>
    <row r="2883" spans="1:6" ht="20.25">
      <c r="A2883" s="335"/>
      <c r="B2883" s="336"/>
      <c r="C2883" s="336"/>
      <c r="D2883" s="336"/>
      <c r="E2883" s="337"/>
      <c r="F2883" s="338"/>
    </row>
    <row r="2884" spans="1:6" ht="20.25">
      <c r="A2884" s="335"/>
      <c r="B2884" s="336"/>
      <c r="C2884" s="336"/>
      <c r="D2884" s="336"/>
      <c r="E2884" s="337"/>
      <c r="F2884" s="338"/>
    </row>
    <row r="2885" spans="1:6" ht="20.25">
      <c r="A2885" s="335"/>
      <c r="B2885" s="336"/>
      <c r="C2885" s="336"/>
      <c r="D2885" s="336"/>
      <c r="E2885" s="337"/>
      <c r="F2885" s="338"/>
    </row>
    <row r="2886" spans="1:6" ht="20.25">
      <c r="A2886" s="335"/>
      <c r="B2886" s="336"/>
      <c r="C2886" s="336"/>
      <c r="D2886" s="336"/>
      <c r="E2886" s="337"/>
      <c r="F2886" s="338"/>
    </row>
    <row r="2887" spans="1:6" ht="20.25">
      <c r="A2887" s="335"/>
      <c r="B2887" s="336"/>
      <c r="C2887" s="336"/>
      <c r="D2887" s="336"/>
      <c r="E2887" s="337"/>
      <c r="F2887" s="338"/>
    </row>
    <row r="2888" spans="1:6" ht="20.25">
      <c r="A2888" s="335"/>
      <c r="B2888" s="336"/>
      <c r="C2888" s="336"/>
      <c r="D2888" s="336"/>
      <c r="E2888" s="337"/>
      <c r="F2888" s="338"/>
    </row>
    <row r="2889" spans="1:6" ht="20.25">
      <c r="A2889" s="335"/>
      <c r="B2889" s="336"/>
      <c r="C2889" s="336"/>
      <c r="D2889" s="336"/>
      <c r="E2889" s="337"/>
      <c r="F2889" s="338"/>
    </row>
    <row r="2890" spans="1:6" ht="20.25">
      <c r="A2890" s="335"/>
      <c r="B2890" s="336"/>
      <c r="C2890" s="336"/>
      <c r="D2890" s="336"/>
      <c r="E2890" s="337"/>
      <c r="F2890" s="338"/>
    </row>
    <row r="2891" spans="1:6" ht="20.25">
      <c r="A2891" s="335"/>
      <c r="B2891" s="336"/>
      <c r="C2891" s="336"/>
      <c r="D2891" s="336"/>
      <c r="E2891" s="337"/>
      <c r="F2891" s="338"/>
    </row>
    <row r="2892" spans="1:6" ht="20.25">
      <c r="A2892" s="335"/>
      <c r="B2892" s="336"/>
      <c r="C2892" s="336"/>
      <c r="D2892" s="336"/>
      <c r="E2892" s="337"/>
      <c r="F2892" s="338"/>
    </row>
    <row r="2893" spans="1:6" ht="20.25">
      <c r="A2893" s="335"/>
      <c r="B2893" s="336"/>
      <c r="C2893" s="336"/>
      <c r="D2893" s="336"/>
      <c r="E2893" s="337"/>
      <c r="F2893" s="338"/>
    </row>
    <row r="2894" spans="1:6" ht="20.25">
      <c r="A2894" s="335"/>
      <c r="B2894" s="336"/>
      <c r="C2894" s="336"/>
      <c r="D2894" s="336"/>
      <c r="E2894" s="337"/>
      <c r="F2894" s="338"/>
    </row>
    <row r="2895" spans="1:6" ht="20.25">
      <c r="A2895" s="335"/>
      <c r="B2895" s="336"/>
      <c r="C2895" s="336"/>
      <c r="D2895" s="336"/>
      <c r="E2895" s="337"/>
      <c r="F2895" s="338"/>
    </row>
    <row r="2896" spans="1:6" ht="20.25">
      <c r="A2896" s="335"/>
      <c r="B2896" s="336"/>
      <c r="C2896" s="336"/>
      <c r="D2896" s="336"/>
      <c r="E2896" s="337"/>
      <c r="F2896" s="338"/>
    </row>
    <row r="2897" spans="1:6" ht="20.25">
      <c r="A2897" s="335"/>
      <c r="B2897" s="336"/>
      <c r="C2897" s="336"/>
      <c r="D2897" s="336"/>
      <c r="E2897" s="337"/>
      <c r="F2897" s="338"/>
    </row>
    <row r="2898" spans="1:6" ht="20.25">
      <c r="A2898" s="335"/>
      <c r="B2898" s="336"/>
      <c r="C2898" s="336"/>
      <c r="D2898" s="336"/>
      <c r="E2898" s="337"/>
      <c r="F2898" s="338"/>
    </row>
    <row r="2899" spans="1:6" ht="20.25">
      <c r="A2899" s="335"/>
      <c r="B2899" s="336"/>
      <c r="C2899" s="336"/>
      <c r="D2899" s="336"/>
      <c r="E2899" s="337"/>
      <c r="F2899" s="338"/>
    </row>
    <row r="2900" spans="1:6" ht="20.25">
      <c r="A2900" s="335"/>
      <c r="B2900" s="336"/>
      <c r="C2900" s="336"/>
      <c r="D2900" s="336"/>
      <c r="E2900" s="337"/>
      <c r="F2900" s="338"/>
    </row>
    <row r="2901" spans="1:6" ht="20.25">
      <c r="A2901" s="335"/>
      <c r="B2901" s="336"/>
      <c r="C2901" s="336"/>
      <c r="D2901" s="336"/>
      <c r="E2901" s="337"/>
      <c r="F2901" s="338"/>
    </row>
    <row r="2902" spans="1:6" ht="20.25">
      <c r="A2902" s="335"/>
      <c r="B2902" s="336"/>
      <c r="C2902" s="336"/>
      <c r="D2902" s="336"/>
      <c r="E2902" s="337"/>
      <c r="F2902" s="338"/>
    </row>
    <row r="2903" spans="1:6" ht="20.25">
      <c r="A2903" s="335"/>
      <c r="B2903" s="336"/>
      <c r="C2903" s="336"/>
      <c r="D2903" s="336"/>
      <c r="E2903" s="337"/>
      <c r="F2903" s="338"/>
    </row>
    <row r="2904" spans="1:6" ht="20.25">
      <c r="A2904" s="335"/>
      <c r="B2904" s="336"/>
      <c r="C2904" s="336"/>
      <c r="D2904" s="336"/>
      <c r="E2904" s="337"/>
      <c r="F2904" s="338"/>
    </row>
    <row r="2905" spans="1:6" ht="20.25">
      <c r="A2905" s="335"/>
      <c r="B2905" s="336"/>
      <c r="C2905" s="336"/>
      <c r="D2905" s="336"/>
      <c r="E2905" s="337"/>
      <c r="F2905" s="338"/>
    </row>
    <row r="2906" spans="1:6" ht="20.25">
      <c r="A2906" s="335"/>
      <c r="B2906" s="336"/>
      <c r="C2906" s="336"/>
      <c r="D2906" s="336"/>
      <c r="E2906" s="337"/>
      <c r="F2906" s="338"/>
    </row>
    <row r="2907" spans="1:6" ht="20.25">
      <c r="A2907" s="335"/>
      <c r="B2907" s="336"/>
      <c r="C2907" s="336"/>
      <c r="D2907" s="336"/>
      <c r="E2907" s="337"/>
      <c r="F2907" s="338"/>
    </row>
    <row r="2908" spans="1:6" ht="20.25">
      <c r="A2908" s="335"/>
      <c r="B2908" s="336"/>
      <c r="C2908" s="336"/>
      <c r="D2908" s="336"/>
      <c r="E2908" s="337"/>
      <c r="F2908" s="338"/>
    </row>
    <row r="2909" spans="1:6" ht="20.25">
      <c r="A2909" s="335"/>
      <c r="B2909" s="336"/>
      <c r="C2909" s="336"/>
      <c r="D2909" s="336"/>
      <c r="E2909" s="337"/>
      <c r="F2909" s="338"/>
    </row>
    <row r="2910" spans="1:6" ht="20.25">
      <c r="A2910" s="335"/>
      <c r="B2910" s="336"/>
      <c r="C2910" s="336"/>
      <c r="D2910" s="336"/>
      <c r="E2910" s="337"/>
      <c r="F2910" s="338"/>
    </row>
    <row r="2911" spans="1:6" ht="20.25">
      <c r="A2911" s="335"/>
      <c r="B2911" s="336"/>
      <c r="C2911" s="336"/>
      <c r="D2911" s="336"/>
      <c r="E2911" s="337"/>
      <c r="F2911" s="338"/>
    </row>
    <row r="2912" spans="1:6" ht="20.25">
      <c r="A2912" s="335"/>
      <c r="B2912" s="336"/>
      <c r="C2912" s="336"/>
      <c r="D2912" s="336"/>
      <c r="E2912" s="337"/>
      <c r="F2912" s="338"/>
    </row>
    <row r="2913" spans="1:6" ht="20.25">
      <c r="A2913" s="335"/>
      <c r="B2913" s="336"/>
      <c r="C2913" s="336"/>
      <c r="D2913" s="336"/>
      <c r="E2913" s="337"/>
      <c r="F2913" s="338"/>
    </row>
    <row r="2914" spans="1:6" ht="20.25">
      <c r="A2914" s="335"/>
      <c r="B2914" s="336"/>
      <c r="C2914" s="336"/>
      <c r="D2914" s="336"/>
      <c r="E2914" s="337"/>
      <c r="F2914" s="338"/>
    </row>
    <row r="2915" spans="1:6" ht="20.25">
      <c r="A2915" s="335"/>
      <c r="B2915" s="336"/>
      <c r="C2915" s="336"/>
      <c r="D2915" s="336"/>
      <c r="E2915" s="337"/>
      <c r="F2915" s="338"/>
    </row>
    <row r="2916" spans="1:6" ht="20.25">
      <c r="A2916" s="335"/>
      <c r="B2916" s="336"/>
      <c r="C2916" s="336"/>
      <c r="D2916" s="336"/>
      <c r="E2916" s="337"/>
      <c r="F2916" s="338"/>
    </row>
    <row r="2917" spans="1:6" ht="20.25">
      <c r="A2917" s="335"/>
      <c r="B2917" s="336"/>
      <c r="C2917" s="336"/>
      <c r="D2917" s="336"/>
      <c r="E2917" s="337"/>
      <c r="F2917" s="338"/>
    </row>
    <row r="2918" spans="1:6" ht="20.25">
      <c r="A2918" s="335"/>
      <c r="B2918" s="336"/>
      <c r="C2918" s="336"/>
      <c r="D2918" s="336"/>
      <c r="E2918" s="337"/>
      <c r="F2918" s="338"/>
    </row>
    <row r="2919" spans="1:6" ht="20.25">
      <c r="A2919" s="335"/>
      <c r="B2919" s="336"/>
      <c r="C2919" s="336"/>
      <c r="D2919" s="336"/>
      <c r="E2919" s="337"/>
      <c r="F2919" s="338"/>
    </row>
    <row r="2920" spans="1:6" ht="20.25">
      <c r="A2920" s="335"/>
      <c r="B2920" s="336"/>
      <c r="C2920" s="336"/>
      <c r="D2920" s="336"/>
      <c r="E2920" s="337"/>
      <c r="F2920" s="338"/>
    </row>
    <row r="2921" spans="1:6" ht="20.25">
      <c r="A2921" s="335"/>
      <c r="B2921" s="336"/>
      <c r="C2921" s="336"/>
      <c r="D2921" s="336"/>
      <c r="E2921" s="337"/>
      <c r="F2921" s="338"/>
    </row>
    <row r="2922" spans="1:6" ht="20.25">
      <c r="A2922" s="335"/>
      <c r="B2922" s="336"/>
      <c r="C2922" s="336"/>
      <c r="D2922" s="336"/>
      <c r="E2922" s="337"/>
      <c r="F2922" s="338"/>
    </row>
    <row r="2923" spans="1:6" ht="20.25">
      <c r="A2923" s="335"/>
      <c r="B2923" s="336"/>
      <c r="C2923" s="336"/>
      <c r="D2923" s="336"/>
      <c r="E2923" s="337"/>
      <c r="F2923" s="338"/>
    </row>
    <row r="2924" spans="1:6" ht="20.25">
      <c r="A2924" s="335"/>
      <c r="B2924" s="336"/>
      <c r="C2924" s="336"/>
      <c r="D2924" s="336"/>
      <c r="E2924" s="337"/>
      <c r="F2924" s="338"/>
    </row>
    <row r="2925" spans="1:6" ht="20.25">
      <c r="A2925" s="335"/>
      <c r="B2925" s="336"/>
      <c r="C2925" s="336"/>
      <c r="D2925" s="336"/>
      <c r="E2925" s="337"/>
      <c r="F2925" s="338"/>
    </row>
    <row r="2926" spans="1:6" ht="20.25">
      <c r="A2926" s="335"/>
      <c r="B2926" s="336"/>
      <c r="C2926" s="336"/>
      <c r="D2926" s="336"/>
      <c r="E2926" s="337"/>
      <c r="F2926" s="338"/>
    </row>
    <row r="2927" spans="1:6" ht="20.25">
      <c r="A2927" s="335"/>
      <c r="B2927" s="336"/>
      <c r="C2927" s="336"/>
      <c r="D2927" s="336"/>
      <c r="E2927" s="337"/>
      <c r="F2927" s="338"/>
    </row>
    <row r="2928" spans="1:6" ht="20.25">
      <c r="A2928" s="335"/>
      <c r="B2928" s="336"/>
      <c r="C2928" s="336"/>
      <c r="D2928" s="336"/>
      <c r="E2928" s="337"/>
      <c r="F2928" s="338"/>
    </row>
    <row r="2929" spans="1:6" ht="20.25">
      <c r="A2929" s="335"/>
      <c r="B2929" s="336"/>
      <c r="C2929" s="336"/>
      <c r="D2929" s="336"/>
      <c r="E2929" s="337"/>
      <c r="F2929" s="338"/>
    </row>
    <row r="2930" spans="1:6" ht="20.25">
      <c r="A2930" s="335"/>
      <c r="B2930" s="336"/>
      <c r="C2930" s="336"/>
      <c r="D2930" s="336"/>
      <c r="E2930" s="337"/>
      <c r="F2930" s="338"/>
    </row>
    <row r="2931" spans="1:6" ht="20.25">
      <c r="A2931" s="335"/>
      <c r="B2931" s="336"/>
      <c r="C2931" s="336"/>
      <c r="D2931" s="336"/>
      <c r="E2931" s="337"/>
      <c r="F2931" s="338"/>
    </row>
    <row r="2932" spans="1:6" ht="20.25">
      <c r="A2932" s="335"/>
      <c r="B2932" s="336"/>
      <c r="C2932" s="336"/>
      <c r="D2932" s="336"/>
      <c r="E2932" s="337"/>
      <c r="F2932" s="338"/>
    </row>
    <row r="2933" spans="1:6" ht="20.25">
      <c r="A2933" s="335"/>
      <c r="B2933" s="336"/>
      <c r="C2933" s="336"/>
      <c r="D2933" s="336"/>
      <c r="E2933" s="337"/>
      <c r="F2933" s="338"/>
    </row>
    <row r="2934" spans="1:6" ht="20.25">
      <c r="A2934" s="335"/>
      <c r="B2934" s="336"/>
      <c r="C2934" s="336"/>
      <c r="D2934" s="336"/>
      <c r="E2934" s="337"/>
      <c r="F2934" s="338"/>
    </row>
    <row r="2935" spans="1:6" ht="20.25">
      <c r="A2935" s="335"/>
      <c r="B2935" s="336"/>
      <c r="C2935" s="336"/>
      <c r="D2935" s="336"/>
      <c r="E2935" s="337"/>
      <c r="F2935" s="338"/>
    </row>
    <row r="2936" spans="1:6" ht="20.25">
      <c r="A2936" s="335"/>
      <c r="B2936" s="336"/>
      <c r="C2936" s="336"/>
      <c r="D2936" s="336"/>
      <c r="E2936" s="337"/>
      <c r="F2936" s="338"/>
    </row>
    <row r="2937" spans="1:6" ht="20.25">
      <c r="A2937" s="335"/>
      <c r="B2937" s="336"/>
      <c r="C2937" s="336"/>
      <c r="D2937" s="336"/>
      <c r="E2937" s="337"/>
      <c r="F2937" s="338"/>
    </row>
    <row r="2938" spans="1:6" ht="20.25">
      <c r="A2938" s="335"/>
      <c r="B2938" s="336"/>
      <c r="C2938" s="336"/>
      <c r="D2938" s="336"/>
      <c r="E2938" s="337"/>
      <c r="F2938" s="338"/>
    </row>
    <row r="2939" spans="1:6" ht="20.25">
      <c r="A2939" s="335"/>
      <c r="B2939" s="336"/>
      <c r="C2939" s="336"/>
      <c r="D2939" s="336"/>
      <c r="E2939" s="337"/>
      <c r="F2939" s="338"/>
    </row>
    <row r="2940" spans="1:6" ht="20.25">
      <c r="A2940" s="335"/>
      <c r="B2940" s="336"/>
      <c r="C2940" s="336"/>
      <c r="D2940" s="336"/>
      <c r="E2940" s="337"/>
      <c r="F2940" s="338"/>
    </row>
    <row r="2941" spans="1:6" ht="20.25">
      <c r="A2941" s="335"/>
      <c r="B2941" s="336"/>
      <c r="C2941" s="336"/>
      <c r="D2941" s="336"/>
      <c r="E2941" s="337"/>
      <c r="F2941" s="338"/>
    </row>
    <row r="2942" spans="1:6" ht="20.25">
      <c r="A2942" s="335"/>
      <c r="B2942" s="336"/>
      <c r="C2942" s="336"/>
      <c r="D2942" s="336"/>
      <c r="E2942" s="337"/>
      <c r="F2942" s="338"/>
    </row>
    <row r="2943" spans="1:6" ht="20.25">
      <c r="A2943" s="335"/>
      <c r="B2943" s="336"/>
      <c r="C2943" s="336"/>
      <c r="D2943" s="336"/>
      <c r="E2943" s="337"/>
      <c r="F2943" s="338"/>
    </row>
    <row r="2944" spans="1:6" ht="20.25">
      <c r="A2944" s="335"/>
      <c r="B2944" s="336"/>
      <c r="C2944" s="336"/>
      <c r="D2944" s="336"/>
      <c r="E2944" s="337"/>
      <c r="F2944" s="338"/>
    </row>
    <row r="2945" spans="1:6" ht="20.25">
      <c r="A2945" s="335"/>
      <c r="B2945" s="336"/>
      <c r="C2945" s="336"/>
      <c r="D2945" s="336"/>
      <c r="E2945" s="337"/>
      <c r="F2945" s="338"/>
    </row>
    <row r="2946" spans="1:6" ht="20.25">
      <c r="A2946" s="335"/>
      <c r="B2946" s="336"/>
      <c r="C2946" s="336"/>
      <c r="D2946" s="336"/>
      <c r="E2946" s="337"/>
      <c r="F2946" s="338"/>
    </row>
    <row r="2947" spans="1:6" ht="20.25">
      <c r="A2947" s="335"/>
      <c r="B2947" s="336"/>
      <c r="C2947" s="336"/>
      <c r="D2947" s="336"/>
      <c r="E2947" s="337"/>
      <c r="F2947" s="338"/>
    </row>
    <row r="2948" spans="1:6" ht="20.25">
      <c r="A2948" s="335"/>
      <c r="B2948" s="336"/>
      <c r="C2948" s="336"/>
      <c r="D2948" s="336"/>
      <c r="E2948" s="337"/>
      <c r="F2948" s="338"/>
    </row>
    <row r="2949" spans="1:6" ht="20.25">
      <c r="A2949" s="335"/>
      <c r="B2949" s="336"/>
      <c r="C2949" s="336"/>
      <c r="D2949" s="336"/>
      <c r="E2949" s="337"/>
      <c r="F2949" s="338"/>
    </row>
    <row r="2950" spans="1:6" ht="20.25">
      <c r="A2950" s="335"/>
      <c r="B2950" s="336"/>
      <c r="C2950" s="336"/>
      <c r="D2950" s="336"/>
      <c r="E2950" s="337"/>
      <c r="F2950" s="338"/>
    </row>
    <row r="2951" spans="1:6" ht="20.25">
      <c r="A2951" s="335"/>
      <c r="B2951" s="336"/>
      <c r="C2951" s="336"/>
      <c r="D2951" s="336"/>
      <c r="E2951" s="337"/>
      <c r="F2951" s="338"/>
    </row>
    <row r="2952" spans="1:6" ht="20.25">
      <c r="A2952" s="335"/>
      <c r="B2952" s="336"/>
      <c r="C2952" s="336"/>
      <c r="D2952" s="336"/>
      <c r="E2952" s="337"/>
      <c r="F2952" s="338"/>
    </row>
    <row r="2953" spans="1:6" ht="20.25">
      <c r="A2953" s="335"/>
      <c r="B2953" s="336"/>
      <c r="C2953" s="336"/>
      <c r="D2953" s="336"/>
      <c r="E2953" s="337"/>
      <c r="F2953" s="338"/>
    </row>
    <row r="2954" spans="1:6" ht="20.25">
      <c r="A2954" s="335"/>
      <c r="B2954" s="336"/>
      <c r="C2954" s="336"/>
      <c r="D2954" s="336"/>
      <c r="E2954" s="337"/>
      <c r="F2954" s="338"/>
    </row>
    <row r="2955" spans="1:6" ht="20.25">
      <c r="A2955" s="335"/>
      <c r="B2955" s="336"/>
      <c r="C2955" s="336"/>
      <c r="D2955" s="336"/>
      <c r="E2955" s="337"/>
      <c r="F2955" s="338"/>
    </row>
    <row r="2956" spans="1:6" ht="20.25">
      <c r="A2956" s="335"/>
      <c r="B2956" s="336"/>
      <c r="C2956" s="336"/>
      <c r="D2956" s="336"/>
      <c r="E2956" s="337"/>
      <c r="F2956" s="338"/>
    </row>
    <row r="2957" spans="1:6" ht="20.25">
      <c r="A2957" s="335"/>
      <c r="B2957" s="336"/>
      <c r="C2957" s="336"/>
      <c r="D2957" s="336"/>
      <c r="E2957" s="337"/>
      <c r="F2957" s="338"/>
    </row>
    <row r="2958" spans="1:6" ht="20.25">
      <c r="A2958" s="335"/>
      <c r="B2958" s="336"/>
      <c r="C2958" s="336"/>
      <c r="D2958" s="336"/>
      <c r="E2958" s="337"/>
      <c r="F2958" s="338"/>
    </row>
    <row r="2959" spans="1:6" ht="20.25">
      <c r="A2959" s="335"/>
      <c r="B2959" s="336"/>
      <c r="C2959" s="336"/>
      <c r="D2959" s="336"/>
      <c r="E2959" s="337"/>
      <c r="F2959" s="338"/>
    </row>
    <row r="2960" spans="1:6" ht="20.25">
      <c r="A2960" s="335"/>
      <c r="B2960" s="336"/>
      <c r="C2960" s="336"/>
      <c r="D2960" s="336"/>
      <c r="E2960" s="337"/>
      <c r="F2960" s="338"/>
    </row>
    <row r="2961" spans="1:6" ht="20.25">
      <c r="A2961" s="335"/>
      <c r="B2961" s="336"/>
      <c r="C2961" s="336"/>
      <c r="D2961" s="336"/>
      <c r="E2961" s="337"/>
      <c r="F2961" s="338"/>
    </row>
    <row r="2962" spans="1:6" ht="20.25">
      <c r="A2962" s="335"/>
      <c r="B2962" s="336"/>
      <c r="C2962" s="336"/>
      <c r="D2962" s="336"/>
      <c r="E2962" s="337"/>
      <c r="F2962" s="338"/>
    </row>
    <row r="2963" spans="1:6" ht="20.25">
      <c r="A2963" s="335"/>
      <c r="B2963" s="336"/>
      <c r="C2963" s="336"/>
      <c r="D2963" s="336"/>
      <c r="E2963" s="337"/>
      <c r="F2963" s="338"/>
    </row>
    <row r="2964" spans="1:6" ht="20.25">
      <c r="A2964" s="335"/>
      <c r="B2964" s="336"/>
      <c r="C2964" s="336"/>
      <c r="D2964" s="336"/>
      <c r="E2964" s="337"/>
      <c r="F2964" s="338"/>
    </row>
    <row r="2965" spans="1:6" ht="20.25">
      <c r="A2965" s="335"/>
      <c r="B2965" s="336"/>
      <c r="C2965" s="336"/>
      <c r="D2965" s="336"/>
      <c r="E2965" s="337"/>
      <c r="F2965" s="338"/>
    </row>
    <row r="2966" spans="1:6" ht="20.25">
      <c r="A2966" s="335"/>
      <c r="B2966" s="336"/>
      <c r="C2966" s="336"/>
      <c r="D2966" s="336"/>
      <c r="E2966" s="337"/>
      <c r="F2966" s="338"/>
    </row>
    <row r="2967" spans="1:6" ht="20.25">
      <c r="A2967" s="335"/>
      <c r="B2967" s="336"/>
      <c r="C2967" s="336"/>
      <c r="D2967" s="336"/>
      <c r="E2967" s="337"/>
      <c r="F2967" s="338"/>
    </row>
    <row r="2968" spans="1:6" ht="20.25">
      <c r="A2968" s="335"/>
      <c r="B2968" s="336"/>
      <c r="C2968" s="336"/>
      <c r="D2968" s="336"/>
      <c r="E2968" s="337"/>
      <c r="F2968" s="338"/>
    </row>
  </sheetData>
  <sheetProtection/>
  <mergeCells count="11">
    <mergeCell ref="C296:F297"/>
    <mergeCell ref="A291:H291"/>
    <mergeCell ref="A1:H1"/>
    <mergeCell ref="A2:H2"/>
    <mergeCell ref="A197:H197"/>
    <mergeCell ref="A198:H198"/>
    <mergeCell ref="A290:H290"/>
    <mergeCell ref="J154:N154"/>
    <mergeCell ref="D4:F4"/>
    <mergeCell ref="A97:H97"/>
    <mergeCell ref="A98:H98"/>
  </mergeCells>
  <printOptions horizontalCentered="1"/>
  <pageMargins left="0.45" right="0.45" top="0.75" bottom="0.5" header="0.5" footer="0.5"/>
  <pageSetup fitToHeight="10" horizontalDpi="600" verticalDpi="600" orientation="portrait" scale="46" r:id="rId1"/>
  <headerFooter alignWithMargins="0">
    <oddHeader>&amp;C&amp;"Times New Roman,Bold"&amp;16ATTACHMENT H-1  Page &amp;P of &amp;N
The Empire District Electric Company</oddHeader>
  </headerFooter>
  <rowBreaks count="3" manualBreakCount="3">
    <brk id="96" max="7" man="1"/>
    <brk id="196" max="7" man="1"/>
    <brk id="289" max="7" man="1"/>
  </rowBreaks>
  <colBreaks count="1" manualBreakCount="1">
    <brk id="8" max="316" man="1"/>
  </colBreaks>
</worksheet>
</file>

<file path=xl/worksheets/sheet4.xml><?xml version="1.0" encoding="utf-8"?>
<worksheet xmlns="http://schemas.openxmlformats.org/spreadsheetml/2006/main" xmlns:r="http://schemas.openxmlformats.org/officeDocument/2006/relationships">
  <dimension ref="B1:K137"/>
  <sheetViews>
    <sheetView view="pageBreakPreview" zoomScale="60" zoomScaleNormal="60" zoomScalePageLayoutView="0" workbookViewId="0" topLeftCell="A1">
      <selection activeCell="B5" sqref="B5"/>
    </sheetView>
  </sheetViews>
  <sheetFormatPr defaultColWidth="9.140625" defaultRowHeight="12.75"/>
  <cols>
    <col min="1" max="2" width="5.7109375" style="0" customWidth="1"/>
    <col min="3" max="3" width="10.421875" style="0" customWidth="1"/>
    <col min="4" max="4" width="51.7109375" style="0" customWidth="1"/>
    <col min="5" max="5" width="20.7109375" style="0" bestFit="1" customWidth="1"/>
    <col min="6" max="7" width="16.7109375" style="0" customWidth="1"/>
    <col min="8" max="10" width="15.140625" style="0" customWidth="1"/>
    <col min="11" max="11" width="50.57421875" style="0" customWidth="1"/>
  </cols>
  <sheetData>
    <row r="1" spans="2:11" ht="20.25">
      <c r="B1" s="1419" t="s">
        <v>394</v>
      </c>
      <c r="C1" s="1419"/>
      <c r="D1" s="1420"/>
      <c r="E1" s="1420"/>
      <c r="F1" s="1420"/>
      <c r="G1" s="1420"/>
      <c r="H1" s="1420"/>
      <c r="I1" s="1420"/>
      <c r="J1" s="1420"/>
      <c r="K1" s="1420"/>
    </row>
    <row r="2" spans="2:11" ht="19.5">
      <c r="B2" s="1421" t="str">
        <f>Inputs!B2</f>
        <v>(For Rate Year Beginning July 1, 2015, Based on 2014 Data)</v>
      </c>
      <c r="C2" s="1421"/>
      <c r="D2" s="1421"/>
      <c r="E2" s="1421"/>
      <c r="F2" s="1421"/>
      <c r="G2" s="1422"/>
      <c r="H2" s="1422"/>
      <c r="I2" s="1368"/>
      <c r="J2" s="1368"/>
      <c r="K2" s="1368"/>
    </row>
    <row r="3" spans="2:11" ht="7.5" customHeight="1">
      <c r="B3" s="581"/>
      <c r="C3" s="581"/>
      <c r="D3" s="582"/>
      <c r="E3" s="582"/>
      <c r="F3" s="582"/>
      <c r="G3" s="582"/>
      <c r="H3" s="582"/>
      <c r="I3" s="583"/>
      <c r="J3" s="582"/>
      <c r="K3" s="582"/>
    </row>
    <row r="4" spans="2:11" ht="15">
      <c r="B4" s="581"/>
      <c r="C4" s="581"/>
      <c r="D4" s="583"/>
      <c r="E4" s="584" t="s">
        <v>1270</v>
      </c>
      <c r="F4" s="584" t="s">
        <v>1271</v>
      </c>
      <c r="G4" s="584" t="s">
        <v>1272</v>
      </c>
      <c r="H4" s="584" t="s">
        <v>1273</v>
      </c>
      <c r="I4" s="584" t="s">
        <v>1274</v>
      </c>
      <c r="J4" s="584" t="s">
        <v>1275</v>
      </c>
      <c r="K4" s="584" t="s">
        <v>1276</v>
      </c>
    </row>
    <row r="5" spans="2:11" ht="15">
      <c r="B5" s="585"/>
      <c r="C5" s="585"/>
      <c r="D5" s="586"/>
      <c r="E5" s="1022"/>
      <c r="F5" s="1412" t="s">
        <v>831</v>
      </c>
      <c r="G5" s="1412" t="s">
        <v>832</v>
      </c>
      <c r="H5" s="1023"/>
      <c r="I5" s="1023"/>
      <c r="J5" s="1023" t="s">
        <v>1201</v>
      </c>
      <c r="K5" s="584" t="s">
        <v>1136</v>
      </c>
    </row>
    <row r="6" spans="2:11" ht="15">
      <c r="B6" s="585"/>
      <c r="C6" s="585"/>
      <c r="D6" s="586"/>
      <c r="E6" s="1024" t="s">
        <v>1136</v>
      </c>
      <c r="F6" s="1413"/>
      <c r="G6" s="1413"/>
      <c r="H6" s="1023" t="s">
        <v>916</v>
      </c>
      <c r="I6" s="1023" t="s">
        <v>1031</v>
      </c>
      <c r="J6" s="1023" t="s">
        <v>1277</v>
      </c>
      <c r="K6" s="582"/>
    </row>
    <row r="7" spans="2:11" ht="15">
      <c r="B7" s="585"/>
      <c r="C7" s="585"/>
      <c r="D7" s="586"/>
      <c r="E7" s="1023" t="s">
        <v>1278</v>
      </c>
      <c r="F7" s="1414"/>
      <c r="G7" s="1414"/>
      <c r="H7" s="1023" t="s">
        <v>1030</v>
      </c>
      <c r="I7" s="1023" t="s">
        <v>1030</v>
      </c>
      <c r="J7" s="1023" t="s">
        <v>1280</v>
      </c>
      <c r="K7" s="584" t="s">
        <v>705</v>
      </c>
    </row>
    <row r="8" spans="2:11" ht="15">
      <c r="B8" s="588" t="s">
        <v>692</v>
      </c>
      <c r="C8" s="589" t="s">
        <v>1281</v>
      </c>
      <c r="D8" s="590" t="s">
        <v>1282</v>
      </c>
      <c r="E8" s="586"/>
      <c r="F8" s="586"/>
      <c r="G8" s="586"/>
      <c r="H8" s="586"/>
      <c r="I8" s="586"/>
      <c r="J8" s="586"/>
      <c r="K8" s="586"/>
    </row>
    <row r="9" spans="2:11" ht="15">
      <c r="B9" s="902">
        <v>1</v>
      </c>
      <c r="C9" s="1349">
        <v>190.117</v>
      </c>
      <c r="D9" s="1350"/>
      <c r="E9" s="1351"/>
      <c r="F9" s="1351"/>
      <c r="G9" s="1351"/>
      <c r="H9" s="1351"/>
      <c r="I9" s="1351"/>
      <c r="J9" s="900"/>
      <c r="K9" s="1350"/>
    </row>
    <row r="10" spans="2:11" ht="30">
      <c r="B10" s="902">
        <f>B9+1</f>
        <v>2</v>
      </c>
      <c r="C10" s="1349">
        <v>190.122</v>
      </c>
      <c r="D10" s="1350" t="s">
        <v>1319</v>
      </c>
      <c r="E10" s="1351">
        <v>3652</v>
      </c>
      <c r="F10" s="1351"/>
      <c r="G10" s="1351"/>
      <c r="H10" s="1351">
        <v>3652</v>
      </c>
      <c r="I10" s="1351"/>
      <c r="J10" s="900"/>
      <c r="K10" s="1350" t="s">
        <v>1320</v>
      </c>
    </row>
    <row r="11" spans="2:11" ht="30">
      <c r="B11" s="1355">
        <f>B10+1</f>
        <v>3</v>
      </c>
      <c r="C11" s="1349">
        <v>190.123</v>
      </c>
      <c r="D11" s="1350" t="s">
        <v>1321</v>
      </c>
      <c r="E11" s="1351">
        <v>1259584</v>
      </c>
      <c r="F11" s="1351"/>
      <c r="G11" s="1351"/>
      <c r="H11" s="1351">
        <v>1259584</v>
      </c>
      <c r="I11" s="1351"/>
      <c r="J11" s="901"/>
      <c r="K11" s="1350" t="s">
        <v>1322</v>
      </c>
    </row>
    <row r="12" spans="2:11" ht="30">
      <c r="B12" s="1355">
        <f aca="true" t="shared" si="0" ref="B12:B29">B11+1</f>
        <v>4</v>
      </c>
      <c r="C12" s="1349">
        <v>190.124</v>
      </c>
      <c r="D12" s="1350" t="s">
        <v>1323</v>
      </c>
      <c r="E12" s="1351">
        <v>-4390908</v>
      </c>
      <c r="F12" s="1351">
        <v>-4390908</v>
      </c>
      <c r="G12" s="1351"/>
      <c r="H12" s="1351"/>
      <c r="I12" s="1351"/>
      <c r="J12" s="901"/>
      <c r="K12" s="1350" t="s">
        <v>1324</v>
      </c>
    </row>
    <row r="13" spans="2:11" ht="15">
      <c r="B13" s="1355">
        <f t="shared" si="0"/>
        <v>5</v>
      </c>
      <c r="C13" s="1349">
        <v>190.125</v>
      </c>
      <c r="D13" s="1350" t="s">
        <v>1325</v>
      </c>
      <c r="E13" s="1351">
        <v>1050395</v>
      </c>
      <c r="F13" s="1351"/>
      <c r="G13" s="1351"/>
      <c r="H13" s="1351"/>
      <c r="I13" s="1351">
        <v>1050395</v>
      </c>
      <c r="J13" s="901"/>
      <c r="K13" s="1350" t="s">
        <v>1326</v>
      </c>
    </row>
    <row r="14" spans="2:11" ht="15">
      <c r="B14" s="1355">
        <f t="shared" si="0"/>
        <v>6</v>
      </c>
      <c r="C14" s="1349">
        <v>190.114</v>
      </c>
      <c r="D14" s="1350" t="s">
        <v>1412</v>
      </c>
      <c r="E14" s="1351">
        <v>10016432</v>
      </c>
      <c r="F14" s="1351">
        <v>10016432</v>
      </c>
      <c r="G14" s="1351"/>
      <c r="H14" s="1351"/>
      <c r="I14" s="1351"/>
      <c r="J14" s="901"/>
      <c r="K14" s="1350" t="s">
        <v>107</v>
      </c>
    </row>
    <row r="15" spans="2:11" ht="60">
      <c r="B15" s="1355">
        <f t="shared" si="0"/>
        <v>7</v>
      </c>
      <c r="C15" s="1349">
        <v>190.211</v>
      </c>
      <c r="D15" s="1350" t="s">
        <v>1327</v>
      </c>
      <c r="E15" s="1351">
        <v>1753531</v>
      </c>
      <c r="F15" s="1351">
        <v>1753531</v>
      </c>
      <c r="G15" s="1351"/>
      <c r="H15" s="1351"/>
      <c r="I15" s="1351"/>
      <c r="J15" s="901"/>
      <c r="K15" s="1350" t="s">
        <v>1328</v>
      </c>
    </row>
    <row r="16" spans="2:11" ht="15">
      <c r="B16" s="1355">
        <f t="shared" si="0"/>
        <v>8</v>
      </c>
      <c r="C16" s="1349">
        <v>190.23</v>
      </c>
      <c r="D16" s="1350" t="s">
        <v>1329</v>
      </c>
      <c r="E16" s="1352">
        <v>22000000</v>
      </c>
      <c r="F16" s="1352"/>
      <c r="G16" s="1351"/>
      <c r="H16" s="1351">
        <v>22000000</v>
      </c>
      <c r="I16" s="1351"/>
      <c r="J16" s="901"/>
      <c r="K16" s="1350" t="s">
        <v>1465</v>
      </c>
    </row>
    <row r="17" spans="2:11" ht="15">
      <c r="B17" s="1355">
        <f t="shared" si="0"/>
        <v>9</v>
      </c>
      <c r="C17" s="1349">
        <v>190.26</v>
      </c>
      <c r="D17" s="1350" t="s">
        <v>1330</v>
      </c>
      <c r="E17" s="1351">
        <v>-979589</v>
      </c>
      <c r="F17" s="1351"/>
      <c r="G17" s="1351"/>
      <c r="H17" s="1351"/>
      <c r="I17" s="1351">
        <v>-979589</v>
      </c>
      <c r="J17" s="901"/>
      <c r="K17" s="1350" t="s">
        <v>1331</v>
      </c>
    </row>
    <row r="18" spans="2:11" ht="30">
      <c r="B18" s="1355">
        <f t="shared" si="0"/>
        <v>10</v>
      </c>
      <c r="C18" s="1349">
        <v>190.31</v>
      </c>
      <c r="D18" s="1350" t="s">
        <v>1332</v>
      </c>
      <c r="E18" s="1351">
        <v>8309361</v>
      </c>
      <c r="F18" s="1351">
        <v>8309361</v>
      </c>
      <c r="G18" s="1351"/>
      <c r="H18" s="1351"/>
      <c r="I18" s="1351"/>
      <c r="J18" s="901"/>
      <c r="K18" s="1350" t="s">
        <v>1333</v>
      </c>
    </row>
    <row r="19" spans="2:11" ht="15">
      <c r="B19" s="1355">
        <f t="shared" si="0"/>
        <v>11</v>
      </c>
      <c r="C19" s="1349">
        <v>190.32</v>
      </c>
      <c r="D19" s="1350" t="s">
        <v>1334</v>
      </c>
      <c r="E19" s="1351">
        <v>13349514</v>
      </c>
      <c r="F19" s="1351">
        <v>13349514</v>
      </c>
      <c r="G19" s="1351"/>
      <c r="H19" s="1351"/>
      <c r="I19" s="1351"/>
      <c r="J19" s="901"/>
      <c r="K19" s="1350" t="s">
        <v>1335</v>
      </c>
    </row>
    <row r="20" spans="2:11" ht="15">
      <c r="B20" s="1355">
        <f t="shared" si="0"/>
        <v>12</v>
      </c>
      <c r="C20" s="1349">
        <v>190.33</v>
      </c>
      <c r="D20" s="1350" t="s">
        <v>1336</v>
      </c>
      <c r="E20" s="1351">
        <v>5653769</v>
      </c>
      <c r="F20" s="1351"/>
      <c r="G20" s="1351"/>
      <c r="H20" s="1351"/>
      <c r="I20" s="1351">
        <v>5653769</v>
      </c>
      <c r="J20" s="901"/>
      <c r="K20" s="1350" t="s">
        <v>1337</v>
      </c>
    </row>
    <row r="21" spans="2:11" ht="15">
      <c r="B21" s="1355">
        <f t="shared" si="0"/>
        <v>13</v>
      </c>
      <c r="C21" s="1349">
        <v>190.331</v>
      </c>
      <c r="D21" s="1350" t="s">
        <v>1338</v>
      </c>
      <c r="E21" s="1351">
        <v>-4866903</v>
      </c>
      <c r="F21" s="1351"/>
      <c r="G21" s="1351"/>
      <c r="H21" s="1351"/>
      <c r="I21" s="1351">
        <v>-4866903</v>
      </c>
      <c r="J21" s="901"/>
      <c r="K21" s="1350" t="s">
        <v>1339</v>
      </c>
    </row>
    <row r="22" spans="2:11" ht="30">
      <c r="B22" s="1355">
        <f t="shared" si="0"/>
        <v>14</v>
      </c>
      <c r="C22" s="1349">
        <v>190.34</v>
      </c>
      <c r="D22" s="1350" t="s">
        <v>1340</v>
      </c>
      <c r="E22" s="1351">
        <v>15509824</v>
      </c>
      <c r="F22" s="1351"/>
      <c r="G22" s="1351"/>
      <c r="H22" s="1351">
        <v>15509824</v>
      </c>
      <c r="I22" s="1351"/>
      <c r="J22" s="901"/>
      <c r="K22" s="1350" t="s">
        <v>1341</v>
      </c>
    </row>
    <row r="23" spans="2:11" ht="15">
      <c r="B23" s="1355">
        <f t="shared" si="0"/>
        <v>15</v>
      </c>
      <c r="C23" s="1349">
        <v>190.112</v>
      </c>
      <c r="D23" s="1350" t="s">
        <v>614</v>
      </c>
      <c r="E23" s="1351">
        <v>-9526996</v>
      </c>
      <c r="F23" s="1351">
        <v>-9526996</v>
      </c>
      <c r="G23" s="1351"/>
      <c r="H23" s="1351"/>
      <c r="I23" s="1351"/>
      <c r="J23" s="901"/>
      <c r="K23" s="1350" t="s">
        <v>616</v>
      </c>
    </row>
    <row r="24" spans="2:11" ht="30">
      <c r="B24" s="1355">
        <f t="shared" si="0"/>
        <v>16</v>
      </c>
      <c r="C24" s="1349">
        <v>190.113</v>
      </c>
      <c r="D24" s="1350" t="s">
        <v>615</v>
      </c>
      <c r="E24" s="1351">
        <v>6366649</v>
      </c>
      <c r="F24" s="1351">
        <v>6366649</v>
      </c>
      <c r="G24" s="1351"/>
      <c r="H24" s="1351"/>
      <c r="I24" s="1351"/>
      <c r="J24" s="901"/>
      <c r="K24" s="1350" t="s">
        <v>617</v>
      </c>
    </row>
    <row r="25" spans="2:11" ht="30">
      <c r="B25" s="1355">
        <f t="shared" si="0"/>
        <v>17</v>
      </c>
      <c r="C25" s="1349">
        <v>190.356</v>
      </c>
      <c r="D25" s="1350" t="s">
        <v>1342</v>
      </c>
      <c r="E25" s="1351">
        <v>32738971</v>
      </c>
      <c r="F25" s="1351"/>
      <c r="G25" s="1351"/>
      <c r="H25" s="1351"/>
      <c r="I25" s="1351">
        <v>32738971</v>
      </c>
      <c r="J25" s="901"/>
      <c r="K25" s="1350" t="s">
        <v>1343</v>
      </c>
    </row>
    <row r="26" spans="2:11" ht="30">
      <c r="B26" s="1355">
        <f t="shared" si="0"/>
        <v>18</v>
      </c>
      <c r="C26" s="1349">
        <v>190.35</v>
      </c>
      <c r="D26" s="1350" t="s">
        <v>1345</v>
      </c>
      <c r="E26" s="1351">
        <v>471102</v>
      </c>
      <c r="F26" s="1351">
        <v>471102</v>
      </c>
      <c r="G26" s="1351"/>
      <c r="H26" s="1351"/>
      <c r="I26" s="1351"/>
      <c r="J26" s="901"/>
      <c r="K26" s="1350" t="s">
        <v>429</v>
      </c>
    </row>
    <row r="27" spans="2:11" ht="15">
      <c r="B27" s="1355">
        <f t="shared" si="0"/>
        <v>19</v>
      </c>
      <c r="C27" s="1349">
        <v>190.995</v>
      </c>
      <c r="D27" s="1350" t="s">
        <v>102</v>
      </c>
      <c r="E27" s="1353">
        <v>0</v>
      </c>
      <c r="F27" s="1353">
        <v>0</v>
      </c>
      <c r="G27" s="1351"/>
      <c r="H27" s="1351"/>
      <c r="I27" s="1351"/>
      <c r="J27" s="901"/>
      <c r="K27" s="1350" t="s">
        <v>103</v>
      </c>
    </row>
    <row r="28" spans="2:11" ht="30.75" customHeight="1">
      <c r="B28" s="1355">
        <f t="shared" si="0"/>
        <v>20</v>
      </c>
      <c r="C28" s="1349" t="s">
        <v>1408</v>
      </c>
      <c r="D28" s="1350" t="s">
        <v>614</v>
      </c>
      <c r="E28" s="1351">
        <v>8692728</v>
      </c>
      <c r="F28" s="1351">
        <v>8692728</v>
      </c>
      <c r="G28" s="1351"/>
      <c r="H28" s="1351"/>
      <c r="I28" s="1351"/>
      <c r="J28" s="901"/>
      <c r="K28" s="1350" t="s">
        <v>616</v>
      </c>
    </row>
    <row r="29" spans="2:11" ht="15">
      <c r="B29" s="1355">
        <f t="shared" si="0"/>
        <v>21</v>
      </c>
      <c r="C29" s="1349">
        <v>190.999</v>
      </c>
      <c r="D29" s="1350" t="s">
        <v>1410</v>
      </c>
      <c r="E29" s="1351">
        <v>19200000</v>
      </c>
      <c r="F29" s="1351">
        <v>19200000</v>
      </c>
      <c r="G29" s="1351"/>
      <c r="H29" s="1351"/>
      <c r="I29" s="1351"/>
      <c r="J29" s="901"/>
      <c r="K29" s="1350" t="s">
        <v>1411</v>
      </c>
    </row>
    <row r="30" spans="2:11" ht="15">
      <c r="B30" s="1355" t="s">
        <v>1416</v>
      </c>
      <c r="C30" s="1349">
        <v>190.989</v>
      </c>
      <c r="D30" s="1350" t="s">
        <v>1419</v>
      </c>
      <c r="E30" s="1354">
        <v>-23700000</v>
      </c>
      <c r="F30" s="1354">
        <v>-23700000</v>
      </c>
      <c r="G30" s="1351"/>
      <c r="H30" s="1351"/>
      <c r="I30" s="1351"/>
      <c r="J30" s="901"/>
      <c r="K30" s="1350" t="s">
        <v>1427</v>
      </c>
    </row>
    <row r="31" spans="2:11" ht="15">
      <c r="B31" s="591"/>
      <c r="C31" s="585"/>
      <c r="D31" s="593"/>
      <c r="E31" s="592"/>
      <c r="F31" s="592"/>
      <c r="G31" s="592"/>
      <c r="H31" s="592"/>
      <c r="I31" s="592"/>
      <c r="J31" s="592"/>
      <c r="K31" s="586"/>
    </row>
    <row r="32" spans="2:11" ht="15">
      <c r="B32" s="591">
        <f>B29+1</f>
        <v>22</v>
      </c>
      <c r="C32" s="585"/>
      <c r="D32" s="594" t="s">
        <v>104</v>
      </c>
      <c r="E32" s="592">
        <f>SUM(E9:E30)</f>
        <v>102911116</v>
      </c>
      <c r="F32" s="592">
        <f>SUM(F9:F30)</f>
        <v>30541413</v>
      </c>
      <c r="G32" s="1162">
        <f>SUM(G9:G30)</f>
        <v>0</v>
      </c>
      <c r="H32" s="592">
        <f>SUM(H9:H30)</f>
        <v>38773060</v>
      </c>
      <c r="I32" s="592">
        <f>SUM(I9:I30)</f>
        <v>33596643</v>
      </c>
      <c r="J32" s="592"/>
      <c r="K32" s="586"/>
    </row>
    <row r="33" spans="2:11" ht="15">
      <c r="B33" s="591">
        <f>B32+1</f>
        <v>23</v>
      </c>
      <c r="C33" s="585"/>
      <c r="D33" s="594" t="s">
        <v>59</v>
      </c>
      <c r="E33" s="837">
        <f>Inputs!D43</f>
        <v>102911116</v>
      </c>
      <c r="F33" s="592"/>
      <c r="G33" s="592"/>
      <c r="H33" s="592"/>
      <c r="I33" s="592"/>
      <c r="J33" s="592"/>
      <c r="K33" s="586"/>
    </row>
    <row r="34" spans="2:11" ht="15">
      <c r="B34" s="591">
        <f>B33+1</f>
        <v>24</v>
      </c>
      <c r="C34" s="595"/>
      <c r="D34" s="596" t="s">
        <v>105</v>
      </c>
      <c r="E34" s="597"/>
      <c r="F34" s="598">
        <f>0</f>
        <v>0</v>
      </c>
      <c r="G34" s="598">
        <f>1</f>
        <v>1</v>
      </c>
      <c r="H34" s="598">
        <f>'Appendix A'!H28</f>
        <v>0.12372632858029224</v>
      </c>
      <c r="I34" s="598">
        <f>'Appendix A'!H16</f>
        <v>0.07775967576236809</v>
      </c>
      <c r="J34" s="586"/>
      <c r="K34" s="586"/>
    </row>
    <row r="35" spans="2:11" ht="15">
      <c r="B35" s="591">
        <f>B34+1</f>
        <v>25</v>
      </c>
      <c r="C35" s="585"/>
      <c r="D35" s="594" t="s">
        <v>1213</v>
      </c>
      <c r="E35" s="592"/>
      <c r="F35" s="957">
        <f>F32*F34</f>
        <v>0</v>
      </c>
      <c r="G35" s="957">
        <f>G32*G34</f>
        <v>0</v>
      </c>
      <c r="H35" s="592">
        <f>H32*H34</f>
        <v>4797248.361623386</v>
      </c>
      <c r="I35" s="592">
        <f>I32*I34</f>
        <v>2612464.0663840333</v>
      </c>
      <c r="J35" s="599">
        <f>SUM(F35:I35)</f>
        <v>7409712.428007419</v>
      </c>
      <c r="K35" s="586"/>
    </row>
    <row r="36" spans="2:11" ht="6.75" customHeight="1">
      <c r="B36" s="591"/>
      <c r="C36" s="585"/>
      <c r="D36" s="594"/>
      <c r="E36" s="592"/>
      <c r="F36" s="592"/>
      <c r="G36" s="592"/>
      <c r="H36" s="592"/>
      <c r="I36" s="592"/>
      <c r="J36" s="600"/>
      <c r="K36" s="586"/>
    </row>
    <row r="37" spans="2:11" ht="15">
      <c r="B37" s="591"/>
      <c r="C37" s="582" t="s">
        <v>106</v>
      </c>
      <c r="D37" s="594"/>
      <c r="E37" s="592"/>
      <c r="F37" s="592"/>
      <c r="G37" s="582"/>
      <c r="H37" s="592"/>
      <c r="I37" s="592"/>
      <c r="J37" s="600"/>
      <c r="K37" s="586"/>
    </row>
    <row r="38" spans="2:11" ht="15">
      <c r="B38" s="591"/>
      <c r="C38" s="582"/>
      <c r="D38" s="594"/>
      <c r="E38" s="592"/>
      <c r="F38" s="592"/>
      <c r="G38" s="582"/>
      <c r="H38" s="592"/>
      <c r="I38" s="592"/>
      <c r="J38" s="600"/>
      <c r="K38" s="586"/>
    </row>
    <row r="39" spans="2:11" ht="15.75" customHeight="1">
      <c r="B39" s="591"/>
      <c r="C39" s="1423" t="s">
        <v>1415</v>
      </c>
      <c r="D39" s="1423"/>
      <c r="E39" s="1423"/>
      <c r="F39" s="1423"/>
      <c r="G39" s="1423"/>
      <c r="H39" s="1423"/>
      <c r="I39" s="1423"/>
      <c r="J39" s="1423"/>
      <c r="K39" s="1017"/>
    </row>
    <row r="40" spans="2:11" ht="15.75" customHeight="1">
      <c r="B40" s="591"/>
      <c r="C40" s="1423"/>
      <c r="D40" s="1423"/>
      <c r="E40" s="1423"/>
      <c r="F40" s="1423"/>
      <c r="G40" s="1423"/>
      <c r="H40" s="1423"/>
      <c r="I40" s="1423"/>
      <c r="J40" s="1423"/>
      <c r="K40" s="1017"/>
    </row>
    <row r="41" spans="2:11" ht="15.75" customHeight="1">
      <c r="B41" s="591"/>
      <c r="C41" s="1424"/>
      <c r="D41" s="1424"/>
      <c r="E41" s="1424"/>
      <c r="F41" s="1424"/>
      <c r="G41" s="1424"/>
      <c r="H41" s="1424"/>
      <c r="I41" s="1424"/>
      <c r="J41" s="1424"/>
      <c r="K41" s="1017"/>
    </row>
    <row r="42" spans="2:11" ht="15">
      <c r="B42" s="1242"/>
      <c r="C42" s="1356" t="s">
        <v>1420</v>
      </c>
      <c r="D42" s="1357"/>
      <c r="E42" s="580"/>
      <c r="F42" s="580"/>
      <c r="G42" s="580"/>
      <c r="H42" s="580"/>
      <c r="I42" s="580"/>
      <c r="J42" s="580"/>
      <c r="K42" s="580"/>
    </row>
    <row r="43" spans="2:11" ht="15">
      <c r="B43" s="1410" t="s">
        <v>1066</v>
      </c>
      <c r="C43" s="1410"/>
      <c r="D43" s="1410"/>
      <c r="E43" s="1410"/>
      <c r="F43" s="1410"/>
      <c r="G43" s="1410"/>
      <c r="H43" s="1410"/>
      <c r="I43" s="1410"/>
      <c r="J43" s="1410"/>
      <c r="K43" s="1410"/>
    </row>
    <row r="44" spans="2:11" ht="15">
      <c r="B44" s="1418" t="s">
        <v>119</v>
      </c>
      <c r="C44" s="1418"/>
      <c r="D44" s="1418"/>
      <c r="E44" s="1418"/>
      <c r="F44" s="1418"/>
      <c r="G44" s="1418"/>
      <c r="H44" s="1418"/>
      <c r="I44" s="1418"/>
      <c r="J44" s="1418"/>
      <c r="K44" s="1418"/>
    </row>
    <row r="45" spans="2:11" ht="20.25">
      <c r="B45" s="1406" t="s">
        <v>395</v>
      </c>
      <c r="C45" s="1406"/>
      <c r="D45" s="1407"/>
      <c r="E45" s="1407"/>
      <c r="F45" s="1407"/>
      <c r="G45" s="1407"/>
      <c r="H45" s="1407"/>
      <c r="I45" s="1407"/>
      <c r="J45" s="1407"/>
      <c r="K45" s="1407"/>
    </row>
    <row r="46" spans="2:11" ht="19.5">
      <c r="B46" s="1415" t="str">
        <f>B2</f>
        <v>(For Rate Year Beginning July 1, 2015, Based on 2014 Data)</v>
      </c>
      <c r="C46" s="1368"/>
      <c r="D46" s="1368"/>
      <c r="E46" s="1368"/>
      <c r="F46" s="1368"/>
      <c r="G46" s="1368"/>
      <c r="H46" s="1368"/>
      <c r="I46" s="1368"/>
      <c r="J46" s="1368"/>
      <c r="K46" s="1368"/>
    </row>
    <row r="47" spans="2:11" ht="15">
      <c r="B47" s="585"/>
      <c r="C47" s="585"/>
      <c r="D47" s="601"/>
      <c r="E47" s="586"/>
      <c r="F47" s="586"/>
      <c r="G47" s="586"/>
      <c r="H47" s="579"/>
      <c r="I47" s="579"/>
      <c r="J47" s="586"/>
      <c r="K47" s="586"/>
    </row>
    <row r="48" spans="2:11" ht="15">
      <c r="B48" s="585"/>
      <c r="C48" s="585"/>
      <c r="D48" s="602"/>
      <c r="E48" s="584" t="str">
        <f aca="true" t="shared" si="1" ref="E48:K48">E4</f>
        <v>(A)</v>
      </c>
      <c r="F48" s="584" t="str">
        <f t="shared" si="1"/>
        <v>(B)</v>
      </c>
      <c r="G48" s="584" t="str">
        <f t="shared" si="1"/>
        <v>(C)</v>
      </c>
      <c r="H48" s="584" t="str">
        <f t="shared" si="1"/>
        <v>(D)</v>
      </c>
      <c r="I48" s="584" t="str">
        <f t="shared" si="1"/>
        <v>(E)</v>
      </c>
      <c r="J48" s="584" t="str">
        <f t="shared" si="1"/>
        <v>(F)</v>
      </c>
      <c r="K48" s="584" t="str">
        <f t="shared" si="1"/>
        <v>(G)</v>
      </c>
    </row>
    <row r="49" spans="2:11" ht="15">
      <c r="B49" s="585"/>
      <c r="C49" s="585"/>
      <c r="D49" s="586"/>
      <c r="E49" s="1022"/>
      <c r="F49" s="1412" t="s">
        <v>831</v>
      </c>
      <c r="G49" s="1412" t="s">
        <v>832</v>
      </c>
      <c r="H49" s="1023"/>
      <c r="I49" s="1023"/>
      <c r="J49" s="1023" t="str">
        <f>J5</f>
        <v>Total</v>
      </c>
      <c r="K49" s="584" t="str">
        <f>K5</f>
        <v> </v>
      </c>
    </row>
    <row r="50" spans="2:11" ht="15">
      <c r="B50" s="585"/>
      <c r="C50" s="585"/>
      <c r="D50" s="594"/>
      <c r="E50" s="1024" t="str">
        <f>E6</f>
        <v> </v>
      </c>
      <c r="F50" s="1413"/>
      <c r="G50" s="1413"/>
      <c r="H50" s="1023" t="str">
        <f aca="true" t="shared" si="2" ref="H50:J51">H6</f>
        <v>Plant </v>
      </c>
      <c r="I50" s="1023" t="str">
        <f t="shared" si="2"/>
        <v>Labor</v>
      </c>
      <c r="J50" s="1023" t="str">
        <f t="shared" si="2"/>
        <v>Added</v>
      </c>
      <c r="K50" s="582"/>
    </row>
    <row r="51" spans="2:11" ht="15">
      <c r="B51" s="585"/>
      <c r="C51" s="585"/>
      <c r="D51" s="586"/>
      <c r="E51" s="1023" t="str">
        <f>E7</f>
        <v>YE Balance</v>
      </c>
      <c r="F51" s="1414"/>
      <c r="G51" s="1414"/>
      <c r="H51" s="1023" t="str">
        <f t="shared" si="2"/>
        <v>Related</v>
      </c>
      <c r="I51" s="1023" t="str">
        <f t="shared" si="2"/>
        <v>Related</v>
      </c>
      <c r="J51" s="1023" t="str">
        <f t="shared" si="2"/>
        <v>to Ratebase</v>
      </c>
      <c r="K51" s="584" t="str">
        <f>K7</f>
        <v>Description</v>
      </c>
    </row>
    <row r="52" spans="2:11" ht="15">
      <c r="B52" s="588" t="s">
        <v>715</v>
      </c>
      <c r="C52" s="589" t="s">
        <v>1281</v>
      </c>
      <c r="D52" s="590" t="s">
        <v>1282</v>
      </c>
      <c r="E52" s="586"/>
      <c r="F52" s="586"/>
      <c r="G52" s="586"/>
      <c r="H52" s="603"/>
      <c r="I52" s="603"/>
      <c r="J52" s="586"/>
      <c r="K52" s="586"/>
    </row>
    <row r="53" spans="2:11" ht="30" customHeight="1">
      <c r="B53" s="1355">
        <v>1</v>
      </c>
      <c r="C53" s="1349">
        <v>281</v>
      </c>
      <c r="D53" s="1350" t="s">
        <v>120</v>
      </c>
      <c r="E53" s="1351">
        <v>-23305584</v>
      </c>
      <c r="F53" s="1351">
        <v>-23305584</v>
      </c>
      <c r="G53" s="1351"/>
      <c r="H53" s="1351"/>
      <c r="I53" s="1351"/>
      <c r="J53" s="901"/>
      <c r="K53" s="1350" t="s">
        <v>567</v>
      </c>
    </row>
    <row r="54" spans="2:11" ht="45" customHeight="1">
      <c r="B54" s="1355">
        <f>B53+1</f>
        <v>2</v>
      </c>
      <c r="C54" s="1349">
        <v>282.1</v>
      </c>
      <c r="D54" s="1350" t="s">
        <v>1414</v>
      </c>
      <c r="E54" s="1351">
        <v>-317377397</v>
      </c>
      <c r="F54" s="1351"/>
      <c r="G54" s="1351"/>
      <c r="H54" s="1351">
        <v>-317377397</v>
      </c>
      <c r="I54" s="1351"/>
      <c r="J54" s="901"/>
      <c r="K54" s="1350" t="s">
        <v>1413</v>
      </c>
    </row>
    <row r="55" spans="2:11" ht="30">
      <c r="B55" s="1355">
        <f>B54+1</f>
        <v>3</v>
      </c>
      <c r="C55" s="1349">
        <v>282.12</v>
      </c>
      <c r="D55" s="1350" t="s">
        <v>121</v>
      </c>
      <c r="E55" s="1351">
        <v>-646629</v>
      </c>
      <c r="F55" s="1351"/>
      <c r="G55" s="1351"/>
      <c r="H55" s="1351">
        <v>-646629</v>
      </c>
      <c r="I55" s="1351"/>
      <c r="J55" s="901"/>
      <c r="K55" s="1350" t="s">
        <v>122</v>
      </c>
    </row>
    <row r="56" spans="2:11" ht="15">
      <c r="B56" s="1355">
        <f aca="true" t="shared" si="3" ref="B56:B63">B55+1</f>
        <v>4</v>
      </c>
      <c r="C56" s="1349">
        <v>282.13</v>
      </c>
      <c r="D56" s="1350" t="s">
        <v>123</v>
      </c>
      <c r="E56" s="1351">
        <v>60000</v>
      </c>
      <c r="F56" s="1351">
        <v>60000</v>
      </c>
      <c r="G56" s="1351"/>
      <c r="H56" s="1351"/>
      <c r="I56" s="1351"/>
      <c r="J56" s="901"/>
      <c r="K56" s="1350" t="s">
        <v>124</v>
      </c>
    </row>
    <row r="57" spans="2:11" ht="15">
      <c r="B57" s="1355">
        <f t="shared" si="3"/>
        <v>5</v>
      </c>
      <c r="C57" s="1349">
        <v>282.135</v>
      </c>
      <c r="D57" s="1350" t="s">
        <v>125</v>
      </c>
      <c r="E57" s="1351">
        <v>48055</v>
      </c>
      <c r="F57" s="1351">
        <v>48055</v>
      </c>
      <c r="G57" s="1351"/>
      <c r="H57" s="1351"/>
      <c r="I57" s="1351"/>
      <c r="J57" s="901"/>
      <c r="K57" s="1350" t="s">
        <v>126</v>
      </c>
    </row>
    <row r="58" spans="2:11" ht="30">
      <c r="B58" s="1355">
        <f t="shared" si="3"/>
        <v>6</v>
      </c>
      <c r="C58" s="1349">
        <v>282.14</v>
      </c>
      <c r="D58" s="1350" t="s">
        <v>127</v>
      </c>
      <c r="E58" s="1351">
        <v>-147755</v>
      </c>
      <c r="F58" s="1351"/>
      <c r="G58" s="1351"/>
      <c r="H58" s="1351">
        <v>-147755</v>
      </c>
      <c r="I58" s="1351"/>
      <c r="J58" s="901"/>
      <c r="K58" s="1350" t="s">
        <v>128</v>
      </c>
    </row>
    <row r="59" spans="2:11" ht="30">
      <c r="B59" s="1355">
        <f t="shared" si="3"/>
        <v>7</v>
      </c>
      <c r="C59" s="1349">
        <v>282.15</v>
      </c>
      <c r="D59" s="1350" t="s">
        <v>129</v>
      </c>
      <c r="E59" s="1351">
        <v>-339226</v>
      </c>
      <c r="F59" s="1351"/>
      <c r="G59" s="1351"/>
      <c r="H59" s="1351">
        <v>-339226</v>
      </c>
      <c r="I59" s="1351"/>
      <c r="J59" s="901"/>
      <c r="K59" s="1350" t="s">
        <v>130</v>
      </c>
    </row>
    <row r="60" spans="2:11" ht="15">
      <c r="B60" s="1355">
        <f t="shared" si="3"/>
        <v>8</v>
      </c>
      <c r="C60" s="1349">
        <v>282.2</v>
      </c>
      <c r="D60" s="1350" t="s">
        <v>131</v>
      </c>
      <c r="E60" s="1351">
        <v>-1632557</v>
      </c>
      <c r="F60" s="1351">
        <v>-1632557</v>
      </c>
      <c r="G60" s="1351"/>
      <c r="H60" s="1351"/>
      <c r="I60" s="1351"/>
      <c r="J60" s="901"/>
      <c r="K60" s="1350" t="s">
        <v>132</v>
      </c>
    </row>
    <row r="61" spans="2:11" ht="15">
      <c r="B61" s="1355">
        <f t="shared" si="3"/>
        <v>9</v>
      </c>
      <c r="C61" s="1349">
        <v>282.3</v>
      </c>
      <c r="D61" s="1350"/>
      <c r="E61" s="1351"/>
      <c r="F61" s="1351"/>
      <c r="G61" s="1351"/>
      <c r="H61" s="1351"/>
      <c r="I61" s="1351"/>
      <c r="J61" s="901"/>
      <c r="K61" s="1350"/>
    </row>
    <row r="62" spans="2:11" ht="15">
      <c r="B62" s="1355">
        <f t="shared" si="3"/>
        <v>10</v>
      </c>
      <c r="C62" s="1349"/>
      <c r="D62" s="1350"/>
      <c r="E62" s="1351"/>
      <c r="F62" s="1351"/>
      <c r="G62" s="1351"/>
      <c r="H62" s="1351"/>
      <c r="I62" s="1351"/>
      <c r="J62" s="901"/>
      <c r="K62" s="1350"/>
    </row>
    <row r="63" spans="2:11" ht="15">
      <c r="B63" s="1355">
        <f t="shared" si="3"/>
        <v>11</v>
      </c>
      <c r="C63" s="1349"/>
      <c r="D63" s="1350"/>
      <c r="E63" s="1351"/>
      <c r="F63" s="1351"/>
      <c r="G63" s="1351"/>
      <c r="H63" s="1351"/>
      <c r="I63" s="1351"/>
      <c r="J63" s="901"/>
      <c r="K63" s="1350"/>
    </row>
    <row r="64" spans="2:11" ht="15">
      <c r="B64" s="591"/>
      <c r="C64" s="591"/>
      <c r="D64" s="586"/>
      <c r="E64" s="592"/>
      <c r="F64" s="592"/>
      <c r="G64" s="592"/>
      <c r="H64" s="592"/>
      <c r="I64" s="592"/>
      <c r="J64" s="592"/>
      <c r="K64" s="604"/>
    </row>
    <row r="65" spans="2:11" ht="15">
      <c r="B65" s="605">
        <f>B63+1</f>
        <v>12</v>
      </c>
      <c r="C65" s="591"/>
      <c r="D65" s="606" t="s">
        <v>1201</v>
      </c>
      <c r="E65" s="592">
        <f>SUM(E53:E63)</f>
        <v>-343341093</v>
      </c>
      <c r="F65" s="592">
        <f>SUM(F53:F63)</f>
        <v>-24830086</v>
      </c>
      <c r="G65" s="592">
        <f>SUM(G53:G63)</f>
        <v>0</v>
      </c>
      <c r="H65" s="592">
        <f>SUM(H53:H63)</f>
        <v>-318511007</v>
      </c>
      <c r="I65" s="592">
        <f>SUM(I53:I63)</f>
        <v>0</v>
      </c>
      <c r="J65" s="592"/>
      <c r="K65" s="604"/>
    </row>
    <row r="66" spans="2:11" ht="28.5">
      <c r="B66" s="605">
        <f>B65+1</f>
        <v>13</v>
      </c>
      <c r="C66" s="591"/>
      <c r="D66" s="606" t="s">
        <v>58</v>
      </c>
      <c r="E66" s="838">
        <f>Inputs!D44+Inputs!D45</f>
        <v>343341092</v>
      </c>
      <c r="F66" s="592"/>
      <c r="G66" s="592"/>
      <c r="H66" s="592"/>
      <c r="I66" s="592"/>
      <c r="J66" s="592"/>
      <c r="K66" s="604"/>
    </row>
    <row r="67" spans="2:11" ht="15">
      <c r="B67" s="591">
        <f>B66+1</f>
        <v>14</v>
      </c>
      <c r="C67" s="591"/>
      <c r="D67" s="596" t="s">
        <v>105</v>
      </c>
      <c r="E67" s="597"/>
      <c r="F67" s="598">
        <f>F34</f>
        <v>0</v>
      </c>
      <c r="G67" s="598">
        <f>G34</f>
        <v>1</v>
      </c>
      <c r="H67" s="598">
        <f>H34</f>
        <v>0.12372632858029224</v>
      </c>
      <c r="I67" s="598">
        <f>I34</f>
        <v>0.07775967576236809</v>
      </c>
      <c r="J67" s="586"/>
      <c r="K67" s="604"/>
    </row>
    <row r="68" spans="2:11" ht="15">
      <c r="B68" s="591">
        <f>B67+1</f>
        <v>15</v>
      </c>
      <c r="C68" s="585"/>
      <c r="D68" s="594" t="s">
        <v>1213</v>
      </c>
      <c r="E68" s="592"/>
      <c r="F68" s="592">
        <f>F65*F67</f>
        <v>0</v>
      </c>
      <c r="G68" s="592">
        <f>G65*G67</f>
        <v>0</v>
      </c>
      <c r="H68" s="592">
        <f>H65*H67</f>
        <v>-39408197.508521765</v>
      </c>
      <c r="I68" s="592">
        <f>I65*I67</f>
        <v>0</v>
      </c>
      <c r="J68" s="599">
        <f>SUM(F68:I68)</f>
        <v>-39408197.508521765</v>
      </c>
      <c r="K68" s="586"/>
    </row>
    <row r="69" spans="2:11" ht="15">
      <c r="B69" s="591"/>
      <c r="C69" s="585"/>
      <c r="D69" s="594"/>
      <c r="E69" s="592"/>
      <c r="F69" s="592"/>
      <c r="G69" s="592"/>
      <c r="H69" s="592"/>
      <c r="I69" s="592"/>
      <c r="J69" s="600"/>
      <c r="K69" s="586"/>
    </row>
    <row r="70" spans="2:11" ht="15">
      <c r="B70" s="591"/>
      <c r="C70" s="582" t="s">
        <v>106</v>
      </c>
      <c r="D70" s="594"/>
      <c r="E70" s="592"/>
      <c r="F70" s="580" t="s">
        <v>1136</v>
      </c>
      <c r="G70" s="582"/>
      <c r="H70" s="592"/>
      <c r="I70" s="592"/>
      <c r="J70" s="600"/>
      <c r="K70" s="586"/>
    </row>
    <row r="71" spans="2:11" ht="15">
      <c r="B71" s="591"/>
      <c r="C71" s="593"/>
      <c r="D71" s="594"/>
      <c r="E71" s="1234"/>
      <c r="F71" s="1237"/>
      <c r="G71" s="593"/>
      <c r="H71" s="1234"/>
      <c r="I71" s="1234"/>
      <c r="J71" s="1234"/>
      <c r="K71" s="586"/>
    </row>
    <row r="72" spans="2:11" ht="18" customHeight="1">
      <c r="B72" s="591"/>
      <c r="C72" s="1240"/>
      <c r="D72" s="1240"/>
      <c r="E72" s="1240"/>
      <c r="F72" s="1240"/>
      <c r="G72" s="1240"/>
      <c r="H72" s="1240"/>
      <c r="I72" s="1240"/>
      <c r="J72" s="1240"/>
      <c r="K72" s="1017"/>
    </row>
    <row r="73" spans="2:11" ht="18" customHeight="1">
      <c r="B73" s="591"/>
      <c r="C73" s="1240"/>
      <c r="D73" s="1240"/>
      <c r="E73" s="1240"/>
      <c r="F73" s="1240"/>
      <c r="G73" s="1240"/>
      <c r="H73" s="1240"/>
      <c r="I73" s="1240"/>
      <c r="J73" s="1240"/>
      <c r="K73" s="1017"/>
    </row>
    <row r="74" spans="2:11" ht="15">
      <c r="B74" s="591"/>
      <c r="C74" s="748"/>
      <c r="D74" s="748"/>
      <c r="E74" s="748"/>
      <c r="F74" s="748"/>
      <c r="G74" s="748"/>
      <c r="H74" s="748"/>
      <c r="I74" s="748"/>
      <c r="J74" s="748"/>
      <c r="K74" s="1017"/>
    </row>
    <row r="75" spans="2:11" ht="15">
      <c r="B75" s="591"/>
      <c r="C75" s="1238"/>
      <c r="D75" s="1014"/>
      <c r="E75" s="1236"/>
      <c r="F75" s="1239"/>
      <c r="G75" s="1238"/>
      <c r="H75" s="1236"/>
      <c r="I75" s="1236"/>
      <c r="J75" s="1236"/>
      <c r="K75" s="1017"/>
    </row>
    <row r="76" spans="2:11" ht="15">
      <c r="B76" s="591"/>
      <c r="C76" s="1017"/>
      <c r="D76" s="1014"/>
      <c r="E76" s="1235"/>
      <c r="F76" s="1021"/>
      <c r="G76" s="1017"/>
      <c r="H76" s="1235"/>
      <c r="I76" s="1235"/>
      <c r="J76" s="1236"/>
      <c r="K76" s="1017"/>
    </row>
    <row r="77" spans="2:11" ht="15">
      <c r="B77" s="591"/>
      <c r="C77" s="1017"/>
      <c r="D77" s="1014"/>
      <c r="E77" s="1015"/>
      <c r="F77" s="1021"/>
      <c r="G77" s="1017"/>
      <c r="H77" s="1015"/>
      <c r="I77" s="1015"/>
      <c r="J77" s="1016"/>
      <c r="K77" s="1017"/>
    </row>
    <row r="78" spans="2:11" ht="15">
      <c r="B78" s="591"/>
      <c r="C78" s="1017"/>
      <c r="D78" s="1014"/>
      <c r="E78" s="1015"/>
      <c r="F78" s="1021"/>
      <c r="G78" s="1017"/>
      <c r="H78" s="1015"/>
      <c r="I78" s="1015"/>
      <c r="J78" s="1016"/>
      <c r="K78" s="1017"/>
    </row>
    <row r="79" spans="2:11" ht="15">
      <c r="B79" s="591"/>
      <c r="C79" s="582"/>
      <c r="D79" s="594"/>
      <c r="E79" s="592"/>
      <c r="F79" s="580"/>
      <c r="G79" s="582"/>
      <c r="H79" s="592"/>
      <c r="I79" s="592"/>
      <c r="J79" s="600"/>
      <c r="K79" s="586"/>
    </row>
    <row r="80" spans="2:11" ht="15">
      <c r="B80" s="591"/>
      <c r="C80" s="582"/>
      <c r="D80" s="594"/>
      <c r="E80" s="592"/>
      <c r="F80" s="580"/>
      <c r="G80" s="582"/>
      <c r="H80" s="592"/>
      <c r="I80" s="592"/>
      <c r="J80" s="600"/>
      <c r="K80" s="586"/>
    </row>
    <row r="81" spans="2:11" ht="15">
      <c r="B81" s="591"/>
      <c r="C81" s="582"/>
      <c r="D81" s="594"/>
      <c r="E81" s="592"/>
      <c r="F81" s="580"/>
      <c r="G81" s="582"/>
      <c r="H81" s="592"/>
      <c r="I81" s="592"/>
      <c r="J81" s="600"/>
      <c r="K81" s="586"/>
    </row>
    <row r="82" spans="2:11" ht="15">
      <c r="B82" s="591"/>
      <c r="C82" s="582"/>
      <c r="D82" s="594"/>
      <c r="E82" s="592"/>
      <c r="F82" s="580"/>
      <c r="G82" s="582"/>
      <c r="H82" s="592"/>
      <c r="I82" s="592"/>
      <c r="J82" s="600"/>
      <c r="K82" s="586"/>
    </row>
    <row r="83" spans="2:11" ht="15">
      <c r="B83" s="591"/>
      <c r="C83" s="582"/>
      <c r="D83" s="594"/>
      <c r="E83" s="592"/>
      <c r="F83" s="580"/>
      <c r="G83" s="582"/>
      <c r="H83" s="592"/>
      <c r="I83" s="592"/>
      <c r="J83" s="600"/>
      <c r="K83" s="586"/>
    </row>
    <row r="84" spans="2:11" ht="15">
      <c r="B84" s="591"/>
      <c r="C84" s="582"/>
      <c r="D84" s="594"/>
      <c r="E84" s="592"/>
      <c r="F84" s="580"/>
      <c r="G84" s="582"/>
      <c r="H84" s="592"/>
      <c r="I84" s="592"/>
      <c r="J84" s="600"/>
      <c r="K84" s="586"/>
    </row>
    <row r="85" spans="2:11" ht="15">
      <c r="B85" s="591"/>
      <c r="C85" s="582"/>
      <c r="D85" s="594"/>
      <c r="E85" s="592"/>
      <c r="F85" s="580"/>
      <c r="G85" s="582"/>
      <c r="H85" s="592"/>
      <c r="I85" s="592"/>
      <c r="J85" s="600"/>
      <c r="K85" s="586"/>
    </row>
    <row r="86" spans="2:11" ht="15">
      <c r="B86" s="591"/>
      <c r="C86" s="582"/>
      <c r="D86" s="594"/>
      <c r="E86" s="592"/>
      <c r="F86" s="580"/>
      <c r="G86" s="582"/>
      <c r="H86" s="592"/>
      <c r="I86" s="592"/>
      <c r="J86" s="600"/>
      <c r="K86" s="586"/>
    </row>
    <row r="87" spans="2:11" ht="15">
      <c r="B87" s="591"/>
      <c r="C87" s="582"/>
      <c r="D87" s="594"/>
      <c r="E87" s="592"/>
      <c r="F87" s="580"/>
      <c r="G87" s="582"/>
      <c r="H87" s="592"/>
      <c r="I87" s="592"/>
      <c r="J87" s="600"/>
      <c r="K87" s="586"/>
    </row>
    <row r="88" spans="2:11" ht="15">
      <c r="B88" s="591"/>
      <c r="C88" s="582"/>
      <c r="D88" s="594"/>
      <c r="E88" s="592"/>
      <c r="F88" s="580"/>
      <c r="G88" s="582"/>
      <c r="H88" s="592"/>
      <c r="I88" s="592"/>
      <c r="J88" s="600"/>
      <c r="K88" s="586"/>
    </row>
    <row r="89" spans="2:11" ht="15">
      <c r="B89" s="591"/>
      <c r="C89" s="582"/>
      <c r="D89" s="594"/>
      <c r="E89" s="592"/>
      <c r="F89" s="580"/>
      <c r="G89" s="580"/>
      <c r="H89" s="592"/>
      <c r="I89" s="592"/>
      <c r="J89" s="600"/>
      <c r="K89" s="586"/>
    </row>
    <row r="90" spans="2:11" ht="15">
      <c r="B90" s="1410" t="s">
        <v>1066</v>
      </c>
      <c r="C90" s="1410"/>
      <c r="D90" s="1410"/>
      <c r="E90" s="1410"/>
      <c r="F90" s="1410"/>
      <c r="G90" s="1410"/>
      <c r="H90" s="1410"/>
      <c r="I90" s="1410"/>
      <c r="J90" s="1410"/>
      <c r="K90" s="1410"/>
    </row>
    <row r="91" spans="2:11" ht="12.75">
      <c r="B91" s="1416" t="s">
        <v>133</v>
      </c>
      <c r="C91" s="1417"/>
      <c r="D91" s="1417"/>
      <c r="E91" s="1417"/>
      <c r="F91" s="1417"/>
      <c r="G91" s="1417"/>
      <c r="H91" s="1417"/>
      <c r="I91" s="1417"/>
      <c r="J91" s="1417"/>
      <c r="K91" s="1417"/>
    </row>
    <row r="92" spans="2:11" ht="20.25">
      <c r="B92" s="1406" t="s">
        <v>398</v>
      </c>
      <c r="C92" s="1406"/>
      <c r="D92" s="1407"/>
      <c r="E92" s="1407"/>
      <c r="F92" s="1407"/>
      <c r="G92" s="1407"/>
      <c r="H92" s="1407"/>
      <c r="I92" s="1407"/>
      <c r="J92" s="1407"/>
      <c r="K92" s="1407"/>
    </row>
    <row r="93" spans="2:11" ht="19.5">
      <c r="B93" s="1408" t="str">
        <f>B46</f>
        <v>(For Rate Year Beginning July 1, 2015, Based on 2014 Data)</v>
      </c>
      <c r="C93" s="1408"/>
      <c r="D93" s="1409"/>
      <c r="E93" s="1409"/>
      <c r="F93" s="1409"/>
      <c r="G93" s="1409"/>
      <c r="H93" s="1409"/>
      <c r="I93" s="1409"/>
      <c r="J93" s="1409"/>
      <c r="K93" s="1409"/>
    </row>
    <row r="94" spans="2:11" ht="6.75" customHeight="1">
      <c r="B94" s="587"/>
      <c r="C94" s="587"/>
      <c r="D94" s="607"/>
      <c r="E94" s="607"/>
      <c r="F94" s="607"/>
      <c r="G94" s="607"/>
      <c r="H94" s="607"/>
      <c r="I94" s="607"/>
      <c r="J94" s="607"/>
      <c r="K94" s="607"/>
    </row>
    <row r="95" spans="2:11" ht="15">
      <c r="B95" s="585"/>
      <c r="C95" s="585"/>
      <c r="D95" s="602"/>
      <c r="E95" s="584" t="str">
        <f aca="true" t="shared" si="4" ref="E95:K95">E48</f>
        <v>(A)</v>
      </c>
      <c r="F95" s="584" t="str">
        <f t="shared" si="4"/>
        <v>(B)</v>
      </c>
      <c r="G95" s="584" t="str">
        <f t="shared" si="4"/>
        <v>(C)</v>
      </c>
      <c r="H95" s="584" t="str">
        <f t="shared" si="4"/>
        <v>(D)</v>
      </c>
      <c r="I95" s="584" t="str">
        <f t="shared" si="4"/>
        <v>(E)</v>
      </c>
      <c r="J95" s="584" t="str">
        <f t="shared" si="4"/>
        <v>(F)</v>
      </c>
      <c r="K95" s="584" t="str">
        <f t="shared" si="4"/>
        <v>(G)</v>
      </c>
    </row>
    <row r="96" spans="2:11" ht="15">
      <c r="B96" s="585"/>
      <c r="C96" s="585"/>
      <c r="D96" s="586"/>
      <c r="E96" s="1023"/>
      <c r="F96" s="1412" t="s">
        <v>831</v>
      </c>
      <c r="G96" s="1412" t="s">
        <v>832</v>
      </c>
      <c r="H96" s="1023"/>
      <c r="I96" s="1023"/>
      <c r="J96" s="1023" t="str">
        <f>J49</f>
        <v>Total</v>
      </c>
      <c r="K96" s="584" t="str">
        <f>K49</f>
        <v> </v>
      </c>
    </row>
    <row r="97" spans="2:11" ht="15">
      <c r="B97" s="585"/>
      <c r="C97" s="585"/>
      <c r="D97" s="586"/>
      <c r="E97" s="1024" t="str">
        <f>E50</f>
        <v> </v>
      </c>
      <c r="F97" s="1413"/>
      <c r="G97" s="1413"/>
      <c r="H97" s="1023" t="str">
        <f aca="true" t="shared" si="5" ref="H97:J98">H50</f>
        <v>Plant </v>
      </c>
      <c r="I97" s="1023" t="str">
        <f t="shared" si="5"/>
        <v>Labor</v>
      </c>
      <c r="J97" s="1023" t="str">
        <f t="shared" si="5"/>
        <v>Added</v>
      </c>
      <c r="K97" s="582"/>
    </row>
    <row r="98" spans="2:11" ht="15">
      <c r="B98" s="585"/>
      <c r="C98" s="585"/>
      <c r="D98" s="586"/>
      <c r="E98" s="1023" t="str">
        <f>E51</f>
        <v>YE Balance</v>
      </c>
      <c r="F98" s="1414"/>
      <c r="G98" s="1414"/>
      <c r="H98" s="1023" t="str">
        <f t="shared" si="5"/>
        <v>Related</v>
      </c>
      <c r="I98" s="1023" t="str">
        <f t="shared" si="5"/>
        <v>Related</v>
      </c>
      <c r="J98" s="1023" t="str">
        <f t="shared" si="5"/>
        <v>to Ratebase</v>
      </c>
      <c r="K98" s="584" t="str">
        <f>K51</f>
        <v>Description</v>
      </c>
    </row>
    <row r="99" spans="2:11" ht="15">
      <c r="B99" s="585"/>
      <c r="C99" s="585"/>
      <c r="D99" s="586"/>
      <c r="E99" s="584"/>
      <c r="F99" s="586"/>
      <c r="G99" s="586"/>
      <c r="H99" s="584"/>
      <c r="I99" s="584"/>
      <c r="J99" s="584"/>
      <c r="K99" s="584"/>
    </row>
    <row r="100" spans="2:11" ht="15">
      <c r="B100" s="588" t="s">
        <v>715</v>
      </c>
      <c r="C100" s="589" t="s">
        <v>1281</v>
      </c>
      <c r="D100" s="590" t="s">
        <v>1282</v>
      </c>
      <c r="E100" s="586"/>
      <c r="F100" s="586"/>
      <c r="G100" s="586"/>
      <c r="H100" s="586"/>
      <c r="I100" s="586"/>
      <c r="J100" s="586"/>
      <c r="K100" s="604"/>
    </row>
    <row r="101" spans="2:11" ht="30">
      <c r="B101" s="902">
        <v>1</v>
      </c>
      <c r="C101" s="1349">
        <v>283.1</v>
      </c>
      <c r="D101" s="1350" t="s">
        <v>134</v>
      </c>
      <c r="E101" s="1351">
        <v>-196491</v>
      </c>
      <c r="F101" s="1351">
        <v>-196491</v>
      </c>
      <c r="G101" s="1351"/>
      <c r="H101" s="1351"/>
      <c r="I101" s="1351"/>
      <c r="J101" s="901"/>
      <c r="K101" s="1350" t="s">
        <v>140</v>
      </c>
    </row>
    <row r="102" spans="2:11" ht="30">
      <c r="B102" s="902">
        <v>2</v>
      </c>
      <c r="C102" s="1349">
        <v>283.116</v>
      </c>
      <c r="D102" s="1350" t="s">
        <v>141</v>
      </c>
      <c r="E102" s="1351">
        <v>-6081534</v>
      </c>
      <c r="F102" s="1351">
        <v>-6081534</v>
      </c>
      <c r="G102" s="1351"/>
      <c r="H102" s="1351"/>
      <c r="I102" s="1351"/>
      <c r="J102" s="901"/>
      <c r="K102" s="1350" t="s">
        <v>142</v>
      </c>
    </row>
    <row r="103" spans="2:11" ht="30">
      <c r="B103" s="1355">
        <f aca="true" t="shared" si="6" ref="B103:B121">B102+1</f>
        <v>3</v>
      </c>
      <c r="C103" s="1349">
        <v>283.123</v>
      </c>
      <c r="D103" s="1350" t="s">
        <v>143</v>
      </c>
      <c r="E103" s="1351">
        <v>-400232</v>
      </c>
      <c r="F103" s="1351"/>
      <c r="G103" s="1351"/>
      <c r="H103" s="1351">
        <v>-400232</v>
      </c>
      <c r="I103" s="1351"/>
      <c r="J103" s="901"/>
      <c r="K103" s="1350" t="s">
        <v>144</v>
      </c>
    </row>
    <row r="104" spans="2:11" ht="15">
      <c r="B104" s="1355">
        <f t="shared" si="6"/>
        <v>4</v>
      </c>
      <c r="C104" s="1349">
        <v>283.126</v>
      </c>
      <c r="D104" s="1350"/>
      <c r="E104" s="1351"/>
      <c r="F104" s="1351"/>
      <c r="G104" s="1351"/>
      <c r="H104" s="1351"/>
      <c r="I104" s="1351"/>
      <c r="J104" s="901"/>
      <c r="K104" s="1350"/>
    </row>
    <row r="105" spans="2:11" ht="15">
      <c r="B105" s="1355">
        <f t="shared" si="6"/>
        <v>5</v>
      </c>
      <c r="C105" s="1349">
        <v>283.139</v>
      </c>
      <c r="D105" s="1350" t="s">
        <v>145</v>
      </c>
      <c r="E105" s="1351">
        <v>-1225595</v>
      </c>
      <c r="F105" s="1351">
        <v>-1225595</v>
      </c>
      <c r="G105" s="1351"/>
      <c r="H105" s="1351"/>
      <c r="I105" s="1351"/>
      <c r="J105" s="901"/>
      <c r="K105" s="1350" t="s">
        <v>146</v>
      </c>
    </row>
    <row r="106" spans="2:11" ht="15">
      <c r="B106" s="1355">
        <f t="shared" si="6"/>
        <v>6</v>
      </c>
      <c r="C106" s="1349">
        <v>283.251</v>
      </c>
      <c r="D106" s="1350"/>
      <c r="E106" s="1351"/>
      <c r="F106" s="1351"/>
      <c r="G106" s="1351"/>
      <c r="H106" s="1351"/>
      <c r="I106" s="1351"/>
      <c r="J106" s="901"/>
      <c r="K106" s="1350"/>
    </row>
    <row r="107" spans="2:11" ht="15">
      <c r="B107" s="1355">
        <f>B106+1</f>
        <v>7</v>
      </c>
      <c r="C107" s="1349">
        <v>283.355</v>
      </c>
      <c r="D107" s="1350"/>
      <c r="E107" s="1351"/>
      <c r="F107" s="1351"/>
      <c r="G107" s="1351"/>
      <c r="H107" s="1351"/>
      <c r="I107" s="1351"/>
      <c r="J107" s="901"/>
      <c r="K107" s="1350"/>
    </row>
    <row r="108" spans="2:11" ht="33">
      <c r="B108" s="1355">
        <f t="shared" si="6"/>
        <v>8</v>
      </c>
      <c r="C108" s="1349">
        <v>283.366</v>
      </c>
      <c r="D108" s="1350" t="s">
        <v>147</v>
      </c>
      <c r="E108" s="1351">
        <v>-9997557</v>
      </c>
      <c r="F108" s="1351">
        <v>-9997557</v>
      </c>
      <c r="G108" s="1351"/>
      <c r="H108" s="1351"/>
      <c r="I108" s="1351"/>
      <c r="J108" s="901"/>
      <c r="K108" s="1350" t="s">
        <v>148</v>
      </c>
    </row>
    <row r="109" spans="2:11" ht="15">
      <c r="B109" s="1355">
        <f t="shared" si="6"/>
        <v>9</v>
      </c>
      <c r="C109" s="1349">
        <v>283.4</v>
      </c>
      <c r="D109" s="1350" t="s">
        <v>168</v>
      </c>
      <c r="E109" s="1351">
        <v>-2811152</v>
      </c>
      <c r="F109" s="1351"/>
      <c r="G109" s="1351"/>
      <c r="H109" s="1351"/>
      <c r="I109" s="1351">
        <v>-2811152</v>
      </c>
      <c r="J109" s="901"/>
      <c r="K109" s="1350" t="s">
        <v>169</v>
      </c>
    </row>
    <row r="110" spans="2:11" ht="30">
      <c r="B110" s="1355">
        <f t="shared" si="6"/>
        <v>10</v>
      </c>
      <c r="C110" s="1349">
        <v>283.9</v>
      </c>
      <c r="D110" s="1350" t="s">
        <v>220</v>
      </c>
      <c r="E110" s="1351">
        <v>-3828184</v>
      </c>
      <c r="F110" s="1351"/>
      <c r="G110" s="1351"/>
      <c r="H110" s="1351">
        <v>-3828184</v>
      </c>
      <c r="I110" s="1351"/>
      <c r="J110" s="901"/>
      <c r="K110" s="1350" t="s">
        <v>221</v>
      </c>
    </row>
    <row r="111" spans="2:11" ht="30">
      <c r="B111" s="1355">
        <f t="shared" si="6"/>
        <v>11</v>
      </c>
      <c r="C111" s="1349">
        <v>283.914</v>
      </c>
      <c r="D111" s="1350" t="s">
        <v>222</v>
      </c>
      <c r="E111" s="1351">
        <v>-32738971</v>
      </c>
      <c r="F111" s="1351"/>
      <c r="G111" s="1351"/>
      <c r="H111" s="1351"/>
      <c r="I111" s="1351">
        <v>-32738971</v>
      </c>
      <c r="J111" s="901"/>
      <c r="K111" s="1350" t="s">
        <v>223</v>
      </c>
    </row>
    <row r="112" spans="2:11" ht="30">
      <c r="B112" s="1355">
        <f t="shared" si="6"/>
        <v>12</v>
      </c>
      <c r="C112" s="1349">
        <v>283.915</v>
      </c>
      <c r="D112" s="1350" t="s">
        <v>224</v>
      </c>
      <c r="E112" s="1351">
        <v>-18225789</v>
      </c>
      <c r="F112" s="1351">
        <v>-18225789</v>
      </c>
      <c r="G112" s="1351"/>
      <c r="H112" s="1351"/>
      <c r="I112" s="1351"/>
      <c r="J112" s="901"/>
      <c r="K112" s="1350" t="s">
        <v>225</v>
      </c>
    </row>
    <row r="113" spans="2:11" ht="15">
      <c r="B113" s="1355">
        <f t="shared" si="6"/>
        <v>13</v>
      </c>
      <c r="C113" s="1349">
        <v>283.916</v>
      </c>
      <c r="D113" s="1350"/>
      <c r="E113" s="1351"/>
      <c r="F113" s="1351"/>
      <c r="G113" s="1351"/>
      <c r="H113" s="1351"/>
      <c r="I113" s="1351"/>
      <c r="J113" s="901"/>
      <c r="K113" s="1350"/>
    </row>
    <row r="114" spans="2:11" ht="30">
      <c r="B114" s="1355">
        <f t="shared" si="6"/>
        <v>14</v>
      </c>
      <c r="C114" s="1349">
        <v>283.917</v>
      </c>
      <c r="D114" s="1350" t="s">
        <v>226</v>
      </c>
      <c r="E114" s="1351">
        <v>-18952941</v>
      </c>
      <c r="F114" s="1351"/>
      <c r="G114" s="1351"/>
      <c r="H114" s="1351">
        <v>-18952941</v>
      </c>
      <c r="I114" s="1351"/>
      <c r="J114" s="901"/>
      <c r="K114" s="1350" t="s">
        <v>228</v>
      </c>
    </row>
    <row r="115" spans="2:11" ht="30">
      <c r="B115" s="1355">
        <f t="shared" si="6"/>
        <v>15</v>
      </c>
      <c r="C115" s="1349">
        <v>283.921</v>
      </c>
      <c r="D115" s="1350" t="s">
        <v>229</v>
      </c>
      <c r="E115" s="1351">
        <v>-340212</v>
      </c>
      <c r="F115" s="1351"/>
      <c r="G115" s="1351"/>
      <c r="H115" s="1351">
        <v>-340212</v>
      </c>
      <c r="I115" s="1351"/>
      <c r="J115" s="901"/>
      <c r="K115" s="1350" t="s">
        <v>230</v>
      </c>
    </row>
    <row r="116" spans="2:11" ht="15">
      <c r="B116" s="1355">
        <f t="shared" si="6"/>
        <v>16</v>
      </c>
      <c r="C116" s="1349">
        <v>283.924</v>
      </c>
      <c r="D116" s="1350"/>
      <c r="E116" s="1351"/>
      <c r="F116" s="1351"/>
      <c r="G116" s="1351"/>
      <c r="H116" s="1351"/>
      <c r="I116" s="1351"/>
      <c r="J116" s="901"/>
      <c r="K116" s="1350"/>
    </row>
    <row r="117" spans="2:11" ht="15">
      <c r="B117" s="1355">
        <f t="shared" si="6"/>
        <v>17</v>
      </c>
      <c r="C117" s="1349">
        <v>283.99</v>
      </c>
      <c r="D117" s="1350" t="s">
        <v>231</v>
      </c>
      <c r="E117" s="1358">
        <v>0</v>
      </c>
      <c r="F117" s="1358"/>
      <c r="G117" s="1358"/>
      <c r="H117" s="1358">
        <v>0</v>
      </c>
      <c r="I117" s="1351"/>
      <c r="J117" s="901"/>
      <c r="K117" s="1350" t="s">
        <v>232</v>
      </c>
    </row>
    <row r="118" spans="2:11" ht="15">
      <c r="B118" s="1355">
        <f t="shared" si="6"/>
        <v>18</v>
      </c>
      <c r="C118" s="1349">
        <v>283.995</v>
      </c>
      <c r="D118" s="1350" t="s">
        <v>233</v>
      </c>
      <c r="E118" s="1351"/>
      <c r="F118" s="1351"/>
      <c r="G118" s="1351"/>
      <c r="H118" s="1351"/>
      <c r="I118" s="1351"/>
      <c r="J118" s="901"/>
      <c r="K118" s="1350"/>
    </row>
    <row r="119" spans="2:11" ht="30" customHeight="1">
      <c r="B119" s="1355">
        <f t="shared" si="6"/>
        <v>19</v>
      </c>
      <c r="C119" s="1349">
        <v>283.103</v>
      </c>
      <c r="D119" s="1350" t="s">
        <v>618</v>
      </c>
      <c r="E119" s="1351">
        <v>-5009883</v>
      </c>
      <c r="F119" s="1351"/>
      <c r="G119" s="1351"/>
      <c r="H119" s="1351">
        <v>-5009883</v>
      </c>
      <c r="I119" s="1351"/>
      <c r="J119" s="901"/>
      <c r="K119" s="1350" t="s">
        <v>619</v>
      </c>
    </row>
    <row r="120" spans="2:11" ht="15">
      <c r="B120" s="1355">
        <f t="shared" si="6"/>
        <v>20</v>
      </c>
      <c r="C120" s="1349">
        <v>283.989</v>
      </c>
      <c r="D120" s="1350" t="s">
        <v>1417</v>
      </c>
      <c r="E120" s="1351">
        <v>4500000</v>
      </c>
      <c r="F120" s="1351">
        <v>4500000</v>
      </c>
      <c r="G120" s="1351"/>
      <c r="H120" s="1351"/>
      <c r="I120" s="1351"/>
      <c r="J120" s="901"/>
      <c r="K120" s="1350" t="s">
        <v>1428</v>
      </c>
    </row>
    <row r="121" spans="2:11" ht="15">
      <c r="B121" s="1355">
        <f t="shared" si="6"/>
        <v>21</v>
      </c>
      <c r="C121" s="1349"/>
      <c r="D121" s="1350"/>
      <c r="E121" s="1351"/>
      <c r="F121" s="1351"/>
      <c r="G121" s="1351"/>
      <c r="H121" s="1351"/>
      <c r="I121" s="1351"/>
      <c r="J121" s="901"/>
      <c r="K121" s="1350"/>
    </row>
    <row r="122" spans="2:11" ht="6" customHeight="1">
      <c r="B122" s="591"/>
      <c r="C122" s="591"/>
      <c r="D122" s="586"/>
      <c r="E122" s="592"/>
      <c r="F122" s="592"/>
      <c r="G122" s="592"/>
      <c r="H122" s="592"/>
      <c r="I122" s="592"/>
      <c r="J122" s="592"/>
      <c r="K122" s="586"/>
    </row>
    <row r="123" spans="2:11" ht="15">
      <c r="B123" s="591">
        <f>B121+1</f>
        <v>22</v>
      </c>
      <c r="C123" s="591"/>
      <c r="D123" s="594" t="s">
        <v>1201</v>
      </c>
      <c r="E123" s="592">
        <f>SUM(E101:E121)</f>
        <v>-95308541</v>
      </c>
      <c r="F123" s="592">
        <f>SUM(F101:F121)</f>
        <v>-31226966</v>
      </c>
      <c r="G123" s="592">
        <f>SUM(G101:G121)</f>
        <v>0</v>
      </c>
      <c r="H123" s="592">
        <f>SUM(H101:H121)</f>
        <v>-28531452</v>
      </c>
      <c r="I123" s="592">
        <f>SUM(I101:I121)</f>
        <v>-35550123</v>
      </c>
      <c r="J123" s="592"/>
      <c r="K123" s="586"/>
    </row>
    <row r="124" spans="2:11" ht="15">
      <c r="B124" s="591">
        <f>B123+1</f>
        <v>23</v>
      </c>
      <c r="C124" s="591"/>
      <c r="D124" s="594" t="s">
        <v>57</v>
      </c>
      <c r="E124" s="837">
        <f>Inputs!D46</f>
        <v>95308539</v>
      </c>
      <c r="F124" s="592"/>
      <c r="G124" s="592"/>
      <c r="H124" s="592"/>
      <c r="I124" s="592"/>
      <c r="J124" s="592"/>
      <c r="K124" s="586"/>
    </row>
    <row r="125" spans="2:11" ht="15">
      <c r="B125" s="591">
        <f>B124+1</f>
        <v>24</v>
      </c>
      <c r="C125" s="591"/>
      <c r="D125" s="596" t="s">
        <v>105</v>
      </c>
      <c r="E125" s="597"/>
      <c r="F125" s="598">
        <f>F67</f>
        <v>0</v>
      </c>
      <c r="G125" s="598">
        <f>G34</f>
        <v>1</v>
      </c>
      <c r="H125" s="598">
        <f>H67</f>
        <v>0.12372632858029224</v>
      </c>
      <c r="I125" s="598">
        <f>I67</f>
        <v>0.07775967576236809</v>
      </c>
      <c r="J125" s="586"/>
      <c r="K125" s="586"/>
    </row>
    <row r="126" spans="2:11" ht="15">
      <c r="B126" s="591">
        <f>B125+1</f>
        <v>25</v>
      </c>
      <c r="C126" s="585"/>
      <c r="D126" s="594" t="s">
        <v>1213</v>
      </c>
      <c r="E126" s="592"/>
      <c r="F126" s="592">
        <f>F123*F125</f>
        <v>0</v>
      </c>
      <c r="G126" s="592">
        <f>G123*G125</f>
        <v>0</v>
      </c>
      <c r="H126" s="592">
        <f>H123*H125</f>
        <v>-3530091.805024836</v>
      </c>
      <c r="I126" s="592">
        <f>I123*I125</f>
        <v>-2764366.037792304</v>
      </c>
      <c r="J126" s="599">
        <f>SUM(F126:I126)</f>
        <v>-6294457.842817141</v>
      </c>
      <c r="K126" s="586"/>
    </row>
    <row r="127" spans="2:11" ht="6" customHeight="1">
      <c r="B127" s="591"/>
      <c r="C127" s="585"/>
      <c r="D127" s="594"/>
      <c r="E127" s="592"/>
      <c r="F127" s="592"/>
      <c r="G127" s="592"/>
      <c r="H127" s="592"/>
      <c r="I127" s="592"/>
      <c r="J127" s="600"/>
      <c r="K127" s="586"/>
    </row>
    <row r="128" spans="2:11" ht="15">
      <c r="B128" s="591">
        <v>26</v>
      </c>
      <c r="D128" s="594" t="s">
        <v>532</v>
      </c>
      <c r="E128" s="592"/>
      <c r="F128" s="592"/>
      <c r="G128" s="592"/>
      <c r="H128" s="592"/>
      <c r="I128" s="592"/>
      <c r="J128" s="599">
        <f>J35+J68+J126</f>
        <v>-38292942.923331484</v>
      </c>
      <c r="K128" s="586" t="s">
        <v>522</v>
      </c>
    </row>
    <row r="129" spans="2:11" ht="6.75" customHeight="1">
      <c r="B129" s="591"/>
      <c r="D129" s="594"/>
      <c r="E129" s="592"/>
      <c r="F129" s="592"/>
      <c r="G129" s="592"/>
      <c r="H129" s="592"/>
      <c r="I129" s="592"/>
      <c r="J129" s="600"/>
      <c r="K129" s="586"/>
    </row>
    <row r="130" spans="2:11" ht="15">
      <c r="B130" s="591"/>
      <c r="C130" s="582" t="s">
        <v>106</v>
      </c>
      <c r="D130" s="594"/>
      <c r="E130" s="592"/>
      <c r="F130" s="592"/>
      <c r="G130" s="592"/>
      <c r="H130" s="592"/>
      <c r="I130" s="592"/>
      <c r="J130" s="600"/>
      <c r="K130" s="586"/>
    </row>
    <row r="131" spans="2:11" ht="18">
      <c r="B131" s="591"/>
      <c r="C131" s="1013" t="s">
        <v>830</v>
      </c>
      <c r="D131" s="1014"/>
      <c r="E131" s="1015"/>
      <c r="F131" s="1015"/>
      <c r="G131" s="1015"/>
      <c r="H131" s="1015"/>
      <c r="I131" s="1015"/>
      <c r="J131" s="1016"/>
      <c r="K131" s="1017"/>
    </row>
    <row r="132" spans="2:11" ht="15">
      <c r="B132" s="591"/>
      <c r="C132" s="1359" t="s">
        <v>1418</v>
      </c>
      <c r="D132" s="1360"/>
      <c r="E132" s="1015"/>
      <c r="F132" s="1015"/>
      <c r="G132" s="1015"/>
      <c r="H132" s="1015"/>
      <c r="I132" s="1015"/>
      <c r="J132" s="1016"/>
      <c r="K132" s="1017"/>
    </row>
    <row r="133" spans="2:11" ht="18">
      <c r="B133" s="591"/>
      <c r="C133" s="1013"/>
      <c r="D133" s="1014"/>
      <c r="E133" s="1015"/>
      <c r="F133" s="1015"/>
      <c r="G133" s="1015"/>
      <c r="H133" s="1015"/>
      <c r="I133" s="1015"/>
      <c r="J133" s="1016"/>
      <c r="K133" s="1017"/>
    </row>
    <row r="134" spans="2:11" ht="18">
      <c r="B134" s="591"/>
      <c r="C134" s="1013"/>
      <c r="D134" s="1014"/>
      <c r="E134" s="1015"/>
      <c r="F134" s="1015"/>
      <c r="G134" s="1015"/>
      <c r="H134" s="1015"/>
      <c r="I134" s="1015"/>
      <c r="J134" s="1016"/>
      <c r="K134" s="1017"/>
    </row>
    <row r="135" spans="2:11" ht="15">
      <c r="B135" s="579"/>
      <c r="C135" s="1017"/>
      <c r="D135" s="1014"/>
      <c r="E135" s="1017"/>
      <c r="F135" s="1018"/>
      <c r="G135" s="1019"/>
      <c r="H135" s="1018"/>
      <c r="I135" s="1018"/>
      <c r="J135" s="1020"/>
      <c r="K135" s="1017"/>
    </row>
    <row r="136" spans="2:11" ht="15">
      <c r="B136" s="1410" t="s">
        <v>1066</v>
      </c>
      <c r="C136" s="1410"/>
      <c r="D136" s="1410"/>
      <c r="E136" s="1410"/>
      <c r="F136" s="1410"/>
      <c r="G136" s="1410"/>
      <c r="H136" s="1410"/>
      <c r="I136" s="1410"/>
      <c r="J136" s="1410"/>
      <c r="K136" s="1410"/>
    </row>
    <row r="137" spans="2:11" ht="15">
      <c r="B137" s="1411" t="s">
        <v>313</v>
      </c>
      <c r="C137" s="1411"/>
      <c r="D137" s="1411"/>
      <c r="E137" s="1411"/>
      <c r="F137" s="1411"/>
      <c r="G137" s="1411"/>
      <c r="H137" s="1411"/>
      <c r="I137" s="1411"/>
      <c r="J137" s="1411"/>
      <c r="K137" s="1411"/>
    </row>
  </sheetData>
  <sheetProtection/>
  <mergeCells count="19">
    <mergeCell ref="B43:K43"/>
    <mergeCell ref="B44:K44"/>
    <mergeCell ref="B1:K1"/>
    <mergeCell ref="B2:K2"/>
    <mergeCell ref="F5:F7"/>
    <mergeCell ref="G5:G7"/>
    <mergeCell ref="C39:J41"/>
    <mergeCell ref="B45:K45"/>
    <mergeCell ref="B46:K46"/>
    <mergeCell ref="B90:K90"/>
    <mergeCell ref="B91:K91"/>
    <mergeCell ref="F49:F51"/>
    <mergeCell ref="G49:G51"/>
    <mergeCell ref="B92:K92"/>
    <mergeCell ref="B93:K93"/>
    <mergeCell ref="B136:K136"/>
    <mergeCell ref="B137:K137"/>
    <mergeCell ref="F96:F98"/>
    <mergeCell ref="G96:G98"/>
  </mergeCells>
  <printOptions/>
  <pageMargins left="0.25" right="0.25" top="1" bottom="1" header="0.5" footer="0.25"/>
  <pageSetup horizontalDpi="600" verticalDpi="600" orientation="landscape" scale="55" r:id="rId1"/>
  <headerFooter alignWithMargins="0">
    <oddHeader>&amp;C&amp;"Times New Roman,Bold"&amp;18ATTACHMENT H-1, Page &amp;P of &amp;N
The Empire District Electric Company</oddHeader>
  </headerFooter>
  <rowBreaks count="2" manualBreakCount="2">
    <brk id="44" max="255" man="1"/>
    <brk id="9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S77"/>
  <sheetViews>
    <sheetView view="pageBreakPreview" zoomScale="60" zoomScaleNormal="75" workbookViewId="0" topLeftCell="A1">
      <selection activeCell="B5" sqref="B5"/>
    </sheetView>
  </sheetViews>
  <sheetFormatPr defaultColWidth="9.140625" defaultRowHeight="12.75"/>
  <cols>
    <col min="1" max="1" width="4.7109375" style="306" customWidth="1"/>
    <col min="2" max="2" width="5.7109375" style="306" customWidth="1"/>
    <col min="3" max="3" width="63.7109375" style="306" customWidth="1"/>
    <col min="4" max="4" width="3.140625" style="306" customWidth="1"/>
    <col min="5" max="5" width="16.7109375" style="394" customWidth="1"/>
    <col min="6" max="6" width="12.7109375" style="306" customWidth="1"/>
    <col min="7" max="7" width="12.00390625" style="306" bestFit="1" customWidth="1"/>
    <col min="8" max="16384" width="9.140625" style="306" customWidth="1"/>
  </cols>
  <sheetData>
    <row r="1" spans="1:8" ht="18">
      <c r="A1" s="1425"/>
      <c r="B1" s="1425"/>
      <c r="C1" s="1425"/>
      <c r="D1" s="1425"/>
      <c r="E1" s="1425"/>
      <c r="F1" s="1425"/>
      <c r="G1" s="1425"/>
      <c r="H1" s="1426"/>
    </row>
    <row r="2" spans="1:11" s="240" customFormat="1" ht="20.25">
      <c r="A2" s="204"/>
      <c r="C2" s="349"/>
      <c r="D2" s="306"/>
      <c r="E2" s="394"/>
      <c r="F2" s="306"/>
      <c r="G2" s="207"/>
      <c r="H2" s="207"/>
      <c r="I2" s="207"/>
      <c r="J2" s="207"/>
      <c r="K2" s="200"/>
    </row>
    <row r="3" spans="1:8" s="240" customFormat="1" ht="18" customHeight="1">
      <c r="A3" s="1427" t="s">
        <v>1299</v>
      </c>
      <c r="B3" s="1428"/>
      <c r="C3" s="1428"/>
      <c r="D3" s="1428"/>
      <c r="E3" s="1428"/>
      <c r="F3" s="1429"/>
      <c r="G3" s="1429"/>
      <c r="H3" s="1429"/>
    </row>
    <row r="4" spans="1:8" s="240" customFormat="1" ht="18" customHeight="1">
      <c r="A4" s="1430" t="str">
        <f>Inputs!B2</f>
        <v>(For Rate Year Beginning July 1, 2015, Based on 2014 Data)</v>
      </c>
      <c r="B4" s="1430"/>
      <c r="C4" s="1430"/>
      <c r="D4" s="1430"/>
      <c r="E4" s="1430"/>
      <c r="F4" s="1430"/>
      <c r="G4" s="1430"/>
      <c r="H4" s="1430"/>
    </row>
    <row r="5" spans="1:4" ht="12.75">
      <c r="A5" s="240"/>
      <c r="B5" s="240"/>
      <c r="C5" s="240"/>
      <c r="D5" s="206"/>
    </row>
    <row r="6" spans="1:7" ht="12.75">
      <c r="A6" s="240"/>
      <c r="B6" s="240"/>
      <c r="C6" s="240"/>
      <c r="D6" s="206"/>
      <c r="E6" s="412" t="s">
        <v>523</v>
      </c>
      <c r="F6" s="412" t="s">
        <v>524</v>
      </c>
      <c r="G6" s="412" t="s">
        <v>525</v>
      </c>
    </row>
    <row r="8" spans="1:8" s="240" customFormat="1" ht="12.75">
      <c r="A8" s="306"/>
      <c r="B8" s="306"/>
      <c r="C8" s="306"/>
      <c r="D8" s="253"/>
      <c r="E8" s="253" t="s">
        <v>526</v>
      </c>
      <c r="F8" s="253"/>
      <c r="G8" s="253" t="s">
        <v>1039</v>
      </c>
      <c r="H8" s="253"/>
    </row>
    <row r="9" spans="1:8" s="240" customFormat="1" ht="12.75">
      <c r="A9" s="947" t="s">
        <v>357</v>
      </c>
      <c r="B9" s="320"/>
      <c r="D9" s="253"/>
      <c r="E9" s="253" t="s">
        <v>1038</v>
      </c>
      <c r="F9" s="253" t="s">
        <v>441</v>
      </c>
      <c r="G9" s="253" t="s">
        <v>1040</v>
      </c>
      <c r="H9" s="253"/>
    </row>
    <row r="10" spans="1:8" s="240" customFormat="1" ht="12.75">
      <c r="A10" s="320"/>
      <c r="B10" s="320"/>
      <c r="D10" s="253"/>
      <c r="E10" s="395"/>
      <c r="F10" s="253"/>
      <c r="G10" s="253"/>
      <c r="H10" s="253"/>
    </row>
    <row r="11" spans="1:8" s="240" customFormat="1" ht="12.75">
      <c r="A11" s="320"/>
      <c r="B11" s="320"/>
      <c r="D11" s="253"/>
      <c r="E11" s="395"/>
      <c r="F11" s="253"/>
      <c r="G11" s="253"/>
      <c r="H11" s="253"/>
    </row>
    <row r="12" spans="1:8" s="240" customFormat="1" ht="12.75">
      <c r="A12" s="320"/>
      <c r="B12" s="320"/>
      <c r="C12" s="988" t="s">
        <v>479</v>
      </c>
      <c r="D12" s="253"/>
      <c r="E12" s="395"/>
      <c r="F12" s="253"/>
      <c r="G12" s="253"/>
      <c r="H12" s="253"/>
    </row>
    <row r="13" spans="4:8" s="240" customFormat="1" ht="13.5" customHeight="1">
      <c r="D13" s="253"/>
      <c r="E13" s="395"/>
      <c r="F13" s="1431" t="s">
        <v>1123</v>
      </c>
      <c r="G13" s="253"/>
      <c r="H13" s="264"/>
    </row>
    <row r="14" spans="1:9" s="240" customFormat="1" ht="13.5" customHeight="1">
      <c r="A14" s="396"/>
      <c r="B14" s="947" t="s">
        <v>356</v>
      </c>
      <c r="D14" s="253"/>
      <c r="E14" s="397"/>
      <c r="F14" s="1432"/>
      <c r="G14" s="253"/>
      <c r="H14" s="344"/>
      <c r="I14" s="200"/>
    </row>
    <row r="15" spans="1:9" s="240" customFormat="1" ht="12.75">
      <c r="A15" s="396"/>
      <c r="D15" s="253"/>
      <c r="E15" s="397"/>
      <c r="F15" s="253"/>
      <c r="G15" s="253"/>
      <c r="H15" s="827"/>
      <c r="I15" s="200"/>
    </row>
    <row r="16" spans="1:10" s="240" customFormat="1" ht="12.75" customHeight="1">
      <c r="A16" s="396">
        <v>1</v>
      </c>
      <c r="B16" s="240" t="s">
        <v>60</v>
      </c>
      <c r="C16" s="200"/>
      <c r="D16" s="398"/>
      <c r="E16" s="407">
        <f>Inputs!D100+Inputs!D101+Inputs!D102+Inputs!D103+Inputs!D104+Inputs!D105</f>
        <v>20012487</v>
      </c>
      <c r="F16" s="399"/>
      <c r="G16" s="200"/>
      <c r="H16" s="398"/>
      <c r="I16" s="200"/>
      <c r="J16" s="200"/>
    </row>
    <row r="17" spans="1:10" s="240" customFormat="1" ht="12.75" customHeight="1">
      <c r="A17" s="396"/>
      <c r="B17" s="1435" t="s">
        <v>61</v>
      </c>
      <c r="C17" s="1436"/>
      <c r="D17" s="398"/>
      <c r="E17" s="407"/>
      <c r="F17" s="399"/>
      <c r="G17" s="200"/>
      <c r="H17" s="398"/>
      <c r="I17" s="200"/>
      <c r="J17" s="200"/>
    </row>
    <row r="18" spans="1:10" s="240" customFormat="1" ht="12.75" customHeight="1">
      <c r="A18" s="396"/>
      <c r="B18" s="1436"/>
      <c r="C18" s="1436"/>
      <c r="D18" s="398"/>
      <c r="E18" s="407"/>
      <c r="F18" s="399"/>
      <c r="G18" s="200"/>
      <c r="H18" s="398"/>
      <c r="I18" s="200"/>
      <c r="J18" s="200"/>
    </row>
    <row r="19" spans="1:10" s="240" customFormat="1" ht="12.75" customHeight="1">
      <c r="A19" s="396">
        <v>2</v>
      </c>
      <c r="B19" s="1271" t="s">
        <v>843</v>
      </c>
      <c r="C19" s="1271"/>
      <c r="D19" s="200"/>
      <c r="E19" s="1272">
        <v>2687</v>
      </c>
      <c r="F19" s="399"/>
      <c r="G19" s="200"/>
      <c r="H19" s="398"/>
      <c r="I19" s="200"/>
      <c r="J19" s="200"/>
    </row>
    <row r="20" spans="1:10" s="240" customFormat="1" ht="12.75" customHeight="1">
      <c r="A20" s="396"/>
      <c r="B20" s="1271" t="s">
        <v>1452</v>
      </c>
      <c r="C20" s="1271"/>
      <c r="D20" s="200"/>
      <c r="E20" s="407"/>
      <c r="F20" s="399"/>
      <c r="G20" s="200"/>
      <c r="H20" s="398"/>
      <c r="I20" s="200"/>
      <c r="J20" s="200"/>
    </row>
    <row r="21" spans="1:10" s="240" customFormat="1" ht="12.75" customHeight="1">
      <c r="A21" s="396">
        <v>3</v>
      </c>
      <c r="C21" s="200"/>
      <c r="D21" s="200"/>
      <c r="E21" s="407"/>
      <c r="F21" s="399"/>
      <c r="G21" s="200"/>
      <c r="H21" s="344"/>
      <c r="I21" s="200"/>
      <c r="J21" s="200"/>
    </row>
    <row r="22" spans="1:8" s="240" customFormat="1" ht="12.75" customHeight="1">
      <c r="A22" s="396">
        <v>4</v>
      </c>
      <c r="C22" s="200"/>
      <c r="D22" s="200"/>
      <c r="E22" s="407"/>
      <c r="F22" s="399"/>
      <c r="H22" s="400"/>
    </row>
    <row r="23" spans="1:8" s="240" customFormat="1" ht="12.75" customHeight="1">
      <c r="A23" s="396">
        <v>5</v>
      </c>
      <c r="C23" s="398"/>
      <c r="D23" s="200"/>
      <c r="E23" s="407"/>
      <c r="H23" s="400"/>
    </row>
    <row r="24" spans="1:8" s="240" customFormat="1" ht="12.75" customHeight="1">
      <c r="A24" s="396">
        <v>6</v>
      </c>
      <c r="C24" s="200"/>
      <c r="D24" s="398"/>
      <c r="E24" s="818"/>
      <c r="F24" s="399"/>
      <c r="H24" s="400"/>
    </row>
    <row r="25" spans="1:8" s="240" customFormat="1" ht="12.75" customHeight="1">
      <c r="A25" s="396">
        <v>7</v>
      </c>
      <c r="B25" s="320" t="s">
        <v>269</v>
      </c>
      <c r="D25" s="400"/>
      <c r="E25" s="401">
        <f>SUM(E16:E24)</f>
        <v>20015174</v>
      </c>
      <c r="F25" s="828">
        <f>'Appendix A'!H$28</f>
        <v>0.12372632858029224</v>
      </c>
      <c r="G25" s="739">
        <f>+E25*F25</f>
        <v>2476403.9949157224</v>
      </c>
      <c r="H25" s="400"/>
    </row>
    <row r="26" spans="1:8" s="240" customFormat="1" ht="12.75" customHeight="1">
      <c r="A26" s="396"/>
      <c r="B26" s="320"/>
      <c r="D26" s="400"/>
      <c r="E26" s="401"/>
      <c r="F26" s="828"/>
      <c r="G26" s="892"/>
      <c r="H26" s="400"/>
    </row>
    <row r="27" spans="1:8" s="240" customFormat="1" ht="12.75" customHeight="1">
      <c r="A27" s="396"/>
      <c r="B27" s="320"/>
      <c r="D27" s="400"/>
      <c r="E27" s="401"/>
      <c r="F27" s="828"/>
      <c r="G27" s="892"/>
      <c r="H27" s="400"/>
    </row>
    <row r="28" spans="1:8" s="240" customFormat="1" ht="21" customHeight="1">
      <c r="A28" s="396"/>
      <c r="D28" s="400"/>
      <c r="E28" s="402"/>
      <c r="F28" s="1438" t="s">
        <v>1211</v>
      </c>
      <c r="G28" s="400"/>
      <c r="H28" s="400"/>
    </row>
    <row r="29" spans="1:8" s="240" customFormat="1" ht="21" customHeight="1">
      <c r="A29" s="396"/>
      <c r="B29" s="947" t="s">
        <v>355</v>
      </c>
      <c r="D29" s="400"/>
      <c r="E29" s="402"/>
      <c r="F29" s="1432"/>
      <c r="G29" s="400"/>
      <c r="H29" s="400"/>
    </row>
    <row r="30" spans="1:8" s="240" customFormat="1" ht="12.75" customHeight="1">
      <c r="A30" s="396"/>
      <c r="D30" s="400"/>
      <c r="E30" s="402"/>
      <c r="F30" s="400"/>
      <c r="G30" s="400"/>
      <c r="H30" s="400"/>
    </row>
    <row r="31" spans="1:8" s="240" customFormat="1" ht="12.75" customHeight="1">
      <c r="A31" s="396">
        <v>8</v>
      </c>
      <c r="B31" s="240" t="s">
        <v>62</v>
      </c>
      <c r="C31" s="200"/>
      <c r="D31" s="403"/>
      <c r="E31" s="407">
        <f>Inputs!D106</f>
        <v>3474017</v>
      </c>
      <c r="F31" s="403"/>
      <c r="G31" s="403"/>
      <c r="H31" s="403"/>
    </row>
    <row r="32" spans="1:5" s="240" customFormat="1" ht="12.75">
      <c r="A32" s="396">
        <v>9</v>
      </c>
      <c r="B32" s="240" t="s">
        <v>63</v>
      </c>
      <c r="C32" s="200"/>
      <c r="E32" s="407">
        <f>Inputs!D107</f>
        <v>94844</v>
      </c>
    </row>
    <row r="33" spans="1:5" s="240" customFormat="1" ht="12.75">
      <c r="A33" s="396">
        <v>10</v>
      </c>
      <c r="B33" s="240" t="s">
        <v>934</v>
      </c>
      <c r="C33" s="200"/>
      <c r="E33" s="407">
        <f>Inputs!D108+Inputs!D109+Inputs!D110+Inputs!D111</f>
        <v>40876</v>
      </c>
    </row>
    <row r="34" spans="1:5" s="240" customFormat="1" ht="12.75">
      <c r="A34" s="396" t="s">
        <v>554</v>
      </c>
      <c r="B34" s="1434" t="s">
        <v>1451</v>
      </c>
      <c r="C34" s="1437"/>
      <c r="E34" s="1272">
        <v>0</v>
      </c>
    </row>
    <row r="35" spans="1:5" s="240" customFormat="1" ht="12.75">
      <c r="A35" s="396"/>
      <c r="B35" s="1437"/>
      <c r="C35" s="1437"/>
      <c r="E35" s="407"/>
    </row>
    <row r="36" spans="1:5" s="240" customFormat="1" ht="12.75">
      <c r="A36" s="396">
        <v>11</v>
      </c>
      <c r="C36" s="200"/>
      <c r="E36" s="408"/>
    </row>
    <row r="37" spans="1:7" s="240" customFormat="1" ht="12.75">
      <c r="A37" s="396">
        <v>12</v>
      </c>
      <c r="C37" s="200"/>
      <c r="E37" s="819"/>
      <c r="G37" s="404"/>
    </row>
    <row r="38" spans="1:7" s="240" customFormat="1" ht="12.75">
      <c r="A38" s="396">
        <v>13</v>
      </c>
      <c r="B38" s="320" t="s">
        <v>1241</v>
      </c>
      <c r="E38" s="401">
        <f>SUM(E31:E37)</f>
        <v>3609737</v>
      </c>
      <c r="F38" s="405">
        <f>'Appendix A'!H16</f>
        <v>0.07775967576236809</v>
      </c>
      <c r="G38" s="739">
        <f>+F38*E38</f>
        <v>280691.97870742326</v>
      </c>
    </row>
    <row r="39" spans="1:6" s="240" customFormat="1" ht="12.75">
      <c r="A39" s="396"/>
      <c r="B39" s="320"/>
      <c r="C39" s="402"/>
      <c r="E39" s="351"/>
      <c r="F39" s="200"/>
    </row>
    <row r="40" spans="1:5" s="240" customFormat="1" ht="12.75">
      <c r="A40" s="396"/>
      <c r="E40" s="351"/>
    </row>
    <row r="41" spans="1:7" s="240" customFormat="1" ht="12.75">
      <c r="A41" s="396">
        <v>14</v>
      </c>
      <c r="B41" s="320" t="s">
        <v>527</v>
      </c>
      <c r="E41" s="406"/>
      <c r="G41" s="739">
        <f>G38+G25</f>
        <v>2757095.973623146</v>
      </c>
    </row>
    <row r="42" spans="1:5" s="240" customFormat="1" ht="12.75">
      <c r="A42" s="396"/>
      <c r="C42" s="224"/>
      <c r="E42" s="351"/>
    </row>
    <row r="43" spans="1:6" s="240" customFormat="1" ht="12.75">
      <c r="A43" s="396"/>
      <c r="C43" s="224"/>
      <c r="E43" s="351"/>
      <c r="F43" s="407"/>
    </row>
    <row r="44" spans="1:5" s="240" customFormat="1" ht="12.75">
      <c r="A44" s="396"/>
      <c r="C44" s="988" t="s">
        <v>478</v>
      </c>
      <c r="E44" s="351"/>
    </row>
    <row r="45" spans="1:10" s="240" customFormat="1" ht="12.75">
      <c r="A45" s="396"/>
      <c r="E45" s="351"/>
      <c r="G45" s="272"/>
      <c r="H45" s="200"/>
      <c r="I45" s="200"/>
      <c r="J45" s="408"/>
    </row>
    <row r="46" spans="1:19" ht="12.75">
      <c r="A46" s="396">
        <v>21</v>
      </c>
      <c r="B46" s="240" t="s">
        <v>935</v>
      </c>
      <c r="C46" s="200"/>
      <c r="D46" s="200"/>
      <c r="E46" s="407">
        <f>Inputs!D112+Inputs!D113+Inputs!D114+Inputs!D115+Inputs!D116+Inputs!D117+Inputs!D118+Inputs!D119</f>
        <v>9870038</v>
      </c>
      <c r="F46" s="200" t="s">
        <v>1136</v>
      </c>
      <c r="G46" s="261"/>
      <c r="H46" s="410"/>
      <c r="I46" s="261"/>
      <c r="J46" s="411"/>
      <c r="K46" s="261"/>
      <c r="L46" s="261"/>
      <c r="M46" s="261"/>
      <c r="N46" s="261"/>
      <c r="O46" s="261"/>
      <c r="P46" s="261"/>
      <c r="Q46" s="261"/>
      <c r="R46" s="261"/>
      <c r="S46" s="261"/>
    </row>
    <row r="47" spans="1:19" ht="12.75">
      <c r="A47" s="396"/>
      <c r="B47" s="240" t="s">
        <v>64</v>
      </c>
      <c r="C47" s="200"/>
      <c r="D47" s="200"/>
      <c r="E47" s="407"/>
      <c r="F47" s="200"/>
      <c r="G47" s="261"/>
      <c r="H47" s="410"/>
      <c r="I47" s="261"/>
      <c r="J47" s="411"/>
      <c r="K47" s="261"/>
      <c r="L47" s="261"/>
      <c r="M47" s="261"/>
      <c r="N47" s="261"/>
      <c r="O47" s="261"/>
      <c r="P47" s="261"/>
      <c r="Q47" s="261"/>
      <c r="R47" s="261"/>
      <c r="S47" s="261"/>
    </row>
    <row r="48" spans="1:19" s="240" customFormat="1" ht="12.75">
      <c r="A48" s="412">
        <v>22</v>
      </c>
      <c r="B48" s="1434" t="s">
        <v>1450</v>
      </c>
      <c r="C48" s="1434"/>
      <c r="D48" s="200"/>
      <c r="E48" s="1272">
        <v>-28362</v>
      </c>
      <c r="F48" s="200" t="s">
        <v>1136</v>
      </c>
      <c r="G48" s="200"/>
      <c r="H48" s="224"/>
      <c r="I48" s="200"/>
      <c r="J48" s="408"/>
      <c r="K48" s="200"/>
      <c r="L48" s="200"/>
      <c r="M48" s="200"/>
      <c r="N48" s="200"/>
      <c r="O48" s="200"/>
      <c r="P48" s="200"/>
      <c r="Q48" s="200"/>
      <c r="R48" s="200"/>
      <c r="S48" s="200"/>
    </row>
    <row r="49" spans="1:19" s="240" customFormat="1" ht="12.75">
      <c r="A49" s="412"/>
      <c r="B49" s="1434"/>
      <c r="C49" s="1434"/>
      <c r="D49" s="200"/>
      <c r="E49" s="407"/>
      <c r="F49" s="200"/>
      <c r="G49" s="200"/>
      <c r="H49" s="224"/>
      <c r="I49" s="200"/>
      <c r="J49" s="408"/>
      <c r="K49" s="200"/>
      <c r="L49" s="200"/>
      <c r="M49" s="200"/>
      <c r="N49" s="200"/>
      <c r="O49" s="200"/>
      <c r="P49" s="200"/>
      <c r="Q49" s="200"/>
      <c r="R49" s="200"/>
      <c r="S49" s="200"/>
    </row>
    <row r="50" spans="1:19" s="240" customFormat="1" ht="12.75">
      <c r="A50" s="396">
        <v>23</v>
      </c>
      <c r="C50" s="200"/>
      <c r="D50" s="200"/>
      <c r="E50" s="407"/>
      <c r="F50" s="200" t="s">
        <v>1136</v>
      </c>
      <c r="G50" s="200"/>
      <c r="H50" s="224"/>
      <c r="I50" s="200"/>
      <c r="J50" s="408"/>
      <c r="K50" s="200"/>
      <c r="L50" s="200"/>
      <c r="M50" s="200"/>
      <c r="N50" s="200"/>
      <c r="O50" s="200"/>
      <c r="P50" s="200"/>
      <c r="Q50" s="200"/>
      <c r="R50" s="200"/>
      <c r="S50" s="200"/>
    </row>
    <row r="51" spans="1:6" s="240" customFormat="1" ht="12.75">
      <c r="A51" s="396">
        <v>24</v>
      </c>
      <c r="C51" s="398"/>
      <c r="D51" s="200"/>
      <c r="E51" s="407"/>
      <c r="F51" s="200" t="s">
        <v>1136</v>
      </c>
    </row>
    <row r="52" spans="1:6" s="240" customFormat="1" ht="12.75">
      <c r="A52" s="305">
        <v>27</v>
      </c>
      <c r="B52" s="200"/>
      <c r="C52" s="200"/>
      <c r="D52" s="200"/>
      <c r="E52" s="820"/>
      <c r="F52" s="200"/>
    </row>
    <row r="53" spans="1:5" s="240" customFormat="1" ht="12.75">
      <c r="A53" s="396">
        <v>28</v>
      </c>
      <c r="C53" s="272" t="s">
        <v>895</v>
      </c>
      <c r="D53" s="200"/>
      <c r="E53" s="413">
        <f>SUM(E46:E52)</f>
        <v>9841676</v>
      </c>
    </row>
    <row r="54" spans="1:5" s="240" customFormat="1" ht="12.75">
      <c r="A54" s="396"/>
      <c r="C54" s="200"/>
      <c r="D54" s="200"/>
      <c r="E54" s="413"/>
    </row>
    <row r="55" spans="1:8" s="240" customFormat="1" ht="12.75">
      <c r="A55" s="396">
        <v>29</v>
      </c>
      <c r="B55" s="272" t="s">
        <v>528</v>
      </c>
      <c r="C55" s="273"/>
      <c r="D55" s="200"/>
      <c r="E55" s="407">
        <f>E53+E38+E25</f>
        <v>33466587</v>
      </c>
      <c r="F55" s="1439" t="s">
        <v>66</v>
      </c>
      <c r="G55" s="1440"/>
      <c r="H55" s="1440"/>
    </row>
    <row r="56" spans="1:8" s="240" customFormat="1" ht="12.75">
      <c r="A56" s="396"/>
      <c r="B56" s="200"/>
      <c r="C56" s="274"/>
      <c r="D56" s="200"/>
      <c r="E56" s="408"/>
      <c r="F56" s="1440"/>
      <c r="G56" s="1440"/>
      <c r="H56" s="1440"/>
    </row>
    <row r="57" spans="1:8" ht="12.75">
      <c r="A57" s="396">
        <v>30</v>
      </c>
      <c r="B57" s="272" t="s">
        <v>65</v>
      </c>
      <c r="C57" s="273"/>
      <c r="D57" s="414"/>
      <c r="E57" s="821">
        <f>Inputs!D30</f>
        <v>33466585</v>
      </c>
      <c r="F57" s="1440"/>
      <c r="G57" s="1440"/>
      <c r="H57" s="1440"/>
    </row>
    <row r="58" spans="1:8" s="240" customFormat="1" ht="12.75">
      <c r="A58" s="306"/>
      <c r="B58" s="261"/>
      <c r="C58" s="415"/>
      <c r="D58" s="415"/>
      <c r="E58" s="416"/>
      <c r="F58" s="1440"/>
      <c r="G58" s="1440"/>
      <c r="H58" s="1440"/>
    </row>
    <row r="59" spans="1:8" ht="12.75">
      <c r="A59" s="396">
        <v>31</v>
      </c>
      <c r="B59" s="200"/>
      <c r="C59" s="259" t="s">
        <v>704</v>
      </c>
      <c r="D59" s="259"/>
      <c r="E59" s="418">
        <f>+E55-E57</f>
        <v>2</v>
      </c>
      <c r="F59" s="1440"/>
      <c r="G59" s="1440"/>
      <c r="H59" s="1440"/>
    </row>
    <row r="60" spans="1:8" s="240" customFormat="1" ht="12.75">
      <c r="A60" s="306"/>
      <c r="B60" s="261"/>
      <c r="C60" s="415"/>
      <c r="D60" s="415"/>
      <c r="E60" s="419"/>
      <c r="F60" s="417"/>
      <c r="G60" s="417"/>
      <c r="H60" s="248"/>
    </row>
    <row r="61" spans="1:8" ht="12.75">
      <c r="A61" s="240"/>
      <c r="B61" s="200" t="s">
        <v>1210</v>
      </c>
      <c r="C61" s="200"/>
      <c r="D61" s="200"/>
      <c r="E61" s="407"/>
      <c r="F61" s="409"/>
      <c r="G61" s="409"/>
      <c r="H61" s="409"/>
    </row>
    <row r="62" spans="1:11" s="240" customFormat="1" ht="12.75">
      <c r="A62" s="306"/>
      <c r="B62" s="261" t="s">
        <v>1138</v>
      </c>
      <c r="C62" s="200" t="s">
        <v>590</v>
      </c>
      <c r="D62" s="261"/>
      <c r="E62" s="420"/>
      <c r="F62" s="234"/>
      <c r="G62" s="234"/>
      <c r="H62" s="234"/>
      <c r="K62" s="432"/>
    </row>
    <row r="63" spans="1:8" ht="12.75">
      <c r="A63" s="240"/>
      <c r="B63" s="200"/>
      <c r="C63" s="344" t="s">
        <v>836</v>
      </c>
      <c r="D63" s="200"/>
      <c r="E63" s="407"/>
      <c r="F63" s="200"/>
      <c r="G63" s="409"/>
      <c r="H63" s="409"/>
    </row>
    <row r="64" spans="1:8" s="240" customFormat="1" ht="12.75">
      <c r="A64" s="306"/>
      <c r="B64" s="261" t="s">
        <v>1202</v>
      </c>
      <c r="C64" s="261" t="s">
        <v>591</v>
      </c>
      <c r="D64" s="261"/>
      <c r="E64" s="420"/>
      <c r="F64" s="261"/>
      <c r="G64" s="234"/>
      <c r="H64" s="234"/>
    </row>
    <row r="65" spans="2:8" ht="12.75">
      <c r="B65" s="200"/>
      <c r="C65" s="344" t="s">
        <v>836</v>
      </c>
      <c r="D65" s="200"/>
      <c r="E65" s="407"/>
      <c r="F65" s="200"/>
      <c r="G65" s="409"/>
      <c r="H65" s="409"/>
    </row>
    <row r="66" spans="2:8" s="240" customFormat="1" ht="12.75">
      <c r="B66" s="261" t="s">
        <v>1122</v>
      </c>
      <c r="C66" s="261" t="s">
        <v>913</v>
      </c>
      <c r="D66" s="261"/>
      <c r="E66" s="420"/>
      <c r="F66" s="261"/>
      <c r="G66" s="234"/>
      <c r="H66" s="234"/>
    </row>
    <row r="67" spans="2:8" ht="12.75">
      <c r="B67" s="200" t="s">
        <v>1139</v>
      </c>
      <c r="C67" s="344" t="s">
        <v>837</v>
      </c>
      <c r="D67" s="200"/>
      <c r="E67" s="407"/>
      <c r="F67" s="200"/>
      <c r="G67" s="409"/>
      <c r="H67" s="409"/>
    </row>
    <row r="68" spans="2:11" ht="12.75">
      <c r="B68" s="261"/>
      <c r="C68" s="200" t="s">
        <v>1240</v>
      </c>
      <c r="D68" s="261"/>
      <c r="E68" s="420"/>
      <c r="F68" s="261"/>
      <c r="G68" s="261"/>
      <c r="H68" s="261"/>
      <c r="K68" s="432"/>
    </row>
    <row r="69" spans="2:3" ht="12.75">
      <c r="B69" s="261"/>
      <c r="C69" s="261" t="s">
        <v>408</v>
      </c>
    </row>
    <row r="70" spans="2:3" ht="12.75">
      <c r="B70" s="261"/>
      <c r="C70" s="261"/>
    </row>
    <row r="71" ht="12.75">
      <c r="C71" s="261"/>
    </row>
    <row r="72" ht="12.75">
      <c r="C72" s="261"/>
    </row>
    <row r="73" ht="12.75">
      <c r="C73" s="261"/>
    </row>
    <row r="76" spans="1:8" ht="13.5" customHeight="1">
      <c r="A76" s="1433" t="s">
        <v>1113</v>
      </c>
      <c r="B76" s="1400"/>
      <c r="C76" s="1400"/>
      <c r="D76" s="1400"/>
      <c r="E76" s="1400"/>
      <c r="F76" s="1400"/>
      <c r="G76" s="1400"/>
      <c r="H76" s="1400"/>
    </row>
    <row r="77" spans="1:8" ht="13.5" customHeight="1">
      <c r="A77" s="1433" t="s">
        <v>1237</v>
      </c>
      <c r="B77" s="1400"/>
      <c r="C77" s="1400"/>
      <c r="D77" s="1400"/>
      <c r="E77" s="1400"/>
      <c r="F77" s="1400"/>
      <c r="G77" s="1400"/>
      <c r="H77" s="1400"/>
    </row>
  </sheetData>
  <sheetProtection/>
  <mergeCells count="11">
    <mergeCell ref="A76:H76"/>
    <mergeCell ref="A1:H1"/>
    <mergeCell ref="A3:H3"/>
    <mergeCell ref="A4:H4"/>
    <mergeCell ref="F13:F14"/>
    <mergeCell ref="A77:H77"/>
    <mergeCell ref="B48:C49"/>
    <mergeCell ref="B17:C18"/>
    <mergeCell ref="B34:C35"/>
    <mergeCell ref="F28:F29"/>
    <mergeCell ref="F55:H59"/>
  </mergeCells>
  <printOptions/>
  <pageMargins left="0.75" right="0.75" top="1" bottom="1" header="0.5" footer="0.5"/>
  <pageSetup fitToHeight="1" fitToWidth="1" horizontalDpi="600" verticalDpi="600" orientation="portrait" scale="65" r:id="rId1"/>
  <headerFooter alignWithMargins="0">
    <oddHeader>&amp;C&amp;"Arial,Bold"&amp;16ATTACHMENT H-1, Page &amp;P of &amp;N
The Empire District Electric Company</oddHeader>
  </headerFooter>
</worksheet>
</file>

<file path=xl/worksheets/sheet6.xml><?xml version="1.0" encoding="utf-8"?>
<worksheet xmlns="http://schemas.openxmlformats.org/spreadsheetml/2006/main" xmlns:r="http://schemas.openxmlformats.org/officeDocument/2006/relationships">
  <dimension ref="A1:BW38"/>
  <sheetViews>
    <sheetView view="pageBreakPreview" zoomScale="75" zoomScaleNormal="75" zoomScaleSheetLayoutView="75" zoomScalePageLayoutView="0" workbookViewId="0" topLeftCell="A1">
      <selection activeCell="A3" sqref="A3"/>
    </sheetView>
  </sheetViews>
  <sheetFormatPr defaultColWidth="9.140625" defaultRowHeight="12.75"/>
  <cols>
    <col min="1" max="1" width="4.140625" style="197" customWidth="1"/>
    <col min="2" max="2" width="81.7109375" style="0" customWidth="1"/>
    <col min="3" max="3" width="18.8515625" style="0" bestFit="1" customWidth="1"/>
    <col min="4" max="4" width="14.00390625" style="241" bestFit="1" customWidth="1"/>
    <col min="5" max="5" width="15.00390625" style="0" bestFit="1" customWidth="1"/>
    <col min="6" max="6" width="6.7109375" style="0" customWidth="1"/>
  </cols>
  <sheetData>
    <row r="1" spans="1:7" ht="18">
      <c r="A1" s="1425" t="s">
        <v>1300</v>
      </c>
      <c r="B1" s="1442"/>
      <c r="C1" s="1442"/>
      <c r="D1" s="1442"/>
      <c r="E1" s="1368"/>
      <c r="F1" s="1368"/>
      <c r="G1" s="1368"/>
    </row>
    <row r="2" spans="1:7" ht="15">
      <c r="A2" s="1443" t="str">
        <f>Inputs!B2</f>
        <v>(For Rate Year Beginning July 1, 2015, Based on 2014 Data)</v>
      </c>
      <c r="B2" s="1444"/>
      <c r="C2" s="1444"/>
      <c r="D2" s="1444"/>
      <c r="E2" s="1368"/>
      <c r="F2" s="1368"/>
      <c r="G2" s="1368"/>
    </row>
    <row r="3" spans="2:5" ht="12.75">
      <c r="B3" s="129"/>
      <c r="C3" s="197"/>
      <c r="E3" s="197"/>
    </row>
    <row r="4" spans="2:5" ht="12.75">
      <c r="B4" s="235"/>
      <c r="C4" s="197"/>
      <c r="E4" s="197"/>
    </row>
    <row r="5" ht="12.75">
      <c r="B5" s="236" t="s">
        <v>1064</v>
      </c>
    </row>
    <row r="6" spans="1:7" ht="12.75">
      <c r="A6" s="197">
        <v>1</v>
      </c>
      <c r="B6" s="252" t="s">
        <v>67</v>
      </c>
      <c r="C6" s="197"/>
      <c r="D6" s="653">
        <f>Inputs!D99</f>
        <v>1019770</v>
      </c>
      <c r="E6" s="2"/>
      <c r="F6" s="251"/>
      <c r="G6" s="198"/>
    </row>
    <row r="7" spans="1:7" ht="12.75">
      <c r="A7" s="197">
        <v>2</v>
      </c>
      <c r="B7" s="252" t="s">
        <v>1077</v>
      </c>
      <c r="C7" s="197"/>
      <c r="D7" s="654">
        <f>'Appendix A'!H37</f>
        <v>0.2616820358766315</v>
      </c>
      <c r="E7" s="2"/>
      <c r="F7" s="251"/>
      <c r="G7" s="198"/>
    </row>
    <row r="8" spans="1:7" ht="12.75">
      <c r="A8" s="197">
        <v>3</v>
      </c>
      <c r="B8" s="252" t="s">
        <v>680</v>
      </c>
      <c r="C8" s="197"/>
      <c r="D8" s="653">
        <f>D6*D7</f>
        <v>266855.4897259125</v>
      </c>
      <c r="E8" s="2"/>
      <c r="F8" s="251"/>
      <c r="G8" s="198"/>
    </row>
    <row r="9" spans="2:7" ht="12.75">
      <c r="B9" s="256"/>
      <c r="C9" s="256"/>
      <c r="D9" s="242"/>
      <c r="G9" s="201"/>
    </row>
    <row r="10" spans="1:75" s="323" customFormat="1" ht="12.75">
      <c r="A10" s="271"/>
      <c r="B10" s="345" t="s">
        <v>462</v>
      </c>
      <c r="C10" s="256"/>
      <c r="D10" s="243"/>
      <c r="E10" s="2"/>
      <c r="F10" s="2"/>
      <c r="G10" s="346"/>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row>
    <row r="11" spans="1:75" s="323" customFormat="1" ht="12.75">
      <c r="A11" s="271">
        <v>4</v>
      </c>
      <c r="B11" s="239" t="s">
        <v>803</v>
      </c>
      <c r="C11" s="197"/>
      <c r="D11" s="653">
        <f>Inputs!D206</f>
        <v>1109398</v>
      </c>
      <c r="E11" s="806"/>
      <c r="F11" s="806"/>
      <c r="G11" s="806"/>
      <c r="H11" s="2"/>
      <c r="I11" s="2"/>
      <c r="J11"/>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row>
    <row r="12" spans="1:75" s="323" customFormat="1" ht="12.75">
      <c r="A12" s="271">
        <v>5</v>
      </c>
      <c r="B12" s="239" t="s">
        <v>476</v>
      </c>
      <c r="C12" s="197"/>
      <c r="D12" s="822"/>
      <c r="E12" s="806"/>
      <c r="F12" s="806"/>
      <c r="G12" s="806"/>
      <c r="H12" s="2"/>
      <c r="I12" s="2"/>
      <c r="J1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row>
    <row r="13" spans="1:7" ht="12.75">
      <c r="A13" s="271">
        <f>A12+1</f>
        <v>6</v>
      </c>
      <c r="B13" s="252" t="s">
        <v>477</v>
      </c>
      <c r="C13" s="198"/>
      <c r="D13" s="822"/>
      <c r="E13" s="806"/>
      <c r="F13" s="806"/>
      <c r="G13" s="806"/>
    </row>
    <row r="14" spans="1:10" ht="12.75">
      <c r="A14" s="1445">
        <f>A13+1</f>
        <v>7</v>
      </c>
      <c r="B14" s="1447" t="s">
        <v>1225</v>
      </c>
      <c r="C14" s="1441"/>
      <c r="D14" s="1449">
        <f>Inputs!D208</f>
        <v>15842</v>
      </c>
      <c r="E14" s="806"/>
      <c r="F14" s="806"/>
      <c r="G14" s="806"/>
      <c r="H14" s="2"/>
      <c r="I14" s="2"/>
      <c r="J14" s="2"/>
    </row>
    <row r="15" spans="1:10" ht="12.75">
      <c r="A15" s="1446"/>
      <c r="B15" s="1448"/>
      <c r="C15" s="1441"/>
      <c r="D15" s="1450"/>
      <c r="E15" s="2"/>
      <c r="F15" s="2"/>
      <c r="G15" s="322"/>
      <c r="H15" s="2"/>
      <c r="I15" s="2"/>
      <c r="J15" s="2"/>
    </row>
    <row r="16" spans="2:10" ht="12.75">
      <c r="B16" s="321"/>
      <c r="C16" s="199"/>
      <c r="D16" s="732"/>
      <c r="E16" s="2"/>
      <c r="F16" s="2"/>
      <c r="G16" s="322"/>
      <c r="H16" s="2"/>
      <c r="I16" s="2"/>
      <c r="J16" s="2"/>
    </row>
    <row r="17" spans="1:4" ht="12.75">
      <c r="A17" s="197">
        <f>+A14+1</f>
        <v>8</v>
      </c>
      <c r="B17" s="239" t="s">
        <v>1170</v>
      </c>
      <c r="C17" s="200"/>
      <c r="D17" s="1186">
        <f>Inputs!D203</f>
        <v>0</v>
      </c>
    </row>
    <row r="18" spans="1:4" ht="12.75">
      <c r="A18" s="197">
        <v>9</v>
      </c>
      <c r="B18" s="239" t="s">
        <v>68</v>
      </c>
      <c r="C18" s="200"/>
      <c r="D18" s="956">
        <f>Inputs!D207</f>
        <v>0</v>
      </c>
    </row>
    <row r="19" spans="2:5" ht="12.75">
      <c r="B19" s="201"/>
      <c r="C19" s="200"/>
      <c r="D19" s="346"/>
      <c r="E19" s="2"/>
    </row>
    <row r="20" spans="1:28" ht="12.75">
      <c r="A20" s="197">
        <v>10</v>
      </c>
      <c r="B20" s="201" t="s">
        <v>305</v>
      </c>
      <c r="C20" s="240"/>
      <c r="D20" s="733">
        <f>SUM(D8:D19)</f>
        <v>1392095.4897259125</v>
      </c>
      <c r="E20" s="2"/>
      <c r="F20" s="2"/>
      <c r="G20" s="2"/>
      <c r="H20" s="2"/>
      <c r="I20" s="2"/>
      <c r="J20" s="2"/>
      <c r="K20" s="2"/>
      <c r="M20" s="2"/>
      <c r="N20" s="2"/>
      <c r="O20" s="2"/>
      <c r="P20" s="2"/>
      <c r="Q20" s="2"/>
      <c r="R20" s="2"/>
      <c r="S20" s="2"/>
      <c r="T20" s="2"/>
      <c r="U20" s="2"/>
      <c r="V20" s="2"/>
      <c r="W20" s="2"/>
      <c r="X20" s="2"/>
      <c r="Y20" s="2"/>
      <c r="Z20" s="2"/>
      <c r="AA20" s="2"/>
      <c r="AB20" s="2"/>
    </row>
    <row r="21" spans="1:5" ht="12.75">
      <c r="A21" s="304"/>
      <c r="B21" s="307"/>
      <c r="C21" s="306"/>
      <c r="D21" s="250"/>
      <c r="E21" s="2"/>
    </row>
    <row r="22" spans="1:5" ht="69.75" customHeight="1">
      <c r="A22" s="309"/>
      <c r="B22" s="1134" t="s">
        <v>1169</v>
      </c>
      <c r="C22" s="306"/>
      <c r="D22" s="308"/>
      <c r="E22" s="350"/>
    </row>
    <row r="23" spans="1:5" ht="12.75">
      <c r="A23" s="309"/>
      <c r="B23" s="239"/>
      <c r="C23" s="306"/>
      <c r="D23" s="308"/>
      <c r="E23" s="2"/>
    </row>
    <row r="24" spans="1:5" ht="60" customHeight="1">
      <c r="A24" s="309"/>
      <c r="B24" s="1134" t="s">
        <v>69</v>
      </c>
      <c r="C24" s="204"/>
      <c r="D24" s="260"/>
      <c r="E24" s="350"/>
    </row>
    <row r="25" spans="1:7" ht="12.75">
      <c r="A25" s="305"/>
      <c r="B25" s="200"/>
      <c r="C25" s="306"/>
      <c r="D25" s="310"/>
      <c r="E25" s="2"/>
      <c r="F25" s="2"/>
      <c r="G25" s="2"/>
    </row>
    <row r="26" spans="1:5" ht="69.75" customHeight="1">
      <c r="A26" s="309"/>
      <c r="B26" s="1134" t="s">
        <v>70</v>
      </c>
      <c r="C26" s="311"/>
      <c r="D26" s="260"/>
      <c r="E26" s="350"/>
    </row>
    <row r="27" spans="1:5" ht="12.75">
      <c r="A27" s="271"/>
      <c r="B27" s="2"/>
      <c r="D27" s="243"/>
      <c r="E27" s="2"/>
    </row>
    <row r="28" spans="1:5" ht="69" customHeight="1">
      <c r="A28" s="675"/>
      <c r="B28" s="1135" t="s">
        <v>1171</v>
      </c>
      <c r="D28" s="243"/>
      <c r="E28" s="249"/>
    </row>
    <row r="29" spans="4:5" ht="12.75">
      <c r="D29" s="244"/>
      <c r="E29" s="197"/>
    </row>
    <row r="30" spans="3:7" ht="12.75">
      <c r="C30" s="200"/>
      <c r="D30" s="303"/>
      <c r="E30" s="250"/>
      <c r="F30" s="238"/>
      <c r="G30" s="238"/>
    </row>
    <row r="31" spans="2:4" ht="12.75">
      <c r="B31" s="309"/>
      <c r="C31" s="476"/>
      <c r="D31" s="243"/>
    </row>
    <row r="37" spans="1:4" ht="12.75">
      <c r="A37" s="1422" t="s">
        <v>1068</v>
      </c>
      <c r="B37" s="1368"/>
      <c r="C37" s="1368"/>
      <c r="D37" s="1368"/>
    </row>
    <row r="38" spans="1:4" ht="12.75">
      <c r="A38" s="1422" t="s">
        <v>1237</v>
      </c>
      <c r="B38" s="1368"/>
      <c r="C38" s="1368"/>
      <c r="D38" s="1368"/>
    </row>
  </sheetData>
  <sheetProtection/>
  <mergeCells count="8">
    <mergeCell ref="A37:D37"/>
    <mergeCell ref="A38:D38"/>
    <mergeCell ref="C14:C15"/>
    <mergeCell ref="A1:G1"/>
    <mergeCell ref="A2:G2"/>
    <mergeCell ref="A14:A15"/>
    <mergeCell ref="B14:B15"/>
    <mergeCell ref="D14:D15"/>
  </mergeCells>
  <printOptions horizontalCentered="1"/>
  <pageMargins left="0.5" right="0.5" top="1" bottom="1" header="0.5" footer="0.5"/>
  <pageSetup horizontalDpi="600" verticalDpi="600" orientation="portrait" scale="70" r:id="rId1"/>
  <headerFooter alignWithMargins="0">
    <oddHeader>&amp;C&amp;"Arial,Bold"&amp;16ATTACHMENT H-1, Page &amp;P of &amp;N
The Empire District Electric Company</oddHeader>
  </headerFooter>
</worksheet>
</file>

<file path=xl/worksheets/sheet7.xml><?xml version="1.0" encoding="utf-8"?>
<worksheet xmlns="http://schemas.openxmlformats.org/spreadsheetml/2006/main" xmlns:r="http://schemas.openxmlformats.org/officeDocument/2006/relationships">
  <dimension ref="A1:Q53"/>
  <sheetViews>
    <sheetView view="pageBreakPreview" zoomScale="60" zoomScalePageLayoutView="0" workbookViewId="0" topLeftCell="A1">
      <selection activeCell="A3" sqref="A3"/>
    </sheetView>
  </sheetViews>
  <sheetFormatPr defaultColWidth="9.140625" defaultRowHeight="12.75"/>
  <cols>
    <col min="1" max="1" width="4.7109375" style="433" customWidth="1"/>
    <col min="2" max="2" width="9.140625" style="433" customWidth="1"/>
    <col min="3" max="3" width="10.7109375" style="433" customWidth="1"/>
    <col min="4" max="5" width="9.140625" style="433" customWidth="1"/>
    <col min="6" max="6" width="0.85546875" style="433" customWidth="1"/>
    <col min="7" max="7" width="11.7109375" style="433" customWidth="1"/>
    <col min="8" max="8" width="0.85546875" style="433" customWidth="1"/>
    <col min="9" max="9" width="14.7109375" style="433" customWidth="1"/>
    <col min="10" max="10" width="0.85546875" style="433" customWidth="1"/>
    <col min="11" max="11" width="12.57421875" style="433" customWidth="1"/>
    <col min="12" max="12" width="0.85546875" style="433" customWidth="1"/>
    <col min="13" max="13" width="8.7109375" style="433" customWidth="1"/>
    <col min="14" max="14" width="0.85546875" style="433" customWidth="1"/>
    <col min="15" max="15" width="17.7109375" style="433" customWidth="1"/>
    <col min="16" max="16384" width="9.140625" style="433" customWidth="1"/>
  </cols>
  <sheetData>
    <row r="1" spans="1:15" ht="18.75" customHeight="1">
      <c r="A1" s="1453" t="s">
        <v>400</v>
      </c>
      <c r="B1" s="1454"/>
      <c r="C1" s="1454"/>
      <c r="D1" s="1454"/>
      <c r="E1" s="1454"/>
      <c r="F1" s="1454"/>
      <c r="G1" s="1454"/>
      <c r="H1" s="1454"/>
      <c r="I1" s="1454"/>
      <c r="J1" s="1454"/>
      <c r="K1" s="1454"/>
      <c r="L1" s="1454"/>
      <c r="M1" s="1454"/>
      <c r="N1" s="1454"/>
      <c r="O1" s="1454"/>
    </row>
    <row r="2" spans="1:15" ht="18.75" customHeight="1">
      <c r="A2" s="1455" t="str">
        <f>Inputs!B2</f>
        <v>(For Rate Year Beginning July 1, 2015, Based on 2014 Data)</v>
      </c>
      <c r="B2" s="1456"/>
      <c r="C2" s="1456"/>
      <c r="D2" s="1456"/>
      <c r="E2" s="1456"/>
      <c r="F2" s="1456"/>
      <c r="G2" s="1456"/>
      <c r="H2" s="1456"/>
      <c r="I2" s="1456"/>
      <c r="J2" s="1456"/>
      <c r="K2" s="1456"/>
      <c r="L2" s="1456"/>
      <c r="M2" s="1456"/>
      <c r="N2" s="1456"/>
      <c r="O2" s="1456"/>
    </row>
    <row r="3" spans="2:14" ht="19.5">
      <c r="B3" s="507"/>
      <c r="C3" s="434"/>
      <c r="D3" s="434"/>
      <c r="E3" s="434"/>
      <c r="F3" s="434"/>
      <c r="G3" s="434"/>
      <c r="H3" s="434"/>
      <c r="I3" s="434"/>
      <c r="J3" s="434"/>
      <c r="K3" s="434"/>
      <c r="L3" s="434"/>
      <c r="M3" s="434"/>
      <c r="N3" s="434"/>
    </row>
    <row r="4" spans="2:13" ht="12.75" customHeight="1">
      <c r="B4" s="489"/>
      <c r="C4" s="1460" t="s">
        <v>549</v>
      </c>
      <c r="D4" s="1461"/>
      <c r="E4" s="1461"/>
      <c r="F4" s="1461"/>
      <c r="G4" s="1461"/>
      <c r="H4" s="1461"/>
      <c r="I4" s="1461"/>
      <c r="J4" s="1461"/>
      <c r="K4" s="1461"/>
      <c r="L4" s="1461"/>
      <c r="M4" s="1462"/>
    </row>
    <row r="5" spans="2:13" ht="12.75" customHeight="1">
      <c r="B5" s="489"/>
      <c r="C5" s="1463"/>
      <c r="D5" s="1464"/>
      <c r="E5" s="1464"/>
      <c r="F5" s="1464"/>
      <c r="G5" s="1464"/>
      <c r="H5" s="1464"/>
      <c r="I5" s="1464"/>
      <c r="J5" s="1464"/>
      <c r="K5" s="1464"/>
      <c r="L5" s="1464"/>
      <c r="M5" s="1465"/>
    </row>
    <row r="6" spans="2:13" ht="12.75" customHeight="1">
      <c r="B6" s="489"/>
      <c r="C6" s="1463"/>
      <c r="D6" s="1464"/>
      <c r="E6" s="1464"/>
      <c r="F6" s="1464"/>
      <c r="G6" s="1464"/>
      <c r="H6" s="1464"/>
      <c r="I6" s="1464"/>
      <c r="J6" s="1464"/>
      <c r="K6" s="1464"/>
      <c r="L6" s="1464"/>
      <c r="M6" s="1465"/>
    </row>
    <row r="7" spans="2:13" ht="12.75" customHeight="1">
      <c r="B7" s="489"/>
      <c r="C7" s="1466"/>
      <c r="D7" s="1467"/>
      <c r="E7" s="1467"/>
      <c r="F7" s="1467"/>
      <c r="G7" s="1467"/>
      <c r="H7" s="1467"/>
      <c r="I7" s="1467"/>
      <c r="J7" s="1467"/>
      <c r="K7" s="1467"/>
      <c r="L7" s="1467"/>
      <c r="M7" s="1468"/>
    </row>
    <row r="11" spans="7:15" ht="12.75">
      <c r="G11" s="1457" t="s">
        <v>315</v>
      </c>
      <c r="H11" s="434"/>
      <c r="I11" s="1457" t="s">
        <v>996</v>
      </c>
      <c r="J11" s="434"/>
      <c r="K11" s="1458" t="s">
        <v>1061</v>
      </c>
      <c r="L11" s="505"/>
      <c r="M11" s="1469" t="s">
        <v>399</v>
      </c>
      <c r="O11" s="1451" t="s">
        <v>428</v>
      </c>
    </row>
    <row r="12" spans="4:15" ht="12.75">
      <c r="D12" s="434"/>
      <c r="G12" s="1452"/>
      <c r="H12" s="434"/>
      <c r="I12" s="1452"/>
      <c r="J12" s="434"/>
      <c r="K12" s="1459"/>
      <c r="L12" s="505"/>
      <c r="M12" s="1459"/>
      <c r="O12" s="1452"/>
    </row>
    <row r="13" spans="1:15" ht="12.75">
      <c r="A13" s="502"/>
      <c r="D13" s="434"/>
      <c r="G13" s="571"/>
      <c r="H13" s="434"/>
      <c r="I13" s="571"/>
      <c r="J13" s="434"/>
      <c r="K13" s="1273">
        <v>42004</v>
      </c>
      <c r="L13" s="505"/>
      <c r="M13" s="505"/>
      <c r="O13" s="576" t="s">
        <v>396</v>
      </c>
    </row>
    <row r="14" spans="1:15" ht="12.75">
      <c r="A14" s="502"/>
      <c r="D14" s="434"/>
      <c r="G14" s="571"/>
      <c r="H14" s="434"/>
      <c r="I14" s="571"/>
      <c r="J14" s="434"/>
      <c r="K14" s="572"/>
      <c r="L14" s="505"/>
      <c r="M14" s="505"/>
      <c r="O14" s="571"/>
    </row>
    <row r="15" spans="1:15" ht="12.75">
      <c r="A15" s="502"/>
      <c r="D15" s="434"/>
      <c r="G15" s="571"/>
      <c r="H15" s="434"/>
      <c r="I15" s="571"/>
      <c r="J15" s="434"/>
      <c r="K15" s="575" t="s">
        <v>427</v>
      </c>
      <c r="L15" s="505"/>
      <c r="M15" s="574" t="s">
        <v>393</v>
      </c>
      <c r="O15" s="573" t="s">
        <v>392</v>
      </c>
    </row>
    <row r="16" spans="1:15" ht="12.75">
      <c r="A16" s="502"/>
      <c r="D16" s="434"/>
      <c r="G16" s="571"/>
      <c r="H16" s="434"/>
      <c r="I16" s="571"/>
      <c r="J16" s="434"/>
      <c r="K16" s="572"/>
      <c r="L16" s="505"/>
      <c r="M16" s="505"/>
      <c r="O16" s="571"/>
    </row>
    <row r="17" ht="12.75">
      <c r="B17" s="485" t="s">
        <v>391</v>
      </c>
    </row>
    <row r="18" ht="12.75">
      <c r="A18" s="502" t="s">
        <v>692</v>
      </c>
    </row>
    <row r="19" spans="1:15" ht="14.25">
      <c r="A19" s="567" t="s">
        <v>1257</v>
      </c>
      <c r="B19" s="433" t="s">
        <v>390</v>
      </c>
      <c r="G19" s="737">
        <v>228.21</v>
      </c>
      <c r="H19" s="434"/>
      <c r="I19" s="434">
        <v>925</v>
      </c>
      <c r="K19" s="1345">
        <v>0</v>
      </c>
      <c r="M19" s="433">
        <f>'Appendix A'!H31</f>
        <v>0.12418993278054741</v>
      </c>
      <c r="O19" s="570">
        <f>K19*M19</f>
        <v>0</v>
      </c>
    </row>
    <row r="20" spans="1:7" ht="12.75">
      <c r="A20" s="434"/>
      <c r="B20" s="433" t="s">
        <v>388</v>
      </c>
      <c r="G20" s="738"/>
    </row>
    <row r="21" spans="1:7" ht="12.75">
      <c r="A21" s="434"/>
      <c r="G21" s="738"/>
    </row>
    <row r="22" spans="1:17" ht="14.25">
      <c r="A22" s="567" t="s">
        <v>1254</v>
      </c>
      <c r="B22" s="433" t="s">
        <v>389</v>
      </c>
      <c r="G22" s="737">
        <v>228.22</v>
      </c>
      <c r="H22" s="434"/>
      <c r="I22" s="434">
        <v>925</v>
      </c>
      <c r="K22" s="1345">
        <v>3565671</v>
      </c>
      <c r="M22" s="1243">
        <f>M19</f>
        <v>0.12418993278054741</v>
      </c>
      <c r="O22" s="570">
        <f>K22*M22</f>
        <v>442820.44180754723</v>
      </c>
      <c r="P22" s="775"/>
      <c r="Q22" s="775"/>
    </row>
    <row r="23" spans="2:17" ht="12.75">
      <c r="B23" s="514" t="s">
        <v>388</v>
      </c>
      <c r="C23" s="514"/>
      <c r="D23" s="514"/>
      <c r="E23" s="514"/>
      <c r="F23" s="514"/>
      <c r="G23" s="514"/>
      <c r="H23" s="514"/>
      <c r="I23" s="514"/>
      <c r="P23" s="775"/>
      <c r="Q23" s="775"/>
    </row>
    <row r="25" spans="1:15" ht="12.75">
      <c r="A25" s="567" t="s">
        <v>1251</v>
      </c>
      <c r="B25" s="485" t="s">
        <v>358</v>
      </c>
      <c r="D25" s="514"/>
      <c r="E25" s="514"/>
      <c r="F25" s="514"/>
      <c r="G25" s="514"/>
      <c r="K25" s="569">
        <f>SUM(K19:K22)</f>
        <v>3565671</v>
      </c>
      <c r="O25" s="569">
        <f>SUM(O19:O22)</f>
        <v>442820.44180754723</v>
      </c>
    </row>
    <row r="26" spans="1:15" ht="6" customHeight="1">
      <c r="A26" s="567"/>
      <c r="B26" s="485"/>
      <c r="D26" s="514"/>
      <c r="E26" s="514"/>
      <c r="K26" s="568"/>
      <c r="O26" s="568"/>
    </row>
    <row r="27" spans="1:11" ht="12.75">
      <c r="A27" s="567" t="s">
        <v>1248</v>
      </c>
      <c r="B27" s="489" t="s">
        <v>71</v>
      </c>
      <c r="K27" s="735">
        <f>Inputs!D29</f>
        <v>3565671</v>
      </c>
    </row>
    <row r="30" ht="14.25">
      <c r="B30" s="566" t="s">
        <v>387</v>
      </c>
    </row>
    <row r="32" ht="14.25">
      <c r="B32" s="566" t="s">
        <v>386</v>
      </c>
    </row>
    <row r="34" ht="14.25">
      <c r="B34" s="566" t="s">
        <v>993</v>
      </c>
    </row>
    <row r="35" ht="12.75">
      <c r="B35" s="489" t="s">
        <v>995</v>
      </c>
    </row>
    <row r="36" ht="12.75">
      <c r="B36" s="489" t="s">
        <v>994</v>
      </c>
    </row>
    <row r="52" ht="12.75">
      <c r="G52" s="513" t="s">
        <v>1034</v>
      </c>
    </row>
    <row r="53" ht="12.75">
      <c r="G53" s="434" t="s">
        <v>1237</v>
      </c>
    </row>
  </sheetData>
  <sheetProtection/>
  <mergeCells count="8">
    <mergeCell ref="O11:O12"/>
    <mergeCell ref="A1:O1"/>
    <mergeCell ref="A2:O2"/>
    <mergeCell ref="G11:G12"/>
    <mergeCell ref="I11:I12"/>
    <mergeCell ref="K11:K12"/>
    <mergeCell ref="C4:M7"/>
    <mergeCell ref="M11:M12"/>
  </mergeCells>
  <printOptions/>
  <pageMargins left="0.25" right="0.25" top="1.15" bottom="1" header="0.5" footer="0.5"/>
  <pageSetup horizontalDpi="600" verticalDpi="600" orientation="portrait" scale="91" r:id="rId1"/>
  <headerFooter alignWithMargins="0">
    <oddHeader>&amp;C&amp;16ATTACHMENT H - 1, Page &amp;P of &amp;N
The Empire District Electric Company</oddHeader>
  </headerFooter>
</worksheet>
</file>

<file path=xl/worksheets/sheet8.xml><?xml version="1.0" encoding="utf-8"?>
<worksheet xmlns="http://schemas.openxmlformats.org/spreadsheetml/2006/main" xmlns:r="http://schemas.openxmlformats.org/officeDocument/2006/relationships">
  <dimension ref="A2:IV598"/>
  <sheetViews>
    <sheetView view="pageBreakPreview" zoomScale="49" zoomScaleNormal="75" zoomScaleSheetLayoutView="49" workbookViewId="0" topLeftCell="A1">
      <selection activeCell="B4" sqref="B4"/>
    </sheetView>
  </sheetViews>
  <sheetFormatPr defaultColWidth="9.140625" defaultRowHeight="12.75"/>
  <cols>
    <col min="1" max="1" width="6.7109375" style="50" customWidth="1"/>
    <col min="2" max="2" width="2.7109375" style="50" customWidth="1"/>
    <col min="3" max="3" width="58.00390625" style="50" customWidth="1"/>
    <col min="4" max="4" width="19.7109375" style="50" customWidth="1"/>
    <col min="5" max="5" width="15.7109375" style="50" customWidth="1"/>
    <col min="6" max="6" width="39.7109375" style="50" customWidth="1"/>
    <col min="7" max="7" width="19.7109375" style="50" customWidth="1"/>
    <col min="8" max="8" width="1.7109375" style="50" customWidth="1"/>
    <col min="9" max="9" width="19.7109375" style="50" customWidth="1"/>
    <col min="10" max="10" width="18.57421875" style="50" customWidth="1"/>
    <col min="11" max="11" width="20.7109375" style="50" customWidth="1"/>
    <col min="12" max="12" width="17.8515625" style="50" customWidth="1"/>
    <col min="13" max="13" width="12.140625" style="50" customWidth="1"/>
    <col min="14" max="15" width="9.7109375" style="50" customWidth="1"/>
    <col min="16" max="16" width="7.7109375" style="50" customWidth="1"/>
    <col min="17" max="17" width="1.7109375" style="50" customWidth="1"/>
    <col min="18" max="16384" width="9.140625" style="50" customWidth="1"/>
  </cols>
  <sheetData>
    <row r="2" spans="1:41" ht="21" customHeight="1">
      <c r="A2" s="1496" t="s">
        <v>1212</v>
      </c>
      <c r="B2" s="1497"/>
      <c r="C2" s="1497"/>
      <c r="D2" s="1497"/>
      <c r="E2" s="1497"/>
      <c r="F2" s="1497"/>
      <c r="G2" s="1497"/>
      <c r="H2" s="1497"/>
      <c r="I2" s="1497"/>
      <c r="J2" s="1497"/>
      <c r="K2" s="1497"/>
      <c r="L2" s="1497"/>
      <c r="M2" s="1497"/>
      <c r="N2" s="1497"/>
      <c r="O2" s="1497"/>
      <c r="P2" s="1497"/>
      <c r="Q2" s="1497"/>
      <c r="R2" s="55"/>
      <c r="S2" s="55"/>
      <c r="T2" s="55"/>
      <c r="U2" s="55"/>
      <c r="V2" s="55"/>
      <c r="W2" s="55"/>
      <c r="X2" s="55"/>
      <c r="Y2" s="55"/>
      <c r="Z2" s="55"/>
      <c r="AA2" s="55"/>
      <c r="AB2" s="55"/>
      <c r="AC2" s="55"/>
      <c r="AD2" s="55"/>
      <c r="AE2" s="55"/>
      <c r="AF2" s="55"/>
      <c r="AG2" s="55"/>
      <c r="AH2" s="55"/>
      <c r="AI2" s="55"/>
      <c r="AJ2" s="55"/>
      <c r="AK2" s="55"/>
      <c r="AL2" s="55"/>
      <c r="AM2" s="55"/>
      <c r="AN2" s="55"/>
      <c r="AO2" s="55"/>
    </row>
    <row r="3" spans="1:41" ht="21" customHeight="1">
      <c r="A3" s="1498" t="str">
        <f>Inputs!B2</f>
        <v>(For Rate Year Beginning July 1, 2015, Based on 2014 Data)</v>
      </c>
      <c r="B3" s="1400"/>
      <c r="C3" s="1400"/>
      <c r="D3" s="1400"/>
      <c r="E3" s="1400"/>
      <c r="F3" s="1400"/>
      <c r="G3" s="1400"/>
      <c r="H3" s="1400"/>
      <c r="I3" s="1400"/>
      <c r="J3" s="1400"/>
      <c r="K3" s="1400"/>
      <c r="L3" s="1400"/>
      <c r="M3" s="1400"/>
      <c r="N3" s="1400"/>
      <c r="O3" s="1400"/>
      <c r="P3" s="1400"/>
      <c r="Q3" s="1400"/>
      <c r="R3" s="55"/>
      <c r="S3" s="55"/>
      <c r="T3" s="55"/>
      <c r="U3" s="55"/>
      <c r="V3" s="55"/>
      <c r="W3" s="55"/>
      <c r="X3" s="55"/>
      <c r="Y3" s="55"/>
      <c r="Z3" s="55"/>
      <c r="AA3" s="55"/>
      <c r="AB3" s="55"/>
      <c r="AC3" s="55"/>
      <c r="AD3" s="55"/>
      <c r="AE3" s="55"/>
      <c r="AF3" s="55"/>
      <c r="AG3" s="55"/>
      <c r="AH3" s="55"/>
      <c r="AI3" s="55"/>
      <c r="AJ3" s="55"/>
      <c r="AK3" s="55"/>
      <c r="AL3" s="55"/>
      <c r="AM3" s="55"/>
      <c r="AN3" s="55"/>
      <c r="AO3" s="55"/>
    </row>
    <row r="4" spans="1:41" ht="21" customHeight="1">
      <c r="A4" s="699"/>
      <c r="B4" s="612"/>
      <c r="C4" s="612"/>
      <c r="D4" s="612"/>
      <c r="E4" s="612"/>
      <c r="F4" s="612"/>
      <c r="G4" s="612"/>
      <c r="H4" s="612"/>
      <c r="I4" s="612"/>
      <c r="J4" s="612"/>
      <c r="K4" s="612"/>
      <c r="L4" s="612"/>
      <c r="M4" s="612"/>
      <c r="N4" s="612"/>
      <c r="O4" s="612"/>
      <c r="P4" s="612"/>
      <c r="Q4" s="612"/>
      <c r="R4" s="55"/>
      <c r="S4" s="55"/>
      <c r="T4" s="55"/>
      <c r="U4" s="55"/>
      <c r="V4" s="55"/>
      <c r="W4" s="55"/>
      <c r="X4" s="55"/>
      <c r="Y4" s="55"/>
      <c r="Z4" s="55"/>
      <c r="AA4" s="55"/>
      <c r="AB4" s="55"/>
      <c r="AC4" s="55"/>
      <c r="AD4" s="55"/>
      <c r="AE4" s="55"/>
      <c r="AF4" s="55"/>
      <c r="AG4" s="55"/>
      <c r="AH4" s="55"/>
      <c r="AI4" s="55"/>
      <c r="AJ4" s="55"/>
      <c r="AK4" s="55"/>
      <c r="AL4" s="55"/>
      <c r="AM4" s="55"/>
      <c r="AN4" s="55"/>
      <c r="AO4" s="55"/>
    </row>
    <row r="5" spans="1:41" ht="16.5" thickBot="1">
      <c r="A5" s="681" t="s">
        <v>557</v>
      </c>
      <c r="R5" s="55"/>
      <c r="S5" s="55"/>
      <c r="T5" s="55"/>
      <c r="U5" s="55"/>
      <c r="V5" s="55"/>
      <c r="W5" s="55"/>
      <c r="X5" s="55"/>
      <c r="Y5" s="55"/>
      <c r="Z5" s="55"/>
      <c r="AA5" s="55"/>
      <c r="AB5" s="55"/>
      <c r="AC5" s="55"/>
      <c r="AD5" s="55"/>
      <c r="AE5" s="55"/>
      <c r="AF5" s="55"/>
      <c r="AG5" s="55"/>
      <c r="AH5" s="55"/>
      <c r="AI5" s="55"/>
      <c r="AJ5" s="55"/>
      <c r="AK5" s="55"/>
      <c r="AL5" s="55"/>
      <c r="AM5" s="55"/>
      <c r="AN5" s="55"/>
      <c r="AO5" s="55"/>
    </row>
    <row r="6" spans="1:41" ht="32.25" thickBot="1">
      <c r="A6" s="1501" t="s">
        <v>72</v>
      </c>
      <c r="B6" s="1502"/>
      <c r="C6" s="1502"/>
      <c r="D6" s="1502"/>
      <c r="E6" s="1502"/>
      <c r="F6" s="1503"/>
      <c r="G6" s="848" t="s">
        <v>73</v>
      </c>
      <c r="H6" s="850"/>
      <c r="I6" s="848" t="s">
        <v>664</v>
      </c>
      <c r="J6" s="848" t="s">
        <v>1049</v>
      </c>
      <c r="K6" s="1473" t="s">
        <v>1041</v>
      </c>
      <c r="L6" s="1504"/>
      <c r="M6" s="1504"/>
      <c r="N6" s="1504"/>
      <c r="O6" s="1504"/>
      <c r="P6" s="1504"/>
      <c r="Q6" s="1505"/>
      <c r="R6" s="55"/>
      <c r="S6" s="55"/>
      <c r="T6" s="55"/>
      <c r="U6" s="55"/>
      <c r="V6" s="55"/>
      <c r="W6" s="55"/>
      <c r="X6" s="55"/>
      <c r="Y6" s="55"/>
      <c r="Z6" s="55"/>
      <c r="AA6" s="55"/>
      <c r="AB6" s="55"/>
      <c r="AC6" s="55"/>
      <c r="AD6" s="55"/>
      <c r="AE6" s="55"/>
      <c r="AF6" s="55"/>
      <c r="AG6" s="55"/>
      <c r="AH6" s="55"/>
      <c r="AI6" s="55"/>
      <c r="AJ6" s="55"/>
      <c r="AK6" s="55"/>
      <c r="AL6" s="55"/>
      <c r="AM6" s="55"/>
      <c r="AN6" s="55"/>
      <c r="AO6" s="55"/>
    </row>
    <row r="7" spans="1:41" ht="15">
      <c r="A7" s="353"/>
      <c r="B7" s="357"/>
      <c r="C7" s="348"/>
      <c r="D7" s="79"/>
      <c r="E7" s="354"/>
      <c r="F7" s="851"/>
      <c r="G7" s="823"/>
      <c r="H7" s="369"/>
      <c r="I7" s="369"/>
      <c r="J7" s="369"/>
      <c r="K7" s="381"/>
      <c r="L7" s="381"/>
      <c r="M7" s="381"/>
      <c r="N7" s="381"/>
      <c r="O7" s="381"/>
      <c r="P7" s="381"/>
      <c r="Q7" s="382"/>
      <c r="R7" s="55"/>
      <c r="S7" s="55"/>
      <c r="T7" s="55"/>
      <c r="U7" s="55"/>
      <c r="V7" s="55"/>
      <c r="W7" s="55"/>
      <c r="X7" s="55"/>
      <c r="Y7" s="55"/>
      <c r="Z7" s="55"/>
      <c r="AA7" s="55"/>
      <c r="AB7" s="55"/>
      <c r="AC7" s="55"/>
      <c r="AD7" s="55"/>
      <c r="AE7" s="55"/>
      <c r="AF7" s="55"/>
      <c r="AG7" s="55"/>
      <c r="AH7" s="55"/>
      <c r="AI7" s="55"/>
      <c r="AJ7" s="55"/>
      <c r="AK7" s="55"/>
      <c r="AL7" s="55"/>
      <c r="AM7" s="55"/>
      <c r="AN7" s="55"/>
      <c r="AO7" s="55"/>
    </row>
    <row r="8" spans="1:41" ht="15.75">
      <c r="A8" s="353">
        <f>+'Appendix A'!A210</f>
        <v>103</v>
      </c>
      <c r="B8" s="229" t="s">
        <v>1205</v>
      </c>
      <c r="C8" s="348"/>
      <c r="D8" s="79"/>
      <c r="E8" s="354"/>
      <c r="F8" s="372" t="s">
        <v>568</v>
      </c>
      <c r="G8" s="823">
        <f>Inputs!D57</f>
        <v>141395</v>
      </c>
      <c r="H8" s="369"/>
      <c r="I8" s="679">
        <f>'Appendix A'!H28</f>
        <v>0.12372632858029224</v>
      </c>
      <c r="J8" s="1026">
        <f>G8*I8</f>
        <v>17494.28422961042</v>
      </c>
      <c r="K8" s="1506"/>
      <c r="L8" s="1506"/>
      <c r="M8" s="1506"/>
      <c r="N8" s="1506"/>
      <c r="O8" s="1506"/>
      <c r="P8" s="1506"/>
      <c r="Q8" s="1507"/>
      <c r="R8" s="55"/>
      <c r="S8" s="55"/>
      <c r="T8" s="55"/>
      <c r="U8" s="55"/>
      <c r="V8" s="55"/>
      <c r="W8" s="55"/>
      <c r="X8" s="55"/>
      <c r="Y8" s="55"/>
      <c r="Z8" s="55"/>
      <c r="AA8" s="55"/>
      <c r="AB8" s="55"/>
      <c r="AC8" s="55"/>
      <c r="AD8" s="55"/>
      <c r="AE8" s="55"/>
      <c r="AF8" s="55"/>
      <c r="AG8" s="55"/>
      <c r="AH8" s="55"/>
      <c r="AI8" s="55"/>
      <c r="AJ8" s="55"/>
      <c r="AK8" s="55"/>
      <c r="AL8" s="55"/>
      <c r="AM8" s="55"/>
      <c r="AN8" s="55"/>
      <c r="AO8" s="55"/>
    </row>
    <row r="9" spans="1:41" ht="15.75" thickBot="1">
      <c r="A9" s="358"/>
      <c r="B9" s="359"/>
      <c r="C9" s="360"/>
      <c r="D9" s="361"/>
      <c r="E9" s="362"/>
      <c r="F9" s="363"/>
      <c r="G9" s="824"/>
      <c r="H9" s="385"/>
      <c r="I9" s="385"/>
      <c r="J9" s="385"/>
      <c r="K9" s="1509"/>
      <c r="L9" s="1509"/>
      <c r="M9" s="1509"/>
      <c r="N9" s="1509"/>
      <c r="O9" s="1509"/>
      <c r="P9" s="1509"/>
      <c r="Q9" s="1510"/>
      <c r="R9" s="55"/>
      <c r="S9" s="55"/>
      <c r="T9" s="55"/>
      <c r="U9" s="55"/>
      <c r="V9" s="55"/>
      <c r="W9" s="55"/>
      <c r="X9" s="55"/>
      <c r="Y9" s="55"/>
      <c r="Z9" s="55"/>
      <c r="AA9" s="55"/>
      <c r="AB9" s="55"/>
      <c r="AC9" s="55"/>
      <c r="AD9" s="55"/>
      <c r="AE9" s="55"/>
      <c r="AF9" s="55"/>
      <c r="AG9" s="55"/>
      <c r="AH9" s="55"/>
      <c r="AI9" s="55"/>
      <c r="AJ9" s="55"/>
      <c r="AK9" s="55"/>
      <c r="AL9" s="55"/>
      <c r="AM9" s="55"/>
      <c r="AN9" s="55"/>
      <c r="AO9" s="55"/>
    </row>
    <row r="10" spans="1:41"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row>
    <row r="11" spans="1:41"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row>
    <row r="12" spans="1:41" ht="16.5" thickBot="1">
      <c r="A12" s="681" t="s">
        <v>558</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row>
    <row r="13" spans="1:41" ht="66" customHeight="1" thickBot="1">
      <c r="A13" s="1501" t="s">
        <v>72</v>
      </c>
      <c r="B13" s="1502"/>
      <c r="C13" s="1502"/>
      <c r="D13" s="1502"/>
      <c r="E13" s="1502"/>
      <c r="F13" s="1503"/>
      <c r="G13" s="884" t="s">
        <v>810</v>
      </c>
      <c r="H13" s="1136"/>
      <c r="I13" s="884" t="s">
        <v>811</v>
      </c>
      <c r="J13" s="884" t="s">
        <v>812</v>
      </c>
      <c r="K13" s="884" t="s">
        <v>813</v>
      </c>
      <c r="L13" s="1473" t="s">
        <v>1041</v>
      </c>
      <c r="M13" s="1473"/>
      <c r="N13" s="1473"/>
      <c r="O13" s="1473"/>
      <c r="P13" s="1473"/>
      <c r="Q13" s="1508"/>
      <c r="R13" s="55"/>
      <c r="S13" s="706"/>
      <c r="T13" s="55"/>
      <c r="U13" s="55"/>
      <c r="V13" s="55"/>
      <c r="W13" s="55"/>
      <c r="X13" s="55"/>
      <c r="Y13" s="55"/>
      <c r="Z13" s="55"/>
      <c r="AA13" s="55"/>
      <c r="AB13" s="55"/>
      <c r="AC13" s="55"/>
      <c r="AD13" s="55"/>
      <c r="AE13" s="55"/>
      <c r="AF13" s="55"/>
      <c r="AG13" s="55"/>
      <c r="AH13" s="55"/>
      <c r="AI13" s="55"/>
      <c r="AJ13" s="55"/>
      <c r="AK13" s="55"/>
      <c r="AL13" s="55"/>
      <c r="AM13" s="55"/>
      <c r="AN13" s="55"/>
      <c r="AO13" s="55"/>
    </row>
    <row r="14" spans="1:41" ht="36.75" customHeight="1" thickBot="1">
      <c r="A14" s="1152">
        <f>+'Appendix A'!A50</f>
        <v>26</v>
      </c>
      <c r="B14" s="1153" t="str">
        <f>+'Appendix A'!C50</f>
        <v>Land Held for Future Use</v>
      </c>
      <c r="C14" s="1154"/>
      <c r="D14" s="1155"/>
      <c r="E14" s="1156" t="str">
        <f>+'Appendix A'!E50</f>
        <v>(Note C)</v>
      </c>
      <c r="F14" s="1157" t="s">
        <v>1220</v>
      </c>
      <c r="G14" s="1160">
        <f>Inputs!D197</f>
        <v>742752</v>
      </c>
      <c r="H14" s="1158"/>
      <c r="I14" s="1158">
        <f>Inputs!D198</f>
        <v>742752</v>
      </c>
      <c r="J14" s="1158">
        <f>Inputs!D200</f>
        <v>0</v>
      </c>
      <c r="K14" s="1159">
        <f>G14-I14-J14</f>
        <v>0</v>
      </c>
      <c r="L14" s="1154"/>
      <c r="M14" s="1150"/>
      <c r="N14" s="1150"/>
      <c r="O14" s="1150"/>
      <c r="P14" s="1150"/>
      <c r="Q14" s="1151"/>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row>
    <row r="15" spans="1:41" ht="15">
      <c r="A15" s="99"/>
      <c r="B15" s="99"/>
      <c r="C15" s="99"/>
      <c r="D15" s="99"/>
      <c r="E15" s="99"/>
      <c r="F15" s="99"/>
      <c r="G15" s="99"/>
      <c r="H15" s="99"/>
      <c r="I15" s="99"/>
      <c r="J15" s="99"/>
      <c r="K15" s="99"/>
      <c r="L15" s="99"/>
      <c r="M15" s="99"/>
      <c r="N15" s="99"/>
      <c r="O15" s="99"/>
      <c r="P15" s="99"/>
      <c r="Q15" s="99"/>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row>
    <row r="16" spans="1:41"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row>
    <row r="17" spans="1:41" ht="16.5" thickBot="1">
      <c r="A17" s="681" t="s">
        <v>559</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row>
    <row r="18" spans="1:41" ht="39.75" customHeight="1" thickBot="1">
      <c r="A18" s="1501" t="s">
        <v>72</v>
      </c>
      <c r="B18" s="1502"/>
      <c r="C18" s="1502"/>
      <c r="D18" s="1502"/>
      <c r="E18" s="1502"/>
      <c r="F18" s="1503"/>
      <c r="G18" s="848" t="s">
        <v>1201</v>
      </c>
      <c r="H18" s="850"/>
      <c r="I18" s="848"/>
      <c r="J18" s="1517" t="s">
        <v>1041</v>
      </c>
      <c r="K18" s="1518"/>
      <c r="L18" s="1518"/>
      <c r="M18" s="1518"/>
      <c r="N18" s="1518"/>
      <c r="O18" s="1518"/>
      <c r="P18" s="1518"/>
      <c r="Q18" s="1519"/>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row>
    <row r="19" spans="1:41" ht="15.75">
      <c r="A19" s="353"/>
      <c r="B19" s="49" t="s">
        <v>1045</v>
      </c>
      <c r="C19" s="79"/>
      <c r="D19" s="79"/>
      <c r="E19" s="369"/>
      <c r="F19" s="79"/>
      <c r="G19" s="841"/>
      <c r="H19" s="99"/>
      <c r="I19" s="182"/>
      <c r="J19" s="99"/>
      <c r="K19" s="1513"/>
      <c r="L19" s="1514"/>
      <c r="M19" s="1514"/>
      <c r="N19" s="1514"/>
      <c r="O19" s="1514"/>
      <c r="P19" s="1514"/>
      <c r="Q19" s="151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row>
    <row r="20" spans="1:41" ht="15.75">
      <c r="A20" s="353"/>
      <c r="B20" s="352"/>
      <c r="C20" s="348"/>
      <c r="D20" s="79"/>
      <c r="E20" s="369"/>
      <c r="F20" s="79"/>
      <c r="G20" s="371"/>
      <c r="H20" s="208"/>
      <c r="I20" s="208"/>
      <c r="J20" s="208"/>
      <c r="K20" s="213"/>
      <c r="L20" s="107"/>
      <c r="M20" s="107"/>
      <c r="N20" s="107"/>
      <c r="O20" s="107"/>
      <c r="P20" s="107"/>
      <c r="Q20" s="384"/>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row>
    <row r="21" spans="1:41" ht="15.75">
      <c r="A21" s="355">
        <f>+'Appendix A'!A111</f>
        <v>55</v>
      </c>
      <c r="B21" s="352"/>
      <c r="C21" s="348" t="s">
        <v>248</v>
      </c>
      <c r="D21" s="79"/>
      <c r="E21" s="369"/>
      <c r="F21" s="372" t="s">
        <v>1223</v>
      </c>
      <c r="G21" s="869">
        <f>Inputs!D202</f>
        <v>2641800</v>
      </c>
      <c r="H21" s="208"/>
      <c r="I21" s="99"/>
      <c r="J21" s="94" t="s">
        <v>1377</v>
      </c>
      <c r="L21" s="107"/>
      <c r="M21" s="107"/>
      <c r="N21" s="107"/>
      <c r="O21" s="107"/>
      <c r="P21" s="107"/>
      <c r="Q21" s="384"/>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row>
    <row r="22" spans="1:41" ht="15">
      <c r="A22" s="355">
        <f>+'Appendix A'!A112</f>
        <v>56</v>
      </c>
      <c r="B22" s="99"/>
      <c r="C22" s="373" t="s">
        <v>118</v>
      </c>
      <c r="D22" s="99"/>
      <c r="E22" s="99"/>
      <c r="F22" s="372" t="s">
        <v>1222</v>
      </c>
      <c r="G22" s="1025">
        <f>Inputs!D201</f>
        <v>1988840</v>
      </c>
      <c r="H22" s="208"/>
      <c r="I22" s="99"/>
      <c r="J22" s="99" t="s">
        <v>249</v>
      </c>
      <c r="L22" s="107"/>
      <c r="M22" s="107"/>
      <c r="N22" s="107"/>
      <c r="O22" s="107"/>
      <c r="P22" s="107"/>
      <c r="Q22" s="384"/>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row>
    <row r="23" spans="1:41" ht="15" customHeight="1">
      <c r="A23" s="355"/>
      <c r="B23" s="99"/>
      <c r="C23" s="348"/>
      <c r="D23" s="99"/>
      <c r="E23" s="99"/>
      <c r="F23" s="174"/>
      <c r="G23" s="371"/>
      <c r="H23" s="208"/>
      <c r="I23" s="208"/>
      <c r="J23" s="671"/>
      <c r="K23" s="1511" t="s">
        <v>1136</v>
      </c>
      <c r="L23" s="1511"/>
      <c r="M23" s="1511"/>
      <c r="N23" s="1511"/>
      <c r="O23" s="1511"/>
      <c r="P23" s="1511"/>
      <c r="Q23" s="1512"/>
      <c r="R23" s="55"/>
      <c r="S23" s="706"/>
      <c r="T23" s="706"/>
      <c r="U23" s="706"/>
      <c r="V23" s="706"/>
      <c r="W23" s="706"/>
      <c r="X23" s="706"/>
      <c r="Y23" s="706"/>
      <c r="Z23" s="706"/>
      <c r="AA23" s="55"/>
      <c r="AB23" s="55"/>
      <c r="AC23" s="55"/>
      <c r="AD23" s="55"/>
      <c r="AE23" s="55"/>
      <c r="AF23" s="55"/>
      <c r="AG23" s="55"/>
      <c r="AH23" s="55"/>
      <c r="AI23" s="55"/>
      <c r="AJ23" s="55"/>
      <c r="AK23" s="55"/>
      <c r="AL23" s="55"/>
      <c r="AM23" s="55"/>
      <c r="AN23" s="55"/>
      <c r="AO23" s="55"/>
    </row>
    <row r="24" spans="1:41" ht="15.75" thickBot="1">
      <c r="A24" s="358"/>
      <c r="B24" s="370"/>
      <c r="C24" s="360"/>
      <c r="D24" s="374"/>
      <c r="E24" s="362"/>
      <c r="F24" s="360"/>
      <c r="G24" s="386"/>
      <c r="H24" s="773"/>
      <c r="I24" s="387"/>
      <c r="J24" s="388"/>
      <c r="K24" s="388" t="s">
        <v>1136</v>
      </c>
      <c r="L24" s="387"/>
      <c r="M24" s="387"/>
      <c r="N24" s="387"/>
      <c r="O24" s="387"/>
      <c r="P24" s="387"/>
      <c r="Q24" s="389"/>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row>
    <row r="25" spans="1:41"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row>
    <row r="26" spans="1:41" ht="15">
      <c r="A26" s="55"/>
      <c r="B26" s="55"/>
      <c r="C26" s="55"/>
      <c r="D26" s="55"/>
      <c r="E26" s="55"/>
      <c r="F26" s="55"/>
      <c r="G26" s="55"/>
      <c r="H26" s="55"/>
      <c r="I26" s="208"/>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row>
    <row r="27" spans="1:41" ht="16.5" thickBot="1">
      <c r="A27" s="681" t="s">
        <v>560</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row>
    <row r="28" spans="1:41" ht="50.25" customHeight="1" thickBot="1">
      <c r="A28" s="1501" t="s">
        <v>72</v>
      </c>
      <c r="B28" s="1502"/>
      <c r="C28" s="1502"/>
      <c r="D28" s="1502"/>
      <c r="E28" s="1502"/>
      <c r="F28" s="1503"/>
      <c r="G28" s="884" t="s">
        <v>73</v>
      </c>
      <c r="H28" s="850"/>
      <c r="I28" s="884" t="s">
        <v>1049</v>
      </c>
      <c r="J28" s="1136" t="s">
        <v>1063</v>
      </c>
      <c r="K28" s="1516" t="s">
        <v>1041</v>
      </c>
      <c r="L28" s="1504"/>
      <c r="M28" s="1504"/>
      <c r="N28" s="1504"/>
      <c r="O28" s="1504"/>
      <c r="P28" s="1504"/>
      <c r="Q28" s="150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row>
    <row r="29" spans="1:41" ht="15.75">
      <c r="A29" s="353"/>
      <c r="B29" s="352" t="s">
        <v>1145</v>
      </c>
      <c r="C29" s="94"/>
      <c r="D29" s="79"/>
      <c r="E29" s="356"/>
      <c r="F29" s="852"/>
      <c r="G29" s="853"/>
      <c r="H29" s="390"/>
      <c r="I29" s="369"/>
      <c r="J29" s="390"/>
      <c r="K29" s="99"/>
      <c r="L29" s="99"/>
      <c r="M29" s="99"/>
      <c r="N29" s="99"/>
      <c r="O29" s="99"/>
      <c r="P29" s="99"/>
      <c r="Q29" s="847"/>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row>
    <row r="30" spans="1:41" ht="57" customHeight="1" thickBot="1">
      <c r="A30" s="872">
        <f>+'Appendix A'!A121</f>
        <v>63</v>
      </c>
      <c r="B30" s="873"/>
      <c r="C30" s="874" t="str">
        <f>+'Appendix A'!C121</f>
        <v>Regulatory Commission Exp Account 928</v>
      </c>
      <c r="D30" s="875"/>
      <c r="E30" s="876" t="str">
        <f>'Appendix A'!E121</f>
        <v>(Note F)</v>
      </c>
      <c r="F30" s="877" t="s">
        <v>1221</v>
      </c>
      <c r="G30" s="878">
        <f>Inputs!D60</f>
        <v>1719496</v>
      </c>
      <c r="H30" s="879"/>
      <c r="I30" s="1027">
        <f>Inputs!D199</f>
        <v>14872</v>
      </c>
      <c r="J30" s="879">
        <f>G30-I30</f>
        <v>1704624</v>
      </c>
      <c r="K30" s="1509"/>
      <c r="L30" s="1509"/>
      <c r="M30" s="1509"/>
      <c r="N30" s="1509"/>
      <c r="O30" s="1509"/>
      <c r="P30" s="1509"/>
      <c r="Q30" s="1510"/>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row>
    <row r="31" spans="1:41" ht="33.75" customHeight="1">
      <c r="A31" s="870"/>
      <c r="B31" s="357"/>
      <c r="C31" s="348"/>
      <c r="D31" s="180"/>
      <c r="E31" s="354"/>
      <c r="F31" s="348"/>
      <c r="G31" s="369"/>
      <c r="H31" s="369"/>
      <c r="I31" s="369"/>
      <c r="J31" s="369"/>
      <c r="K31" s="381"/>
      <c r="L31" s="381"/>
      <c r="M31" s="381"/>
      <c r="N31" s="381"/>
      <c r="O31" s="381"/>
      <c r="P31" s="381"/>
      <c r="Q31" s="854"/>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row>
    <row r="32" spans="1:41" ht="16.5" customHeight="1" thickBot="1">
      <c r="A32" s="871" t="s">
        <v>561</v>
      </c>
      <c r="B32" s="357"/>
      <c r="C32" s="348"/>
      <c r="D32" s="180"/>
      <c r="E32" s="354"/>
      <c r="F32" s="348"/>
      <c r="G32" s="385"/>
      <c r="H32" s="369"/>
      <c r="I32" s="369"/>
      <c r="J32" s="369"/>
      <c r="K32" s="381"/>
      <c r="L32" s="381"/>
      <c r="M32" s="381"/>
      <c r="N32" s="381"/>
      <c r="O32" s="381"/>
      <c r="P32" s="381"/>
      <c r="Q32" s="839"/>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row>
    <row r="33" spans="1:41" ht="16.5" thickBot="1">
      <c r="A33" s="1501" t="s">
        <v>72</v>
      </c>
      <c r="B33" s="1502"/>
      <c r="C33" s="1502"/>
      <c r="D33" s="1502"/>
      <c r="E33" s="1502"/>
      <c r="F33" s="1503"/>
      <c r="G33" s="848" t="s">
        <v>562</v>
      </c>
      <c r="H33" s="850"/>
      <c r="I33" s="848" t="s">
        <v>563</v>
      </c>
      <c r="J33" s="850" t="s">
        <v>564</v>
      </c>
      <c r="K33" s="848" t="s">
        <v>565</v>
      </c>
      <c r="L33" s="1470" t="s">
        <v>1041</v>
      </c>
      <c r="M33" s="1471"/>
      <c r="N33" s="1471"/>
      <c r="O33" s="1471"/>
      <c r="P33" s="1471"/>
      <c r="Q33" s="1472"/>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row>
    <row r="34" spans="1:41" ht="33" customHeight="1">
      <c r="A34" s="353" t="s">
        <v>1136</v>
      </c>
      <c r="B34" s="855" t="s">
        <v>1183</v>
      </c>
      <c r="C34" s="79"/>
      <c r="D34" s="79"/>
      <c r="E34" s="369"/>
      <c r="F34" s="682"/>
      <c r="G34" s="99"/>
      <c r="H34" s="99"/>
      <c r="I34" s="99"/>
      <c r="J34" s="99"/>
      <c r="K34" s="99"/>
      <c r="L34" s="1487" t="s">
        <v>488</v>
      </c>
      <c r="M34" s="1488"/>
      <c r="N34" s="1488"/>
      <c r="O34" s="1488"/>
      <c r="P34" s="806"/>
      <c r="Q34" s="856"/>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row>
    <row r="35" spans="1:41" ht="33" customHeight="1">
      <c r="A35" s="353"/>
      <c r="B35" s="855"/>
      <c r="C35" s="79"/>
      <c r="D35" s="79"/>
      <c r="E35" s="369"/>
      <c r="F35" s="682"/>
      <c r="G35" s="390" t="s">
        <v>1136</v>
      </c>
      <c r="H35" s="390"/>
      <c r="I35" s="390" t="s">
        <v>1136</v>
      </c>
      <c r="J35" s="390" t="s">
        <v>1136</v>
      </c>
      <c r="K35" s="390" t="s">
        <v>1136</v>
      </c>
      <c r="L35" s="1489"/>
      <c r="M35" s="1489"/>
      <c r="N35" s="1489"/>
      <c r="O35" s="1489"/>
      <c r="P35" s="806"/>
      <c r="Q35" s="856"/>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row>
    <row r="36" spans="1:41" ht="33" customHeight="1" thickBot="1">
      <c r="A36" s="358">
        <f>+'Appendix A'!A204</f>
        <v>99</v>
      </c>
      <c r="B36" s="370"/>
      <c r="C36" s="360" t="str">
        <f>+'Appendix A'!C204</f>
        <v>SIT=State Income Tax Rate or Composite</v>
      </c>
      <c r="D36" s="857"/>
      <c r="E36" s="362" t="str">
        <f>'Appendix A'!E203</f>
        <v>(Note G)</v>
      </c>
      <c r="F36" s="771" t="s">
        <v>1218</v>
      </c>
      <c r="G36" s="1028">
        <f>Inputs!D190</f>
        <v>0.0625</v>
      </c>
      <c r="H36" s="810"/>
      <c r="I36" s="810">
        <f>Inputs!D192</f>
        <v>0.07</v>
      </c>
      <c r="J36" s="825">
        <f>+Inputs!D193</f>
        <v>0.06</v>
      </c>
      <c r="K36" s="825">
        <f>Inputs!D194</f>
        <v>0.065</v>
      </c>
      <c r="L36" s="1490"/>
      <c r="M36" s="1490"/>
      <c r="N36" s="1490"/>
      <c r="O36" s="1490"/>
      <c r="P36" s="858"/>
      <c r="Q36" s="859"/>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row>
    <row r="37" spans="1:41"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row>
    <row r="38" spans="1:41"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row>
    <row r="39" spans="1:41" ht="16.5" thickBot="1">
      <c r="A39" s="681" t="s">
        <v>566</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row>
    <row r="40" spans="1:41" ht="33.75" customHeight="1" thickBot="1">
      <c r="A40" s="1501" t="s">
        <v>72</v>
      </c>
      <c r="B40" s="1502"/>
      <c r="C40" s="1502"/>
      <c r="D40" s="1502"/>
      <c r="E40" s="1502"/>
      <c r="F40" s="1503"/>
      <c r="G40" s="884" t="s">
        <v>857</v>
      </c>
      <c r="H40" s="1136"/>
      <c r="I40" s="884" t="s">
        <v>858</v>
      </c>
      <c r="J40" s="1136" t="s">
        <v>856</v>
      </c>
      <c r="K40" s="1137" t="s">
        <v>1041</v>
      </c>
      <c r="L40" s="1491"/>
      <c r="M40" s="1492"/>
      <c r="N40" s="1492"/>
      <c r="O40" s="1492"/>
      <c r="P40" s="1492"/>
      <c r="Q40" s="1493"/>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row>
    <row r="41" spans="1:41" ht="15.75">
      <c r="A41" s="353"/>
      <c r="B41" s="352" t="s">
        <v>850</v>
      </c>
      <c r="C41" s="99"/>
      <c r="D41" s="79"/>
      <c r="E41" s="369"/>
      <c r="F41" s="79"/>
      <c r="G41" s="841"/>
      <c r="H41" s="99"/>
      <c r="I41" s="99"/>
      <c r="J41" s="99"/>
      <c r="K41" s="79"/>
      <c r="L41" s="842"/>
      <c r="M41" s="843"/>
      <c r="N41" s="843"/>
      <c r="O41" s="843"/>
      <c r="P41" s="843"/>
      <c r="Q41" s="844"/>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row>
    <row r="42" spans="1:41" ht="31.5" customHeight="1" thickBot="1">
      <c r="A42" s="358">
        <f>+'Appendix A'!A122</f>
        <v>64</v>
      </c>
      <c r="B42" s="359"/>
      <c r="C42" s="360" t="s">
        <v>851</v>
      </c>
      <c r="D42" s="376"/>
      <c r="E42" s="362" t="str">
        <f>+'Appendix A'!E122</f>
        <v>(Note E)</v>
      </c>
      <c r="F42" s="830" t="s">
        <v>1219</v>
      </c>
      <c r="G42" s="831">
        <f>Inputs!D195</f>
        <v>90</v>
      </c>
      <c r="H42" s="377"/>
      <c r="I42" s="829">
        <f>'Appendix A'!H37</f>
        <v>0.2616820358766315</v>
      </c>
      <c r="J42" s="1029">
        <f>I42*G42</f>
        <v>23.55138322889684</v>
      </c>
      <c r="K42" s="377" t="s">
        <v>1136</v>
      </c>
      <c r="L42" s="860"/>
      <c r="M42" s="860"/>
      <c r="N42" s="860"/>
      <c r="O42" s="860"/>
      <c r="P42" s="860"/>
      <c r="Q42" s="861"/>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row>
    <row r="43" spans="1:41" ht="15">
      <c r="A43" s="174"/>
      <c r="B43" s="357"/>
      <c r="C43" s="348"/>
      <c r="D43" s="364"/>
      <c r="E43" s="354"/>
      <c r="F43" s="348"/>
      <c r="G43" s="672"/>
      <c r="H43" s="672"/>
      <c r="I43" s="182"/>
      <c r="J43" s="672"/>
      <c r="K43" s="611"/>
      <c r="L43" s="107"/>
      <c r="M43" s="107"/>
      <c r="N43" s="107"/>
      <c r="O43" s="107"/>
      <c r="P43" s="107"/>
      <c r="Q43" s="107"/>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row>
    <row r="44" spans="1:41" ht="15">
      <c r="A44" s="174"/>
      <c r="B44" s="357"/>
      <c r="C44" s="348"/>
      <c r="D44" s="364"/>
      <c r="E44" s="354"/>
      <c r="F44" s="348"/>
      <c r="G44" s="672"/>
      <c r="H44" s="672"/>
      <c r="I44" s="182"/>
      <c r="J44" s="672"/>
      <c r="K44" s="611"/>
      <c r="L44" s="107"/>
      <c r="M44" s="107"/>
      <c r="N44" s="107"/>
      <c r="O44" s="107"/>
      <c r="P44" s="107"/>
      <c r="Q44" s="107"/>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row>
    <row r="45" spans="1:41" ht="15">
      <c r="A45" s="174"/>
      <c r="B45" s="357"/>
      <c r="C45" s="348"/>
      <c r="D45" s="364"/>
      <c r="E45" s="354"/>
      <c r="F45" s="348"/>
      <c r="G45" s="672"/>
      <c r="H45" s="672"/>
      <c r="I45" s="182"/>
      <c r="J45" s="672"/>
      <c r="K45" s="611"/>
      <c r="L45" s="107"/>
      <c r="M45" s="107"/>
      <c r="N45" s="107"/>
      <c r="O45" s="107"/>
      <c r="P45" s="107"/>
      <c r="Q45" s="107"/>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row>
    <row r="46" spans="1:41" ht="15">
      <c r="A46" s="174"/>
      <c r="B46" s="357"/>
      <c r="C46" s="348"/>
      <c r="D46" s="364"/>
      <c r="E46" s="354"/>
      <c r="F46" s="98" t="s">
        <v>1067</v>
      </c>
      <c r="G46" s="672"/>
      <c r="H46" s="672"/>
      <c r="I46" s="182"/>
      <c r="J46" s="672"/>
      <c r="K46" s="611"/>
      <c r="L46" s="107"/>
      <c r="M46" s="107"/>
      <c r="N46" s="107"/>
      <c r="O46" s="107"/>
      <c r="P46" s="107"/>
      <c r="Q46" s="107"/>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row>
    <row r="47" spans="1:41" ht="15">
      <c r="A47" s="174"/>
      <c r="B47" s="357"/>
      <c r="C47" s="348"/>
      <c r="D47" s="364"/>
      <c r="E47" s="354"/>
      <c r="F47" s="98" t="s">
        <v>353</v>
      </c>
      <c r="G47" s="672"/>
      <c r="H47" s="672"/>
      <c r="I47" s="182"/>
      <c r="J47" s="672"/>
      <c r="K47" s="611"/>
      <c r="L47" s="107"/>
      <c r="M47" s="107"/>
      <c r="N47" s="107"/>
      <c r="O47" s="107"/>
      <c r="P47" s="107"/>
      <c r="Q47" s="107"/>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row>
    <row r="48" spans="1:41" ht="15">
      <c r="A48" s="174"/>
      <c r="B48" s="357"/>
      <c r="C48" s="348"/>
      <c r="D48" s="364"/>
      <c r="E48" s="354"/>
      <c r="F48" s="98"/>
      <c r="G48" s="672"/>
      <c r="H48" s="672"/>
      <c r="I48" s="182"/>
      <c r="J48" s="672"/>
      <c r="K48" s="611"/>
      <c r="L48" s="107"/>
      <c r="M48" s="107"/>
      <c r="N48" s="107"/>
      <c r="O48" s="107"/>
      <c r="P48" s="107"/>
      <c r="Q48" s="107"/>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row>
    <row r="49" spans="1:41" ht="15">
      <c r="A49" s="174"/>
      <c r="B49" s="357"/>
      <c r="C49" s="348"/>
      <c r="D49" s="364"/>
      <c r="E49" s="354"/>
      <c r="F49" s="98"/>
      <c r="G49" s="672"/>
      <c r="H49" s="672"/>
      <c r="I49" s="182"/>
      <c r="J49" s="672"/>
      <c r="K49" s="611"/>
      <c r="L49" s="107"/>
      <c r="M49" s="107"/>
      <c r="N49" s="107"/>
      <c r="O49" s="107"/>
      <c r="P49" s="107"/>
      <c r="Q49" s="107"/>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row>
    <row r="50" spans="1:41" ht="21" customHeight="1">
      <c r="A50" s="1499" t="str">
        <f>A2</f>
        <v>Attachment 5 - Cost Support</v>
      </c>
      <c r="B50" s="1500"/>
      <c r="C50" s="1500"/>
      <c r="D50" s="1500"/>
      <c r="E50" s="1500"/>
      <c r="F50" s="1500"/>
      <c r="G50" s="1500"/>
      <c r="H50" s="1500"/>
      <c r="I50" s="1500"/>
      <c r="J50" s="1500"/>
      <c r="K50" s="1500"/>
      <c r="L50" s="1500"/>
      <c r="M50" s="1500"/>
      <c r="N50" s="1500"/>
      <c r="O50" s="1500"/>
      <c r="P50" s="1500"/>
      <c r="Q50" s="1500"/>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row>
    <row r="51" spans="1:41" ht="21" customHeight="1">
      <c r="A51" s="1524" t="str">
        <f>A3</f>
        <v>(For Rate Year Beginning July 1, 2015, Based on 2014 Data)</v>
      </c>
      <c r="B51" s="1525"/>
      <c r="C51" s="1525"/>
      <c r="D51" s="1525"/>
      <c r="E51" s="1525"/>
      <c r="F51" s="1525"/>
      <c r="G51" s="1525"/>
      <c r="H51" s="1525"/>
      <c r="I51" s="1525"/>
      <c r="J51" s="1525"/>
      <c r="K51" s="1525"/>
      <c r="L51" s="1525"/>
      <c r="M51" s="1525"/>
      <c r="N51" s="1525"/>
      <c r="O51" s="1525"/>
      <c r="P51" s="1525"/>
      <c r="Q51" s="152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row>
    <row r="52" spans="1:41" ht="16.5" thickBot="1">
      <c r="A52" s="681" t="s">
        <v>573</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row>
    <row r="53" spans="1:41" ht="90" customHeight="1" thickBot="1">
      <c r="A53" s="1527" t="s">
        <v>72</v>
      </c>
      <c r="B53" s="1528"/>
      <c r="C53" s="1528"/>
      <c r="D53" s="1528"/>
      <c r="E53" s="1528"/>
      <c r="F53" s="1529"/>
      <c r="G53" s="884" t="str">
        <f>+C56</f>
        <v>Revenues from Direct Assigned Transmission Facilities</v>
      </c>
      <c r="H53" s="849"/>
      <c r="I53" s="1473" t="s">
        <v>571</v>
      </c>
      <c r="J53" s="1504"/>
      <c r="K53" s="1504"/>
      <c r="L53" s="1504"/>
      <c r="M53" s="1504"/>
      <c r="N53" s="1504"/>
      <c r="O53" s="1504"/>
      <c r="P53" s="1504"/>
      <c r="Q53" s="150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row>
    <row r="54" spans="1:41" ht="25.5" customHeight="1">
      <c r="A54" s="845"/>
      <c r="B54" s="352" t="s">
        <v>1146</v>
      </c>
      <c r="C54" s="352"/>
      <c r="D54" s="211"/>
      <c r="E54" s="811"/>
      <c r="F54" s="846"/>
      <c r="G54" s="841"/>
      <c r="H54" s="99"/>
      <c r="I54" s="1475"/>
      <c r="J54" s="1476"/>
      <c r="K54" s="1476"/>
      <c r="L54" s="1476"/>
      <c r="M54" s="1476"/>
      <c r="N54" s="1476"/>
      <c r="O54" s="1476"/>
      <c r="P54" s="1476"/>
      <c r="Q54" s="1477"/>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row>
    <row r="55" spans="1:41" ht="15.75">
      <c r="A55" s="841"/>
      <c r="B55" s="99"/>
      <c r="C55" s="99"/>
      <c r="D55" s="99"/>
      <c r="E55" s="99"/>
      <c r="F55" s="365"/>
      <c r="G55" s="853" t="s">
        <v>1136</v>
      </c>
      <c r="H55" s="390"/>
      <c r="I55" s="1478"/>
      <c r="J55" s="1479"/>
      <c r="K55" s="1479"/>
      <c r="L55" s="1479"/>
      <c r="M55" s="1479"/>
      <c r="N55" s="1479"/>
      <c r="O55" s="1479"/>
      <c r="P55" s="1479"/>
      <c r="Q55" s="1480"/>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row>
    <row r="56" spans="1:41" ht="31.5" customHeight="1">
      <c r="A56" s="880">
        <f>+'Appendix A'!A234</f>
        <v>117</v>
      </c>
      <c r="B56" s="881"/>
      <c r="C56" s="881" t="str">
        <f>+'Appendix A'!C234</f>
        <v>Revenues from Direct Assigned Transmission Facilities</v>
      </c>
      <c r="D56" s="882"/>
      <c r="E56" s="883" t="str">
        <f>+'Appendix A'!E234</f>
        <v>(Note I)</v>
      </c>
      <c r="F56" s="436" t="s">
        <v>797</v>
      </c>
      <c r="G56" s="1030">
        <f>Inputs!D203</f>
        <v>0</v>
      </c>
      <c r="H56" s="811"/>
      <c r="I56" s="1478"/>
      <c r="J56" s="1479"/>
      <c r="K56" s="1479"/>
      <c r="L56" s="1479"/>
      <c r="M56" s="1479"/>
      <c r="N56" s="1479"/>
      <c r="O56" s="1479"/>
      <c r="P56" s="1479"/>
      <c r="Q56" s="1480"/>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row>
    <row r="57" spans="1:41" ht="15.75" thickBot="1">
      <c r="A57" s="439"/>
      <c r="B57" s="374"/>
      <c r="C57" s="374"/>
      <c r="D57" s="374"/>
      <c r="E57" s="374"/>
      <c r="F57" s="393"/>
      <c r="G57" s="439"/>
      <c r="H57" s="374"/>
      <c r="I57" s="1481"/>
      <c r="J57" s="1482"/>
      <c r="K57" s="1482"/>
      <c r="L57" s="1482"/>
      <c r="M57" s="1482"/>
      <c r="N57" s="1482"/>
      <c r="O57" s="1482"/>
      <c r="P57" s="1482"/>
      <c r="Q57" s="1483"/>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row>
    <row r="58" spans="1:41" ht="15.75">
      <c r="A58" s="99"/>
      <c r="B58" s="99"/>
      <c r="C58" s="99"/>
      <c r="D58" s="99"/>
      <c r="E58" s="99"/>
      <c r="F58" s="99"/>
      <c r="G58" s="99"/>
      <c r="H58" s="99"/>
      <c r="I58" s="99"/>
      <c r="J58" s="99"/>
      <c r="K58" s="99"/>
      <c r="L58" s="862"/>
      <c r="M58" s="99"/>
      <c r="N58" s="99"/>
      <c r="O58" s="99"/>
      <c r="P58" s="99"/>
      <c r="Q58" s="99"/>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row>
    <row r="59" spans="1:41" ht="15.75">
      <c r="A59" s="99"/>
      <c r="B59" s="99"/>
      <c r="C59" s="99"/>
      <c r="D59" s="99"/>
      <c r="E59" s="99"/>
      <c r="F59" s="99"/>
      <c r="G59" s="99"/>
      <c r="H59" s="99"/>
      <c r="I59" s="99"/>
      <c r="J59" s="99"/>
      <c r="K59" s="99"/>
      <c r="L59" s="862"/>
      <c r="M59" s="99"/>
      <c r="N59" s="99"/>
      <c r="O59" s="99"/>
      <c r="P59" s="99"/>
      <c r="Q59" s="99"/>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row>
    <row r="60" spans="1:41" ht="15.75">
      <c r="A60" s="99"/>
      <c r="B60" s="99"/>
      <c r="C60" s="99"/>
      <c r="D60" s="99"/>
      <c r="E60" s="99"/>
      <c r="F60" s="99"/>
      <c r="G60" s="99"/>
      <c r="H60" s="99"/>
      <c r="I60" s="99"/>
      <c r="J60" s="99"/>
      <c r="K60" s="99"/>
      <c r="L60" s="862"/>
      <c r="M60" s="99"/>
      <c r="N60" s="99"/>
      <c r="O60" s="99"/>
      <c r="P60" s="99"/>
      <c r="Q60" s="99"/>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row>
    <row r="61" spans="1:41" ht="15.75">
      <c r="A61" s="174"/>
      <c r="B61" s="174"/>
      <c r="C61" s="174"/>
      <c r="D61" s="174"/>
      <c r="E61" s="354"/>
      <c r="F61" s="174"/>
      <c r="G61" s="99"/>
      <c r="H61" s="99"/>
      <c r="I61" s="99"/>
      <c r="J61" s="79"/>
      <c r="K61" s="99"/>
      <c r="L61" s="862"/>
      <c r="M61" s="99"/>
      <c r="N61" s="99"/>
      <c r="O61" s="99"/>
      <c r="P61" s="99"/>
      <c r="Q61" s="99"/>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row>
    <row r="62" spans="1:41" ht="16.5" thickBot="1">
      <c r="A62" s="681" t="s">
        <v>574</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row>
    <row r="63" spans="1:41" ht="39.75" customHeight="1" thickBot="1">
      <c r="A63" s="1501" t="s">
        <v>72</v>
      </c>
      <c r="B63" s="1502"/>
      <c r="C63" s="1502"/>
      <c r="D63" s="1502"/>
      <c r="E63" s="1502"/>
      <c r="F63" s="1503"/>
      <c r="G63" s="848" t="s">
        <v>73</v>
      </c>
      <c r="H63" s="850"/>
      <c r="I63" s="850"/>
      <c r="J63" s="848" t="s">
        <v>1123</v>
      </c>
      <c r="K63" s="884" t="s">
        <v>1059</v>
      </c>
      <c r="L63" s="850"/>
      <c r="M63" s="868"/>
      <c r="N63" s="885"/>
      <c r="O63" s="1484"/>
      <c r="P63" s="1484"/>
      <c r="Q63" s="1526"/>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row>
    <row r="64" spans="1:41" ht="15.75">
      <c r="A64" s="391">
        <f>+'Appendix A'!A74</f>
        <v>37</v>
      </c>
      <c r="B64" s="216" t="s">
        <v>1153</v>
      </c>
      <c r="C64" s="128"/>
      <c r="D64" s="364"/>
      <c r="E64" s="369"/>
      <c r="F64" s="369"/>
      <c r="G64" s="841"/>
      <c r="H64" s="99"/>
      <c r="I64" s="99"/>
      <c r="J64" s="99"/>
      <c r="K64" s="99"/>
      <c r="L64" s="99"/>
      <c r="M64" s="99"/>
      <c r="N64" s="99"/>
      <c r="O64" s="99"/>
      <c r="P64" s="99"/>
      <c r="Q64" s="847"/>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row>
    <row r="65" spans="1:41" ht="15">
      <c r="A65" s="353"/>
      <c r="B65" s="174"/>
      <c r="C65" s="99" t="s">
        <v>1153</v>
      </c>
      <c r="D65" s="256"/>
      <c r="E65" s="180" t="str">
        <f>'Appendix A'!E74</f>
        <v>(Note A)</v>
      </c>
      <c r="F65" s="1520" t="s">
        <v>746</v>
      </c>
      <c r="G65" s="826">
        <f>Inputs!D8</f>
        <v>8489459</v>
      </c>
      <c r="H65" s="812"/>
      <c r="I65" s="680"/>
      <c r="J65" s="863">
        <f>'Appendix A'!H28</f>
        <v>0.12372632858029224</v>
      </c>
      <c r="K65" s="1031">
        <f>G65*J65</f>
        <v>1050369.593702919</v>
      </c>
      <c r="L65" s="863"/>
      <c r="M65" s="367"/>
      <c r="N65" s="55"/>
      <c r="O65" s="79"/>
      <c r="P65" s="79"/>
      <c r="Q65" s="864"/>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row>
    <row r="66" spans="1:41" ht="16.5" thickBot="1">
      <c r="A66" s="358"/>
      <c r="B66" s="370"/>
      <c r="C66" s="360"/>
      <c r="D66" s="865"/>
      <c r="E66" s="378"/>
      <c r="F66" s="1521"/>
      <c r="G66" s="439"/>
      <c r="H66" s="374"/>
      <c r="I66" s="374"/>
      <c r="J66" s="374"/>
      <c r="K66" s="374"/>
      <c r="L66" s="392"/>
      <c r="M66" s="374"/>
      <c r="N66" s="374"/>
      <c r="O66" s="374"/>
      <c r="P66" s="374"/>
      <c r="Q66" s="393"/>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row>
    <row r="67" spans="1:41" ht="15.75">
      <c r="A67" s="99"/>
      <c r="B67" s="99"/>
      <c r="C67" s="99"/>
      <c r="D67" s="99"/>
      <c r="E67" s="99"/>
      <c r="F67" s="99"/>
      <c r="G67" s="99"/>
      <c r="H67" s="99"/>
      <c r="I67" s="99"/>
      <c r="J67" s="99"/>
      <c r="K67" s="99"/>
      <c r="L67" s="862"/>
      <c r="M67" s="99"/>
      <c r="N67" s="99"/>
      <c r="O67" s="99"/>
      <c r="P67" s="99"/>
      <c r="Q67" s="99"/>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row>
    <row r="68" spans="1:256" ht="15">
      <c r="A68" s="174"/>
      <c r="B68" s="174"/>
      <c r="C68" s="348"/>
      <c r="D68" s="174"/>
      <c r="E68" s="174"/>
      <c r="F68" s="174"/>
      <c r="G68" s="174"/>
      <c r="H68" s="174"/>
      <c r="I68" s="174"/>
      <c r="J68" s="348"/>
      <c r="K68" s="174"/>
      <c r="L68" s="174"/>
      <c r="M68" s="99"/>
      <c r="N68" s="99"/>
      <c r="O68" s="174"/>
      <c r="P68" s="174"/>
      <c r="Q68" s="99"/>
      <c r="R68" s="174"/>
      <c r="S68" s="174"/>
      <c r="T68" s="174"/>
      <c r="U68" s="348"/>
      <c r="V68" s="174"/>
      <c r="W68" s="174"/>
      <c r="X68" s="174"/>
      <c r="Y68" s="174"/>
      <c r="Z68" s="174"/>
      <c r="AA68" s="348"/>
      <c r="AB68" s="174"/>
      <c r="AC68" s="174"/>
      <c r="AD68" s="174"/>
      <c r="AE68" s="174"/>
      <c r="AF68" s="174"/>
      <c r="AG68" s="348"/>
      <c r="AH68" s="174"/>
      <c r="AI68" s="174"/>
      <c r="AJ68" s="174"/>
      <c r="AK68" s="174"/>
      <c r="AL68" s="174"/>
      <c r="AM68" s="348"/>
      <c r="AN68" s="174"/>
      <c r="AO68" s="174"/>
      <c r="AP68" s="174"/>
      <c r="AQ68" s="174"/>
      <c r="AR68" s="174"/>
      <c r="AS68" s="348"/>
      <c r="AT68" s="174"/>
      <c r="AU68" s="174"/>
      <c r="AV68" s="174"/>
      <c r="AW68" s="174"/>
      <c r="AX68" s="174"/>
      <c r="AY68" s="348"/>
      <c r="AZ68" s="174"/>
      <c r="BA68" s="174"/>
      <c r="BB68" s="174"/>
      <c r="BC68" s="174"/>
      <c r="BD68" s="174"/>
      <c r="BE68" s="348"/>
      <c r="BF68" s="174"/>
      <c r="BG68" s="174"/>
      <c r="BH68" s="174"/>
      <c r="BI68" s="174"/>
      <c r="BJ68" s="174"/>
      <c r="BK68" s="348"/>
      <c r="BL68" s="174"/>
      <c r="BM68" s="174"/>
      <c r="BN68" s="174"/>
      <c r="BO68" s="174"/>
      <c r="BP68" s="174"/>
      <c r="BQ68" s="348"/>
      <c r="BR68" s="174"/>
      <c r="BS68" s="174"/>
      <c r="BT68" s="174"/>
      <c r="BU68" s="174"/>
      <c r="BV68" s="174"/>
      <c r="BW68" s="348"/>
      <c r="BX68" s="174"/>
      <c r="BY68" s="174"/>
      <c r="BZ68" s="174"/>
      <c r="CA68" s="174"/>
      <c r="CB68" s="174"/>
      <c r="CC68" s="348"/>
      <c r="CD68" s="174"/>
      <c r="CE68" s="174"/>
      <c r="CF68" s="174"/>
      <c r="CG68" s="174"/>
      <c r="CH68" s="174"/>
      <c r="CI68" s="348"/>
      <c r="CJ68" s="174"/>
      <c r="CK68" s="174"/>
      <c r="CL68" s="174"/>
      <c r="CM68" s="174"/>
      <c r="CN68" s="174"/>
      <c r="CO68" s="348"/>
      <c r="CP68" s="174"/>
      <c r="CQ68" s="174"/>
      <c r="CR68" s="174"/>
      <c r="CS68" s="174"/>
      <c r="CT68" s="174"/>
      <c r="CU68" s="348"/>
      <c r="CV68" s="174"/>
      <c r="CW68" s="174"/>
      <c r="CX68" s="174"/>
      <c r="CY68" s="174"/>
      <c r="CZ68" s="174"/>
      <c r="DA68" s="348"/>
      <c r="DB68" s="174"/>
      <c r="DC68" s="174"/>
      <c r="DD68" s="174"/>
      <c r="DE68" s="174"/>
      <c r="DF68" s="174"/>
      <c r="DG68" s="348"/>
      <c r="DH68" s="174"/>
      <c r="DI68" s="174"/>
      <c r="DJ68" s="174"/>
      <c r="DK68" s="174"/>
      <c r="DL68" s="174"/>
      <c r="DM68" s="348"/>
      <c r="DN68" s="174"/>
      <c r="DO68" s="174"/>
      <c r="DP68" s="174"/>
      <c r="DQ68" s="174"/>
      <c r="DR68" s="174"/>
      <c r="DS68" s="348"/>
      <c r="DT68" s="174"/>
      <c r="DU68" s="174"/>
      <c r="DV68" s="174"/>
      <c r="DW68" s="174"/>
      <c r="DX68" s="174"/>
      <c r="DY68" s="348"/>
      <c r="DZ68" s="174"/>
      <c r="EA68" s="174"/>
      <c r="EB68" s="174"/>
      <c r="EC68" s="174"/>
      <c r="ED68" s="174"/>
      <c r="EE68" s="348"/>
      <c r="EF68" s="174"/>
      <c r="EG68" s="174"/>
      <c r="EH68" s="174"/>
      <c r="EI68" s="174"/>
      <c r="EJ68" s="174"/>
      <c r="EK68" s="348"/>
      <c r="EL68" s="174"/>
      <c r="EM68" s="174"/>
      <c r="EN68" s="174"/>
      <c r="EO68" s="174"/>
      <c r="EP68" s="174"/>
      <c r="EQ68" s="348"/>
      <c r="ER68" s="174"/>
      <c r="ES68" s="174"/>
      <c r="ET68" s="174"/>
      <c r="EU68" s="174"/>
      <c r="EV68" s="174"/>
      <c r="EW68" s="348"/>
      <c r="EX68" s="174"/>
      <c r="EY68" s="174"/>
      <c r="EZ68" s="174"/>
      <c r="FA68" s="174"/>
      <c r="FB68" s="174"/>
      <c r="FC68" s="348"/>
      <c r="FD68" s="174"/>
      <c r="FE68" s="174"/>
      <c r="FF68" s="174"/>
      <c r="FG68" s="174"/>
      <c r="FH68" s="174"/>
      <c r="FI68" s="348"/>
      <c r="FJ68" s="174"/>
      <c r="FK68" s="174"/>
      <c r="FL68" s="174"/>
      <c r="FM68" s="174"/>
      <c r="FN68" s="174"/>
      <c r="FO68" s="348"/>
      <c r="FP68" s="174"/>
      <c r="FQ68" s="174"/>
      <c r="FR68" s="174"/>
      <c r="FS68" s="174"/>
      <c r="FT68" s="174"/>
      <c r="FU68" s="348"/>
      <c r="FV68" s="174"/>
      <c r="FW68" s="174"/>
      <c r="FX68" s="174"/>
      <c r="FY68" s="174"/>
      <c r="FZ68" s="174"/>
      <c r="GA68" s="348"/>
      <c r="GB68" s="174"/>
      <c r="GC68" s="174"/>
      <c r="GD68" s="174"/>
      <c r="GE68" s="174"/>
      <c r="GF68" s="174"/>
      <c r="GG68" s="348"/>
      <c r="GH68" s="174"/>
      <c r="GI68" s="174"/>
      <c r="GJ68" s="174"/>
      <c r="GK68" s="174"/>
      <c r="GL68" s="174"/>
      <c r="GM68" s="348"/>
      <c r="GN68" s="174"/>
      <c r="GO68" s="174"/>
      <c r="GP68" s="174"/>
      <c r="GQ68" s="174"/>
      <c r="GR68" s="174"/>
      <c r="GS68" s="348"/>
      <c r="GT68" s="174"/>
      <c r="GU68" s="174"/>
      <c r="GV68" s="174"/>
      <c r="GW68" s="174"/>
      <c r="GX68" s="174"/>
      <c r="GY68" s="348"/>
      <c r="GZ68" s="174"/>
      <c r="HA68" s="174"/>
      <c r="HB68" s="174"/>
      <c r="HC68" s="174"/>
      <c r="HD68" s="174"/>
      <c r="HE68" s="348"/>
      <c r="HF68" s="174"/>
      <c r="HG68" s="174"/>
      <c r="HH68" s="174"/>
      <c r="HI68" s="174"/>
      <c r="HJ68" s="174"/>
      <c r="HK68" s="348"/>
      <c r="HL68" s="174"/>
      <c r="HM68" s="174"/>
      <c r="HN68" s="174"/>
      <c r="HO68" s="174"/>
      <c r="HP68" s="174"/>
      <c r="HQ68" s="348"/>
      <c r="HR68" s="174"/>
      <c r="HS68" s="174"/>
      <c r="HT68" s="174"/>
      <c r="HU68" s="174"/>
      <c r="HV68" s="174"/>
      <c r="HW68" s="348"/>
      <c r="HX68" s="174"/>
      <c r="HY68" s="174"/>
      <c r="HZ68" s="174"/>
      <c r="IA68" s="174"/>
      <c r="IB68" s="174"/>
      <c r="IC68" s="348"/>
      <c r="ID68" s="174"/>
      <c r="IE68" s="174"/>
      <c r="IF68" s="174"/>
      <c r="IG68" s="174"/>
      <c r="IH68" s="174"/>
      <c r="II68" s="348"/>
      <c r="IJ68" s="174"/>
      <c r="IK68" s="174"/>
      <c r="IL68" s="174"/>
      <c r="IM68" s="174"/>
      <c r="IN68" s="174"/>
      <c r="IO68" s="348"/>
      <c r="IP68" s="174"/>
      <c r="IQ68" s="174"/>
      <c r="IR68" s="174"/>
      <c r="IS68" s="174"/>
      <c r="IT68" s="174"/>
      <c r="IU68" s="348"/>
      <c r="IV68" s="174"/>
    </row>
    <row r="69" spans="1:256" ht="23.25" customHeight="1" thickBot="1">
      <c r="A69" s="683" t="s">
        <v>575</v>
      </c>
      <c r="B69" s="174"/>
      <c r="C69" s="174"/>
      <c r="D69" s="174"/>
      <c r="E69" s="354"/>
      <c r="F69" s="174"/>
      <c r="G69" s="99"/>
      <c r="H69" s="99"/>
      <c r="I69" s="99"/>
      <c r="J69" s="99"/>
      <c r="K69" s="99"/>
      <c r="L69" s="862"/>
      <c r="M69" s="99"/>
      <c r="N69" s="99"/>
      <c r="O69" s="99"/>
      <c r="P69" s="99"/>
      <c r="Q69" s="99"/>
      <c r="R69" s="55"/>
      <c r="S69" s="174"/>
      <c r="T69" s="174"/>
      <c r="U69" s="348"/>
      <c r="V69" s="174"/>
      <c r="W69" s="174"/>
      <c r="X69" s="174"/>
      <c r="Y69" s="174"/>
      <c r="Z69" s="174"/>
      <c r="AA69" s="348"/>
      <c r="AB69" s="174"/>
      <c r="AC69" s="174"/>
      <c r="AD69" s="174"/>
      <c r="AE69" s="174"/>
      <c r="AF69" s="174"/>
      <c r="AG69" s="348"/>
      <c r="AH69" s="174"/>
      <c r="AI69" s="174"/>
      <c r="AJ69" s="174"/>
      <c r="AK69" s="174"/>
      <c r="AL69" s="174"/>
      <c r="AM69" s="348"/>
      <c r="AN69" s="174"/>
      <c r="AO69" s="174"/>
      <c r="AP69" s="174"/>
      <c r="AQ69" s="174"/>
      <c r="AR69" s="174"/>
      <c r="AS69" s="348"/>
      <c r="AT69" s="174"/>
      <c r="AU69" s="174"/>
      <c r="AV69" s="174"/>
      <c r="AW69" s="174"/>
      <c r="AX69" s="174"/>
      <c r="AY69" s="348"/>
      <c r="AZ69" s="174"/>
      <c r="BA69" s="174"/>
      <c r="BB69" s="174"/>
      <c r="BC69" s="174"/>
      <c r="BD69" s="174"/>
      <c r="BE69" s="348"/>
      <c r="BF69" s="174"/>
      <c r="BG69" s="174"/>
      <c r="BH69" s="174"/>
      <c r="BI69" s="174"/>
      <c r="BJ69" s="174"/>
      <c r="BK69" s="348"/>
      <c r="BL69" s="174"/>
      <c r="BM69" s="174"/>
      <c r="BN69" s="174"/>
      <c r="BO69" s="174"/>
      <c r="BP69" s="174"/>
      <c r="BQ69" s="348"/>
      <c r="BR69" s="174"/>
      <c r="BS69" s="174"/>
      <c r="BT69" s="174"/>
      <c r="BU69" s="174"/>
      <c r="BV69" s="174"/>
      <c r="BW69" s="348"/>
      <c r="BX69" s="174"/>
      <c r="BY69" s="174"/>
      <c r="BZ69" s="174"/>
      <c r="CA69" s="174"/>
      <c r="CB69" s="174"/>
      <c r="CC69" s="348"/>
      <c r="CD69" s="174"/>
      <c r="CE69" s="174"/>
      <c r="CF69" s="174"/>
      <c r="CG69" s="174"/>
      <c r="CH69" s="174"/>
      <c r="CI69" s="348"/>
      <c r="CJ69" s="174"/>
      <c r="CK69" s="174"/>
      <c r="CL69" s="174"/>
      <c r="CM69" s="174"/>
      <c r="CN69" s="174"/>
      <c r="CO69" s="348"/>
      <c r="CP69" s="174"/>
      <c r="CQ69" s="174"/>
      <c r="CR69" s="174"/>
      <c r="CS69" s="174"/>
      <c r="CT69" s="174"/>
      <c r="CU69" s="348"/>
      <c r="CV69" s="174"/>
      <c r="CW69" s="174"/>
      <c r="CX69" s="174"/>
      <c r="CY69" s="174"/>
      <c r="CZ69" s="174"/>
      <c r="DA69" s="348"/>
      <c r="DB69" s="174"/>
      <c r="DC69" s="174"/>
      <c r="DD69" s="174"/>
      <c r="DE69" s="174"/>
      <c r="DF69" s="174"/>
      <c r="DG69" s="348"/>
      <c r="DH69" s="174"/>
      <c r="DI69" s="174"/>
      <c r="DJ69" s="174"/>
      <c r="DK69" s="174"/>
      <c r="DL69" s="174"/>
      <c r="DM69" s="348"/>
      <c r="DN69" s="174"/>
      <c r="DO69" s="174"/>
      <c r="DP69" s="174"/>
      <c r="DQ69" s="174"/>
      <c r="DR69" s="174"/>
      <c r="DS69" s="348"/>
      <c r="DT69" s="174"/>
      <c r="DU69" s="174"/>
      <c r="DV69" s="174"/>
      <c r="DW69" s="174"/>
      <c r="DX69" s="174"/>
      <c r="DY69" s="348"/>
      <c r="DZ69" s="174"/>
      <c r="EA69" s="174"/>
      <c r="EB69" s="174"/>
      <c r="EC69" s="174"/>
      <c r="ED69" s="174"/>
      <c r="EE69" s="348"/>
      <c r="EF69" s="174"/>
      <c r="EG69" s="174"/>
      <c r="EH69" s="174"/>
      <c r="EI69" s="174"/>
      <c r="EJ69" s="174"/>
      <c r="EK69" s="348"/>
      <c r="EL69" s="174"/>
      <c r="EM69" s="174"/>
      <c r="EN69" s="174"/>
      <c r="EO69" s="174"/>
      <c r="EP69" s="174"/>
      <c r="EQ69" s="348"/>
      <c r="ER69" s="174"/>
      <c r="ES69" s="174"/>
      <c r="ET69" s="174"/>
      <c r="EU69" s="174"/>
      <c r="EV69" s="174"/>
      <c r="EW69" s="348"/>
      <c r="EX69" s="174"/>
      <c r="EY69" s="174"/>
      <c r="EZ69" s="174"/>
      <c r="FA69" s="174"/>
      <c r="FB69" s="174"/>
      <c r="FC69" s="348"/>
      <c r="FD69" s="174"/>
      <c r="FE69" s="174"/>
      <c r="FF69" s="174"/>
      <c r="FG69" s="174"/>
      <c r="FH69" s="174"/>
      <c r="FI69" s="348"/>
      <c r="FJ69" s="174"/>
      <c r="FK69" s="174"/>
      <c r="FL69" s="174"/>
      <c r="FM69" s="174"/>
      <c r="FN69" s="174"/>
      <c r="FO69" s="348"/>
      <c r="FP69" s="174"/>
      <c r="FQ69" s="174"/>
      <c r="FR69" s="174"/>
      <c r="FS69" s="174"/>
      <c r="FT69" s="174"/>
      <c r="FU69" s="348"/>
      <c r="FV69" s="174"/>
      <c r="FW69" s="174"/>
      <c r="FX69" s="174"/>
      <c r="FY69" s="174"/>
      <c r="FZ69" s="174"/>
      <c r="GA69" s="348"/>
      <c r="GB69" s="174"/>
      <c r="GC69" s="174"/>
      <c r="GD69" s="174"/>
      <c r="GE69" s="174"/>
      <c r="GF69" s="174"/>
      <c r="GG69" s="348"/>
      <c r="GH69" s="174"/>
      <c r="GI69" s="174"/>
      <c r="GJ69" s="174"/>
      <c r="GK69" s="174"/>
      <c r="GL69" s="174"/>
      <c r="GM69" s="348"/>
      <c r="GN69" s="174"/>
      <c r="GO69" s="174"/>
      <c r="GP69" s="174"/>
      <c r="GQ69" s="174"/>
      <c r="GR69" s="174"/>
      <c r="GS69" s="348"/>
      <c r="GT69" s="174"/>
      <c r="GU69" s="174"/>
      <c r="GV69" s="174"/>
      <c r="GW69" s="174"/>
      <c r="GX69" s="174"/>
      <c r="GY69" s="348"/>
      <c r="GZ69" s="174"/>
      <c r="HA69" s="174"/>
      <c r="HB69" s="174"/>
      <c r="HC69" s="174"/>
      <c r="HD69" s="174"/>
      <c r="HE69" s="348"/>
      <c r="HF69" s="174"/>
      <c r="HG69" s="174"/>
      <c r="HH69" s="174"/>
      <c r="HI69" s="174"/>
      <c r="HJ69" s="174"/>
      <c r="HK69" s="348"/>
      <c r="HL69" s="174"/>
      <c r="HM69" s="174"/>
      <c r="HN69" s="174"/>
      <c r="HO69" s="174"/>
      <c r="HP69" s="174"/>
      <c r="HQ69" s="348"/>
      <c r="HR69" s="174"/>
      <c r="HS69" s="174"/>
      <c r="HT69" s="174"/>
      <c r="HU69" s="174"/>
      <c r="HV69" s="174"/>
      <c r="HW69" s="348"/>
      <c r="HX69" s="174"/>
      <c r="HY69" s="174"/>
      <c r="HZ69" s="174"/>
      <c r="IA69" s="174"/>
      <c r="IB69" s="174"/>
      <c r="IC69" s="348"/>
      <c r="ID69" s="174"/>
      <c r="IE69" s="174"/>
      <c r="IF69" s="174"/>
      <c r="IG69" s="174"/>
      <c r="IH69" s="174"/>
      <c r="II69" s="348"/>
      <c r="IJ69" s="174"/>
      <c r="IK69" s="174"/>
      <c r="IL69" s="174"/>
      <c r="IM69" s="174"/>
      <c r="IN69" s="174"/>
      <c r="IO69" s="348"/>
      <c r="IP69" s="174"/>
      <c r="IQ69" s="174"/>
      <c r="IR69" s="174"/>
      <c r="IS69" s="174"/>
      <c r="IT69" s="174"/>
      <c r="IU69" s="348"/>
      <c r="IV69" s="174"/>
    </row>
    <row r="70" spans="1:256" ht="48.75" customHeight="1" thickBot="1">
      <c r="A70" s="1501" t="s">
        <v>72</v>
      </c>
      <c r="B70" s="1502"/>
      <c r="C70" s="1502"/>
      <c r="D70" s="1502"/>
      <c r="E70" s="1502"/>
      <c r="F70" s="1503"/>
      <c r="G70" s="848" t="s">
        <v>1201</v>
      </c>
      <c r="H70" s="849"/>
      <c r="I70" s="1484"/>
      <c r="J70" s="1485"/>
      <c r="K70" s="1485"/>
      <c r="L70" s="1485"/>
      <c r="M70" s="1485"/>
      <c r="N70" s="1485"/>
      <c r="O70" s="1485"/>
      <c r="P70" s="1485"/>
      <c r="Q70" s="1486"/>
      <c r="R70" s="55"/>
      <c r="S70" s="174"/>
      <c r="T70" s="174"/>
      <c r="U70" s="348"/>
      <c r="V70" s="174"/>
      <c r="W70" s="174"/>
      <c r="X70" s="174"/>
      <c r="Y70" s="174"/>
      <c r="Z70" s="174"/>
      <c r="AA70" s="348"/>
      <c r="AB70" s="174"/>
      <c r="AC70" s="174"/>
      <c r="AD70" s="174"/>
      <c r="AE70" s="174"/>
      <c r="AF70" s="174"/>
      <c r="AG70" s="348"/>
      <c r="AH70" s="174"/>
      <c r="AI70" s="174"/>
      <c r="AJ70" s="174"/>
      <c r="AK70" s="174"/>
      <c r="AL70" s="174"/>
      <c r="AM70" s="348"/>
      <c r="AN70" s="174"/>
      <c r="AO70" s="174"/>
      <c r="AP70" s="174"/>
      <c r="AQ70" s="174"/>
      <c r="AR70" s="174"/>
      <c r="AS70" s="348"/>
      <c r="AT70" s="174"/>
      <c r="AU70" s="174"/>
      <c r="AV70" s="174"/>
      <c r="AW70" s="174"/>
      <c r="AX70" s="174"/>
      <c r="AY70" s="348"/>
      <c r="AZ70" s="174"/>
      <c r="BA70" s="174"/>
      <c r="BB70" s="174"/>
      <c r="BC70" s="174"/>
      <c r="BD70" s="174"/>
      <c r="BE70" s="348"/>
      <c r="BF70" s="174"/>
      <c r="BG70" s="174"/>
      <c r="BH70" s="174"/>
      <c r="BI70" s="174"/>
      <c r="BJ70" s="174"/>
      <c r="BK70" s="348"/>
      <c r="BL70" s="174"/>
      <c r="BM70" s="174"/>
      <c r="BN70" s="174"/>
      <c r="BO70" s="174"/>
      <c r="BP70" s="174"/>
      <c r="BQ70" s="348"/>
      <c r="BR70" s="174"/>
      <c r="BS70" s="174"/>
      <c r="BT70" s="174"/>
      <c r="BU70" s="174"/>
      <c r="BV70" s="174"/>
      <c r="BW70" s="348"/>
      <c r="BX70" s="174"/>
      <c r="BY70" s="174"/>
      <c r="BZ70" s="174"/>
      <c r="CA70" s="174"/>
      <c r="CB70" s="174"/>
      <c r="CC70" s="348"/>
      <c r="CD70" s="174"/>
      <c r="CE70" s="174"/>
      <c r="CF70" s="174"/>
      <c r="CG70" s="174"/>
      <c r="CH70" s="174"/>
      <c r="CI70" s="348"/>
      <c r="CJ70" s="174"/>
      <c r="CK70" s="174"/>
      <c r="CL70" s="174"/>
      <c r="CM70" s="174"/>
      <c r="CN70" s="174"/>
      <c r="CO70" s="348"/>
      <c r="CP70" s="174"/>
      <c r="CQ70" s="174"/>
      <c r="CR70" s="174"/>
      <c r="CS70" s="174"/>
      <c r="CT70" s="174"/>
      <c r="CU70" s="348"/>
      <c r="CV70" s="174"/>
      <c r="CW70" s="174"/>
      <c r="CX70" s="174"/>
      <c r="CY70" s="174"/>
      <c r="CZ70" s="174"/>
      <c r="DA70" s="348"/>
      <c r="DB70" s="174"/>
      <c r="DC70" s="174"/>
      <c r="DD70" s="174"/>
      <c r="DE70" s="174"/>
      <c r="DF70" s="174"/>
      <c r="DG70" s="348"/>
      <c r="DH70" s="174"/>
      <c r="DI70" s="174"/>
      <c r="DJ70" s="174"/>
      <c r="DK70" s="174"/>
      <c r="DL70" s="174"/>
      <c r="DM70" s="348"/>
      <c r="DN70" s="174"/>
      <c r="DO70" s="174"/>
      <c r="DP70" s="174"/>
      <c r="DQ70" s="174"/>
      <c r="DR70" s="174"/>
      <c r="DS70" s="348"/>
      <c r="DT70" s="174"/>
      <c r="DU70" s="174"/>
      <c r="DV70" s="174"/>
      <c r="DW70" s="174"/>
      <c r="DX70" s="174"/>
      <c r="DY70" s="348"/>
      <c r="DZ70" s="174"/>
      <c r="EA70" s="174"/>
      <c r="EB70" s="174"/>
      <c r="EC70" s="174"/>
      <c r="ED70" s="174"/>
      <c r="EE70" s="348"/>
      <c r="EF70" s="174"/>
      <c r="EG70" s="174"/>
      <c r="EH70" s="174"/>
      <c r="EI70" s="174"/>
      <c r="EJ70" s="174"/>
      <c r="EK70" s="348"/>
      <c r="EL70" s="174"/>
      <c r="EM70" s="174"/>
      <c r="EN70" s="174"/>
      <c r="EO70" s="174"/>
      <c r="EP70" s="174"/>
      <c r="EQ70" s="348"/>
      <c r="ER70" s="174"/>
      <c r="ES70" s="174"/>
      <c r="ET70" s="174"/>
      <c r="EU70" s="174"/>
      <c r="EV70" s="174"/>
      <c r="EW70" s="348"/>
      <c r="EX70" s="174"/>
      <c r="EY70" s="174"/>
      <c r="EZ70" s="174"/>
      <c r="FA70" s="174"/>
      <c r="FB70" s="174"/>
      <c r="FC70" s="348"/>
      <c r="FD70" s="174"/>
      <c r="FE70" s="174"/>
      <c r="FF70" s="174"/>
      <c r="FG70" s="174"/>
      <c r="FH70" s="174"/>
      <c r="FI70" s="348"/>
      <c r="FJ70" s="174"/>
      <c r="FK70" s="174"/>
      <c r="FL70" s="174"/>
      <c r="FM70" s="174"/>
      <c r="FN70" s="174"/>
      <c r="FO70" s="348"/>
      <c r="FP70" s="174"/>
      <c r="FQ70" s="174"/>
      <c r="FR70" s="174"/>
      <c r="FS70" s="174"/>
      <c r="FT70" s="174"/>
      <c r="FU70" s="348"/>
      <c r="FV70" s="174"/>
      <c r="FW70" s="174"/>
      <c r="FX70" s="174"/>
      <c r="FY70" s="174"/>
      <c r="FZ70" s="174"/>
      <c r="GA70" s="348"/>
      <c r="GB70" s="174"/>
      <c r="GC70" s="174"/>
      <c r="GD70" s="174"/>
      <c r="GE70" s="174"/>
      <c r="GF70" s="174"/>
      <c r="GG70" s="348"/>
      <c r="GH70" s="174"/>
      <c r="GI70" s="174"/>
      <c r="GJ70" s="174"/>
      <c r="GK70" s="174"/>
      <c r="GL70" s="174"/>
      <c r="GM70" s="348"/>
      <c r="GN70" s="174"/>
      <c r="GO70" s="174"/>
      <c r="GP70" s="174"/>
      <c r="GQ70" s="174"/>
      <c r="GR70" s="174"/>
      <c r="GS70" s="348"/>
      <c r="GT70" s="174"/>
      <c r="GU70" s="174"/>
      <c r="GV70" s="174"/>
      <c r="GW70" s="174"/>
      <c r="GX70" s="174"/>
      <c r="GY70" s="348"/>
      <c r="GZ70" s="174"/>
      <c r="HA70" s="174"/>
      <c r="HB70" s="174"/>
      <c r="HC70" s="174"/>
      <c r="HD70" s="174"/>
      <c r="HE70" s="348"/>
      <c r="HF70" s="174"/>
      <c r="HG70" s="174"/>
      <c r="HH70" s="174"/>
      <c r="HI70" s="174"/>
      <c r="HJ70" s="174"/>
      <c r="HK70" s="348"/>
      <c r="HL70" s="174"/>
      <c r="HM70" s="174"/>
      <c r="HN70" s="174"/>
      <c r="HO70" s="174"/>
      <c r="HP70" s="174"/>
      <c r="HQ70" s="348"/>
      <c r="HR70" s="174"/>
      <c r="HS70" s="174"/>
      <c r="HT70" s="174"/>
      <c r="HU70" s="174"/>
      <c r="HV70" s="174"/>
      <c r="HW70" s="348"/>
      <c r="HX70" s="174"/>
      <c r="HY70" s="174"/>
      <c r="HZ70" s="174"/>
      <c r="IA70" s="174"/>
      <c r="IB70" s="174"/>
      <c r="IC70" s="348"/>
      <c r="ID70" s="174"/>
      <c r="IE70" s="174"/>
      <c r="IF70" s="174"/>
      <c r="IG70" s="174"/>
      <c r="IH70" s="174"/>
      <c r="II70" s="348"/>
      <c r="IJ70" s="174"/>
      <c r="IK70" s="174"/>
      <c r="IL70" s="174"/>
      <c r="IM70" s="174"/>
      <c r="IN70" s="174"/>
      <c r="IO70" s="348"/>
      <c r="IP70" s="174"/>
      <c r="IQ70" s="174"/>
      <c r="IR70" s="174"/>
      <c r="IS70" s="174"/>
      <c r="IT70" s="174"/>
      <c r="IU70" s="348"/>
      <c r="IV70" s="174"/>
    </row>
    <row r="71" spans="1:256" ht="15">
      <c r="A71" s="353"/>
      <c r="B71" s="174"/>
      <c r="C71" s="348"/>
      <c r="D71" s="174"/>
      <c r="E71" s="174"/>
      <c r="F71" s="372"/>
      <c r="G71" s="353"/>
      <c r="H71" s="174"/>
      <c r="I71" s="174"/>
      <c r="J71" s="348"/>
      <c r="K71" s="174"/>
      <c r="L71" s="174"/>
      <c r="M71" s="99"/>
      <c r="N71" s="99"/>
      <c r="O71" s="174"/>
      <c r="P71" s="174"/>
      <c r="Q71" s="847"/>
      <c r="R71" s="174"/>
      <c r="S71" s="174"/>
      <c r="T71" s="174"/>
      <c r="U71" s="348"/>
      <c r="V71" s="174"/>
      <c r="W71" s="174"/>
      <c r="X71" s="174"/>
      <c r="Y71" s="174"/>
      <c r="Z71" s="174"/>
      <c r="AA71" s="348"/>
      <c r="AB71" s="174"/>
      <c r="AC71" s="174"/>
      <c r="AD71" s="174"/>
      <c r="AE71" s="174"/>
      <c r="AF71" s="174"/>
      <c r="AG71" s="348"/>
      <c r="AH71" s="174"/>
      <c r="AI71" s="174"/>
      <c r="AJ71" s="174"/>
      <c r="AK71" s="174"/>
      <c r="AL71" s="174"/>
      <c r="AM71" s="348"/>
      <c r="AN71" s="174"/>
      <c r="AO71" s="174"/>
      <c r="AP71" s="174"/>
      <c r="AQ71" s="174"/>
      <c r="AR71" s="174"/>
      <c r="AS71" s="348"/>
      <c r="AT71" s="174"/>
      <c r="AU71" s="174"/>
      <c r="AV71" s="174"/>
      <c r="AW71" s="174"/>
      <c r="AX71" s="174"/>
      <c r="AY71" s="348"/>
      <c r="AZ71" s="174"/>
      <c r="BA71" s="174"/>
      <c r="BB71" s="174"/>
      <c r="BC71" s="174"/>
      <c r="BD71" s="174"/>
      <c r="BE71" s="348"/>
      <c r="BF71" s="174"/>
      <c r="BG71" s="174"/>
      <c r="BH71" s="174"/>
      <c r="BI71" s="174"/>
      <c r="BJ71" s="174"/>
      <c r="BK71" s="348"/>
      <c r="BL71" s="174"/>
      <c r="BM71" s="174"/>
      <c r="BN71" s="174"/>
      <c r="BO71" s="174"/>
      <c r="BP71" s="174"/>
      <c r="BQ71" s="348"/>
      <c r="BR71" s="174"/>
      <c r="BS71" s="174"/>
      <c r="BT71" s="174"/>
      <c r="BU71" s="174"/>
      <c r="BV71" s="174"/>
      <c r="BW71" s="348"/>
      <c r="BX71" s="174"/>
      <c r="BY71" s="174"/>
      <c r="BZ71" s="174"/>
      <c r="CA71" s="174"/>
      <c r="CB71" s="174"/>
      <c r="CC71" s="348"/>
      <c r="CD71" s="174"/>
      <c r="CE71" s="174"/>
      <c r="CF71" s="174"/>
      <c r="CG71" s="174"/>
      <c r="CH71" s="174"/>
      <c r="CI71" s="348"/>
      <c r="CJ71" s="174"/>
      <c r="CK71" s="174"/>
      <c r="CL71" s="174"/>
      <c r="CM71" s="174"/>
      <c r="CN71" s="174"/>
      <c r="CO71" s="348"/>
      <c r="CP71" s="174"/>
      <c r="CQ71" s="174"/>
      <c r="CR71" s="174"/>
      <c r="CS71" s="174"/>
      <c r="CT71" s="174"/>
      <c r="CU71" s="348"/>
      <c r="CV71" s="174"/>
      <c r="CW71" s="174"/>
      <c r="CX71" s="174"/>
      <c r="CY71" s="174"/>
      <c r="CZ71" s="174"/>
      <c r="DA71" s="348"/>
      <c r="DB71" s="174"/>
      <c r="DC71" s="174"/>
      <c r="DD71" s="174"/>
      <c r="DE71" s="174"/>
      <c r="DF71" s="174"/>
      <c r="DG71" s="348"/>
      <c r="DH71" s="174"/>
      <c r="DI71" s="174"/>
      <c r="DJ71" s="174"/>
      <c r="DK71" s="174"/>
      <c r="DL71" s="174"/>
      <c r="DM71" s="348"/>
      <c r="DN71" s="174"/>
      <c r="DO71" s="174"/>
      <c r="DP71" s="174"/>
      <c r="DQ71" s="174"/>
      <c r="DR71" s="174"/>
      <c r="DS71" s="348"/>
      <c r="DT71" s="174"/>
      <c r="DU71" s="174"/>
      <c r="DV71" s="174"/>
      <c r="DW71" s="174"/>
      <c r="DX71" s="174"/>
      <c r="DY71" s="348"/>
      <c r="DZ71" s="174"/>
      <c r="EA71" s="174"/>
      <c r="EB71" s="174"/>
      <c r="EC71" s="174"/>
      <c r="ED71" s="174"/>
      <c r="EE71" s="348"/>
      <c r="EF71" s="174"/>
      <c r="EG71" s="174"/>
      <c r="EH71" s="174"/>
      <c r="EI71" s="174"/>
      <c r="EJ71" s="174"/>
      <c r="EK71" s="348"/>
      <c r="EL71" s="174"/>
      <c r="EM71" s="174"/>
      <c r="EN71" s="174"/>
      <c r="EO71" s="174"/>
      <c r="EP71" s="174"/>
      <c r="EQ71" s="348"/>
      <c r="ER71" s="174"/>
      <c r="ES71" s="174"/>
      <c r="ET71" s="174"/>
      <c r="EU71" s="174"/>
      <c r="EV71" s="174"/>
      <c r="EW71" s="348"/>
      <c r="EX71" s="174"/>
      <c r="EY71" s="174"/>
      <c r="EZ71" s="174"/>
      <c r="FA71" s="174"/>
      <c r="FB71" s="174"/>
      <c r="FC71" s="348"/>
      <c r="FD71" s="174"/>
      <c r="FE71" s="174"/>
      <c r="FF71" s="174"/>
      <c r="FG71" s="174"/>
      <c r="FH71" s="174"/>
      <c r="FI71" s="348"/>
      <c r="FJ71" s="174"/>
      <c r="FK71" s="174"/>
      <c r="FL71" s="174"/>
      <c r="FM71" s="174"/>
      <c r="FN71" s="174"/>
      <c r="FO71" s="348"/>
      <c r="FP71" s="174"/>
      <c r="FQ71" s="174"/>
      <c r="FR71" s="174"/>
      <c r="FS71" s="174"/>
      <c r="FT71" s="174"/>
      <c r="FU71" s="348"/>
      <c r="FV71" s="174"/>
      <c r="FW71" s="174"/>
      <c r="FX71" s="174"/>
      <c r="FY71" s="174"/>
      <c r="FZ71" s="174"/>
      <c r="GA71" s="348"/>
      <c r="GB71" s="174"/>
      <c r="GC71" s="174"/>
      <c r="GD71" s="174"/>
      <c r="GE71" s="174"/>
      <c r="GF71" s="174"/>
      <c r="GG71" s="348"/>
      <c r="GH71" s="174"/>
      <c r="GI71" s="174"/>
      <c r="GJ71" s="174"/>
      <c r="GK71" s="174"/>
      <c r="GL71" s="174"/>
      <c r="GM71" s="348"/>
      <c r="GN71" s="174"/>
      <c r="GO71" s="174"/>
      <c r="GP71" s="174"/>
      <c r="GQ71" s="174"/>
      <c r="GR71" s="174"/>
      <c r="GS71" s="348"/>
      <c r="GT71" s="174"/>
      <c r="GU71" s="174"/>
      <c r="GV71" s="174"/>
      <c r="GW71" s="174"/>
      <c r="GX71" s="174"/>
      <c r="GY71" s="348"/>
      <c r="GZ71" s="174"/>
      <c r="HA71" s="174"/>
      <c r="HB71" s="174"/>
      <c r="HC71" s="174"/>
      <c r="HD71" s="174"/>
      <c r="HE71" s="348"/>
      <c r="HF71" s="174"/>
      <c r="HG71" s="174"/>
      <c r="HH71" s="174"/>
      <c r="HI71" s="174"/>
      <c r="HJ71" s="174"/>
      <c r="HK71" s="348"/>
      <c r="HL71" s="174"/>
      <c r="HM71" s="174"/>
      <c r="HN71" s="174"/>
      <c r="HO71" s="174"/>
      <c r="HP71" s="174"/>
      <c r="HQ71" s="348"/>
      <c r="HR71" s="174"/>
      <c r="HS71" s="174"/>
      <c r="HT71" s="174"/>
      <c r="HU71" s="174"/>
      <c r="HV71" s="174"/>
      <c r="HW71" s="348"/>
      <c r="HX71" s="174"/>
      <c r="HY71" s="174"/>
      <c r="HZ71" s="174"/>
      <c r="IA71" s="174"/>
      <c r="IB71" s="174"/>
      <c r="IC71" s="348"/>
      <c r="ID71" s="174"/>
      <c r="IE71" s="174"/>
      <c r="IF71" s="174"/>
      <c r="IG71" s="174"/>
      <c r="IH71" s="174"/>
      <c r="II71" s="348"/>
      <c r="IJ71" s="174"/>
      <c r="IK71" s="174"/>
      <c r="IL71" s="174"/>
      <c r="IM71" s="174"/>
      <c r="IN71" s="174"/>
      <c r="IO71" s="348"/>
      <c r="IP71" s="174"/>
      <c r="IQ71" s="174"/>
      <c r="IR71" s="174"/>
      <c r="IS71" s="174"/>
      <c r="IT71" s="174"/>
      <c r="IU71" s="348"/>
      <c r="IV71" s="174"/>
    </row>
    <row r="72" spans="1:256" ht="15">
      <c r="A72" s="353">
        <f>'Appendix A'!A103</f>
        <v>49</v>
      </c>
      <c r="B72" s="174"/>
      <c r="C72" s="348" t="str">
        <f>'Appendix A'!C103</f>
        <v>Transmission O&amp;M</v>
      </c>
      <c r="D72" s="174"/>
      <c r="E72" s="354"/>
      <c r="F72" s="772" t="s">
        <v>576</v>
      </c>
      <c r="G72" s="1032">
        <f>Inputs!D59</f>
        <v>22680984</v>
      </c>
      <c r="H72" s="367"/>
      <c r="I72" s="369"/>
      <c r="J72" s="208"/>
      <c r="K72" s="1494"/>
      <c r="L72" s="1494"/>
      <c r="M72" s="1494"/>
      <c r="N72" s="1494"/>
      <c r="O72" s="1494"/>
      <c r="P72" s="1494"/>
      <c r="Q72" s="1495"/>
      <c r="R72" s="174"/>
      <c r="S72" s="437"/>
      <c r="T72" s="174"/>
      <c r="U72" s="348"/>
      <c r="V72" s="174"/>
      <c r="W72" s="174"/>
      <c r="X72" s="174"/>
      <c r="Y72" s="174"/>
      <c r="Z72" s="174"/>
      <c r="AA72" s="348"/>
      <c r="AB72" s="174"/>
      <c r="AC72" s="174"/>
      <c r="AD72" s="174"/>
      <c r="AE72" s="174"/>
      <c r="AF72" s="174"/>
      <c r="AG72" s="348"/>
      <c r="AH72" s="174"/>
      <c r="AI72" s="174"/>
      <c r="AJ72" s="174"/>
      <c r="AK72" s="174"/>
      <c r="AL72" s="174"/>
      <c r="AM72" s="348"/>
      <c r="AN72" s="174"/>
      <c r="AO72" s="174"/>
      <c r="AP72" s="174"/>
      <c r="AQ72" s="174"/>
      <c r="AR72" s="174"/>
      <c r="AS72" s="348"/>
      <c r="AT72" s="174"/>
      <c r="AU72" s="174"/>
      <c r="AV72" s="174"/>
      <c r="AW72" s="174"/>
      <c r="AX72" s="174"/>
      <c r="AY72" s="348"/>
      <c r="AZ72" s="174"/>
      <c r="BA72" s="174"/>
      <c r="BB72" s="174"/>
      <c r="BC72" s="174"/>
      <c r="BD72" s="174"/>
      <c r="BE72" s="348"/>
      <c r="BF72" s="174"/>
      <c r="BG72" s="174"/>
      <c r="BH72" s="174"/>
      <c r="BI72" s="174"/>
      <c r="BJ72" s="174"/>
      <c r="BK72" s="348"/>
      <c r="BL72" s="174"/>
      <c r="BM72" s="174"/>
      <c r="BN72" s="174"/>
      <c r="BO72" s="174"/>
      <c r="BP72" s="174"/>
      <c r="BQ72" s="348"/>
      <c r="BR72" s="174"/>
      <c r="BS72" s="174"/>
      <c r="BT72" s="174"/>
      <c r="BU72" s="174"/>
      <c r="BV72" s="174"/>
      <c r="BW72" s="348"/>
      <c r="BX72" s="174"/>
      <c r="BY72" s="174"/>
      <c r="BZ72" s="174"/>
      <c r="CA72" s="174"/>
      <c r="CB72" s="174"/>
      <c r="CC72" s="348"/>
      <c r="CD72" s="174"/>
      <c r="CE72" s="174"/>
      <c r="CF72" s="174"/>
      <c r="CG72" s="174"/>
      <c r="CH72" s="174"/>
      <c r="CI72" s="348"/>
      <c r="CJ72" s="174"/>
      <c r="CK72" s="174"/>
      <c r="CL72" s="174"/>
      <c r="CM72" s="174"/>
      <c r="CN72" s="174"/>
      <c r="CO72" s="348"/>
      <c r="CP72" s="174"/>
      <c r="CQ72" s="174"/>
      <c r="CR72" s="174"/>
      <c r="CS72" s="174"/>
      <c r="CT72" s="174"/>
      <c r="CU72" s="348"/>
      <c r="CV72" s="174"/>
      <c r="CW72" s="174"/>
      <c r="CX72" s="174"/>
      <c r="CY72" s="174"/>
      <c r="CZ72" s="174"/>
      <c r="DA72" s="348"/>
      <c r="DB72" s="174"/>
      <c r="DC72" s="174"/>
      <c r="DD72" s="174"/>
      <c r="DE72" s="174"/>
      <c r="DF72" s="174"/>
      <c r="DG72" s="348"/>
      <c r="DH72" s="174"/>
      <c r="DI72" s="174"/>
      <c r="DJ72" s="174"/>
      <c r="DK72" s="174"/>
      <c r="DL72" s="174"/>
      <c r="DM72" s="348"/>
      <c r="DN72" s="174"/>
      <c r="DO72" s="174"/>
      <c r="DP72" s="174"/>
      <c r="DQ72" s="174"/>
      <c r="DR72" s="174"/>
      <c r="DS72" s="348"/>
      <c r="DT72" s="174"/>
      <c r="DU72" s="174"/>
      <c r="DV72" s="174"/>
      <c r="DW72" s="174"/>
      <c r="DX72" s="174"/>
      <c r="DY72" s="348"/>
      <c r="DZ72" s="174"/>
      <c r="EA72" s="174"/>
      <c r="EB72" s="174"/>
      <c r="EC72" s="174"/>
      <c r="ED72" s="174"/>
      <c r="EE72" s="348"/>
      <c r="EF72" s="174"/>
      <c r="EG72" s="174"/>
      <c r="EH72" s="174"/>
      <c r="EI72" s="174"/>
      <c r="EJ72" s="174"/>
      <c r="EK72" s="348"/>
      <c r="EL72" s="174"/>
      <c r="EM72" s="174"/>
      <c r="EN72" s="174"/>
      <c r="EO72" s="174"/>
      <c r="EP72" s="174"/>
      <c r="EQ72" s="348"/>
      <c r="ER72" s="174"/>
      <c r="ES72" s="174"/>
      <c r="ET72" s="174"/>
      <c r="EU72" s="174"/>
      <c r="EV72" s="174"/>
      <c r="EW72" s="348"/>
      <c r="EX72" s="174"/>
      <c r="EY72" s="174"/>
      <c r="EZ72" s="174"/>
      <c r="FA72" s="174"/>
      <c r="FB72" s="174"/>
      <c r="FC72" s="348"/>
      <c r="FD72" s="174"/>
      <c r="FE72" s="174"/>
      <c r="FF72" s="174"/>
      <c r="FG72" s="174"/>
      <c r="FH72" s="174"/>
      <c r="FI72" s="348"/>
      <c r="FJ72" s="174"/>
      <c r="FK72" s="174"/>
      <c r="FL72" s="174"/>
      <c r="FM72" s="174"/>
      <c r="FN72" s="174"/>
      <c r="FO72" s="348"/>
      <c r="FP72" s="174"/>
      <c r="FQ72" s="174"/>
      <c r="FR72" s="174"/>
      <c r="FS72" s="174"/>
      <c r="FT72" s="174"/>
      <c r="FU72" s="348"/>
      <c r="FV72" s="174"/>
      <c r="FW72" s="174"/>
      <c r="FX72" s="174"/>
      <c r="FY72" s="174"/>
      <c r="FZ72" s="174"/>
      <c r="GA72" s="348"/>
      <c r="GB72" s="174"/>
      <c r="GC72" s="174"/>
      <c r="GD72" s="174"/>
      <c r="GE72" s="174"/>
      <c r="GF72" s="174"/>
      <c r="GG72" s="348"/>
      <c r="GH72" s="174"/>
      <c r="GI72" s="174"/>
      <c r="GJ72" s="174"/>
      <c r="GK72" s="174"/>
      <c r="GL72" s="174"/>
      <c r="GM72" s="348"/>
      <c r="GN72" s="174"/>
      <c r="GO72" s="174"/>
      <c r="GP72" s="174"/>
      <c r="GQ72" s="174"/>
      <c r="GR72" s="174"/>
      <c r="GS72" s="348"/>
      <c r="GT72" s="174"/>
      <c r="GU72" s="174"/>
      <c r="GV72" s="174"/>
      <c r="GW72" s="174"/>
      <c r="GX72" s="174"/>
      <c r="GY72" s="348"/>
      <c r="GZ72" s="174"/>
      <c r="HA72" s="174"/>
      <c r="HB72" s="174"/>
      <c r="HC72" s="174"/>
      <c r="HD72" s="174"/>
      <c r="HE72" s="348"/>
      <c r="HF72" s="174"/>
      <c r="HG72" s="174"/>
      <c r="HH72" s="174"/>
      <c r="HI72" s="174"/>
      <c r="HJ72" s="174"/>
      <c r="HK72" s="348"/>
      <c r="HL72" s="174"/>
      <c r="HM72" s="174"/>
      <c r="HN72" s="174"/>
      <c r="HO72" s="174"/>
      <c r="HP72" s="174"/>
      <c r="HQ72" s="348"/>
      <c r="HR72" s="174"/>
      <c r="HS72" s="174"/>
      <c r="HT72" s="174"/>
      <c r="HU72" s="174"/>
      <c r="HV72" s="174"/>
      <c r="HW72" s="348"/>
      <c r="HX72" s="174"/>
      <c r="HY72" s="174"/>
      <c r="HZ72" s="174"/>
      <c r="IA72" s="174"/>
      <c r="IB72" s="174"/>
      <c r="IC72" s="348"/>
      <c r="ID72" s="174"/>
      <c r="IE72" s="174"/>
      <c r="IF72" s="174"/>
      <c r="IG72" s="174"/>
      <c r="IH72" s="174"/>
      <c r="II72" s="348"/>
      <c r="IJ72" s="174"/>
      <c r="IK72" s="174"/>
      <c r="IL72" s="174"/>
      <c r="IM72" s="174"/>
      <c r="IN72" s="174"/>
      <c r="IO72" s="348"/>
      <c r="IP72" s="174"/>
      <c r="IQ72" s="174"/>
      <c r="IR72" s="174"/>
      <c r="IS72" s="174"/>
      <c r="IT72" s="174"/>
      <c r="IU72" s="348"/>
      <c r="IV72" s="174"/>
    </row>
    <row r="73" spans="1:256" ht="15">
      <c r="A73" s="353"/>
      <c r="B73" s="174"/>
      <c r="C73" s="348"/>
      <c r="D73" s="174"/>
      <c r="E73" s="354"/>
      <c r="F73" s="366"/>
      <c r="G73" s="891"/>
      <c r="H73" s="367"/>
      <c r="I73" s="369"/>
      <c r="J73" s="208"/>
      <c r="K73" s="348"/>
      <c r="L73" s="348"/>
      <c r="M73" s="348"/>
      <c r="N73" s="348"/>
      <c r="O73" s="348"/>
      <c r="P73" s="348"/>
      <c r="Q73" s="365"/>
      <c r="R73" s="174"/>
      <c r="S73" s="437"/>
      <c r="T73" s="174"/>
      <c r="U73" s="348"/>
      <c r="V73" s="174"/>
      <c r="W73" s="174"/>
      <c r="X73" s="174"/>
      <c r="Y73" s="174"/>
      <c r="Z73" s="174"/>
      <c r="AA73" s="348"/>
      <c r="AB73" s="174"/>
      <c r="AC73" s="174"/>
      <c r="AD73" s="174"/>
      <c r="AE73" s="174"/>
      <c r="AF73" s="174"/>
      <c r="AG73" s="348"/>
      <c r="AH73" s="174"/>
      <c r="AI73" s="174"/>
      <c r="AJ73" s="174"/>
      <c r="AK73" s="174"/>
      <c r="AL73" s="174"/>
      <c r="AM73" s="348"/>
      <c r="AN73" s="174"/>
      <c r="AO73" s="174"/>
      <c r="AP73" s="174"/>
      <c r="AQ73" s="174"/>
      <c r="AR73" s="174"/>
      <c r="AS73" s="348"/>
      <c r="AT73" s="174"/>
      <c r="AU73" s="174"/>
      <c r="AV73" s="174"/>
      <c r="AW73" s="174"/>
      <c r="AX73" s="174"/>
      <c r="AY73" s="348"/>
      <c r="AZ73" s="174"/>
      <c r="BA73" s="174"/>
      <c r="BB73" s="174"/>
      <c r="BC73" s="174"/>
      <c r="BD73" s="174"/>
      <c r="BE73" s="348"/>
      <c r="BF73" s="174"/>
      <c r="BG73" s="174"/>
      <c r="BH73" s="174"/>
      <c r="BI73" s="174"/>
      <c r="BJ73" s="174"/>
      <c r="BK73" s="348"/>
      <c r="BL73" s="174"/>
      <c r="BM73" s="174"/>
      <c r="BN73" s="174"/>
      <c r="BO73" s="174"/>
      <c r="BP73" s="174"/>
      <c r="BQ73" s="348"/>
      <c r="BR73" s="174"/>
      <c r="BS73" s="174"/>
      <c r="BT73" s="174"/>
      <c r="BU73" s="174"/>
      <c r="BV73" s="174"/>
      <c r="BW73" s="348"/>
      <c r="BX73" s="174"/>
      <c r="BY73" s="174"/>
      <c r="BZ73" s="174"/>
      <c r="CA73" s="174"/>
      <c r="CB73" s="174"/>
      <c r="CC73" s="348"/>
      <c r="CD73" s="174"/>
      <c r="CE73" s="174"/>
      <c r="CF73" s="174"/>
      <c r="CG73" s="174"/>
      <c r="CH73" s="174"/>
      <c r="CI73" s="348"/>
      <c r="CJ73" s="174"/>
      <c r="CK73" s="174"/>
      <c r="CL73" s="174"/>
      <c r="CM73" s="174"/>
      <c r="CN73" s="174"/>
      <c r="CO73" s="348"/>
      <c r="CP73" s="174"/>
      <c r="CQ73" s="174"/>
      <c r="CR73" s="174"/>
      <c r="CS73" s="174"/>
      <c r="CT73" s="174"/>
      <c r="CU73" s="348"/>
      <c r="CV73" s="174"/>
      <c r="CW73" s="174"/>
      <c r="CX73" s="174"/>
      <c r="CY73" s="174"/>
      <c r="CZ73" s="174"/>
      <c r="DA73" s="348"/>
      <c r="DB73" s="174"/>
      <c r="DC73" s="174"/>
      <c r="DD73" s="174"/>
      <c r="DE73" s="174"/>
      <c r="DF73" s="174"/>
      <c r="DG73" s="348"/>
      <c r="DH73" s="174"/>
      <c r="DI73" s="174"/>
      <c r="DJ73" s="174"/>
      <c r="DK73" s="174"/>
      <c r="DL73" s="174"/>
      <c r="DM73" s="348"/>
      <c r="DN73" s="174"/>
      <c r="DO73" s="174"/>
      <c r="DP73" s="174"/>
      <c r="DQ73" s="174"/>
      <c r="DR73" s="174"/>
      <c r="DS73" s="348"/>
      <c r="DT73" s="174"/>
      <c r="DU73" s="174"/>
      <c r="DV73" s="174"/>
      <c r="DW73" s="174"/>
      <c r="DX73" s="174"/>
      <c r="DY73" s="348"/>
      <c r="DZ73" s="174"/>
      <c r="EA73" s="174"/>
      <c r="EB73" s="174"/>
      <c r="EC73" s="174"/>
      <c r="ED73" s="174"/>
      <c r="EE73" s="348"/>
      <c r="EF73" s="174"/>
      <c r="EG73" s="174"/>
      <c r="EH73" s="174"/>
      <c r="EI73" s="174"/>
      <c r="EJ73" s="174"/>
      <c r="EK73" s="348"/>
      <c r="EL73" s="174"/>
      <c r="EM73" s="174"/>
      <c r="EN73" s="174"/>
      <c r="EO73" s="174"/>
      <c r="EP73" s="174"/>
      <c r="EQ73" s="348"/>
      <c r="ER73" s="174"/>
      <c r="ES73" s="174"/>
      <c r="ET73" s="174"/>
      <c r="EU73" s="174"/>
      <c r="EV73" s="174"/>
      <c r="EW73" s="348"/>
      <c r="EX73" s="174"/>
      <c r="EY73" s="174"/>
      <c r="EZ73" s="174"/>
      <c r="FA73" s="174"/>
      <c r="FB73" s="174"/>
      <c r="FC73" s="348"/>
      <c r="FD73" s="174"/>
      <c r="FE73" s="174"/>
      <c r="FF73" s="174"/>
      <c r="FG73" s="174"/>
      <c r="FH73" s="174"/>
      <c r="FI73" s="348"/>
      <c r="FJ73" s="174"/>
      <c r="FK73" s="174"/>
      <c r="FL73" s="174"/>
      <c r="FM73" s="174"/>
      <c r="FN73" s="174"/>
      <c r="FO73" s="348"/>
      <c r="FP73" s="174"/>
      <c r="FQ73" s="174"/>
      <c r="FR73" s="174"/>
      <c r="FS73" s="174"/>
      <c r="FT73" s="174"/>
      <c r="FU73" s="348"/>
      <c r="FV73" s="174"/>
      <c r="FW73" s="174"/>
      <c r="FX73" s="174"/>
      <c r="FY73" s="174"/>
      <c r="FZ73" s="174"/>
      <c r="GA73" s="348"/>
      <c r="GB73" s="174"/>
      <c r="GC73" s="174"/>
      <c r="GD73" s="174"/>
      <c r="GE73" s="174"/>
      <c r="GF73" s="174"/>
      <c r="GG73" s="348"/>
      <c r="GH73" s="174"/>
      <c r="GI73" s="174"/>
      <c r="GJ73" s="174"/>
      <c r="GK73" s="174"/>
      <c r="GL73" s="174"/>
      <c r="GM73" s="348"/>
      <c r="GN73" s="174"/>
      <c r="GO73" s="174"/>
      <c r="GP73" s="174"/>
      <c r="GQ73" s="174"/>
      <c r="GR73" s="174"/>
      <c r="GS73" s="348"/>
      <c r="GT73" s="174"/>
      <c r="GU73" s="174"/>
      <c r="GV73" s="174"/>
      <c r="GW73" s="174"/>
      <c r="GX73" s="174"/>
      <c r="GY73" s="348"/>
      <c r="GZ73" s="174"/>
      <c r="HA73" s="174"/>
      <c r="HB73" s="174"/>
      <c r="HC73" s="174"/>
      <c r="HD73" s="174"/>
      <c r="HE73" s="348"/>
      <c r="HF73" s="174"/>
      <c r="HG73" s="174"/>
      <c r="HH73" s="174"/>
      <c r="HI73" s="174"/>
      <c r="HJ73" s="174"/>
      <c r="HK73" s="348"/>
      <c r="HL73" s="174"/>
      <c r="HM73" s="174"/>
      <c r="HN73" s="174"/>
      <c r="HO73" s="174"/>
      <c r="HP73" s="174"/>
      <c r="HQ73" s="348"/>
      <c r="HR73" s="174"/>
      <c r="HS73" s="174"/>
      <c r="HT73" s="174"/>
      <c r="HU73" s="174"/>
      <c r="HV73" s="174"/>
      <c r="HW73" s="348"/>
      <c r="HX73" s="174"/>
      <c r="HY73" s="174"/>
      <c r="HZ73" s="174"/>
      <c r="IA73" s="174"/>
      <c r="IB73" s="174"/>
      <c r="IC73" s="348"/>
      <c r="ID73" s="174"/>
      <c r="IE73" s="174"/>
      <c r="IF73" s="174"/>
      <c r="IG73" s="174"/>
      <c r="IH73" s="174"/>
      <c r="II73" s="348"/>
      <c r="IJ73" s="174"/>
      <c r="IK73" s="174"/>
      <c r="IL73" s="174"/>
      <c r="IM73" s="174"/>
      <c r="IN73" s="174"/>
      <c r="IO73" s="348"/>
      <c r="IP73" s="174"/>
      <c r="IQ73" s="174"/>
      <c r="IR73" s="174"/>
      <c r="IS73" s="174"/>
      <c r="IT73" s="174"/>
      <c r="IU73" s="348"/>
      <c r="IV73" s="174"/>
    </row>
    <row r="74" spans="1:256" ht="15">
      <c r="A74" s="353">
        <f>'Appendix A'!A104</f>
        <v>50</v>
      </c>
      <c r="B74" s="174"/>
      <c r="C74" s="373" t="s">
        <v>473</v>
      </c>
      <c r="D74" s="174"/>
      <c r="E74" s="354"/>
      <c r="F74" s="365" t="s">
        <v>577</v>
      </c>
      <c r="G74" s="1032">
        <f>Inputs!D58</f>
        <v>16465933</v>
      </c>
      <c r="H74" s="367"/>
      <c r="I74" s="369"/>
      <c r="J74" s="208"/>
      <c r="K74" s="348"/>
      <c r="L74" s="348"/>
      <c r="M74" s="348"/>
      <c r="N74" s="348"/>
      <c r="O74" s="348"/>
      <c r="P74" s="348"/>
      <c r="Q74" s="365"/>
      <c r="R74" s="174"/>
      <c r="S74" s="437"/>
      <c r="T74" s="174"/>
      <c r="U74" s="348"/>
      <c r="V74" s="174"/>
      <c r="W74" s="174"/>
      <c r="X74" s="174"/>
      <c r="Y74" s="174"/>
      <c r="Z74" s="174"/>
      <c r="AA74" s="348"/>
      <c r="AB74" s="174"/>
      <c r="AC74" s="174"/>
      <c r="AD74" s="174"/>
      <c r="AE74" s="174"/>
      <c r="AF74" s="174"/>
      <c r="AG74" s="348"/>
      <c r="AH74" s="174"/>
      <c r="AI74" s="174"/>
      <c r="AJ74" s="174"/>
      <c r="AK74" s="174"/>
      <c r="AL74" s="174"/>
      <c r="AM74" s="348"/>
      <c r="AN74" s="174"/>
      <c r="AO74" s="174"/>
      <c r="AP74" s="174"/>
      <c r="AQ74" s="174"/>
      <c r="AR74" s="174"/>
      <c r="AS74" s="348"/>
      <c r="AT74" s="174"/>
      <c r="AU74" s="174"/>
      <c r="AV74" s="174"/>
      <c r="AW74" s="174"/>
      <c r="AX74" s="174"/>
      <c r="AY74" s="348"/>
      <c r="AZ74" s="174"/>
      <c r="BA74" s="174"/>
      <c r="BB74" s="174"/>
      <c r="BC74" s="174"/>
      <c r="BD74" s="174"/>
      <c r="BE74" s="348"/>
      <c r="BF74" s="174"/>
      <c r="BG74" s="174"/>
      <c r="BH74" s="174"/>
      <c r="BI74" s="174"/>
      <c r="BJ74" s="174"/>
      <c r="BK74" s="348"/>
      <c r="BL74" s="174"/>
      <c r="BM74" s="174"/>
      <c r="BN74" s="174"/>
      <c r="BO74" s="174"/>
      <c r="BP74" s="174"/>
      <c r="BQ74" s="348"/>
      <c r="BR74" s="174"/>
      <c r="BS74" s="174"/>
      <c r="BT74" s="174"/>
      <c r="BU74" s="174"/>
      <c r="BV74" s="174"/>
      <c r="BW74" s="348"/>
      <c r="BX74" s="174"/>
      <c r="BY74" s="174"/>
      <c r="BZ74" s="174"/>
      <c r="CA74" s="174"/>
      <c r="CB74" s="174"/>
      <c r="CC74" s="348"/>
      <c r="CD74" s="174"/>
      <c r="CE74" s="174"/>
      <c r="CF74" s="174"/>
      <c r="CG74" s="174"/>
      <c r="CH74" s="174"/>
      <c r="CI74" s="348"/>
      <c r="CJ74" s="174"/>
      <c r="CK74" s="174"/>
      <c r="CL74" s="174"/>
      <c r="CM74" s="174"/>
      <c r="CN74" s="174"/>
      <c r="CO74" s="348"/>
      <c r="CP74" s="174"/>
      <c r="CQ74" s="174"/>
      <c r="CR74" s="174"/>
      <c r="CS74" s="174"/>
      <c r="CT74" s="174"/>
      <c r="CU74" s="348"/>
      <c r="CV74" s="174"/>
      <c r="CW74" s="174"/>
      <c r="CX74" s="174"/>
      <c r="CY74" s="174"/>
      <c r="CZ74" s="174"/>
      <c r="DA74" s="348"/>
      <c r="DB74" s="174"/>
      <c r="DC74" s="174"/>
      <c r="DD74" s="174"/>
      <c r="DE74" s="174"/>
      <c r="DF74" s="174"/>
      <c r="DG74" s="348"/>
      <c r="DH74" s="174"/>
      <c r="DI74" s="174"/>
      <c r="DJ74" s="174"/>
      <c r="DK74" s="174"/>
      <c r="DL74" s="174"/>
      <c r="DM74" s="348"/>
      <c r="DN74" s="174"/>
      <c r="DO74" s="174"/>
      <c r="DP74" s="174"/>
      <c r="DQ74" s="174"/>
      <c r="DR74" s="174"/>
      <c r="DS74" s="348"/>
      <c r="DT74" s="174"/>
      <c r="DU74" s="174"/>
      <c r="DV74" s="174"/>
      <c r="DW74" s="174"/>
      <c r="DX74" s="174"/>
      <c r="DY74" s="348"/>
      <c r="DZ74" s="174"/>
      <c r="EA74" s="174"/>
      <c r="EB74" s="174"/>
      <c r="EC74" s="174"/>
      <c r="ED74" s="174"/>
      <c r="EE74" s="348"/>
      <c r="EF74" s="174"/>
      <c r="EG74" s="174"/>
      <c r="EH74" s="174"/>
      <c r="EI74" s="174"/>
      <c r="EJ74" s="174"/>
      <c r="EK74" s="348"/>
      <c r="EL74" s="174"/>
      <c r="EM74" s="174"/>
      <c r="EN74" s="174"/>
      <c r="EO74" s="174"/>
      <c r="EP74" s="174"/>
      <c r="EQ74" s="348"/>
      <c r="ER74" s="174"/>
      <c r="ES74" s="174"/>
      <c r="ET74" s="174"/>
      <c r="EU74" s="174"/>
      <c r="EV74" s="174"/>
      <c r="EW74" s="348"/>
      <c r="EX74" s="174"/>
      <c r="EY74" s="174"/>
      <c r="EZ74" s="174"/>
      <c r="FA74" s="174"/>
      <c r="FB74" s="174"/>
      <c r="FC74" s="348"/>
      <c r="FD74" s="174"/>
      <c r="FE74" s="174"/>
      <c r="FF74" s="174"/>
      <c r="FG74" s="174"/>
      <c r="FH74" s="174"/>
      <c r="FI74" s="348"/>
      <c r="FJ74" s="174"/>
      <c r="FK74" s="174"/>
      <c r="FL74" s="174"/>
      <c r="FM74" s="174"/>
      <c r="FN74" s="174"/>
      <c r="FO74" s="348"/>
      <c r="FP74" s="174"/>
      <c r="FQ74" s="174"/>
      <c r="FR74" s="174"/>
      <c r="FS74" s="174"/>
      <c r="FT74" s="174"/>
      <c r="FU74" s="348"/>
      <c r="FV74" s="174"/>
      <c r="FW74" s="174"/>
      <c r="FX74" s="174"/>
      <c r="FY74" s="174"/>
      <c r="FZ74" s="174"/>
      <c r="GA74" s="348"/>
      <c r="GB74" s="174"/>
      <c r="GC74" s="174"/>
      <c r="GD74" s="174"/>
      <c r="GE74" s="174"/>
      <c r="GF74" s="174"/>
      <c r="GG74" s="348"/>
      <c r="GH74" s="174"/>
      <c r="GI74" s="174"/>
      <c r="GJ74" s="174"/>
      <c r="GK74" s="174"/>
      <c r="GL74" s="174"/>
      <c r="GM74" s="348"/>
      <c r="GN74" s="174"/>
      <c r="GO74" s="174"/>
      <c r="GP74" s="174"/>
      <c r="GQ74" s="174"/>
      <c r="GR74" s="174"/>
      <c r="GS74" s="348"/>
      <c r="GT74" s="174"/>
      <c r="GU74" s="174"/>
      <c r="GV74" s="174"/>
      <c r="GW74" s="174"/>
      <c r="GX74" s="174"/>
      <c r="GY74" s="348"/>
      <c r="GZ74" s="174"/>
      <c r="HA74" s="174"/>
      <c r="HB74" s="174"/>
      <c r="HC74" s="174"/>
      <c r="HD74" s="174"/>
      <c r="HE74" s="348"/>
      <c r="HF74" s="174"/>
      <c r="HG74" s="174"/>
      <c r="HH74" s="174"/>
      <c r="HI74" s="174"/>
      <c r="HJ74" s="174"/>
      <c r="HK74" s="348"/>
      <c r="HL74" s="174"/>
      <c r="HM74" s="174"/>
      <c r="HN74" s="174"/>
      <c r="HO74" s="174"/>
      <c r="HP74" s="174"/>
      <c r="HQ74" s="348"/>
      <c r="HR74" s="174"/>
      <c r="HS74" s="174"/>
      <c r="HT74" s="174"/>
      <c r="HU74" s="174"/>
      <c r="HV74" s="174"/>
      <c r="HW74" s="348"/>
      <c r="HX74" s="174"/>
      <c r="HY74" s="174"/>
      <c r="HZ74" s="174"/>
      <c r="IA74" s="174"/>
      <c r="IB74" s="174"/>
      <c r="IC74" s="348"/>
      <c r="ID74" s="174"/>
      <c r="IE74" s="174"/>
      <c r="IF74" s="174"/>
      <c r="IG74" s="174"/>
      <c r="IH74" s="174"/>
      <c r="II74" s="348"/>
      <c r="IJ74" s="174"/>
      <c r="IK74" s="174"/>
      <c r="IL74" s="174"/>
      <c r="IM74" s="174"/>
      <c r="IN74" s="174"/>
      <c r="IO74" s="348"/>
      <c r="IP74" s="174"/>
      <c r="IQ74" s="174"/>
      <c r="IR74" s="174"/>
      <c r="IS74" s="174"/>
      <c r="IT74" s="174"/>
      <c r="IU74" s="348"/>
      <c r="IV74" s="174"/>
    </row>
    <row r="75" spans="1:256" ht="15">
      <c r="A75" s="353"/>
      <c r="B75" s="174"/>
      <c r="C75" s="373"/>
      <c r="D75" s="174"/>
      <c r="E75" s="354"/>
      <c r="F75" s="365"/>
      <c r="G75" s="891"/>
      <c r="H75" s="367"/>
      <c r="I75" s="369"/>
      <c r="J75" s="208"/>
      <c r="K75" s="348"/>
      <c r="L75" s="348"/>
      <c r="M75" s="348"/>
      <c r="N75" s="348"/>
      <c r="O75" s="348"/>
      <c r="P75" s="348"/>
      <c r="Q75" s="365"/>
      <c r="R75" s="174"/>
      <c r="S75" s="437"/>
      <c r="T75" s="174"/>
      <c r="U75" s="348"/>
      <c r="V75" s="174"/>
      <c r="W75" s="174"/>
      <c r="X75" s="174"/>
      <c r="Y75" s="174"/>
      <c r="Z75" s="174"/>
      <c r="AA75" s="348"/>
      <c r="AB75" s="174"/>
      <c r="AC75" s="174"/>
      <c r="AD75" s="174"/>
      <c r="AE75" s="174"/>
      <c r="AF75" s="174"/>
      <c r="AG75" s="348"/>
      <c r="AH75" s="174"/>
      <c r="AI75" s="174"/>
      <c r="AJ75" s="174"/>
      <c r="AK75" s="174"/>
      <c r="AL75" s="174"/>
      <c r="AM75" s="348"/>
      <c r="AN75" s="174"/>
      <c r="AO75" s="174"/>
      <c r="AP75" s="174"/>
      <c r="AQ75" s="174"/>
      <c r="AR75" s="174"/>
      <c r="AS75" s="348"/>
      <c r="AT75" s="174"/>
      <c r="AU75" s="174"/>
      <c r="AV75" s="174"/>
      <c r="AW75" s="174"/>
      <c r="AX75" s="174"/>
      <c r="AY75" s="348"/>
      <c r="AZ75" s="174"/>
      <c r="BA75" s="174"/>
      <c r="BB75" s="174"/>
      <c r="BC75" s="174"/>
      <c r="BD75" s="174"/>
      <c r="BE75" s="348"/>
      <c r="BF75" s="174"/>
      <c r="BG75" s="174"/>
      <c r="BH75" s="174"/>
      <c r="BI75" s="174"/>
      <c r="BJ75" s="174"/>
      <c r="BK75" s="348"/>
      <c r="BL75" s="174"/>
      <c r="BM75" s="174"/>
      <c r="BN75" s="174"/>
      <c r="BO75" s="174"/>
      <c r="BP75" s="174"/>
      <c r="BQ75" s="348"/>
      <c r="BR75" s="174"/>
      <c r="BS75" s="174"/>
      <c r="BT75" s="174"/>
      <c r="BU75" s="174"/>
      <c r="BV75" s="174"/>
      <c r="BW75" s="348"/>
      <c r="BX75" s="174"/>
      <c r="BY75" s="174"/>
      <c r="BZ75" s="174"/>
      <c r="CA75" s="174"/>
      <c r="CB75" s="174"/>
      <c r="CC75" s="348"/>
      <c r="CD75" s="174"/>
      <c r="CE75" s="174"/>
      <c r="CF75" s="174"/>
      <c r="CG75" s="174"/>
      <c r="CH75" s="174"/>
      <c r="CI75" s="348"/>
      <c r="CJ75" s="174"/>
      <c r="CK75" s="174"/>
      <c r="CL75" s="174"/>
      <c r="CM75" s="174"/>
      <c r="CN75" s="174"/>
      <c r="CO75" s="348"/>
      <c r="CP75" s="174"/>
      <c r="CQ75" s="174"/>
      <c r="CR75" s="174"/>
      <c r="CS75" s="174"/>
      <c r="CT75" s="174"/>
      <c r="CU75" s="348"/>
      <c r="CV75" s="174"/>
      <c r="CW75" s="174"/>
      <c r="CX75" s="174"/>
      <c r="CY75" s="174"/>
      <c r="CZ75" s="174"/>
      <c r="DA75" s="348"/>
      <c r="DB75" s="174"/>
      <c r="DC75" s="174"/>
      <c r="DD75" s="174"/>
      <c r="DE75" s="174"/>
      <c r="DF75" s="174"/>
      <c r="DG75" s="348"/>
      <c r="DH75" s="174"/>
      <c r="DI75" s="174"/>
      <c r="DJ75" s="174"/>
      <c r="DK75" s="174"/>
      <c r="DL75" s="174"/>
      <c r="DM75" s="348"/>
      <c r="DN75" s="174"/>
      <c r="DO75" s="174"/>
      <c r="DP75" s="174"/>
      <c r="DQ75" s="174"/>
      <c r="DR75" s="174"/>
      <c r="DS75" s="348"/>
      <c r="DT75" s="174"/>
      <c r="DU75" s="174"/>
      <c r="DV75" s="174"/>
      <c r="DW75" s="174"/>
      <c r="DX75" s="174"/>
      <c r="DY75" s="348"/>
      <c r="DZ75" s="174"/>
      <c r="EA75" s="174"/>
      <c r="EB75" s="174"/>
      <c r="EC75" s="174"/>
      <c r="ED75" s="174"/>
      <c r="EE75" s="348"/>
      <c r="EF75" s="174"/>
      <c r="EG75" s="174"/>
      <c r="EH75" s="174"/>
      <c r="EI75" s="174"/>
      <c r="EJ75" s="174"/>
      <c r="EK75" s="348"/>
      <c r="EL75" s="174"/>
      <c r="EM75" s="174"/>
      <c r="EN75" s="174"/>
      <c r="EO75" s="174"/>
      <c r="EP75" s="174"/>
      <c r="EQ75" s="348"/>
      <c r="ER75" s="174"/>
      <c r="ES75" s="174"/>
      <c r="ET75" s="174"/>
      <c r="EU75" s="174"/>
      <c r="EV75" s="174"/>
      <c r="EW75" s="348"/>
      <c r="EX75" s="174"/>
      <c r="EY75" s="174"/>
      <c r="EZ75" s="174"/>
      <c r="FA75" s="174"/>
      <c r="FB75" s="174"/>
      <c r="FC75" s="348"/>
      <c r="FD75" s="174"/>
      <c r="FE75" s="174"/>
      <c r="FF75" s="174"/>
      <c r="FG75" s="174"/>
      <c r="FH75" s="174"/>
      <c r="FI75" s="348"/>
      <c r="FJ75" s="174"/>
      <c r="FK75" s="174"/>
      <c r="FL75" s="174"/>
      <c r="FM75" s="174"/>
      <c r="FN75" s="174"/>
      <c r="FO75" s="348"/>
      <c r="FP75" s="174"/>
      <c r="FQ75" s="174"/>
      <c r="FR75" s="174"/>
      <c r="FS75" s="174"/>
      <c r="FT75" s="174"/>
      <c r="FU75" s="348"/>
      <c r="FV75" s="174"/>
      <c r="FW75" s="174"/>
      <c r="FX75" s="174"/>
      <c r="FY75" s="174"/>
      <c r="FZ75" s="174"/>
      <c r="GA75" s="348"/>
      <c r="GB75" s="174"/>
      <c r="GC75" s="174"/>
      <c r="GD75" s="174"/>
      <c r="GE75" s="174"/>
      <c r="GF75" s="174"/>
      <c r="GG75" s="348"/>
      <c r="GH75" s="174"/>
      <c r="GI75" s="174"/>
      <c r="GJ75" s="174"/>
      <c r="GK75" s="174"/>
      <c r="GL75" s="174"/>
      <c r="GM75" s="348"/>
      <c r="GN75" s="174"/>
      <c r="GO75" s="174"/>
      <c r="GP75" s="174"/>
      <c r="GQ75" s="174"/>
      <c r="GR75" s="174"/>
      <c r="GS75" s="348"/>
      <c r="GT75" s="174"/>
      <c r="GU75" s="174"/>
      <c r="GV75" s="174"/>
      <c r="GW75" s="174"/>
      <c r="GX75" s="174"/>
      <c r="GY75" s="348"/>
      <c r="GZ75" s="174"/>
      <c r="HA75" s="174"/>
      <c r="HB75" s="174"/>
      <c r="HC75" s="174"/>
      <c r="HD75" s="174"/>
      <c r="HE75" s="348"/>
      <c r="HF75" s="174"/>
      <c r="HG75" s="174"/>
      <c r="HH75" s="174"/>
      <c r="HI75" s="174"/>
      <c r="HJ75" s="174"/>
      <c r="HK75" s="348"/>
      <c r="HL75" s="174"/>
      <c r="HM75" s="174"/>
      <c r="HN75" s="174"/>
      <c r="HO75" s="174"/>
      <c r="HP75" s="174"/>
      <c r="HQ75" s="348"/>
      <c r="HR75" s="174"/>
      <c r="HS75" s="174"/>
      <c r="HT75" s="174"/>
      <c r="HU75" s="174"/>
      <c r="HV75" s="174"/>
      <c r="HW75" s="348"/>
      <c r="HX75" s="174"/>
      <c r="HY75" s="174"/>
      <c r="HZ75" s="174"/>
      <c r="IA75" s="174"/>
      <c r="IB75" s="174"/>
      <c r="IC75" s="348"/>
      <c r="ID75" s="174"/>
      <c r="IE75" s="174"/>
      <c r="IF75" s="174"/>
      <c r="IG75" s="174"/>
      <c r="IH75" s="174"/>
      <c r="II75" s="348"/>
      <c r="IJ75" s="174"/>
      <c r="IK75" s="174"/>
      <c r="IL75" s="174"/>
      <c r="IM75" s="174"/>
      <c r="IN75" s="174"/>
      <c r="IO75" s="348"/>
      <c r="IP75" s="174"/>
      <c r="IQ75" s="174"/>
      <c r="IR75" s="174"/>
      <c r="IS75" s="174"/>
      <c r="IT75" s="174"/>
      <c r="IU75" s="348"/>
      <c r="IV75" s="174"/>
    </row>
    <row r="76" spans="1:256" ht="15">
      <c r="A76" s="353"/>
      <c r="B76" s="174"/>
      <c r="C76" s="348" t="s">
        <v>474</v>
      </c>
      <c r="D76" s="174"/>
      <c r="E76" s="354"/>
      <c r="F76" s="365"/>
      <c r="G76" s="891"/>
      <c r="H76" s="367"/>
      <c r="I76" s="369"/>
      <c r="J76" s="208"/>
      <c r="K76" s="348"/>
      <c r="L76" s="348"/>
      <c r="M76" s="348"/>
      <c r="N76" s="348"/>
      <c r="O76" s="348"/>
      <c r="P76" s="348"/>
      <c r="Q76" s="365"/>
      <c r="R76" s="174"/>
      <c r="S76" s="437"/>
      <c r="T76" s="174"/>
      <c r="U76" s="348"/>
      <c r="V76" s="174"/>
      <c r="W76" s="174"/>
      <c r="X76" s="174"/>
      <c r="Y76" s="174"/>
      <c r="Z76" s="174"/>
      <c r="AA76" s="348"/>
      <c r="AB76" s="174"/>
      <c r="AC76" s="174"/>
      <c r="AD76" s="174"/>
      <c r="AE76" s="174"/>
      <c r="AF76" s="174"/>
      <c r="AG76" s="348"/>
      <c r="AH76" s="174"/>
      <c r="AI76" s="174"/>
      <c r="AJ76" s="174"/>
      <c r="AK76" s="174"/>
      <c r="AL76" s="174"/>
      <c r="AM76" s="348"/>
      <c r="AN76" s="174"/>
      <c r="AO76" s="174"/>
      <c r="AP76" s="174"/>
      <c r="AQ76" s="174"/>
      <c r="AR76" s="174"/>
      <c r="AS76" s="348"/>
      <c r="AT76" s="174"/>
      <c r="AU76" s="174"/>
      <c r="AV76" s="174"/>
      <c r="AW76" s="174"/>
      <c r="AX76" s="174"/>
      <c r="AY76" s="348"/>
      <c r="AZ76" s="174"/>
      <c r="BA76" s="174"/>
      <c r="BB76" s="174"/>
      <c r="BC76" s="174"/>
      <c r="BD76" s="174"/>
      <c r="BE76" s="348"/>
      <c r="BF76" s="174"/>
      <c r="BG76" s="174"/>
      <c r="BH76" s="174"/>
      <c r="BI76" s="174"/>
      <c r="BJ76" s="174"/>
      <c r="BK76" s="348"/>
      <c r="BL76" s="174"/>
      <c r="BM76" s="174"/>
      <c r="BN76" s="174"/>
      <c r="BO76" s="174"/>
      <c r="BP76" s="174"/>
      <c r="BQ76" s="348"/>
      <c r="BR76" s="174"/>
      <c r="BS76" s="174"/>
      <c r="BT76" s="174"/>
      <c r="BU76" s="174"/>
      <c r="BV76" s="174"/>
      <c r="BW76" s="348"/>
      <c r="BX76" s="174"/>
      <c r="BY76" s="174"/>
      <c r="BZ76" s="174"/>
      <c r="CA76" s="174"/>
      <c r="CB76" s="174"/>
      <c r="CC76" s="348"/>
      <c r="CD76" s="174"/>
      <c r="CE76" s="174"/>
      <c r="CF76" s="174"/>
      <c r="CG76" s="174"/>
      <c r="CH76" s="174"/>
      <c r="CI76" s="348"/>
      <c r="CJ76" s="174"/>
      <c r="CK76" s="174"/>
      <c r="CL76" s="174"/>
      <c r="CM76" s="174"/>
      <c r="CN76" s="174"/>
      <c r="CO76" s="348"/>
      <c r="CP76" s="174"/>
      <c r="CQ76" s="174"/>
      <c r="CR76" s="174"/>
      <c r="CS76" s="174"/>
      <c r="CT76" s="174"/>
      <c r="CU76" s="348"/>
      <c r="CV76" s="174"/>
      <c r="CW76" s="174"/>
      <c r="CX76" s="174"/>
      <c r="CY76" s="174"/>
      <c r="CZ76" s="174"/>
      <c r="DA76" s="348"/>
      <c r="DB76" s="174"/>
      <c r="DC76" s="174"/>
      <c r="DD76" s="174"/>
      <c r="DE76" s="174"/>
      <c r="DF76" s="174"/>
      <c r="DG76" s="348"/>
      <c r="DH76" s="174"/>
      <c r="DI76" s="174"/>
      <c r="DJ76" s="174"/>
      <c r="DK76" s="174"/>
      <c r="DL76" s="174"/>
      <c r="DM76" s="348"/>
      <c r="DN76" s="174"/>
      <c r="DO76" s="174"/>
      <c r="DP76" s="174"/>
      <c r="DQ76" s="174"/>
      <c r="DR76" s="174"/>
      <c r="DS76" s="348"/>
      <c r="DT76" s="174"/>
      <c r="DU76" s="174"/>
      <c r="DV76" s="174"/>
      <c r="DW76" s="174"/>
      <c r="DX76" s="174"/>
      <c r="DY76" s="348"/>
      <c r="DZ76" s="174"/>
      <c r="EA76" s="174"/>
      <c r="EB76" s="174"/>
      <c r="EC76" s="174"/>
      <c r="ED76" s="174"/>
      <c r="EE76" s="348"/>
      <c r="EF76" s="174"/>
      <c r="EG76" s="174"/>
      <c r="EH76" s="174"/>
      <c r="EI76" s="174"/>
      <c r="EJ76" s="174"/>
      <c r="EK76" s="348"/>
      <c r="EL76" s="174"/>
      <c r="EM76" s="174"/>
      <c r="EN76" s="174"/>
      <c r="EO76" s="174"/>
      <c r="EP76" s="174"/>
      <c r="EQ76" s="348"/>
      <c r="ER76" s="174"/>
      <c r="ES76" s="174"/>
      <c r="ET76" s="174"/>
      <c r="EU76" s="174"/>
      <c r="EV76" s="174"/>
      <c r="EW76" s="348"/>
      <c r="EX76" s="174"/>
      <c r="EY76" s="174"/>
      <c r="EZ76" s="174"/>
      <c r="FA76" s="174"/>
      <c r="FB76" s="174"/>
      <c r="FC76" s="348"/>
      <c r="FD76" s="174"/>
      <c r="FE76" s="174"/>
      <c r="FF76" s="174"/>
      <c r="FG76" s="174"/>
      <c r="FH76" s="174"/>
      <c r="FI76" s="348"/>
      <c r="FJ76" s="174"/>
      <c r="FK76" s="174"/>
      <c r="FL76" s="174"/>
      <c r="FM76" s="174"/>
      <c r="FN76" s="174"/>
      <c r="FO76" s="348"/>
      <c r="FP76" s="174"/>
      <c r="FQ76" s="174"/>
      <c r="FR76" s="174"/>
      <c r="FS76" s="174"/>
      <c r="FT76" s="174"/>
      <c r="FU76" s="348"/>
      <c r="FV76" s="174"/>
      <c r="FW76" s="174"/>
      <c r="FX76" s="174"/>
      <c r="FY76" s="174"/>
      <c r="FZ76" s="174"/>
      <c r="GA76" s="348"/>
      <c r="GB76" s="174"/>
      <c r="GC76" s="174"/>
      <c r="GD76" s="174"/>
      <c r="GE76" s="174"/>
      <c r="GF76" s="174"/>
      <c r="GG76" s="348"/>
      <c r="GH76" s="174"/>
      <c r="GI76" s="174"/>
      <c r="GJ76" s="174"/>
      <c r="GK76" s="174"/>
      <c r="GL76" s="174"/>
      <c r="GM76" s="348"/>
      <c r="GN76" s="174"/>
      <c r="GO76" s="174"/>
      <c r="GP76" s="174"/>
      <c r="GQ76" s="174"/>
      <c r="GR76" s="174"/>
      <c r="GS76" s="348"/>
      <c r="GT76" s="174"/>
      <c r="GU76" s="174"/>
      <c r="GV76" s="174"/>
      <c r="GW76" s="174"/>
      <c r="GX76" s="174"/>
      <c r="GY76" s="348"/>
      <c r="GZ76" s="174"/>
      <c r="HA76" s="174"/>
      <c r="HB76" s="174"/>
      <c r="HC76" s="174"/>
      <c r="HD76" s="174"/>
      <c r="HE76" s="348"/>
      <c r="HF76" s="174"/>
      <c r="HG76" s="174"/>
      <c r="HH76" s="174"/>
      <c r="HI76" s="174"/>
      <c r="HJ76" s="174"/>
      <c r="HK76" s="348"/>
      <c r="HL76" s="174"/>
      <c r="HM76" s="174"/>
      <c r="HN76" s="174"/>
      <c r="HO76" s="174"/>
      <c r="HP76" s="174"/>
      <c r="HQ76" s="348"/>
      <c r="HR76" s="174"/>
      <c r="HS76" s="174"/>
      <c r="HT76" s="174"/>
      <c r="HU76" s="174"/>
      <c r="HV76" s="174"/>
      <c r="HW76" s="348"/>
      <c r="HX76" s="174"/>
      <c r="HY76" s="174"/>
      <c r="HZ76" s="174"/>
      <c r="IA76" s="174"/>
      <c r="IB76" s="174"/>
      <c r="IC76" s="348"/>
      <c r="ID76" s="174"/>
      <c r="IE76" s="174"/>
      <c r="IF76" s="174"/>
      <c r="IG76" s="174"/>
      <c r="IH76" s="174"/>
      <c r="II76" s="348"/>
      <c r="IJ76" s="174"/>
      <c r="IK76" s="174"/>
      <c r="IL76" s="174"/>
      <c r="IM76" s="174"/>
      <c r="IN76" s="174"/>
      <c r="IO76" s="348"/>
      <c r="IP76" s="174"/>
      <c r="IQ76" s="174"/>
      <c r="IR76" s="174"/>
      <c r="IS76" s="174"/>
      <c r="IT76" s="174"/>
      <c r="IU76" s="348"/>
      <c r="IV76" s="174"/>
    </row>
    <row r="77" spans="1:256" ht="15">
      <c r="A77" s="353"/>
      <c r="B77" s="174"/>
      <c r="C77" s="348"/>
      <c r="D77" s="174"/>
      <c r="E77" s="354"/>
      <c r="F77" s="365"/>
      <c r="G77" s="891"/>
      <c r="H77" s="367"/>
      <c r="I77" s="369"/>
      <c r="J77" s="208"/>
      <c r="K77" s="348"/>
      <c r="L77" s="348"/>
      <c r="M77" s="348"/>
      <c r="N77" s="348"/>
      <c r="O77" s="348"/>
      <c r="P77" s="348"/>
      <c r="Q77" s="365"/>
      <c r="R77" s="174"/>
      <c r="S77" s="437"/>
      <c r="T77" s="174"/>
      <c r="U77" s="348"/>
      <c r="V77" s="174"/>
      <c r="W77" s="174"/>
      <c r="X77" s="174"/>
      <c r="Y77" s="174"/>
      <c r="Z77" s="174"/>
      <c r="AA77" s="348"/>
      <c r="AB77" s="174"/>
      <c r="AC77" s="174"/>
      <c r="AD77" s="174"/>
      <c r="AE77" s="174"/>
      <c r="AF77" s="174"/>
      <c r="AG77" s="348"/>
      <c r="AH77" s="174"/>
      <c r="AI77" s="174"/>
      <c r="AJ77" s="174"/>
      <c r="AK77" s="174"/>
      <c r="AL77" s="174"/>
      <c r="AM77" s="348"/>
      <c r="AN77" s="174"/>
      <c r="AO77" s="174"/>
      <c r="AP77" s="174"/>
      <c r="AQ77" s="174"/>
      <c r="AR77" s="174"/>
      <c r="AS77" s="348"/>
      <c r="AT77" s="174"/>
      <c r="AU77" s="174"/>
      <c r="AV77" s="174"/>
      <c r="AW77" s="174"/>
      <c r="AX77" s="174"/>
      <c r="AY77" s="348"/>
      <c r="AZ77" s="174"/>
      <c r="BA77" s="174"/>
      <c r="BB77" s="174"/>
      <c r="BC77" s="174"/>
      <c r="BD77" s="174"/>
      <c r="BE77" s="348"/>
      <c r="BF77" s="174"/>
      <c r="BG77" s="174"/>
      <c r="BH77" s="174"/>
      <c r="BI77" s="174"/>
      <c r="BJ77" s="174"/>
      <c r="BK77" s="348"/>
      <c r="BL77" s="174"/>
      <c r="BM77" s="174"/>
      <c r="BN77" s="174"/>
      <c r="BO77" s="174"/>
      <c r="BP77" s="174"/>
      <c r="BQ77" s="348"/>
      <c r="BR77" s="174"/>
      <c r="BS77" s="174"/>
      <c r="BT77" s="174"/>
      <c r="BU77" s="174"/>
      <c r="BV77" s="174"/>
      <c r="BW77" s="348"/>
      <c r="BX77" s="174"/>
      <c r="BY77" s="174"/>
      <c r="BZ77" s="174"/>
      <c r="CA77" s="174"/>
      <c r="CB77" s="174"/>
      <c r="CC77" s="348"/>
      <c r="CD77" s="174"/>
      <c r="CE77" s="174"/>
      <c r="CF77" s="174"/>
      <c r="CG77" s="174"/>
      <c r="CH77" s="174"/>
      <c r="CI77" s="348"/>
      <c r="CJ77" s="174"/>
      <c r="CK77" s="174"/>
      <c r="CL77" s="174"/>
      <c r="CM77" s="174"/>
      <c r="CN77" s="174"/>
      <c r="CO77" s="348"/>
      <c r="CP77" s="174"/>
      <c r="CQ77" s="174"/>
      <c r="CR77" s="174"/>
      <c r="CS77" s="174"/>
      <c r="CT77" s="174"/>
      <c r="CU77" s="348"/>
      <c r="CV77" s="174"/>
      <c r="CW77" s="174"/>
      <c r="CX77" s="174"/>
      <c r="CY77" s="174"/>
      <c r="CZ77" s="174"/>
      <c r="DA77" s="348"/>
      <c r="DB77" s="174"/>
      <c r="DC77" s="174"/>
      <c r="DD77" s="174"/>
      <c r="DE77" s="174"/>
      <c r="DF77" s="174"/>
      <c r="DG77" s="348"/>
      <c r="DH77" s="174"/>
      <c r="DI77" s="174"/>
      <c r="DJ77" s="174"/>
      <c r="DK77" s="174"/>
      <c r="DL77" s="174"/>
      <c r="DM77" s="348"/>
      <c r="DN77" s="174"/>
      <c r="DO77" s="174"/>
      <c r="DP77" s="174"/>
      <c r="DQ77" s="174"/>
      <c r="DR77" s="174"/>
      <c r="DS77" s="348"/>
      <c r="DT77" s="174"/>
      <c r="DU77" s="174"/>
      <c r="DV77" s="174"/>
      <c r="DW77" s="174"/>
      <c r="DX77" s="174"/>
      <c r="DY77" s="348"/>
      <c r="DZ77" s="174"/>
      <c r="EA77" s="174"/>
      <c r="EB77" s="174"/>
      <c r="EC77" s="174"/>
      <c r="ED77" s="174"/>
      <c r="EE77" s="348"/>
      <c r="EF77" s="174"/>
      <c r="EG77" s="174"/>
      <c r="EH77" s="174"/>
      <c r="EI77" s="174"/>
      <c r="EJ77" s="174"/>
      <c r="EK77" s="348"/>
      <c r="EL77" s="174"/>
      <c r="EM77" s="174"/>
      <c r="EN77" s="174"/>
      <c r="EO77" s="174"/>
      <c r="EP77" s="174"/>
      <c r="EQ77" s="348"/>
      <c r="ER77" s="174"/>
      <c r="ES77" s="174"/>
      <c r="ET77" s="174"/>
      <c r="EU77" s="174"/>
      <c r="EV77" s="174"/>
      <c r="EW77" s="348"/>
      <c r="EX77" s="174"/>
      <c r="EY77" s="174"/>
      <c r="EZ77" s="174"/>
      <c r="FA77" s="174"/>
      <c r="FB77" s="174"/>
      <c r="FC77" s="348"/>
      <c r="FD77" s="174"/>
      <c r="FE77" s="174"/>
      <c r="FF77" s="174"/>
      <c r="FG77" s="174"/>
      <c r="FH77" s="174"/>
      <c r="FI77" s="348"/>
      <c r="FJ77" s="174"/>
      <c r="FK77" s="174"/>
      <c r="FL77" s="174"/>
      <c r="FM77" s="174"/>
      <c r="FN77" s="174"/>
      <c r="FO77" s="348"/>
      <c r="FP77" s="174"/>
      <c r="FQ77" s="174"/>
      <c r="FR77" s="174"/>
      <c r="FS77" s="174"/>
      <c r="FT77" s="174"/>
      <c r="FU77" s="348"/>
      <c r="FV77" s="174"/>
      <c r="FW77" s="174"/>
      <c r="FX77" s="174"/>
      <c r="FY77" s="174"/>
      <c r="FZ77" s="174"/>
      <c r="GA77" s="348"/>
      <c r="GB77" s="174"/>
      <c r="GC77" s="174"/>
      <c r="GD77" s="174"/>
      <c r="GE77" s="174"/>
      <c r="GF77" s="174"/>
      <c r="GG77" s="348"/>
      <c r="GH77" s="174"/>
      <c r="GI77" s="174"/>
      <c r="GJ77" s="174"/>
      <c r="GK77" s="174"/>
      <c r="GL77" s="174"/>
      <c r="GM77" s="348"/>
      <c r="GN77" s="174"/>
      <c r="GO77" s="174"/>
      <c r="GP77" s="174"/>
      <c r="GQ77" s="174"/>
      <c r="GR77" s="174"/>
      <c r="GS77" s="348"/>
      <c r="GT77" s="174"/>
      <c r="GU77" s="174"/>
      <c r="GV77" s="174"/>
      <c r="GW77" s="174"/>
      <c r="GX77" s="174"/>
      <c r="GY77" s="348"/>
      <c r="GZ77" s="174"/>
      <c r="HA77" s="174"/>
      <c r="HB77" s="174"/>
      <c r="HC77" s="174"/>
      <c r="HD77" s="174"/>
      <c r="HE77" s="348"/>
      <c r="HF77" s="174"/>
      <c r="HG77" s="174"/>
      <c r="HH77" s="174"/>
      <c r="HI77" s="174"/>
      <c r="HJ77" s="174"/>
      <c r="HK77" s="348"/>
      <c r="HL77" s="174"/>
      <c r="HM77" s="174"/>
      <c r="HN77" s="174"/>
      <c r="HO77" s="174"/>
      <c r="HP77" s="174"/>
      <c r="HQ77" s="348"/>
      <c r="HR77" s="174"/>
      <c r="HS77" s="174"/>
      <c r="HT77" s="174"/>
      <c r="HU77" s="174"/>
      <c r="HV77" s="174"/>
      <c r="HW77" s="348"/>
      <c r="HX77" s="174"/>
      <c r="HY77" s="174"/>
      <c r="HZ77" s="174"/>
      <c r="IA77" s="174"/>
      <c r="IB77" s="174"/>
      <c r="IC77" s="348"/>
      <c r="ID77" s="174"/>
      <c r="IE77" s="174"/>
      <c r="IF77" s="174"/>
      <c r="IG77" s="174"/>
      <c r="IH77" s="174"/>
      <c r="II77" s="348"/>
      <c r="IJ77" s="174"/>
      <c r="IK77" s="174"/>
      <c r="IL77" s="174"/>
      <c r="IM77" s="174"/>
      <c r="IN77" s="174"/>
      <c r="IO77" s="348"/>
      <c r="IP77" s="174"/>
      <c r="IQ77" s="174"/>
      <c r="IR77" s="174"/>
      <c r="IS77" s="174"/>
      <c r="IT77" s="174"/>
      <c r="IU77" s="348"/>
      <c r="IV77" s="174"/>
    </row>
    <row r="78" spans="1:256" ht="15">
      <c r="A78" s="353"/>
      <c r="B78" s="174"/>
      <c r="C78" s="348" t="s">
        <v>431</v>
      </c>
      <c r="D78" s="364"/>
      <c r="E78" s="354"/>
      <c r="F78" s="365" t="s">
        <v>581</v>
      </c>
      <c r="G78" s="371">
        <f>Inputs!D47</f>
        <v>0</v>
      </c>
      <c r="H78" s="208"/>
      <c r="I78" s="369"/>
      <c r="J78" s="208"/>
      <c r="K78" s="348"/>
      <c r="L78" s="348"/>
      <c r="M78" s="348"/>
      <c r="N78" s="348"/>
      <c r="O78" s="348"/>
      <c r="P78" s="348"/>
      <c r="Q78" s="365"/>
      <c r="R78" s="174"/>
      <c r="S78" s="437"/>
      <c r="T78" s="174"/>
      <c r="U78" s="348"/>
      <c r="V78" s="174"/>
      <c r="W78" s="174"/>
      <c r="X78" s="174"/>
      <c r="Y78" s="174"/>
      <c r="Z78" s="174"/>
      <c r="AA78" s="348"/>
      <c r="AB78" s="174"/>
      <c r="AC78" s="174"/>
      <c r="AD78" s="174"/>
      <c r="AE78" s="174"/>
      <c r="AF78" s="174"/>
      <c r="AG78" s="348"/>
      <c r="AH78" s="174"/>
      <c r="AI78" s="174"/>
      <c r="AJ78" s="174"/>
      <c r="AK78" s="174"/>
      <c r="AL78" s="174"/>
      <c r="AM78" s="348"/>
      <c r="AN78" s="174"/>
      <c r="AO78" s="174"/>
      <c r="AP78" s="174"/>
      <c r="AQ78" s="174"/>
      <c r="AR78" s="174"/>
      <c r="AS78" s="348"/>
      <c r="AT78" s="174"/>
      <c r="AU78" s="174"/>
      <c r="AV78" s="174"/>
      <c r="AW78" s="174"/>
      <c r="AX78" s="174"/>
      <c r="AY78" s="348"/>
      <c r="AZ78" s="174"/>
      <c r="BA78" s="174"/>
      <c r="BB78" s="174"/>
      <c r="BC78" s="174"/>
      <c r="BD78" s="174"/>
      <c r="BE78" s="348"/>
      <c r="BF78" s="174"/>
      <c r="BG78" s="174"/>
      <c r="BH78" s="174"/>
      <c r="BI78" s="174"/>
      <c r="BJ78" s="174"/>
      <c r="BK78" s="348"/>
      <c r="BL78" s="174"/>
      <c r="BM78" s="174"/>
      <c r="BN78" s="174"/>
      <c r="BO78" s="174"/>
      <c r="BP78" s="174"/>
      <c r="BQ78" s="348"/>
      <c r="BR78" s="174"/>
      <c r="BS78" s="174"/>
      <c r="BT78" s="174"/>
      <c r="BU78" s="174"/>
      <c r="BV78" s="174"/>
      <c r="BW78" s="348"/>
      <c r="BX78" s="174"/>
      <c r="BY78" s="174"/>
      <c r="BZ78" s="174"/>
      <c r="CA78" s="174"/>
      <c r="CB78" s="174"/>
      <c r="CC78" s="348"/>
      <c r="CD78" s="174"/>
      <c r="CE78" s="174"/>
      <c r="CF78" s="174"/>
      <c r="CG78" s="174"/>
      <c r="CH78" s="174"/>
      <c r="CI78" s="348"/>
      <c r="CJ78" s="174"/>
      <c r="CK78" s="174"/>
      <c r="CL78" s="174"/>
      <c r="CM78" s="174"/>
      <c r="CN78" s="174"/>
      <c r="CO78" s="348"/>
      <c r="CP78" s="174"/>
      <c r="CQ78" s="174"/>
      <c r="CR78" s="174"/>
      <c r="CS78" s="174"/>
      <c r="CT78" s="174"/>
      <c r="CU78" s="348"/>
      <c r="CV78" s="174"/>
      <c r="CW78" s="174"/>
      <c r="CX78" s="174"/>
      <c r="CY78" s="174"/>
      <c r="CZ78" s="174"/>
      <c r="DA78" s="348"/>
      <c r="DB78" s="174"/>
      <c r="DC78" s="174"/>
      <c r="DD78" s="174"/>
      <c r="DE78" s="174"/>
      <c r="DF78" s="174"/>
      <c r="DG78" s="348"/>
      <c r="DH78" s="174"/>
      <c r="DI78" s="174"/>
      <c r="DJ78" s="174"/>
      <c r="DK78" s="174"/>
      <c r="DL78" s="174"/>
      <c r="DM78" s="348"/>
      <c r="DN78" s="174"/>
      <c r="DO78" s="174"/>
      <c r="DP78" s="174"/>
      <c r="DQ78" s="174"/>
      <c r="DR78" s="174"/>
      <c r="DS78" s="348"/>
      <c r="DT78" s="174"/>
      <c r="DU78" s="174"/>
      <c r="DV78" s="174"/>
      <c r="DW78" s="174"/>
      <c r="DX78" s="174"/>
      <c r="DY78" s="348"/>
      <c r="DZ78" s="174"/>
      <c r="EA78" s="174"/>
      <c r="EB78" s="174"/>
      <c r="EC78" s="174"/>
      <c r="ED78" s="174"/>
      <c r="EE78" s="348"/>
      <c r="EF78" s="174"/>
      <c r="EG78" s="174"/>
      <c r="EH78" s="174"/>
      <c r="EI78" s="174"/>
      <c r="EJ78" s="174"/>
      <c r="EK78" s="348"/>
      <c r="EL78" s="174"/>
      <c r="EM78" s="174"/>
      <c r="EN78" s="174"/>
      <c r="EO78" s="174"/>
      <c r="EP78" s="174"/>
      <c r="EQ78" s="348"/>
      <c r="ER78" s="174"/>
      <c r="ES78" s="174"/>
      <c r="ET78" s="174"/>
      <c r="EU78" s="174"/>
      <c r="EV78" s="174"/>
      <c r="EW78" s="348"/>
      <c r="EX78" s="174"/>
      <c r="EY78" s="174"/>
      <c r="EZ78" s="174"/>
      <c r="FA78" s="174"/>
      <c r="FB78" s="174"/>
      <c r="FC78" s="348"/>
      <c r="FD78" s="174"/>
      <c r="FE78" s="174"/>
      <c r="FF78" s="174"/>
      <c r="FG78" s="174"/>
      <c r="FH78" s="174"/>
      <c r="FI78" s="348"/>
      <c r="FJ78" s="174"/>
      <c r="FK78" s="174"/>
      <c r="FL78" s="174"/>
      <c r="FM78" s="174"/>
      <c r="FN78" s="174"/>
      <c r="FO78" s="348"/>
      <c r="FP78" s="174"/>
      <c r="FQ78" s="174"/>
      <c r="FR78" s="174"/>
      <c r="FS78" s="174"/>
      <c r="FT78" s="174"/>
      <c r="FU78" s="348"/>
      <c r="FV78" s="174"/>
      <c r="FW78" s="174"/>
      <c r="FX78" s="174"/>
      <c r="FY78" s="174"/>
      <c r="FZ78" s="174"/>
      <c r="GA78" s="348"/>
      <c r="GB78" s="174"/>
      <c r="GC78" s="174"/>
      <c r="GD78" s="174"/>
      <c r="GE78" s="174"/>
      <c r="GF78" s="174"/>
      <c r="GG78" s="348"/>
      <c r="GH78" s="174"/>
      <c r="GI78" s="174"/>
      <c r="GJ78" s="174"/>
      <c r="GK78" s="174"/>
      <c r="GL78" s="174"/>
      <c r="GM78" s="348"/>
      <c r="GN78" s="174"/>
      <c r="GO78" s="174"/>
      <c r="GP78" s="174"/>
      <c r="GQ78" s="174"/>
      <c r="GR78" s="174"/>
      <c r="GS78" s="348"/>
      <c r="GT78" s="174"/>
      <c r="GU78" s="174"/>
      <c r="GV78" s="174"/>
      <c r="GW78" s="174"/>
      <c r="GX78" s="174"/>
      <c r="GY78" s="348"/>
      <c r="GZ78" s="174"/>
      <c r="HA78" s="174"/>
      <c r="HB78" s="174"/>
      <c r="HC78" s="174"/>
      <c r="HD78" s="174"/>
      <c r="HE78" s="348"/>
      <c r="HF78" s="174"/>
      <c r="HG78" s="174"/>
      <c r="HH78" s="174"/>
      <c r="HI78" s="174"/>
      <c r="HJ78" s="174"/>
      <c r="HK78" s="348"/>
      <c r="HL78" s="174"/>
      <c r="HM78" s="174"/>
      <c r="HN78" s="174"/>
      <c r="HO78" s="174"/>
      <c r="HP78" s="174"/>
      <c r="HQ78" s="348"/>
      <c r="HR78" s="174"/>
      <c r="HS78" s="174"/>
      <c r="HT78" s="174"/>
      <c r="HU78" s="174"/>
      <c r="HV78" s="174"/>
      <c r="HW78" s="348"/>
      <c r="HX78" s="174"/>
      <c r="HY78" s="174"/>
      <c r="HZ78" s="174"/>
      <c r="IA78" s="174"/>
      <c r="IB78" s="174"/>
      <c r="IC78" s="348"/>
      <c r="ID78" s="174"/>
      <c r="IE78" s="174"/>
      <c r="IF78" s="174"/>
      <c r="IG78" s="174"/>
      <c r="IH78" s="174"/>
      <c r="II78" s="348"/>
      <c r="IJ78" s="174"/>
      <c r="IK78" s="174"/>
      <c r="IL78" s="174"/>
      <c r="IM78" s="174"/>
      <c r="IN78" s="174"/>
      <c r="IO78" s="348"/>
      <c r="IP78" s="174"/>
      <c r="IQ78" s="174"/>
      <c r="IR78" s="174"/>
      <c r="IS78" s="174"/>
      <c r="IT78" s="174"/>
      <c r="IU78" s="348"/>
      <c r="IV78" s="174"/>
    </row>
    <row r="79" spans="1:256" ht="15">
      <c r="A79" s="353"/>
      <c r="B79" s="174"/>
      <c r="C79" s="348" t="s">
        <v>432</v>
      </c>
      <c r="D79" s="364"/>
      <c r="E79" s="354"/>
      <c r="F79" s="365" t="s">
        <v>582</v>
      </c>
      <c r="G79" s="371">
        <f>Inputs!D48</f>
        <v>226</v>
      </c>
      <c r="H79" s="208"/>
      <c r="I79" s="369"/>
      <c r="J79" s="208"/>
      <c r="K79" s="348"/>
      <c r="L79" s="348"/>
      <c r="M79" s="348"/>
      <c r="N79" s="348"/>
      <c r="O79" s="348"/>
      <c r="P79" s="348"/>
      <c r="Q79" s="365"/>
      <c r="R79" s="174"/>
      <c r="S79" s="437"/>
      <c r="T79" s="174"/>
      <c r="U79" s="348"/>
      <c r="V79" s="174"/>
      <c r="W79" s="174"/>
      <c r="X79" s="174"/>
      <c r="Y79" s="174"/>
      <c r="Z79" s="174"/>
      <c r="AA79" s="348"/>
      <c r="AB79" s="174"/>
      <c r="AC79" s="174"/>
      <c r="AD79" s="174"/>
      <c r="AE79" s="174"/>
      <c r="AF79" s="174"/>
      <c r="AG79" s="348"/>
      <c r="AH79" s="174"/>
      <c r="AI79" s="174"/>
      <c r="AJ79" s="174"/>
      <c r="AK79" s="174"/>
      <c r="AL79" s="174"/>
      <c r="AM79" s="348"/>
      <c r="AN79" s="174"/>
      <c r="AO79" s="174"/>
      <c r="AP79" s="174"/>
      <c r="AQ79" s="174"/>
      <c r="AR79" s="174"/>
      <c r="AS79" s="348"/>
      <c r="AT79" s="174"/>
      <c r="AU79" s="174"/>
      <c r="AV79" s="174"/>
      <c r="AW79" s="174"/>
      <c r="AX79" s="174"/>
      <c r="AY79" s="348"/>
      <c r="AZ79" s="174"/>
      <c r="BA79" s="174"/>
      <c r="BB79" s="174"/>
      <c r="BC79" s="174"/>
      <c r="BD79" s="174"/>
      <c r="BE79" s="348"/>
      <c r="BF79" s="174"/>
      <c r="BG79" s="174"/>
      <c r="BH79" s="174"/>
      <c r="BI79" s="174"/>
      <c r="BJ79" s="174"/>
      <c r="BK79" s="348"/>
      <c r="BL79" s="174"/>
      <c r="BM79" s="174"/>
      <c r="BN79" s="174"/>
      <c r="BO79" s="174"/>
      <c r="BP79" s="174"/>
      <c r="BQ79" s="348"/>
      <c r="BR79" s="174"/>
      <c r="BS79" s="174"/>
      <c r="BT79" s="174"/>
      <c r="BU79" s="174"/>
      <c r="BV79" s="174"/>
      <c r="BW79" s="348"/>
      <c r="BX79" s="174"/>
      <c r="BY79" s="174"/>
      <c r="BZ79" s="174"/>
      <c r="CA79" s="174"/>
      <c r="CB79" s="174"/>
      <c r="CC79" s="348"/>
      <c r="CD79" s="174"/>
      <c r="CE79" s="174"/>
      <c r="CF79" s="174"/>
      <c r="CG79" s="174"/>
      <c r="CH79" s="174"/>
      <c r="CI79" s="348"/>
      <c r="CJ79" s="174"/>
      <c r="CK79" s="174"/>
      <c r="CL79" s="174"/>
      <c r="CM79" s="174"/>
      <c r="CN79" s="174"/>
      <c r="CO79" s="348"/>
      <c r="CP79" s="174"/>
      <c r="CQ79" s="174"/>
      <c r="CR79" s="174"/>
      <c r="CS79" s="174"/>
      <c r="CT79" s="174"/>
      <c r="CU79" s="348"/>
      <c r="CV79" s="174"/>
      <c r="CW79" s="174"/>
      <c r="CX79" s="174"/>
      <c r="CY79" s="174"/>
      <c r="CZ79" s="174"/>
      <c r="DA79" s="348"/>
      <c r="DB79" s="174"/>
      <c r="DC79" s="174"/>
      <c r="DD79" s="174"/>
      <c r="DE79" s="174"/>
      <c r="DF79" s="174"/>
      <c r="DG79" s="348"/>
      <c r="DH79" s="174"/>
      <c r="DI79" s="174"/>
      <c r="DJ79" s="174"/>
      <c r="DK79" s="174"/>
      <c r="DL79" s="174"/>
      <c r="DM79" s="348"/>
      <c r="DN79" s="174"/>
      <c r="DO79" s="174"/>
      <c r="DP79" s="174"/>
      <c r="DQ79" s="174"/>
      <c r="DR79" s="174"/>
      <c r="DS79" s="348"/>
      <c r="DT79" s="174"/>
      <c r="DU79" s="174"/>
      <c r="DV79" s="174"/>
      <c r="DW79" s="174"/>
      <c r="DX79" s="174"/>
      <c r="DY79" s="348"/>
      <c r="DZ79" s="174"/>
      <c r="EA79" s="174"/>
      <c r="EB79" s="174"/>
      <c r="EC79" s="174"/>
      <c r="ED79" s="174"/>
      <c r="EE79" s="348"/>
      <c r="EF79" s="174"/>
      <c r="EG79" s="174"/>
      <c r="EH79" s="174"/>
      <c r="EI79" s="174"/>
      <c r="EJ79" s="174"/>
      <c r="EK79" s="348"/>
      <c r="EL79" s="174"/>
      <c r="EM79" s="174"/>
      <c r="EN79" s="174"/>
      <c r="EO79" s="174"/>
      <c r="EP79" s="174"/>
      <c r="EQ79" s="348"/>
      <c r="ER79" s="174"/>
      <c r="ES79" s="174"/>
      <c r="ET79" s="174"/>
      <c r="EU79" s="174"/>
      <c r="EV79" s="174"/>
      <c r="EW79" s="348"/>
      <c r="EX79" s="174"/>
      <c r="EY79" s="174"/>
      <c r="EZ79" s="174"/>
      <c r="FA79" s="174"/>
      <c r="FB79" s="174"/>
      <c r="FC79" s="348"/>
      <c r="FD79" s="174"/>
      <c r="FE79" s="174"/>
      <c r="FF79" s="174"/>
      <c r="FG79" s="174"/>
      <c r="FH79" s="174"/>
      <c r="FI79" s="348"/>
      <c r="FJ79" s="174"/>
      <c r="FK79" s="174"/>
      <c r="FL79" s="174"/>
      <c r="FM79" s="174"/>
      <c r="FN79" s="174"/>
      <c r="FO79" s="348"/>
      <c r="FP79" s="174"/>
      <c r="FQ79" s="174"/>
      <c r="FR79" s="174"/>
      <c r="FS79" s="174"/>
      <c r="FT79" s="174"/>
      <c r="FU79" s="348"/>
      <c r="FV79" s="174"/>
      <c r="FW79" s="174"/>
      <c r="FX79" s="174"/>
      <c r="FY79" s="174"/>
      <c r="FZ79" s="174"/>
      <c r="GA79" s="348"/>
      <c r="GB79" s="174"/>
      <c r="GC79" s="174"/>
      <c r="GD79" s="174"/>
      <c r="GE79" s="174"/>
      <c r="GF79" s="174"/>
      <c r="GG79" s="348"/>
      <c r="GH79" s="174"/>
      <c r="GI79" s="174"/>
      <c r="GJ79" s="174"/>
      <c r="GK79" s="174"/>
      <c r="GL79" s="174"/>
      <c r="GM79" s="348"/>
      <c r="GN79" s="174"/>
      <c r="GO79" s="174"/>
      <c r="GP79" s="174"/>
      <c r="GQ79" s="174"/>
      <c r="GR79" s="174"/>
      <c r="GS79" s="348"/>
      <c r="GT79" s="174"/>
      <c r="GU79" s="174"/>
      <c r="GV79" s="174"/>
      <c r="GW79" s="174"/>
      <c r="GX79" s="174"/>
      <c r="GY79" s="348"/>
      <c r="GZ79" s="174"/>
      <c r="HA79" s="174"/>
      <c r="HB79" s="174"/>
      <c r="HC79" s="174"/>
      <c r="HD79" s="174"/>
      <c r="HE79" s="348"/>
      <c r="HF79" s="174"/>
      <c r="HG79" s="174"/>
      <c r="HH79" s="174"/>
      <c r="HI79" s="174"/>
      <c r="HJ79" s="174"/>
      <c r="HK79" s="348"/>
      <c r="HL79" s="174"/>
      <c r="HM79" s="174"/>
      <c r="HN79" s="174"/>
      <c r="HO79" s="174"/>
      <c r="HP79" s="174"/>
      <c r="HQ79" s="348"/>
      <c r="HR79" s="174"/>
      <c r="HS79" s="174"/>
      <c r="HT79" s="174"/>
      <c r="HU79" s="174"/>
      <c r="HV79" s="174"/>
      <c r="HW79" s="348"/>
      <c r="HX79" s="174"/>
      <c r="HY79" s="174"/>
      <c r="HZ79" s="174"/>
      <c r="IA79" s="174"/>
      <c r="IB79" s="174"/>
      <c r="IC79" s="348"/>
      <c r="ID79" s="174"/>
      <c r="IE79" s="174"/>
      <c r="IF79" s="174"/>
      <c r="IG79" s="174"/>
      <c r="IH79" s="174"/>
      <c r="II79" s="348"/>
      <c r="IJ79" s="174"/>
      <c r="IK79" s="174"/>
      <c r="IL79" s="174"/>
      <c r="IM79" s="174"/>
      <c r="IN79" s="174"/>
      <c r="IO79" s="348"/>
      <c r="IP79" s="174"/>
      <c r="IQ79" s="174"/>
      <c r="IR79" s="174"/>
      <c r="IS79" s="174"/>
      <c r="IT79" s="174"/>
      <c r="IU79" s="348"/>
      <c r="IV79" s="174"/>
    </row>
    <row r="80" spans="1:256" ht="15">
      <c r="A80" s="353"/>
      <c r="B80" s="174"/>
      <c r="C80" s="348" t="s">
        <v>433</v>
      </c>
      <c r="D80" s="364"/>
      <c r="E80" s="354"/>
      <c r="F80" s="365" t="s">
        <v>583</v>
      </c>
      <c r="G80" s="371">
        <f>Inputs!D49</f>
        <v>0</v>
      </c>
      <c r="H80" s="208"/>
      <c r="I80" s="369"/>
      <c r="J80" s="208"/>
      <c r="K80" s="348"/>
      <c r="L80" s="348"/>
      <c r="M80" s="348"/>
      <c r="N80" s="348"/>
      <c r="O80" s="348"/>
      <c r="P80" s="348"/>
      <c r="Q80" s="365"/>
      <c r="R80" s="174"/>
      <c r="S80" s="437"/>
      <c r="T80" s="174"/>
      <c r="U80" s="348"/>
      <c r="V80" s="174"/>
      <c r="W80" s="174"/>
      <c r="X80" s="174"/>
      <c r="Y80" s="174"/>
      <c r="Z80" s="174"/>
      <c r="AA80" s="348"/>
      <c r="AB80" s="174"/>
      <c r="AC80" s="174"/>
      <c r="AD80" s="174"/>
      <c r="AE80" s="174"/>
      <c r="AF80" s="174"/>
      <c r="AG80" s="348"/>
      <c r="AH80" s="174"/>
      <c r="AI80" s="174"/>
      <c r="AJ80" s="174"/>
      <c r="AK80" s="174"/>
      <c r="AL80" s="174"/>
      <c r="AM80" s="348"/>
      <c r="AN80" s="174"/>
      <c r="AO80" s="174"/>
      <c r="AP80" s="174"/>
      <c r="AQ80" s="174"/>
      <c r="AR80" s="174"/>
      <c r="AS80" s="348"/>
      <c r="AT80" s="174"/>
      <c r="AU80" s="174"/>
      <c r="AV80" s="174"/>
      <c r="AW80" s="174"/>
      <c r="AX80" s="174"/>
      <c r="AY80" s="348"/>
      <c r="AZ80" s="174"/>
      <c r="BA80" s="174"/>
      <c r="BB80" s="174"/>
      <c r="BC80" s="174"/>
      <c r="BD80" s="174"/>
      <c r="BE80" s="348"/>
      <c r="BF80" s="174"/>
      <c r="BG80" s="174"/>
      <c r="BH80" s="174"/>
      <c r="BI80" s="174"/>
      <c r="BJ80" s="174"/>
      <c r="BK80" s="348"/>
      <c r="BL80" s="174"/>
      <c r="BM80" s="174"/>
      <c r="BN80" s="174"/>
      <c r="BO80" s="174"/>
      <c r="BP80" s="174"/>
      <c r="BQ80" s="348"/>
      <c r="BR80" s="174"/>
      <c r="BS80" s="174"/>
      <c r="BT80" s="174"/>
      <c r="BU80" s="174"/>
      <c r="BV80" s="174"/>
      <c r="BW80" s="348"/>
      <c r="BX80" s="174"/>
      <c r="BY80" s="174"/>
      <c r="BZ80" s="174"/>
      <c r="CA80" s="174"/>
      <c r="CB80" s="174"/>
      <c r="CC80" s="348"/>
      <c r="CD80" s="174"/>
      <c r="CE80" s="174"/>
      <c r="CF80" s="174"/>
      <c r="CG80" s="174"/>
      <c r="CH80" s="174"/>
      <c r="CI80" s="348"/>
      <c r="CJ80" s="174"/>
      <c r="CK80" s="174"/>
      <c r="CL80" s="174"/>
      <c r="CM80" s="174"/>
      <c r="CN80" s="174"/>
      <c r="CO80" s="348"/>
      <c r="CP80" s="174"/>
      <c r="CQ80" s="174"/>
      <c r="CR80" s="174"/>
      <c r="CS80" s="174"/>
      <c r="CT80" s="174"/>
      <c r="CU80" s="348"/>
      <c r="CV80" s="174"/>
      <c r="CW80" s="174"/>
      <c r="CX80" s="174"/>
      <c r="CY80" s="174"/>
      <c r="CZ80" s="174"/>
      <c r="DA80" s="348"/>
      <c r="DB80" s="174"/>
      <c r="DC80" s="174"/>
      <c r="DD80" s="174"/>
      <c r="DE80" s="174"/>
      <c r="DF80" s="174"/>
      <c r="DG80" s="348"/>
      <c r="DH80" s="174"/>
      <c r="DI80" s="174"/>
      <c r="DJ80" s="174"/>
      <c r="DK80" s="174"/>
      <c r="DL80" s="174"/>
      <c r="DM80" s="348"/>
      <c r="DN80" s="174"/>
      <c r="DO80" s="174"/>
      <c r="DP80" s="174"/>
      <c r="DQ80" s="174"/>
      <c r="DR80" s="174"/>
      <c r="DS80" s="348"/>
      <c r="DT80" s="174"/>
      <c r="DU80" s="174"/>
      <c r="DV80" s="174"/>
      <c r="DW80" s="174"/>
      <c r="DX80" s="174"/>
      <c r="DY80" s="348"/>
      <c r="DZ80" s="174"/>
      <c r="EA80" s="174"/>
      <c r="EB80" s="174"/>
      <c r="EC80" s="174"/>
      <c r="ED80" s="174"/>
      <c r="EE80" s="348"/>
      <c r="EF80" s="174"/>
      <c r="EG80" s="174"/>
      <c r="EH80" s="174"/>
      <c r="EI80" s="174"/>
      <c r="EJ80" s="174"/>
      <c r="EK80" s="348"/>
      <c r="EL80" s="174"/>
      <c r="EM80" s="174"/>
      <c r="EN80" s="174"/>
      <c r="EO80" s="174"/>
      <c r="EP80" s="174"/>
      <c r="EQ80" s="348"/>
      <c r="ER80" s="174"/>
      <c r="ES80" s="174"/>
      <c r="ET80" s="174"/>
      <c r="EU80" s="174"/>
      <c r="EV80" s="174"/>
      <c r="EW80" s="348"/>
      <c r="EX80" s="174"/>
      <c r="EY80" s="174"/>
      <c r="EZ80" s="174"/>
      <c r="FA80" s="174"/>
      <c r="FB80" s="174"/>
      <c r="FC80" s="348"/>
      <c r="FD80" s="174"/>
      <c r="FE80" s="174"/>
      <c r="FF80" s="174"/>
      <c r="FG80" s="174"/>
      <c r="FH80" s="174"/>
      <c r="FI80" s="348"/>
      <c r="FJ80" s="174"/>
      <c r="FK80" s="174"/>
      <c r="FL80" s="174"/>
      <c r="FM80" s="174"/>
      <c r="FN80" s="174"/>
      <c r="FO80" s="348"/>
      <c r="FP80" s="174"/>
      <c r="FQ80" s="174"/>
      <c r="FR80" s="174"/>
      <c r="FS80" s="174"/>
      <c r="FT80" s="174"/>
      <c r="FU80" s="348"/>
      <c r="FV80" s="174"/>
      <c r="FW80" s="174"/>
      <c r="FX80" s="174"/>
      <c r="FY80" s="174"/>
      <c r="FZ80" s="174"/>
      <c r="GA80" s="348"/>
      <c r="GB80" s="174"/>
      <c r="GC80" s="174"/>
      <c r="GD80" s="174"/>
      <c r="GE80" s="174"/>
      <c r="GF80" s="174"/>
      <c r="GG80" s="348"/>
      <c r="GH80" s="174"/>
      <c r="GI80" s="174"/>
      <c r="GJ80" s="174"/>
      <c r="GK80" s="174"/>
      <c r="GL80" s="174"/>
      <c r="GM80" s="348"/>
      <c r="GN80" s="174"/>
      <c r="GO80" s="174"/>
      <c r="GP80" s="174"/>
      <c r="GQ80" s="174"/>
      <c r="GR80" s="174"/>
      <c r="GS80" s="348"/>
      <c r="GT80" s="174"/>
      <c r="GU80" s="174"/>
      <c r="GV80" s="174"/>
      <c r="GW80" s="174"/>
      <c r="GX80" s="174"/>
      <c r="GY80" s="348"/>
      <c r="GZ80" s="174"/>
      <c r="HA80" s="174"/>
      <c r="HB80" s="174"/>
      <c r="HC80" s="174"/>
      <c r="HD80" s="174"/>
      <c r="HE80" s="348"/>
      <c r="HF80" s="174"/>
      <c r="HG80" s="174"/>
      <c r="HH80" s="174"/>
      <c r="HI80" s="174"/>
      <c r="HJ80" s="174"/>
      <c r="HK80" s="348"/>
      <c r="HL80" s="174"/>
      <c r="HM80" s="174"/>
      <c r="HN80" s="174"/>
      <c r="HO80" s="174"/>
      <c r="HP80" s="174"/>
      <c r="HQ80" s="348"/>
      <c r="HR80" s="174"/>
      <c r="HS80" s="174"/>
      <c r="HT80" s="174"/>
      <c r="HU80" s="174"/>
      <c r="HV80" s="174"/>
      <c r="HW80" s="348"/>
      <c r="HX80" s="174"/>
      <c r="HY80" s="174"/>
      <c r="HZ80" s="174"/>
      <c r="IA80" s="174"/>
      <c r="IB80" s="174"/>
      <c r="IC80" s="348"/>
      <c r="ID80" s="174"/>
      <c r="IE80" s="174"/>
      <c r="IF80" s="174"/>
      <c r="IG80" s="174"/>
      <c r="IH80" s="174"/>
      <c r="II80" s="348"/>
      <c r="IJ80" s="174"/>
      <c r="IK80" s="174"/>
      <c r="IL80" s="174"/>
      <c r="IM80" s="174"/>
      <c r="IN80" s="174"/>
      <c r="IO80" s="348"/>
      <c r="IP80" s="174"/>
      <c r="IQ80" s="174"/>
      <c r="IR80" s="174"/>
      <c r="IS80" s="174"/>
      <c r="IT80" s="174"/>
      <c r="IU80" s="348"/>
      <c r="IV80" s="174"/>
    </row>
    <row r="81" spans="1:256" ht="15">
      <c r="A81" s="353"/>
      <c r="B81" s="174"/>
      <c r="C81" s="348" t="s">
        <v>434</v>
      </c>
      <c r="D81" s="364"/>
      <c r="E81" s="354"/>
      <c r="F81" s="365" t="s">
        <v>584</v>
      </c>
      <c r="G81" s="371">
        <f>Inputs!D50</f>
        <v>0</v>
      </c>
      <c r="H81" s="208"/>
      <c r="I81" s="369"/>
      <c r="J81" s="208"/>
      <c r="K81" s="348"/>
      <c r="L81" s="348"/>
      <c r="M81" s="348"/>
      <c r="N81" s="348"/>
      <c r="O81" s="348"/>
      <c r="P81" s="348"/>
      <c r="Q81" s="365"/>
      <c r="R81" s="174"/>
      <c r="S81" s="437"/>
      <c r="T81" s="174"/>
      <c r="U81" s="348"/>
      <c r="V81" s="174"/>
      <c r="W81" s="174"/>
      <c r="X81" s="174"/>
      <c r="Y81" s="174"/>
      <c r="Z81" s="174"/>
      <c r="AA81" s="348"/>
      <c r="AB81" s="174"/>
      <c r="AC81" s="174"/>
      <c r="AD81" s="174"/>
      <c r="AE81" s="174"/>
      <c r="AF81" s="174"/>
      <c r="AG81" s="348"/>
      <c r="AH81" s="174"/>
      <c r="AI81" s="174"/>
      <c r="AJ81" s="174"/>
      <c r="AK81" s="174"/>
      <c r="AL81" s="174"/>
      <c r="AM81" s="348"/>
      <c r="AN81" s="174"/>
      <c r="AO81" s="174"/>
      <c r="AP81" s="174"/>
      <c r="AQ81" s="174"/>
      <c r="AR81" s="174"/>
      <c r="AS81" s="348"/>
      <c r="AT81" s="174"/>
      <c r="AU81" s="174"/>
      <c r="AV81" s="174"/>
      <c r="AW81" s="174"/>
      <c r="AX81" s="174"/>
      <c r="AY81" s="348"/>
      <c r="AZ81" s="174"/>
      <c r="BA81" s="174"/>
      <c r="BB81" s="174"/>
      <c r="BC81" s="174"/>
      <c r="BD81" s="174"/>
      <c r="BE81" s="348"/>
      <c r="BF81" s="174"/>
      <c r="BG81" s="174"/>
      <c r="BH81" s="174"/>
      <c r="BI81" s="174"/>
      <c r="BJ81" s="174"/>
      <c r="BK81" s="348"/>
      <c r="BL81" s="174"/>
      <c r="BM81" s="174"/>
      <c r="BN81" s="174"/>
      <c r="BO81" s="174"/>
      <c r="BP81" s="174"/>
      <c r="BQ81" s="348"/>
      <c r="BR81" s="174"/>
      <c r="BS81" s="174"/>
      <c r="BT81" s="174"/>
      <c r="BU81" s="174"/>
      <c r="BV81" s="174"/>
      <c r="BW81" s="348"/>
      <c r="BX81" s="174"/>
      <c r="BY81" s="174"/>
      <c r="BZ81" s="174"/>
      <c r="CA81" s="174"/>
      <c r="CB81" s="174"/>
      <c r="CC81" s="348"/>
      <c r="CD81" s="174"/>
      <c r="CE81" s="174"/>
      <c r="CF81" s="174"/>
      <c r="CG81" s="174"/>
      <c r="CH81" s="174"/>
      <c r="CI81" s="348"/>
      <c r="CJ81" s="174"/>
      <c r="CK81" s="174"/>
      <c r="CL81" s="174"/>
      <c r="CM81" s="174"/>
      <c r="CN81" s="174"/>
      <c r="CO81" s="348"/>
      <c r="CP81" s="174"/>
      <c r="CQ81" s="174"/>
      <c r="CR81" s="174"/>
      <c r="CS81" s="174"/>
      <c r="CT81" s="174"/>
      <c r="CU81" s="348"/>
      <c r="CV81" s="174"/>
      <c r="CW81" s="174"/>
      <c r="CX81" s="174"/>
      <c r="CY81" s="174"/>
      <c r="CZ81" s="174"/>
      <c r="DA81" s="348"/>
      <c r="DB81" s="174"/>
      <c r="DC81" s="174"/>
      <c r="DD81" s="174"/>
      <c r="DE81" s="174"/>
      <c r="DF81" s="174"/>
      <c r="DG81" s="348"/>
      <c r="DH81" s="174"/>
      <c r="DI81" s="174"/>
      <c r="DJ81" s="174"/>
      <c r="DK81" s="174"/>
      <c r="DL81" s="174"/>
      <c r="DM81" s="348"/>
      <c r="DN81" s="174"/>
      <c r="DO81" s="174"/>
      <c r="DP81" s="174"/>
      <c r="DQ81" s="174"/>
      <c r="DR81" s="174"/>
      <c r="DS81" s="348"/>
      <c r="DT81" s="174"/>
      <c r="DU81" s="174"/>
      <c r="DV81" s="174"/>
      <c r="DW81" s="174"/>
      <c r="DX81" s="174"/>
      <c r="DY81" s="348"/>
      <c r="DZ81" s="174"/>
      <c r="EA81" s="174"/>
      <c r="EB81" s="174"/>
      <c r="EC81" s="174"/>
      <c r="ED81" s="174"/>
      <c r="EE81" s="348"/>
      <c r="EF81" s="174"/>
      <c r="EG81" s="174"/>
      <c r="EH81" s="174"/>
      <c r="EI81" s="174"/>
      <c r="EJ81" s="174"/>
      <c r="EK81" s="348"/>
      <c r="EL81" s="174"/>
      <c r="EM81" s="174"/>
      <c r="EN81" s="174"/>
      <c r="EO81" s="174"/>
      <c r="EP81" s="174"/>
      <c r="EQ81" s="348"/>
      <c r="ER81" s="174"/>
      <c r="ES81" s="174"/>
      <c r="ET81" s="174"/>
      <c r="EU81" s="174"/>
      <c r="EV81" s="174"/>
      <c r="EW81" s="348"/>
      <c r="EX81" s="174"/>
      <c r="EY81" s="174"/>
      <c r="EZ81" s="174"/>
      <c r="FA81" s="174"/>
      <c r="FB81" s="174"/>
      <c r="FC81" s="348"/>
      <c r="FD81" s="174"/>
      <c r="FE81" s="174"/>
      <c r="FF81" s="174"/>
      <c r="FG81" s="174"/>
      <c r="FH81" s="174"/>
      <c r="FI81" s="348"/>
      <c r="FJ81" s="174"/>
      <c r="FK81" s="174"/>
      <c r="FL81" s="174"/>
      <c r="FM81" s="174"/>
      <c r="FN81" s="174"/>
      <c r="FO81" s="348"/>
      <c r="FP81" s="174"/>
      <c r="FQ81" s="174"/>
      <c r="FR81" s="174"/>
      <c r="FS81" s="174"/>
      <c r="FT81" s="174"/>
      <c r="FU81" s="348"/>
      <c r="FV81" s="174"/>
      <c r="FW81" s="174"/>
      <c r="FX81" s="174"/>
      <c r="FY81" s="174"/>
      <c r="FZ81" s="174"/>
      <c r="GA81" s="348"/>
      <c r="GB81" s="174"/>
      <c r="GC81" s="174"/>
      <c r="GD81" s="174"/>
      <c r="GE81" s="174"/>
      <c r="GF81" s="174"/>
      <c r="GG81" s="348"/>
      <c r="GH81" s="174"/>
      <c r="GI81" s="174"/>
      <c r="GJ81" s="174"/>
      <c r="GK81" s="174"/>
      <c r="GL81" s="174"/>
      <c r="GM81" s="348"/>
      <c r="GN81" s="174"/>
      <c r="GO81" s="174"/>
      <c r="GP81" s="174"/>
      <c r="GQ81" s="174"/>
      <c r="GR81" s="174"/>
      <c r="GS81" s="348"/>
      <c r="GT81" s="174"/>
      <c r="GU81" s="174"/>
      <c r="GV81" s="174"/>
      <c r="GW81" s="174"/>
      <c r="GX81" s="174"/>
      <c r="GY81" s="348"/>
      <c r="GZ81" s="174"/>
      <c r="HA81" s="174"/>
      <c r="HB81" s="174"/>
      <c r="HC81" s="174"/>
      <c r="HD81" s="174"/>
      <c r="HE81" s="348"/>
      <c r="HF81" s="174"/>
      <c r="HG81" s="174"/>
      <c r="HH81" s="174"/>
      <c r="HI81" s="174"/>
      <c r="HJ81" s="174"/>
      <c r="HK81" s="348"/>
      <c r="HL81" s="174"/>
      <c r="HM81" s="174"/>
      <c r="HN81" s="174"/>
      <c r="HO81" s="174"/>
      <c r="HP81" s="174"/>
      <c r="HQ81" s="348"/>
      <c r="HR81" s="174"/>
      <c r="HS81" s="174"/>
      <c r="HT81" s="174"/>
      <c r="HU81" s="174"/>
      <c r="HV81" s="174"/>
      <c r="HW81" s="348"/>
      <c r="HX81" s="174"/>
      <c r="HY81" s="174"/>
      <c r="HZ81" s="174"/>
      <c r="IA81" s="174"/>
      <c r="IB81" s="174"/>
      <c r="IC81" s="348"/>
      <c r="ID81" s="174"/>
      <c r="IE81" s="174"/>
      <c r="IF81" s="174"/>
      <c r="IG81" s="174"/>
      <c r="IH81" s="174"/>
      <c r="II81" s="348"/>
      <c r="IJ81" s="174"/>
      <c r="IK81" s="174"/>
      <c r="IL81" s="174"/>
      <c r="IM81" s="174"/>
      <c r="IN81" s="174"/>
      <c r="IO81" s="348"/>
      <c r="IP81" s="174"/>
      <c r="IQ81" s="174"/>
      <c r="IR81" s="174"/>
      <c r="IS81" s="174"/>
      <c r="IT81" s="174"/>
      <c r="IU81" s="348"/>
      <c r="IV81" s="174"/>
    </row>
    <row r="82" spans="1:256" ht="15">
      <c r="A82" s="353"/>
      <c r="B82" s="174"/>
      <c r="C82" s="348" t="s">
        <v>435</v>
      </c>
      <c r="D82" s="364"/>
      <c r="E82" s="354"/>
      <c r="F82" s="365" t="s">
        <v>585</v>
      </c>
      <c r="G82" s="371">
        <f>Inputs!D51</f>
        <v>479777</v>
      </c>
      <c r="H82" s="208"/>
      <c r="I82" s="369"/>
      <c r="J82" s="208"/>
      <c r="K82" s="348"/>
      <c r="L82" s="348"/>
      <c r="M82" s="348"/>
      <c r="N82" s="348"/>
      <c r="O82" s="348"/>
      <c r="P82" s="348"/>
      <c r="Q82" s="365"/>
      <c r="R82" s="174"/>
      <c r="S82" s="437"/>
      <c r="T82" s="174"/>
      <c r="U82" s="348"/>
      <c r="V82" s="174"/>
      <c r="W82" s="174"/>
      <c r="X82" s="174"/>
      <c r="Y82" s="174"/>
      <c r="Z82" s="174"/>
      <c r="AA82" s="348"/>
      <c r="AB82" s="174"/>
      <c r="AC82" s="174"/>
      <c r="AD82" s="174"/>
      <c r="AE82" s="174"/>
      <c r="AF82" s="174"/>
      <c r="AG82" s="348"/>
      <c r="AH82" s="174"/>
      <c r="AI82" s="174"/>
      <c r="AJ82" s="174"/>
      <c r="AK82" s="174"/>
      <c r="AL82" s="174"/>
      <c r="AM82" s="348"/>
      <c r="AN82" s="174"/>
      <c r="AO82" s="174"/>
      <c r="AP82" s="174"/>
      <c r="AQ82" s="174"/>
      <c r="AR82" s="174"/>
      <c r="AS82" s="348"/>
      <c r="AT82" s="174"/>
      <c r="AU82" s="174"/>
      <c r="AV82" s="174"/>
      <c r="AW82" s="174"/>
      <c r="AX82" s="174"/>
      <c r="AY82" s="348"/>
      <c r="AZ82" s="174"/>
      <c r="BA82" s="174"/>
      <c r="BB82" s="174"/>
      <c r="BC82" s="174"/>
      <c r="BD82" s="174"/>
      <c r="BE82" s="348"/>
      <c r="BF82" s="174"/>
      <c r="BG82" s="174"/>
      <c r="BH82" s="174"/>
      <c r="BI82" s="174"/>
      <c r="BJ82" s="174"/>
      <c r="BK82" s="348"/>
      <c r="BL82" s="174"/>
      <c r="BM82" s="174"/>
      <c r="BN82" s="174"/>
      <c r="BO82" s="174"/>
      <c r="BP82" s="174"/>
      <c r="BQ82" s="348"/>
      <c r="BR82" s="174"/>
      <c r="BS82" s="174"/>
      <c r="BT82" s="174"/>
      <c r="BU82" s="174"/>
      <c r="BV82" s="174"/>
      <c r="BW82" s="348"/>
      <c r="BX82" s="174"/>
      <c r="BY82" s="174"/>
      <c r="BZ82" s="174"/>
      <c r="CA82" s="174"/>
      <c r="CB82" s="174"/>
      <c r="CC82" s="348"/>
      <c r="CD82" s="174"/>
      <c r="CE82" s="174"/>
      <c r="CF82" s="174"/>
      <c r="CG82" s="174"/>
      <c r="CH82" s="174"/>
      <c r="CI82" s="348"/>
      <c r="CJ82" s="174"/>
      <c r="CK82" s="174"/>
      <c r="CL82" s="174"/>
      <c r="CM82" s="174"/>
      <c r="CN82" s="174"/>
      <c r="CO82" s="348"/>
      <c r="CP82" s="174"/>
      <c r="CQ82" s="174"/>
      <c r="CR82" s="174"/>
      <c r="CS82" s="174"/>
      <c r="CT82" s="174"/>
      <c r="CU82" s="348"/>
      <c r="CV82" s="174"/>
      <c r="CW82" s="174"/>
      <c r="CX82" s="174"/>
      <c r="CY82" s="174"/>
      <c r="CZ82" s="174"/>
      <c r="DA82" s="348"/>
      <c r="DB82" s="174"/>
      <c r="DC82" s="174"/>
      <c r="DD82" s="174"/>
      <c r="DE82" s="174"/>
      <c r="DF82" s="174"/>
      <c r="DG82" s="348"/>
      <c r="DH82" s="174"/>
      <c r="DI82" s="174"/>
      <c r="DJ82" s="174"/>
      <c r="DK82" s="174"/>
      <c r="DL82" s="174"/>
      <c r="DM82" s="348"/>
      <c r="DN82" s="174"/>
      <c r="DO82" s="174"/>
      <c r="DP82" s="174"/>
      <c r="DQ82" s="174"/>
      <c r="DR82" s="174"/>
      <c r="DS82" s="348"/>
      <c r="DT82" s="174"/>
      <c r="DU82" s="174"/>
      <c r="DV82" s="174"/>
      <c r="DW82" s="174"/>
      <c r="DX82" s="174"/>
      <c r="DY82" s="348"/>
      <c r="DZ82" s="174"/>
      <c r="EA82" s="174"/>
      <c r="EB82" s="174"/>
      <c r="EC82" s="174"/>
      <c r="ED82" s="174"/>
      <c r="EE82" s="348"/>
      <c r="EF82" s="174"/>
      <c r="EG82" s="174"/>
      <c r="EH82" s="174"/>
      <c r="EI82" s="174"/>
      <c r="EJ82" s="174"/>
      <c r="EK82" s="348"/>
      <c r="EL82" s="174"/>
      <c r="EM82" s="174"/>
      <c r="EN82" s="174"/>
      <c r="EO82" s="174"/>
      <c r="EP82" s="174"/>
      <c r="EQ82" s="348"/>
      <c r="ER82" s="174"/>
      <c r="ES82" s="174"/>
      <c r="ET82" s="174"/>
      <c r="EU82" s="174"/>
      <c r="EV82" s="174"/>
      <c r="EW82" s="348"/>
      <c r="EX82" s="174"/>
      <c r="EY82" s="174"/>
      <c r="EZ82" s="174"/>
      <c r="FA82" s="174"/>
      <c r="FB82" s="174"/>
      <c r="FC82" s="348"/>
      <c r="FD82" s="174"/>
      <c r="FE82" s="174"/>
      <c r="FF82" s="174"/>
      <c r="FG82" s="174"/>
      <c r="FH82" s="174"/>
      <c r="FI82" s="348"/>
      <c r="FJ82" s="174"/>
      <c r="FK82" s="174"/>
      <c r="FL82" s="174"/>
      <c r="FM82" s="174"/>
      <c r="FN82" s="174"/>
      <c r="FO82" s="348"/>
      <c r="FP82" s="174"/>
      <c r="FQ82" s="174"/>
      <c r="FR82" s="174"/>
      <c r="FS82" s="174"/>
      <c r="FT82" s="174"/>
      <c r="FU82" s="348"/>
      <c r="FV82" s="174"/>
      <c r="FW82" s="174"/>
      <c r="FX82" s="174"/>
      <c r="FY82" s="174"/>
      <c r="FZ82" s="174"/>
      <c r="GA82" s="348"/>
      <c r="GB82" s="174"/>
      <c r="GC82" s="174"/>
      <c r="GD82" s="174"/>
      <c r="GE82" s="174"/>
      <c r="GF82" s="174"/>
      <c r="GG82" s="348"/>
      <c r="GH82" s="174"/>
      <c r="GI82" s="174"/>
      <c r="GJ82" s="174"/>
      <c r="GK82" s="174"/>
      <c r="GL82" s="174"/>
      <c r="GM82" s="348"/>
      <c r="GN82" s="174"/>
      <c r="GO82" s="174"/>
      <c r="GP82" s="174"/>
      <c r="GQ82" s="174"/>
      <c r="GR82" s="174"/>
      <c r="GS82" s="348"/>
      <c r="GT82" s="174"/>
      <c r="GU82" s="174"/>
      <c r="GV82" s="174"/>
      <c r="GW82" s="174"/>
      <c r="GX82" s="174"/>
      <c r="GY82" s="348"/>
      <c r="GZ82" s="174"/>
      <c r="HA82" s="174"/>
      <c r="HB82" s="174"/>
      <c r="HC82" s="174"/>
      <c r="HD82" s="174"/>
      <c r="HE82" s="348"/>
      <c r="HF82" s="174"/>
      <c r="HG82" s="174"/>
      <c r="HH82" s="174"/>
      <c r="HI82" s="174"/>
      <c r="HJ82" s="174"/>
      <c r="HK82" s="348"/>
      <c r="HL82" s="174"/>
      <c r="HM82" s="174"/>
      <c r="HN82" s="174"/>
      <c r="HO82" s="174"/>
      <c r="HP82" s="174"/>
      <c r="HQ82" s="348"/>
      <c r="HR82" s="174"/>
      <c r="HS82" s="174"/>
      <c r="HT82" s="174"/>
      <c r="HU82" s="174"/>
      <c r="HV82" s="174"/>
      <c r="HW82" s="348"/>
      <c r="HX82" s="174"/>
      <c r="HY82" s="174"/>
      <c r="HZ82" s="174"/>
      <c r="IA82" s="174"/>
      <c r="IB82" s="174"/>
      <c r="IC82" s="348"/>
      <c r="ID82" s="174"/>
      <c r="IE82" s="174"/>
      <c r="IF82" s="174"/>
      <c r="IG82" s="174"/>
      <c r="IH82" s="174"/>
      <c r="II82" s="348"/>
      <c r="IJ82" s="174"/>
      <c r="IK82" s="174"/>
      <c r="IL82" s="174"/>
      <c r="IM82" s="174"/>
      <c r="IN82" s="174"/>
      <c r="IO82" s="348"/>
      <c r="IP82" s="174"/>
      <c r="IQ82" s="174"/>
      <c r="IR82" s="174"/>
      <c r="IS82" s="174"/>
      <c r="IT82" s="174"/>
      <c r="IU82" s="348"/>
      <c r="IV82" s="174"/>
    </row>
    <row r="83" spans="1:256" ht="15">
      <c r="A83" s="353"/>
      <c r="B83" s="174"/>
      <c r="C83" s="348"/>
      <c r="D83" s="364"/>
      <c r="E83" s="354"/>
      <c r="F83" s="365"/>
      <c r="G83" s="371"/>
      <c r="H83" s="208"/>
      <c r="I83" s="369"/>
      <c r="J83" s="208"/>
      <c r="K83" s="348"/>
      <c r="L83" s="348"/>
      <c r="M83" s="348"/>
      <c r="N83" s="348"/>
      <c r="O83" s="348"/>
      <c r="P83" s="348"/>
      <c r="Q83" s="365"/>
      <c r="R83" s="174"/>
      <c r="S83" s="437"/>
      <c r="T83" s="174"/>
      <c r="U83" s="348"/>
      <c r="V83" s="174"/>
      <c r="W83" s="174"/>
      <c r="X83" s="174"/>
      <c r="Y83" s="174"/>
      <c r="Z83" s="174"/>
      <c r="AA83" s="348"/>
      <c r="AB83" s="174"/>
      <c r="AC83" s="174"/>
      <c r="AD83" s="174"/>
      <c r="AE83" s="174"/>
      <c r="AF83" s="174"/>
      <c r="AG83" s="348"/>
      <c r="AH83" s="174"/>
      <c r="AI83" s="174"/>
      <c r="AJ83" s="174"/>
      <c r="AK83" s="174"/>
      <c r="AL83" s="174"/>
      <c r="AM83" s="348"/>
      <c r="AN83" s="174"/>
      <c r="AO83" s="174"/>
      <c r="AP83" s="174"/>
      <c r="AQ83" s="174"/>
      <c r="AR83" s="174"/>
      <c r="AS83" s="348"/>
      <c r="AT83" s="174"/>
      <c r="AU83" s="174"/>
      <c r="AV83" s="174"/>
      <c r="AW83" s="174"/>
      <c r="AX83" s="174"/>
      <c r="AY83" s="348"/>
      <c r="AZ83" s="174"/>
      <c r="BA83" s="174"/>
      <c r="BB83" s="174"/>
      <c r="BC83" s="174"/>
      <c r="BD83" s="174"/>
      <c r="BE83" s="348"/>
      <c r="BF83" s="174"/>
      <c r="BG83" s="174"/>
      <c r="BH83" s="174"/>
      <c r="BI83" s="174"/>
      <c r="BJ83" s="174"/>
      <c r="BK83" s="348"/>
      <c r="BL83" s="174"/>
      <c r="BM83" s="174"/>
      <c r="BN83" s="174"/>
      <c r="BO83" s="174"/>
      <c r="BP83" s="174"/>
      <c r="BQ83" s="348"/>
      <c r="BR83" s="174"/>
      <c r="BS83" s="174"/>
      <c r="BT83" s="174"/>
      <c r="BU83" s="174"/>
      <c r="BV83" s="174"/>
      <c r="BW83" s="348"/>
      <c r="BX83" s="174"/>
      <c r="BY83" s="174"/>
      <c r="BZ83" s="174"/>
      <c r="CA83" s="174"/>
      <c r="CB83" s="174"/>
      <c r="CC83" s="348"/>
      <c r="CD83" s="174"/>
      <c r="CE83" s="174"/>
      <c r="CF83" s="174"/>
      <c r="CG83" s="174"/>
      <c r="CH83" s="174"/>
      <c r="CI83" s="348"/>
      <c r="CJ83" s="174"/>
      <c r="CK83" s="174"/>
      <c r="CL83" s="174"/>
      <c r="CM83" s="174"/>
      <c r="CN83" s="174"/>
      <c r="CO83" s="348"/>
      <c r="CP83" s="174"/>
      <c r="CQ83" s="174"/>
      <c r="CR83" s="174"/>
      <c r="CS83" s="174"/>
      <c r="CT83" s="174"/>
      <c r="CU83" s="348"/>
      <c r="CV83" s="174"/>
      <c r="CW83" s="174"/>
      <c r="CX83" s="174"/>
      <c r="CY83" s="174"/>
      <c r="CZ83" s="174"/>
      <c r="DA83" s="348"/>
      <c r="DB83" s="174"/>
      <c r="DC83" s="174"/>
      <c r="DD83" s="174"/>
      <c r="DE83" s="174"/>
      <c r="DF83" s="174"/>
      <c r="DG83" s="348"/>
      <c r="DH83" s="174"/>
      <c r="DI83" s="174"/>
      <c r="DJ83" s="174"/>
      <c r="DK83" s="174"/>
      <c r="DL83" s="174"/>
      <c r="DM83" s="348"/>
      <c r="DN83" s="174"/>
      <c r="DO83" s="174"/>
      <c r="DP83" s="174"/>
      <c r="DQ83" s="174"/>
      <c r="DR83" s="174"/>
      <c r="DS83" s="348"/>
      <c r="DT83" s="174"/>
      <c r="DU83" s="174"/>
      <c r="DV83" s="174"/>
      <c r="DW83" s="174"/>
      <c r="DX83" s="174"/>
      <c r="DY83" s="348"/>
      <c r="DZ83" s="174"/>
      <c r="EA83" s="174"/>
      <c r="EB83" s="174"/>
      <c r="EC83" s="174"/>
      <c r="ED83" s="174"/>
      <c r="EE83" s="348"/>
      <c r="EF83" s="174"/>
      <c r="EG83" s="174"/>
      <c r="EH83" s="174"/>
      <c r="EI83" s="174"/>
      <c r="EJ83" s="174"/>
      <c r="EK83" s="348"/>
      <c r="EL83" s="174"/>
      <c r="EM83" s="174"/>
      <c r="EN83" s="174"/>
      <c r="EO83" s="174"/>
      <c r="EP83" s="174"/>
      <c r="EQ83" s="348"/>
      <c r="ER83" s="174"/>
      <c r="ES83" s="174"/>
      <c r="ET83" s="174"/>
      <c r="EU83" s="174"/>
      <c r="EV83" s="174"/>
      <c r="EW83" s="348"/>
      <c r="EX83" s="174"/>
      <c r="EY83" s="174"/>
      <c r="EZ83" s="174"/>
      <c r="FA83" s="174"/>
      <c r="FB83" s="174"/>
      <c r="FC83" s="348"/>
      <c r="FD83" s="174"/>
      <c r="FE83" s="174"/>
      <c r="FF83" s="174"/>
      <c r="FG83" s="174"/>
      <c r="FH83" s="174"/>
      <c r="FI83" s="348"/>
      <c r="FJ83" s="174"/>
      <c r="FK83" s="174"/>
      <c r="FL83" s="174"/>
      <c r="FM83" s="174"/>
      <c r="FN83" s="174"/>
      <c r="FO83" s="348"/>
      <c r="FP83" s="174"/>
      <c r="FQ83" s="174"/>
      <c r="FR83" s="174"/>
      <c r="FS83" s="174"/>
      <c r="FT83" s="174"/>
      <c r="FU83" s="348"/>
      <c r="FV83" s="174"/>
      <c r="FW83" s="174"/>
      <c r="FX83" s="174"/>
      <c r="FY83" s="174"/>
      <c r="FZ83" s="174"/>
      <c r="GA83" s="348"/>
      <c r="GB83" s="174"/>
      <c r="GC83" s="174"/>
      <c r="GD83" s="174"/>
      <c r="GE83" s="174"/>
      <c r="GF83" s="174"/>
      <c r="GG83" s="348"/>
      <c r="GH83" s="174"/>
      <c r="GI83" s="174"/>
      <c r="GJ83" s="174"/>
      <c r="GK83" s="174"/>
      <c r="GL83" s="174"/>
      <c r="GM83" s="348"/>
      <c r="GN83" s="174"/>
      <c r="GO83" s="174"/>
      <c r="GP83" s="174"/>
      <c r="GQ83" s="174"/>
      <c r="GR83" s="174"/>
      <c r="GS83" s="348"/>
      <c r="GT83" s="174"/>
      <c r="GU83" s="174"/>
      <c r="GV83" s="174"/>
      <c r="GW83" s="174"/>
      <c r="GX83" s="174"/>
      <c r="GY83" s="348"/>
      <c r="GZ83" s="174"/>
      <c r="HA83" s="174"/>
      <c r="HB83" s="174"/>
      <c r="HC83" s="174"/>
      <c r="HD83" s="174"/>
      <c r="HE83" s="348"/>
      <c r="HF83" s="174"/>
      <c r="HG83" s="174"/>
      <c r="HH83" s="174"/>
      <c r="HI83" s="174"/>
      <c r="HJ83" s="174"/>
      <c r="HK83" s="348"/>
      <c r="HL83" s="174"/>
      <c r="HM83" s="174"/>
      <c r="HN83" s="174"/>
      <c r="HO83" s="174"/>
      <c r="HP83" s="174"/>
      <c r="HQ83" s="348"/>
      <c r="HR83" s="174"/>
      <c r="HS83" s="174"/>
      <c r="HT83" s="174"/>
      <c r="HU83" s="174"/>
      <c r="HV83" s="174"/>
      <c r="HW83" s="348"/>
      <c r="HX83" s="174"/>
      <c r="HY83" s="174"/>
      <c r="HZ83" s="174"/>
      <c r="IA83" s="174"/>
      <c r="IB83" s="174"/>
      <c r="IC83" s="348"/>
      <c r="ID83" s="174"/>
      <c r="IE83" s="174"/>
      <c r="IF83" s="174"/>
      <c r="IG83" s="174"/>
      <c r="IH83" s="174"/>
      <c r="II83" s="348"/>
      <c r="IJ83" s="174"/>
      <c r="IK83" s="174"/>
      <c r="IL83" s="174"/>
      <c r="IM83" s="174"/>
      <c r="IN83" s="174"/>
      <c r="IO83" s="348"/>
      <c r="IP83" s="174"/>
      <c r="IQ83" s="174"/>
      <c r="IR83" s="174"/>
      <c r="IS83" s="174"/>
      <c r="IT83" s="174"/>
      <c r="IU83" s="348"/>
      <c r="IV83" s="174"/>
    </row>
    <row r="84" spans="1:256" ht="15">
      <c r="A84" s="353">
        <f>'Appendix A'!A105</f>
        <v>51</v>
      </c>
      <c r="B84" s="174"/>
      <c r="C84" s="348" t="s">
        <v>586</v>
      </c>
      <c r="D84" s="364"/>
      <c r="E84" s="354"/>
      <c r="F84" s="365"/>
      <c r="G84" s="1025">
        <f>G78+G79+G80+G81+G82</f>
        <v>480003</v>
      </c>
      <c r="H84" s="208"/>
      <c r="I84" s="369"/>
      <c r="J84" s="208"/>
      <c r="K84" s="348"/>
      <c r="L84" s="348"/>
      <c r="M84" s="348"/>
      <c r="N84" s="348"/>
      <c r="O84" s="348"/>
      <c r="P84" s="348"/>
      <c r="Q84" s="365"/>
      <c r="R84" s="174"/>
      <c r="S84" s="437"/>
      <c r="T84" s="174"/>
      <c r="U84" s="348"/>
      <c r="V84" s="174"/>
      <c r="W84" s="174"/>
      <c r="X84" s="174"/>
      <c r="Y84" s="174"/>
      <c r="Z84" s="174"/>
      <c r="AA84" s="348"/>
      <c r="AB84" s="174"/>
      <c r="AC84" s="174"/>
      <c r="AD84" s="174"/>
      <c r="AE84" s="174"/>
      <c r="AF84" s="174"/>
      <c r="AG84" s="348"/>
      <c r="AH84" s="174"/>
      <c r="AI84" s="174"/>
      <c r="AJ84" s="174"/>
      <c r="AK84" s="174"/>
      <c r="AL84" s="174"/>
      <c r="AM84" s="348"/>
      <c r="AN84" s="174"/>
      <c r="AO84" s="174"/>
      <c r="AP84" s="174"/>
      <c r="AQ84" s="174"/>
      <c r="AR84" s="174"/>
      <c r="AS84" s="348"/>
      <c r="AT84" s="174"/>
      <c r="AU84" s="174"/>
      <c r="AV84" s="174"/>
      <c r="AW84" s="174"/>
      <c r="AX84" s="174"/>
      <c r="AY84" s="348"/>
      <c r="AZ84" s="174"/>
      <c r="BA84" s="174"/>
      <c r="BB84" s="174"/>
      <c r="BC84" s="174"/>
      <c r="BD84" s="174"/>
      <c r="BE84" s="348"/>
      <c r="BF84" s="174"/>
      <c r="BG84" s="174"/>
      <c r="BH84" s="174"/>
      <c r="BI84" s="174"/>
      <c r="BJ84" s="174"/>
      <c r="BK84" s="348"/>
      <c r="BL84" s="174"/>
      <c r="BM84" s="174"/>
      <c r="BN84" s="174"/>
      <c r="BO84" s="174"/>
      <c r="BP84" s="174"/>
      <c r="BQ84" s="348"/>
      <c r="BR84" s="174"/>
      <c r="BS84" s="174"/>
      <c r="BT84" s="174"/>
      <c r="BU84" s="174"/>
      <c r="BV84" s="174"/>
      <c r="BW84" s="348"/>
      <c r="BX84" s="174"/>
      <c r="BY84" s="174"/>
      <c r="BZ84" s="174"/>
      <c r="CA84" s="174"/>
      <c r="CB84" s="174"/>
      <c r="CC84" s="348"/>
      <c r="CD84" s="174"/>
      <c r="CE84" s="174"/>
      <c r="CF84" s="174"/>
      <c r="CG84" s="174"/>
      <c r="CH84" s="174"/>
      <c r="CI84" s="348"/>
      <c r="CJ84" s="174"/>
      <c r="CK84" s="174"/>
      <c r="CL84" s="174"/>
      <c r="CM84" s="174"/>
      <c r="CN84" s="174"/>
      <c r="CO84" s="348"/>
      <c r="CP84" s="174"/>
      <c r="CQ84" s="174"/>
      <c r="CR84" s="174"/>
      <c r="CS84" s="174"/>
      <c r="CT84" s="174"/>
      <c r="CU84" s="348"/>
      <c r="CV84" s="174"/>
      <c r="CW84" s="174"/>
      <c r="CX84" s="174"/>
      <c r="CY84" s="174"/>
      <c r="CZ84" s="174"/>
      <c r="DA84" s="348"/>
      <c r="DB84" s="174"/>
      <c r="DC84" s="174"/>
      <c r="DD84" s="174"/>
      <c r="DE84" s="174"/>
      <c r="DF84" s="174"/>
      <c r="DG84" s="348"/>
      <c r="DH84" s="174"/>
      <c r="DI84" s="174"/>
      <c r="DJ84" s="174"/>
      <c r="DK84" s="174"/>
      <c r="DL84" s="174"/>
      <c r="DM84" s="348"/>
      <c r="DN84" s="174"/>
      <c r="DO84" s="174"/>
      <c r="DP84" s="174"/>
      <c r="DQ84" s="174"/>
      <c r="DR84" s="174"/>
      <c r="DS84" s="348"/>
      <c r="DT84" s="174"/>
      <c r="DU84" s="174"/>
      <c r="DV84" s="174"/>
      <c r="DW84" s="174"/>
      <c r="DX84" s="174"/>
      <c r="DY84" s="348"/>
      <c r="DZ84" s="174"/>
      <c r="EA84" s="174"/>
      <c r="EB84" s="174"/>
      <c r="EC84" s="174"/>
      <c r="ED84" s="174"/>
      <c r="EE84" s="348"/>
      <c r="EF84" s="174"/>
      <c r="EG84" s="174"/>
      <c r="EH84" s="174"/>
      <c r="EI84" s="174"/>
      <c r="EJ84" s="174"/>
      <c r="EK84" s="348"/>
      <c r="EL84" s="174"/>
      <c r="EM84" s="174"/>
      <c r="EN84" s="174"/>
      <c r="EO84" s="174"/>
      <c r="EP84" s="174"/>
      <c r="EQ84" s="348"/>
      <c r="ER84" s="174"/>
      <c r="ES84" s="174"/>
      <c r="ET84" s="174"/>
      <c r="EU84" s="174"/>
      <c r="EV84" s="174"/>
      <c r="EW84" s="348"/>
      <c r="EX84" s="174"/>
      <c r="EY84" s="174"/>
      <c r="EZ84" s="174"/>
      <c r="FA84" s="174"/>
      <c r="FB84" s="174"/>
      <c r="FC84" s="348"/>
      <c r="FD84" s="174"/>
      <c r="FE84" s="174"/>
      <c r="FF84" s="174"/>
      <c r="FG84" s="174"/>
      <c r="FH84" s="174"/>
      <c r="FI84" s="348"/>
      <c r="FJ84" s="174"/>
      <c r="FK84" s="174"/>
      <c r="FL84" s="174"/>
      <c r="FM84" s="174"/>
      <c r="FN84" s="174"/>
      <c r="FO84" s="348"/>
      <c r="FP84" s="174"/>
      <c r="FQ84" s="174"/>
      <c r="FR84" s="174"/>
      <c r="FS84" s="174"/>
      <c r="FT84" s="174"/>
      <c r="FU84" s="348"/>
      <c r="FV84" s="174"/>
      <c r="FW84" s="174"/>
      <c r="FX84" s="174"/>
      <c r="FY84" s="174"/>
      <c r="FZ84" s="174"/>
      <c r="GA84" s="348"/>
      <c r="GB84" s="174"/>
      <c r="GC84" s="174"/>
      <c r="GD84" s="174"/>
      <c r="GE84" s="174"/>
      <c r="GF84" s="174"/>
      <c r="GG84" s="348"/>
      <c r="GH84" s="174"/>
      <c r="GI84" s="174"/>
      <c r="GJ84" s="174"/>
      <c r="GK84" s="174"/>
      <c r="GL84" s="174"/>
      <c r="GM84" s="348"/>
      <c r="GN84" s="174"/>
      <c r="GO84" s="174"/>
      <c r="GP84" s="174"/>
      <c r="GQ84" s="174"/>
      <c r="GR84" s="174"/>
      <c r="GS84" s="348"/>
      <c r="GT84" s="174"/>
      <c r="GU84" s="174"/>
      <c r="GV84" s="174"/>
      <c r="GW84" s="174"/>
      <c r="GX84" s="174"/>
      <c r="GY84" s="348"/>
      <c r="GZ84" s="174"/>
      <c r="HA84" s="174"/>
      <c r="HB84" s="174"/>
      <c r="HC84" s="174"/>
      <c r="HD84" s="174"/>
      <c r="HE84" s="348"/>
      <c r="HF84" s="174"/>
      <c r="HG84" s="174"/>
      <c r="HH84" s="174"/>
      <c r="HI84" s="174"/>
      <c r="HJ84" s="174"/>
      <c r="HK84" s="348"/>
      <c r="HL84" s="174"/>
      <c r="HM84" s="174"/>
      <c r="HN84" s="174"/>
      <c r="HO84" s="174"/>
      <c r="HP84" s="174"/>
      <c r="HQ84" s="348"/>
      <c r="HR84" s="174"/>
      <c r="HS84" s="174"/>
      <c r="HT84" s="174"/>
      <c r="HU84" s="174"/>
      <c r="HV84" s="174"/>
      <c r="HW84" s="348"/>
      <c r="HX84" s="174"/>
      <c r="HY84" s="174"/>
      <c r="HZ84" s="174"/>
      <c r="IA84" s="174"/>
      <c r="IB84" s="174"/>
      <c r="IC84" s="348"/>
      <c r="ID84" s="174"/>
      <c r="IE84" s="174"/>
      <c r="IF84" s="174"/>
      <c r="IG84" s="174"/>
      <c r="IH84" s="174"/>
      <c r="II84" s="348"/>
      <c r="IJ84" s="174"/>
      <c r="IK84" s="174"/>
      <c r="IL84" s="174"/>
      <c r="IM84" s="174"/>
      <c r="IN84" s="174"/>
      <c r="IO84" s="348"/>
      <c r="IP84" s="174"/>
      <c r="IQ84" s="174"/>
      <c r="IR84" s="174"/>
      <c r="IS84" s="174"/>
      <c r="IT84" s="174"/>
      <c r="IU84" s="348"/>
      <c r="IV84" s="174"/>
    </row>
    <row r="85" spans="1:256" ht="15">
      <c r="A85" s="353"/>
      <c r="B85" s="174"/>
      <c r="C85" s="348"/>
      <c r="D85" s="364"/>
      <c r="E85" s="354"/>
      <c r="F85" s="365"/>
      <c r="G85" s="371"/>
      <c r="H85" s="208"/>
      <c r="I85" s="369"/>
      <c r="J85" s="208"/>
      <c r="K85" s="348"/>
      <c r="L85" s="348"/>
      <c r="M85" s="348"/>
      <c r="N85" s="348"/>
      <c r="O85" s="348"/>
      <c r="P85" s="348"/>
      <c r="Q85" s="365"/>
      <c r="R85" s="174"/>
      <c r="S85" s="437"/>
      <c r="T85" s="174"/>
      <c r="U85" s="348"/>
      <c r="V85" s="174"/>
      <c r="W85" s="174"/>
      <c r="X85" s="174"/>
      <c r="Y85" s="174"/>
      <c r="Z85" s="174"/>
      <c r="AA85" s="348"/>
      <c r="AB85" s="174"/>
      <c r="AC85" s="174"/>
      <c r="AD85" s="174"/>
      <c r="AE85" s="174"/>
      <c r="AF85" s="174"/>
      <c r="AG85" s="348"/>
      <c r="AH85" s="174"/>
      <c r="AI85" s="174"/>
      <c r="AJ85" s="174"/>
      <c r="AK85" s="174"/>
      <c r="AL85" s="174"/>
      <c r="AM85" s="348"/>
      <c r="AN85" s="174"/>
      <c r="AO85" s="174"/>
      <c r="AP85" s="174"/>
      <c r="AQ85" s="174"/>
      <c r="AR85" s="174"/>
      <c r="AS85" s="348"/>
      <c r="AT85" s="174"/>
      <c r="AU85" s="174"/>
      <c r="AV85" s="174"/>
      <c r="AW85" s="174"/>
      <c r="AX85" s="174"/>
      <c r="AY85" s="348"/>
      <c r="AZ85" s="174"/>
      <c r="BA85" s="174"/>
      <c r="BB85" s="174"/>
      <c r="BC85" s="174"/>
      <c r="BD85" s="174"/>
      <c r="BE85" s="348"/>
      <c r="BF85" s="174"/>
      <c r="BG85" s="174"/>
      <c r="BH85" s="174"/>
      <c r="BI85" s="174"/>
      <c r="BJ85" s="174"/>
      <c r="BK85" s="348"/>
      <c r="BL85" s="174"/>
      <c r="BM85" s="174"/>
      <c r="BN85" s="174"/>
      <c r="BO85" s="174"/>
      <c r="BP85" s="174"/>
      <c r="BQ85" s="348"/>
      <c r="BR85" s="174"/>
      <c r="BS85" s="174"/>
      <c r="BT85" s="174"/>
      <c r="BU85" s="174"/>
      <c r="BV85" s="174"/>
      <c r="BW85" s="348"/>
      <c r="BX85" s="174"/>
      <c r="BY85" s="174"/>
      <c r="BZ85" s="174"/>
      <c r="CA85" s="174"/>
      <c r="CB85" s="174"/>
      <c r="CC85" s="348"/>
      <c r="CD85" s="174"/>
      <c r="CE85" s="174"/>
      <c r="CF85" s="174"/>
      <c r="CG85" s="174"/>
      <c r="CH85" s="174"/>
      <c r="CI85" s="348"/>
      <c r="CJ85" s="174"/>
      <c r="CK85" s="174"/>
      <c r="CL85" s="174"/>
      <c r="CM85" s="174"/>
      <c r="CN85" s="174"/>
      <c r="CO85" s="348"/>
      <c r="CP85" s="174"/>
      <c r="CQ85" s="174"/>
      <c r="CR85" s="174"/>
      <c r="CS85" s="174"/>
      <c r="CT85" s="174"/>
      <c r="CU85" s="348"/>
      <c r="CV85" s="174"/>
      <c r="CW85" s="174"/>
      <c r="CX85" s="174"/>
      <c r="CY85" s="174"/>
      <c r="CZ85" s="174"/>
      <c r="DA85" s="348"/>
      <c r="DB85" s="174"/>
      <c r="DC85" s="174"/>
      <c r="DD85" s="174"/>
      <c r="DE85" s="174"/>
      <c r="DF85" s="174"/>
      <c r="DG85" s="348"/>
      <c r="DH85" s="174"/>
      <c r="DI85" s="174"/>
      <c r="DJ85" s="174"/>
      <c r="DK85" s="174"/>
      <c r="DL85" s="174"/>
      <c r="DM85" s="348"/>
      <c r="DN85" s="174"/>
      <c r="DO85" s="174"/>
      <c r="DP85" s="174"/>
      <c r="DQ85" s="174"/>
      <c r="DR85" s="174"/>
      <c r="DS85" s="348"/>
      <c r="DT85" s="174"/>
      <c r="DU85" s="174"/>
      <c r="DV85" s="174"/>
      <c r="DW85" s="174"/>
      <c r="DX85" s="174"/>
      <c r="DY85" s="348"/>
      <c r="DZ85" s="174"/>
      <c r="EA85" s="174"/>
      <c r="EB85" s="174"/>
      <c r="EC85" s="174"/>
      <c r="ED85" s="174"/>
      <c r="EE85" s="348"/>
      <c r="EF85" s="174"/>
      <c r="EG85" s="174"/>
      <c r="EH85" s="174"/>
      <c r="EI85" s="174"/>
      <c r="EJ85" s="174"/>
      <c r="EK85" s="348"/>
      <c r="EL85" s="174"/>
      <c r="EM85" s="174"/>
      <c r="EN85" s="174"/>
      <c r="EO85" s="174"/>
      <c r="EP85" s="174"/>
      <c r="EQ85" s="348"/>
      <c r="ER85" s="174"/>
      <c r="ES85" s="174"/>
      <c r="ET85" s="174"/>
      <c r="EU85" s="174"/>
      <c r="EV85" s="174"/>
      <c r="EW85" s="348"/>
      <c r="EX85" s="174"/>
      <c r="EY85" s="174"/>
      <c r="EZ85" s="174"/>
      <c r="FA85" s="174"/>
      <c r="FB85" s="174"/>
      <c r="FC85" s="348"/>
      <c r="FD85" s="174"/>
      <c r="FE85" s="174"/>
      <c r="FF85" s="174"/>
      <c r="FG85" s="174"/>
      <c r="FH85" s="174"/>
      <c r="FI85" s="348"/>
      <c r="FJ85" s="174"/>
      <c r="FK85" s="174"/>
      <c r="FL85" s="174"/>
      <c r="FM85" s="174"/>
      <c r="FN85" s="174"/>
      <c r="FO85" s="348"/>
      <c r="FP85" s="174"/>
      <c r="FQ85" s="174"/>
      <c r="FR85" s="174"/>
      <c r="FS85" s="174"/>
      <c r="FT85" s="174"/>
      <c r="FU85" s="348"/>
      <c r="FV85" s="174"/>
      <c r="FW85" s="174"/>
      <c r="FX85" s="174"/>
      <c r="FY85" s="174"/>
      <c r="FZ85" s="174"/>
      <c r="GA85" s="348"/>
      <c r="GB85" s="174"/>
      <c r="GC85" s="174"/>
      <c r="GD85" s="174"/>
      <c r="GE85" s="174"/>
      <c r="GF85" s="174"/>
      <c r="GG85" s="348"/>
      <c r="GH85" s="174"/>
      <c r="GI85" s="174"/>
      <c r="GJ85" s="174"/>
      <c r="GK85" s="174"/>
      <c r="GL85" s="174"/>
      <c r="GM85" s="348"/>
      <c r="GN85" s="174"/>
      <c r="GO85" s="174"/>
      <c r="GP85" s="174"/>
      <c r="GQ85" s="174"/>
      <c r="GR85" s="174"/>
      <c r="GS85" s="348"/>
      <c r="GT85" s="174"/>
      <c r="GU85" s="174"/>
      <c r="GV85" s="174"/>
      <c r="GW85" s="174"/>
      <c r="GX85" s="174"/>
      <c r="GY85" s="348"/>
      <c r="GZ85" s="174"/>
      <c r="HA85" s="174"/>
      <c r="HB85" s="174"/>
      <c r="HC85" s="174"/>
      <c r="HD85" s="174"/>
      <c r="HE85" s="348"/>
      <c r="HF85" s="174"/>
      <c r="HG85" s="174"/>
      <c r="HH85" s="174"/>
      <c r="HI85" s="174"/>
      <c r="HJ85" s="174"/>
      <c r="HK85" s="348"/>
      <c r="HL85" s="174"/>
      <c r="HM85" s="174"/>
      <c r="HN85" s="174"/>
      <c r="HO85" s="174"/>
      <c r="HP85" s="174"/>
      <c r="HQ85" s="348"/>
      <c r="HR85" s="174"/>
      <c r="HS85" s="174"/>
      <c r="HT85" s="174"/>
      <c r="HU85" s="174"/>
      <c r="HV85" s="174"/>
      <c r="HW85" s="348"/>
      <c r="HX85" s="174"/>
      <c r="HY85" s="174"/>
      <c r="HZ85" s="174"/>
      <c r="IA85" s="174"/>
      <c r="IB85" s="174"/>
      <c r="IC85" s="348"/>
      <c r="ID85" s="174"/>
      <c r="IE85" s="174"/>
      <c r="IF85" s="174"/>
      <c r="IG85" s="174"/>
      <c r="IH85" s="174"/>
      <c r="II85" s="348"/>
      <c r="IJ85" s="174"/>
      <c r="IK85" s="174"/>
      <c r="IL85" s="174"/>
      <c r="IM85" s="174"/>
      <c r="IN85" s="174"/>
      <c r="IO85" s="348"/>
      <c r="IP85" s="174"/>
      <c r="IQ85" s="174"/>
      <c r="IR85" s="174"/>
      <c r="IS85" s="174"/>
      <c r="IT85" s="174"/>
      <c r="IU85" s="348"/>
      <c r="IV85" s="174"/>
    </row>
    <row r="86" spans="1:256" ht="30" customHeight="1">
      <c r="A86" s="888">
        <f>'Appendix A'!A106</f>
        <v>52</v>
      </c>
      <c r="B86" s="174"/>
      <c r="C86" s="887" t="str">
        <f>'Appendix A'!C106</f>
        <v>     Plus Charges billed to Transmission Owner and booked to Account 565</v>
      </c>
      <c r="D86" s="364"/>
      <c r="E86" s="354"/>
      <c r="F86" s="886" t="s">
        <v>1172</v>
      </c>
      <c r="G86" s="869">
        <f>Inputs!D204</f>
        <v>0</v>
      </c>
      <c r="H86" s="208"/>
      <c r="I86" s="369"/>
      <c r="J86" s="208"/>
      <c r="K86" s="348"/>
      <c r="L86" s="348"/>
      <c r="M86" s="348"/>
      <c r="N86" s="348"/>
      <c r="O86" s="348"/>
      <c r="P86" s="348"/>
      <c r="Q86" s="365"/>
      <c r="R86" s="174"/>
      <c r="S86" s="437"/>
      <c r="T86" s="174"/>
      <c r="U86" s="348"/>
      <c r="V86" s="174"/>
      <c r="W86" s="174"/>
      <c r="X86" s="174"/>
      <c r="Y86" s="174"/>
      <c r="Z86" s="174"/>
      <c r="AA86" s="348"/>
      <c r="AB86" s="174"/>
      <c r="AC86" s="174"/>
      <c r="AD86" s="174"/>
      <c r="AE86" s="174"/>
      <c r="AF86" s="174"/>
      <c r="AG86" s="348"/>
      <c r="AH86" s="174"/>
      <c r="AI86" s="174"/>
      <c r="AJ86" s="174"/>
      <c r="AK86" s="174"/>
      <c r="AL86" s="174"/>
      <c r="AM86" s="348"/>
      <c r="AN86" s="174"/>
      <c r="AO86" s="174"/>
      <c r="AP86" s="174"/>
      <c r="AQ86" s="174"/>
      <c r="AR86" s="174"/>
      <c r="AS86" s="348"/>
      <c r="AT86" s="174"/>
      <c r="AU86" s="174"/>
      <c r="AV86" s="174"/>
      <c r="AW86" s="174"/>
      <c r="AX86" s="174"/>
      <c r="AY86" s="348"/>
      <c r="AZ86" s="174"/>
      <c r="BA86" s="174"/>
      <c r="BB86" s="174"/>
      <c r="BC86" s="174"/>
      <c r="BD86" s="174"/>
      <c r="BE86" s="348"/>
      <c r="BF86" s="174"/>
      <c r="BG86" s="174"/>
      <c r="BH86" s="174"/>
      <c r="BI86" s="174"/>
      <c r="BJ86" s="174"/>
      <c r="BK86" s="348"/>
      <c r="BL86" s="174"/>
      <c r="BM86" s="174"/>
      <c r="BN86" s="174"/>
      <c r="BO86" s="174"/>
      <c r="BP86" s="174"/>
      <c r="BQ86" s="348"/>
      <c r="BR86" s="174"/>
      <c r="BS86" s="174"/>
      <c r="BT86" s="174"/>
      <c r="BU86" s="174"/>
      <c r="BV86" s="174"/>
      <c r="BW86" s="348"/>
      <c r="BX86" s="174"/>
      <c r="BY86" s="174"/>
      <c r="BZ86" s="174"/>
      <c r="CA86" s="174"/>
      <c r="CB86" s="174"/>
      <c r="CC86" s="348"/>
      <c r="CD86" s="174"/>
      <c r="CE86" s="174"/>
      <c r="CF86" s="174"/>
      <c r="CG86" s="174"/>
      <c r="CH86" s="174"/>
      <c r="CI86" s="348"/>
      <c r="CJ86" s="174"/>
      <c r="CK86" s="174"/>
      <c r="CL86" s="174"/>
      <c r="CM86" s="174"/>
      <c r="CN86" s="174"/>
      <c r="CO86" s="348"/>
      <c r="CP86" s="174"/>
      <c r="CQ86" s="174"/>
      <c r="CR86" s="174"/>
      <c r="CS86" s="174"/>
      <c r="CT86" s="174"/>
      <c r="CU86" s="348"/>
      <c r="CV86" s="174"/>
      <c r="CW86" s="174"/>
      <c r="CX86" s="174"/>
      <c r="CY86" s="174"/>
      <c r="CZ86" s="174"/>
      <c r="DA86" s="348"/>
      <c r="DB86" s="174"/>
      <c r="DC86" s="174"/>
      <c r="DD86" s="174"/>
      <c r="DE86" s="174"/>
      <c r="DF86" s="174"/>
      <c r="DG86" s="348"/>
      <c r="DH86" s="174"/>
      <c r="DI86" s="174"/>
      <c r="DJ86" s="174"/>
      <c r="DK86" s="174"/>
      <c r="DL86" s="174"/>
      <c r="DM86" s="348"/>
      <c r="DN86" s="174"/>
      <c r="DO86" s="174"/>
      <c r="DP86" s="174"/>
      <c r="DQ86" s="174"/>
      <c r="DR86" s="174"/>
      <c r="DS86" s="348"/>
      <c r="DT86" s="174"/>
      <c r="DU86" s="174"/>
      <c r="DV86" s="174"/>
      <c r="DW86" s="174"/>
      <c r="DX86" s="174"/>
      <c r="DY86" s="348"/>
      <c r="DZ86" s="174"/>
      <c r="EA86" s="174"/>
      <c r="EB86" s="174"/>
      <c r="EC86" s="174"/>
      <c r="ED86" s="174"/>
      <c r="EE86" s="348"/>
      <c r="EF86" s="174"/>
      <c r="EG86" s="174"/>
      <c r="EH86" s="174"/>
      <c r="EI86" s="174"/>
      <c r="EJ86" s="174"/>
      <c r="EK86" s="348"/>
      <c r="EL86" s="174"/>
      <c r="EM86" s="174"/>
      <c r="EN86" s="174"/>
      <c r="EO86" s="174"/>
      <c r="EP86" s="174"/>
      <c r="EQ86" s="348"/>
      <c r="ER86" s="174"/>
      <c r="ES86" s="174"/>
      <c r="ET86" s="174"/>
      <c r="EU86" s="174"/>
      <c r="EV86" s="174"/>
      <c r="EW86" s="348"/>
      <c r="EX86" s="174"/>
      <c r="EY86" s="174"/>
      <c r="EZ86" s="174"/>
      <c r="FA86" s="174"/>
      <c r="FB86" s="174"/>
      <c r="FC86" s="348"/>
      <c r="FD86" s="174"/>
      <c r="FE86" s="174"/>
      <c r="FF86" s="174"/>
      <c r="FG86" s="174"/>
      <c r="FH86" s="174"/>
      <c r="FI86" s="348"/>
      <c r="FJ86" s="174"/>
      <c r="FK86" s="174"/>
      <c r="FL86" s="174"/>
      <c r="FM86" s="174"/>
      <c r="FN86" s="174"/>
      <c r="FO86" s="348"/>
      <c r="FP86" s="174"/>
      <c r="FQ86" s="174"/>
      <c r="FR86" s="174"/>
      <c r="FS86" s="174"/>
      <c r="FT86" s="174"/>
      <c r="FU86" s="348"/>
      <c r="FV86" s="174"/>
      <c r="FW86" s="174"/>
      <c r="FX86" s="174"/>
      <c r="FY86" s="174"/>
      <c r="FZ86" s="174"/>
      <c r="GA86" s="348"/>
      <c r="GB86" s="174"/>
      <c r="GC86" s="174"/>
      <c r="GD86" s="174"/>
      <c r="GE86" s="174"/>
      <c r="GF86" s="174"/>
      <c r="GG86" s="348"/>
      <c r="GH86" s="174"/>
      <c r="GI86" s="174"/>
      <c r="GJ86" s="174"/>
      <c r="GK86" s="174"/>
      <c r="GL86" s="174"/>
      <c r="GM86" s="348"/>
      <c r="GN86" s="174"/>
      <c r="GO86" s="174"/>
      <c r="GP86" s="174"/>
      <c r="GQ86" s="174"/>
      <c r="GR86" s="174"/>
      <c r="GS86" s="348"/>
      <c r="GT86" s="174"/>
      <c r="GU86" s="174"/>
      <c r="GV86" s="174"/>
      <c r="GW86" s="174"/>
      <c r="GX86" s="174"/>
      <c r="GY86" s="348"/>
      <c r="GZ86" s="174"/>
      <c r="HA86" s="174"/>
      <c r="HB86" s="174"/>
      <c r="HC86" s="174"/>
      <c r="HD86" s="174"/>
      <c r="HE86" s="348"/>
      <c r="HF86" s="174"/>
      <c r="HG86" s="174"/>
      <c r="HH86" s="174"/>
      <c r="HI86" s="174"/>
      <c r="HJ86" s="174"/>
      <c r="HK86" s="348"/>
      <c r="HL86" s="174"/>
      <c r="HM86" s="174"/>
      <c r="HN86" s="174"/>
      <c r="HO86" s="174"/>
      <c r="HP86" s="174"/>
      <c r="HQ86" s="348"/>
      <c r="HR86" s="174"/>
      <c r="HS86" s="174"/>
      <c r="HT86" s="174"/>
      <c r="HU86" s="174"/>
      <c r="HV86" s="174"/>
      <c r="HW86" s="348"/>
      <c r="HX86" s="174"/>
      <c r="HY86" s="174"/>
      <c r="HZ86" s="174"/>
      <c r="IA86" s="174"/>
      <c r="IB86" s="174"/>
      <c r="IC86" s="348"/>
      <c r="ID86" s="174"/>
      <c r="IE86" s="174"/>
      <c r="IF86" s="174"/>
      <c r="IG86" s="174"/>
      <c r="IH86" s="174"/>
      <c r="II86" s="348"/>
      <c r="IJ86" s="174"/>
      <c r="IK86" s="174"/>
      <c r="IL86" s="174"/>
      <c r="IM86" s="174"/>
      <c r="IN86" s="174"/>
      <c r="IO86" s="348"/>
      <c r="IP86" s="174"/>
      <c r="IQ86" s="174"/>
      <c r="IR86" s="174"/>
      <c r="IS86" s="174"/>
      <c r="IT86" s="174"/>
      <c r="IU86" s="348"/>
      <c r="IV86" s="174"/>
    </row>
    <row r="87" spans="1:256" ht="15">
      <c r="A87" s="353"/>
      <c r="B87" s="174"/>
      <c r="C87" s="348"/>
      <c r="D87" s="364"/>
      <c r="E87" s="354"/>
      <c r="F87" s="365"/>
      <c r="G87" s="371"/>
      <c r="H87" s="208"/>
      <c r="I87" s="369"/>
      <c r="J87" s="208"/>
      <c r="K87" s="348"/>
      <c r="L87" s="748"/>
      <c r="M87" s="748"/>
      <c r="N87" s="748"/>
      <c r="O87" s="748"/>
      <c r="P87" s="748"/>
      <c r="Q87" s="866"/>
      <c r="R87" s="174"/>
      <c r="S87" s="437"/>
      <c r="T87" s="174"/>
      <c r="U87" s="348"/>
      <c r="V87" s="174"/>
      <c r="W87" s="174"/>
      <c r="X87" s="174"/>
      <c r="Y87" s="174"/>
      <c r="Z87" s="174"/>
      <c r="AA87" s="348"/>
      <c r="AB87" s="174"/>
      <c r="AC87" s="174"/>
      <c r="AD87" s="174"/>
      <c r="AE87" s="174"/>
      <c r="AF87" s="174"/>
      <c r="AG87" s="348"/>
      <c r="AH87" s="174"/>
      <c r="AI87" s="174"/>
      <c r="AJ87" s="174"/>
      <c r="AK87" s="174"/>
      <c r="AL87" s="174"/>
      <c r="AM87" s="348"/>
      <c r="AN87" s="174"/>
      <c r="AO87" s="174"/>
      <c r="AP87" s="174"/>
      <c r="AQ87" s="174"/>
      <c r="AR87" s="174"/>
      <c r="AS87" s="348"/>
      <c r="AT87" s="174"/>
      <c r="AU87" s="174"/>
      <c r="AV87" s="174"/>
      <c r="AW87" s="174"/>
      <c r="AX87" s="174"/>
      <c r="AY87" s="348"/>
      <c r="AZ87" s="174"/>
      <c r="BA87" s="174"/>
      <c r="BB87" s="174"/>
      <c r="BC87" s="174"/>
      <c r="BD87" s="174"/>
      <c r="BE87" s="348"/>
      <c r="BF87" s="174"/>
      <c r="BG87" s="174"/>
      <c r="BH87" s="174"/>
      <c r="BI87" s="174"/>
      <c r="BJ87" s="174"/>
      <c r="BK87" s="348"/>
      <c r="BL87" s="174"/>
      <c r="BM87" s="174"/>
      <c r="BN87" s="174"/>
      <c r="BO87" s="174"/>
      <c r="BP87" s="174"/>
      <c r="BQ87" s="348"/>
      <c r="BR87" s="174"/>
      <c r="BS87" s="174"/>
      <c r="BT87" s="174"/>
      <c r="BU87" s="174"/>
      <c r="BV87" s="174"/>
      <c r="BW87" s="348"/>
      <c r="BX87" s="174"/>
      <c r="BY87" s="174"/>
      <c r="BZ87" s="174"/>
      <c r="CA87" s="174"/>
      <c r="CB87" s="174"/>
      <c r="CC87" s="348"/>
      <c r="CD87" s="174"/>
      <c r="CE87" s="174"/>
      <c r="CF87" s="174"/>
      <c r="CG87" s="174"/>
      <c r="CH87" s="174"/>
      <c r="CI87" s="348"/>
      <c r="CJ87" s="174"/>
      <c r="CK87" s="174"/>
      <c r="CL87" s="174"/>
      <c r="CM87" s="174"/>
      <c r="CN87" s="174"/>
      <c r="CO87" s="348"/>
      <c r="CP87" s="174"/>
      <c r="CQ87" s="174"/>
      <c r="CR87" s="174"/>
      <c r="CS87" s="174"/>
      <c r="CT87" s="174"/>
      <c r="CU87" s="348"/>
      <c r="CV87" s="174"/>
      <c r="CW87" s="174"/>
      <c r="CX87" s="174"/>
      <c r="CY87" s="174"/>
      <c r="CZ87" s="174"/>
      <c r="DA87" s="348"/>
      <c r="DB87" s="174"/>
      <c r="DC87" s="174"/>
      <c r="DD87" s="174"/>
      <c r="DE87" s="174"/>
      <c r="DF87" s="174"/>
      <c r="DG87" s="348"/>
      <c r="DH87" s="174"/>
      <c r="DI87" s="174"/>
      <c r="DJ87" s="174"/>
      <c r="DK87" s="174"/>
      <c r="DL87" s="174"/>
      <c r="DM87" s="348"/>
      <c r="DN87" s="174"/>
      <c r="DO87" s="174"/>
      <c r="DP87" s="174"/>
      <c r="DQ87" s="174"/>
      <c r="DR87" s="174"/>
      <c r="DS87" s="348"/>
      <c r="DT87" s="174"/>
      <c r="DU87" s="174"/>
      <c r="DV87" s="174"/>
      <c r="DW87" s="174"/>
      <c r="DX87" s="174"/>
      <c r="DY87" s="348"/>
      <c r="DZ87" s="174"/>
      <c r="EA87" s="174"/>
      <c r="EB87" s="174"/>
      <c r="EC87" s="174"/>
      <c r="ED87" s="174"/>
      <c r="EE87" s="348"/>
      <c r="EF87" s="174"/>
      <c r="EG87" s="174"/>
      <c r="EH87" s="174"/>
      <c r="EI87" s="174"/>
      <c r="EJ87" s="174"/>
      <c r="EK87" s="348"/>
      <c r="EL87" s="174"/>
      <c r="EM87" s="174"/>
      <c r="EN87" s="174"/>
      <c r="EO87" s="174"/>
      <c r="EP87" s="174"/>
      <c r="EQ87" s="348"/>
      <c r="ER87" s="174"/>
      <c r="ES87" s="174"/>
      <c r="ET87" s="174"/>
      <c r="EU87" s="174"/>
      <c r="EV87" s="174"/>
      <c r="EW87" s="348"/>
      <c r="EX87" s="174"/>
      <c r="EY87" s="174"/>
      <c r="EZ87" s="174"/>
      <c r="FA87" s="174"/>
      <c r="FB87" s="174"/>
      <c r="FC87" s="348"/>
      <c r="FD87" s="174"/>
      <c r="FE87" s="174"/>
      <c r="FF87" s="174"/>
      <c r="FG87" s="174"/>
      <c r="FH87" s="174"/>
      <c r="FI87" s="348"/>
      <c r="FJ87" s="174"/>
      <c r="FK87" s="174"/>
      <c r="FL87" s="174"/>
      <c r="FM87" s="174"/>
      <c r="FN87" s="174"/>
      <c r="FO87" s="348"/>
      <c r="FP87" s="174"/>
      <c r="FQ87" s="174"/>
      <c r="FR87" s="174"/>
      <c r="FS87" s="174"/>
      <c r="FT87" s="174"/>
      <c r="FU87" s="348"/>
      <c r="FV87" s="174"/>
      <c r="FW87" s="174"/>
      <c r="FX87" s="174"/>
      <c r="FY87" s="174"/>
      <c r="FZ87" s="174"/>
      <c r="GA87" s="348"/>
      <c r="GB87" s="174"/>
      <c r="GC87" s="174"/>
      <c r="GD87" s="174"/>
      <c r="GE87" s="174"/>
      <c r="GF87" s="174"/>
      <c r="GG87" s="348"/>
      <c r="GH87" s="174"/>
      <c r="GI87" s="174"/>
      <c r="GJ87" s="174"/>
      <c r="GK87" s="174"/>
      <c r="GL87" s="174"/>
      <c r="GM87" s="348"/>
      <c r="GN87" s="174"/>
      <c r="GO87" s="174"/>
      <c r="GP87" s="174"/>
      <c r="GQ87" s="174"/>
      <c r="GR87" s="174"/>
      <c r="GS87" s="348"/>
      <c r="GT87" s="174"/>
      <c r="GU87" s="174"/>
      <c r="GV87" s="174"/>
      <c r="GW87" s="174"/>
      <c r="GX87" s="174"/>
      <c r="GY87" s="348"/>
      <c r="GZ87" s="174"/>
      <c r="HA87" s="174"/>
      <c r="HB87" s="174"/>
      <c r="HC87" s="174"/>
      <c r="HD87" s="174"/>
      <c r="HE87" s="348"/>
      <c r="HF87" s="174"/>
      <c r="HG87" s="174"/>
      <c r="HH87" s="174"/>
      <c r="HI87" s="174"/>
      <c r="HJ87" s="174"/>
      <c r="HK87" s="348"/>
      <c r="HL87" s="174"/>
      <c r="HM87" s="174"/>
      <c r="HN87" s="174"/>
      <c r="HO87" s="174"/>
      <c r="HP87" s="174"/>
      <c r="HQ87" s="348"/>
      <c r="HR87" s="174"/>
      <c r="HS87" s="174"/>
      <c r="HT87" s="174"/>
      <c r="HU87" s="174"/>
      <c r="HV87" s="174"/>
      <c r="HW87" s="348"/>
      <c r="HX87" s="174"/>
      <c r="HY87" s="174"/>
      <c r="HZ87" s="174"/>
      <c r="IA87" s="174"/>
      <c r="IB87" s="174"/>
      <c r="IC87" s="348"/>
      <c r="ID87" s="174"/>
      <c r="IE87" s="174"/>
      <c r="IF87" s="174"/>
      <c r="IG87" s="174"/>
      <c r="IH87" s="174"/>
      <c r="II87" s="348"/>
      <c r="IJ87" s="174"/>
      <c r="IK87" s="174"/>
      <c r="IL87" s="174"/>
      <c r="IM87" s="174"/>
      <c r="IN87" s="174"/>
      <c r="IO87" s="348"/>
      <c r="IP87" s="174"/>
      <c r="IQ87" s="174"/>
      <c r="IR87" s="174"/>
      <c r="IS87" s="174"/>
      <c r="IT87" s="174"/>
      <c r="IU87" s="348"/>
      <c r="IV87" s="174"/>
    </row>
    <row r="88" spans="1:256" ht="15.75" thickBot="1">
      <c r="A88" s="358"/>
      <c r="B88" s="370"/>
      <c r="C88" s="370"/>
      <c r="D88" s="370"/>
      <c r="E88" s="362"/>
      <c r="F88" s="379"/>
      <c r="G88" s="439"/>
      <c r="H88" s="374"/>
      <c r="I88" s="374"/>
      <c r="J88" s="374"/>
      <c r="K88" s="865"/>
      <c r="L88" s="865"/>
      <c r="M88" s="865"/>
      <c r="N88" s="865"/>
      <c r="O88" s="865"/>
      <c r="P88" s="865"/>
      <c r="Q88" s="867"/>
      <c r="R88" s="174"/>
      <c r="S88" s="174"/>
      <c r="T88" s="174"/>
      <c r="U88" s="348"/>
      <c r="V88" s="174"/>
      <c r="W88" s="174"/>
      <c r="X88" s="174"/>
      <c r="Y88" s="174"/>
      <c r="Z88" s="174"/>
      <c r="AA88" s="348"/>
      <c r="AB88" s="174"/>
      <c r="AC88" s="174"/>
      <c r="AD88" s="174"/>
      <c r="AE88" s="174"/>
      <c r="AF88" s="174"/>
      <c r="AG88" s="348"/>
      <c r="AH88" s="174"/>
      <c r="AI88" s="174"/>
      <c r="AJ88" s="174"/>
      <c r="AK88" s="174"/>
      <c r="AL88" s="174"/>
      <c r="AM88" s="348"/>
      <c r="AN88" s="174"/>
      <c r="AO88" s="174"/>
      <c r="AP88" s="174"/>
      <c r="AQ88" s="174"/>
      <c r="AR88" s="174"/>
      <c r="AS88" s="348"/>
      <c r="AT88" s="174"/>
      <c r="AU88" s="174"/>
      <c r="AV88" s="174"/>
      <c r="AW88" s="174"/>
      <c r="AX88" s="174"/>
      <c r="AY88" s="348"/>
      <c r="AZ88" s="174"/>
      <c r="BA88" s="174"/>
      <c r="BB88" s="174"/>
      <c r="BC88" s="174"/>
      <c r="BD88" s="174"/>
      <c r="BE88" s="348"/>
      <c r="BF88" s="174"/>
      <c r="BG88" s="174"/>
      <c r="BH88" s="174"/>
      <c r="BI88" s="174"/>
      <c r="BJ88" s="174"/>
      <c r="BK88" s="348"/>
      <c r="BL88" s="174"/>
      <c r="BM88" s="174"/>
      <c r="BN88" s="174"/>
      <c r="BO88" s="174"/>
      <c r="BP88" s="174"/>
      <c r="BQ88" s="348"/>
      <c r="BR88" s="174"/>
      <c r="BS88" s="174"/>
      <c r="BT88" s="174"/>
      <c r="BU88" s="174"/>
      <c r="BV88" s="174"/>
      <c r="BW88" s="348"/>
      <c r="BX88" s="174"/>
      <c r="BY88" s="174"/>
      <c r="BZ88" s="174"/>
      <c r="CA88" s="174"/>
      <c r="CB88" s="174"/>
      <c r="CC88" s="348"/>
      <c r="CD88" s="174"/>
      <c r="CE88" s="174"/>
      <c r="CF88" s="174"/>
      <c r="CG88" s="174"/>
      <c r="CH88" s="174"/>
      <c r="CI88" s="348"/>
      <c r="CJ88" s="174"/>
      <c r="CK88" s="174"/>
      <c r="CL88" s="174"/>
      <c r="CM88" s="174"/>
      <c r="CN88" s="174"/>
      <c r="CO88" s="348"/>
      <c r="CP88" s="174"/>
      <c r="CQ88" s="174"/>
      <c r="CR88" s="174"/>
      <c r="CS88" s="174"/>
      <c r="CT88" s="174"/>
      <c r="CU88" s="348"/>
      <c r="CV88" s="174"/>
      <c r="CW88" s="174"/>
      <c r="CX88" s="174"/>
      <c r="CY88" s="174"/>
      <c r="CZ88" s="174"/>
      <c r="DA88" s="348"/>
      <c r="DB88" s="174"/>
      <c r="DC88" s="174"/>
      <c r="DD88" s="174"/>
      <c r="DE88" s="174"/>
      <c r="DF88" s="174"/>
      <c r="DG88" s="348"/>
      <c r="DH88" s="174"/>
      <c r="DI88" s="174"/>
      <c r="DJ88" s="174"/>
      <c r="DK88" s="174"/>
      <c r="DL88" s="174"/>
      <c r="DM88" s="348"/>
      <c r="DN88" s="174"/>
      <c r="DO88" s="174"/>
      <c r="DP88" s="174"/>
      <c r="DQ88" s="174"/>
      <c r="DR88" s="174"/>
      <c r="DS88" s="348"/>
      <c r="DT88" s="174"/>
      <c r="DU88" s="174"/>
      <c r="DV88" s="174"/>
      <c r="DW88" s="174"/>
      <c r="DX88" s="174"/>
      <c r="DY88" s="348"/>
      <c r="DZ88" s="174"/>
      <c r="EA88" s="174"/>
      <c r="EB88" s="174"/>
      <c r="EC88" s="174"/>
      <c r="ED88" s="174"/>
      <c r="EE88" s="348"/>
      <c r="EF88" s="174"/>
      <c r="EG88" s="174"/>
      <c r="EH88" s="174"/>
      <c r="EI88" s="174"/>
      <c r="EJ88" s="174"/>
      <c r="EK88" s="348"/>
      <c r="EL88" s="174"/>
      <c r="EM88" s="174"/>
      <c r="EN88" s="174"/>
      <c r="EO88" s="174"/>
      <c r="EP88" s="174"/>
      <c r="EQ88" s="348"/>
      <c r="ER88" s="174"/>
      <c r="ES88" s="174"/>
      <c r="ET88" s="174"/>
      <c r="EU88" s="174"/>
      <c r="EV88" s="174"/>
      <c r="EW88" s="348"/>
      <c r="EX88" s="174"/>
      <c r="EY88" s="174"/>
      <c r="EZ88" s="174"/>
      <c r="FA88" s="174"/>
      <c r="FB88" s="174"/>
      <c r="FC88" s="348"/>
      <c r="FD88" s="174"/>
      <c r="FE88" s="174"/>
      <c r="FF88" s="174"/>
      <c r="FG88" s="174"/>
      <c r="FH88" s="174"/>
      <c r="FI88" s="348"/>
      <c r="FJ88" s="174"/>
      <c r="FK88" s="174"/>
      <c r="FL88" s="174"/>
      <c r="FM88" s="174"/>
      <c r="FN88" s="174"/>
      <c r="FO88" s="348"/>
      <c r="FP88" s="174"/>
      <c r="FQ88" s="174"/>
      <c r="FR88" s="174"/>
      <c r="FS88" s="174"/>
      <c r="FT88" s="174"/>
      <c r="FU88" s="348"/>
      <c r="FV88" s="174"/>
      <c r="FW88" s="174"/>
      <c r="FX88" s="174"/>
      <c r="FY88" s="174"/>
      <c r="FZ88" s="174"/>
      <c r="GA88" s="348"/>
      <c r="GB88" s="174"/>
      <c r="GC88" s="174"/>
      <c r="GD88" s="174"/>
      <c r="GE88" s="174"/>
      <c r="GF88" s="174"/>
      <c r="GG88" s="348"/>
      <c r="GH88" s="174"/>
      <c r="GI88" s="174"/>
      <c r="GJ88" s="174"/>
      <c r="GK88" s="174"/>
      <c r="GL88" s="174"/>
      <c r="GM88" s="348"/>
      <c r="GN88" s="174"/>
      <c r="GO88" s="174"/>
      <c r="GP88" s="174"/>
      <c r="GQ88" s="174"/>
      <c r="GR88" s="174"/>
      <c r="GS88" s="348"/>
      <c r="GT88" s="174"/>
      <c r="GU88" s="174"/>
      <c r="GV88" s="174"/>
      <c r="GW88" s="174"/>
      <c r="GX88" s="174"/>
      <c r="GY88" s="348"/>
      <c r="GZ88" s="174"/>
      <c r="HA88" s="174"/>
      <c r="HB88" s="174"/>
      <c r="HC88" s="174"/>
      <c r="HD88" s="174"/>
      <c r="HE88" s="348"/>
      <c r="HF88" s="174"/>
      <c r="HG88" s="174"/>
      <c r="HH88" s="174"/>
      <c r="HI88" s="174"/>
      <c r="HJ88" s="174"/>
      <c r="HK88" s="348"/>
      <c r="HL88" s="174"/>
      <c r="HM88" s="174"/>
      <c r="HN88" s="174"/>
      <c r="HO88" s="174"/>
      <c r="HP88" s="174"/>
      <c r="HQ88" s="348"/>
      <c r="HR88" s="174"/>
      <c r="HS88" s="174"/>
      <c r="HT88" s="174"/>
      <c r="HU88" s="174"/>
      <c r="HV88" s="174"/>
      <c r="HW88" s="348"/>
      <c r="HX88" s="174"/>
      <c r="HY88" s="174"/>
      <c r="HZ88" s="174"/>
      <c r="IA88" s="174"/>
      <c r="IB88" s="174"/>
      <c r="IC88" s="348"/>
      <c r="ID88" s="174"/>
      <c r="IE88" s="174"/>
      <c r="IF88" s="174"/>
      <c r="IG88" s="174"/>
      <c r="IH88" s="174"/>
      <c r="II88" s="348"/>
      <c r="IJ88" s="174"/>
      <c r="IK88" s="174"/>
      <c r="IL88" s="174"/>
      <c r="IM88" s="174"/>
      <c r="IN88" s="174"/>
      <c r="IO88" s="348"/>
      <c r="IP88" s="174"/>
      <c r="IQ88" s="174"/>
      <c r="IR88" s="174"/>
      <c r="IS88" s="174"/>
      <c r="IT88" s="174"/>
      <c r="IU88" s="348"/>
      <c r="IV88" s="174"/>
    </row>
    <row r="89" spans="1:256" ht="15.75">
      <c r="A89" s="174"/>
      <c r="B89" s="174"/>
      <c r="C89" s="174"/>
      <c r="D89" s="174"/>
      <c r="E89" s="354"/>
      <c r="F89" s="174"/>
      <c r="G89" s="99"/>
      <c r="H89" s="99"/>
      <c r="I89" s="99"/>
      <c r="J89" s="99"/>
      <c r="K89" s="99"/>
      <c r="L89" s="862"/>
      <c r="M89" s="99"/>
      <c r="N89" s="99"/>
      <c r="O89" s="99"/>
      <c r="P89" s="99"/>
      <c r="Q89" s="99"/>
      <c r="R89" s="174"/>
      <c r="S89" s="174"/>
      <c r="T89" s="174"/>
      <c r="U89" s="348"/>
      <c r="V89" s="174"/>
      <c r="W89" s="174"/>
      <c r="X89" s="174"/>
      <c r="Y89" s="174"/>
      <c r="Z89" s="174"/>
      <c r="AA89" s="348"/>
      <c r="AB89" s="174"/>
      <c r="AC89" s="174"/>
      <c r="AD89" s="174"/>
      <c r="AE89" s="174"/>
      <c r="AF89" s="174"/>
      <c r="AG89" s="348"/>
      <c r="AH89" s="174"/>
      <c r="AI89" s="174"/>
      <c r="AJ89" s="174"/>
      <c r="AK89" s="174"/>
      <c r="AL89" s="174"/>
      <c r="AM89" s="348"/>
      <c r="AN89" s="174"/>
      <c r="AO89" s="174"/>
      <c r="AP89" s="174"/>
      <c r="AQ89" s="174"/>
      <c r="AR89" s="174"/>
      <c r="AS89" s="348"/>
      <c r="AT89" s="174"/>
      <c r="AU89" s="174"/>
      <c r="AV89" s="174"/>
      <c r="AW89" s="174"/>
      <c r="AX89" s="174"/>
      <c r="AY89" s="348"/>
      <c r="AZ89" s="174"/>
      <c r="BA89" s="174"/>
      <c r="BB89" s="174"/>
      <c r="BC89" s="174"/>
      <c r="BD89" s="174"/>
      <c r="BE89" s="348"/>
      <c r="BF89" s="174"/>
      <c r="BG89" s="174"/>
      <c r="BH89" s="174"/>
      <c r="BI89" s="174"/>
      <c r="BJ89" s="174"/>
      <c r="BK89" s="348"/>
      <c r="BL89" s="174"/>
      <c r="BM89" s="174"/>
      <c r="BN89" s="174"/>
      <c r="BO89" s="174"/>
      <c r="BP89" s="174"/>
      <c r="BQ89" s="348"/>
      <c r="BR89" s="174"/>
      <c r="BS89" s="174"/>
      <c r="BT89" s="174"/>
      <c r="BU89" s="174"/>
      <c r="BV89" s="174"/>
      <c r="BW89" s="348"/>
      <c r="BX89" s="174"/>
      <c r="BY89" s="174"/>
      <c r="BZ89" s="174"/>
      <c r="CA89" s="174"/>
      <c r="CB89" s="174"/>
      <c r="CC89" s="348"/>
      <c r="CD89" s="174"/>
      <c r="CE89" s="174"/>
      <c r="CF89" s="174"/>
      <c r="CG89" s="174"/>
      <c r="CH89" s="174"/>
      <c r="CI89" s="348"/>
      <c r="CJ89" s="174"/>
      <c r="CK89" s="174"/>
      <c r="CL89" s="174"/>
      <c r="CM89" s="174"/>
      <c r="CN89" s="174"/>
      <c r="CO89" s="348"/>
      <c r="CP89" s="174"/>
      <c r="CQ89" s="174"/>
      <c r="CR89" s="174"/>
      <c r="CS89" s="174"/>
      <c r="CT89" s="174"/>
      <c r="CU89" s="348"/>
      <c r="CV89" s="174"/>
      <c r="CW89" s="174"/>
      <c r="CX89" s="174"/>
      <c r="CY89" s="174"/>
      <c r="CZ89" s="174"/>
      <c r="DA89" s="348"/>
      <c r="DB89" s="174"/>
      <c r="DC89" s="174"/>
      <c r="DD89" s="174"/>
      <c r="DE89" s="174"/>
      <c r="DF89" s="174"/>
      <c r="DG89" s="348"/>
      <c r="DH89" s="174"/>
      <c r="DI89" s="174"/>
      <c r="DJ89" s="174"/>
      <c r="DK89" s="174"/>
      <c r="DL89" s="174"/>
      <c r="DM89" s="348"/>
      <c r="DN89" s="174"/>
      <c r="DO89" s="174"/>
      <c r="DP89" s="174"/>
      <c r="DQ89" s="174"/>
      <c r="DR89" s="174"/>
      <c r="DS89" s="348"/>
      <c r="DT89" s="174"/>
      <c r="DU89" s="174"/>
      <c r="DV89" s="174"/>
      <c r="DW89" s="174"/>
      <c r="DX89" s="174"/>
      <c r="DY89" s="348"/>
      <c r="DZ89" s="174"/>
      <c r="EA89" s="174"/>
      <c r="EB89" s="174"/>
      <c r="EC89" s="174"/>
      <c r="ED89" s="174"/>
      <c r="EE89" s="348"/>
      <c r="EF89" s="174"/>
      <c r="EG89" s="174"/>
      <c r="EH89" s="174"/>
      <c r="EI89" s="174"/>
      <c r="EJ89" s="174"/>
      <c r="EK89" s="348"/>
      <c r="EL89" s="174"/>
      <c r="EM89" s="174"/>
      <c r="EN89" s="174"/>
      <c r="EO89" s="174"/>
      <c r="EP89" s="174"/>
      <c r="EQ89" s="348"/>
      <c r="ER89" s="174"/>
      <c r="ES89" s="174"/>
      <c r="ET89" s="174"/>
      <c r="EU89" s="174"/>
      <c r="EV89" s="174"/>
      <c r="EW89" s="348"/>
      <c r="EX89" s="174"/>
      <c r="EY89" s="174"/>
      <c r="EZ89" s="174"/>
      <c r="FA89" s="174"/>
      <c r="FB89" s="174"/>
      <c r="FC89" s="348"/>
      <c r="FD89" s="174"/>
      <c r="FE89" s="174"/>
      <c r="FF89" s="174"/>
      <c r="FG89" s="174"/>
      <c r="FH89" s="174"/>
      <c r="FI89" s="348"/>
      <c r="FJ89" s="174"/>
      <c r="FK89" s="174"/>
      <c r="FL89" s="174"/>
      <c r="FM89" s="174"/>
      <c r="FN89" s="174"/>
      <c r="FO89" s="348"/>
      <c r="FP89" s="174"/>
      <c r="FQ89" s="174"/>
      <c r="FR89" s="174"/>
      <c r="FS89" s="174"/>
      <c r="FT89" s="174"/>
      <c r="FU89" s="348"/>
      <c r="FV89" s="174"/>
      <c r="FW89" s="174"/>
      <c r="FX89" s="174"/>
      <c r="FY89" s="174"/>
      <c r="FZ89" s="174"/>
      <c r="GA89" s="348"/>
      <c r="GB89" s="174"/>
      <c r="GC89" s="174"/>
      <c r="GD89" s="174"/>
      <c r="GE89" s="174"/>
      <c r="GF89" s="174"/>
      <c r="GG89" s="348"/>
      <c r="GH89" s="174"/>
      <c r="GI89" s="174"/>
      <c r="GJ89" s="174"/>
      <c r="GK89" s="174"/>
      <c r="GL89" s="174"/>
      <c r="GM89" s="348"/>
      <c r="GN89" s="174"/>
      <c r="GO89" s="174"/>
      <c r="GP89" s="174"/>
      <c r="GQ89" s="174"/>
      <c r="GR89" s="174"/>
      <c r="GS89" s="348"/>
      <c r="GT89" s="174"/>
      <c r="GU89" s="174"/>
      <c r="GV89" s="174"/>
      <c r="GW89" s="174"/>
      <c r="GX89" s="174"/>
      <c r="GY89" s="348"/>
      <c r="GZ89" s="174"/>
      <c r="HA89" s="174"/>
      <c r="HB89" s="174"/>
      <c r="HC89" s="174"/>
      <c r="HD89" s="174"/>
      <c r="HE89" s="348"/>
      <c r="HF89" s="174"/>
      <c r="HG89" s="174"/>
      <c r="HH89" s="174"/>
      <c r="HI89" s="174"/>
      <c r="HJ89" s="174"/>
      <c r="HK89" s="348"/>
      <c r="HL89" s="174"/>
      <c r="HM89" s="174"/>
      <c r="HN89" s="174"/>
      <c r="HO89" s="174"/>
      <c r="HP89" s="174"/>
      <c r="HQ89" s="348"/>
      <c r="HR89" s="174"/>
      <c r="HS89" s="174"/>
      <c r="HT89" s="174"/>
      <c r="HU89" s="174"/>
      <c r="HV89" s="174"/>
      <c r="HW89" s="348"/>
      <c r="HX89" s="174"/>
      <c r="HY89" s="174"/>
      <c r="HZ89" s="174"/>
      <c r="IA89" s="174"/>
      <c r="IB89" s="174"/>
      <c r="IC89" s="348"/>
      <c r="ID89" s="174"/>
      <c r="IE89" s="174"/>
      <c r="IF89" s="174"/>
      <c r="IG89" s="174"/>
      <c r="IH89" s="174"/>
      <c r="II89" s="348"/>
      <c r="IJ89" s="174"/>
      <c r="IK89" s="174"/>
      <c r="IL89" s="174"/>
      <c r="IM89" s="174"/>
      <c r="IN89" s="174"/>
      <c r="IO89" s="348"/>
      <c r="IP89" s="174"/>
      <c r="IQ89" s="174"/>
      <c r="IR89" s="174"/>
      <c r="IS89" s="174"/>
      <c r="IT89" s="174"/>
      <c r="IU89" s="348"/>
      <c r="IV89" s="174"/>
    </row>
    <row r="90" spans="1:41"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row>
    <row r="91" spans="1:41" ht="16.5" thickBot="1">
      <c r="A91" s="681" t="s">
        <v>587</v>
      </c>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row>
    <row r="92" spans="1:41" ht="33" customHeight="1" thickBot="1">
      <c r="A92" s="1501" t="s">
        <v>72</v>
      </c>
      <c r="B92" s="1502"/>
      <c r="C92" s="1502"/>
      <c r="D92" s="1502"/>
      <c r="E92" s="1502"/>
      <c r="F92" s="1503"/>
      <c r="G92" s="848" t="str">
        <f>+C94</f>
        <v>Zonal Transmission Network 12 CP Average</v>
      </c>
      <c r="H92" s="849"/>
      <c r="I92" s="1473" t="s">
        <v>397</v>
      </c>
      <c r="J92" s="1474"/>
      <c r="K92" s="1474"/>
      <c r="L92" s="1474"/>
      <c r="M92" s="1474"/>
      <c r="N92" s="1474"/>
      <c r="O92" s="1474"/>
      <c r="P92" s="1474"/>
      <c r="Q92" s="889"/>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row>
    <row r="93" spans="1:41" ht="15.75">
      <c r="A93" s="353"/>
      <c r="B93" s="216" t="s">
        <v>1048</v>
      </c>
      <c r="C93" s="99"/>
      <c r="D93" s="99"/>
      <c r="E93" s="182"/>
      <c r="F93" s="864"/>
      <c r="G93" s="99"/>
      <c r="H93" s="99"/>
      <c r="I93" s="99"/>
      <c r="J93" s="99"/>
      <c r="K93" s="99"/>
      <c r="L93" s="99"/>
      <c r="M93" s="99"/>
      <c r="N93" s="99"/>
      <c r="O93" s="99"/>
      <c r="P93" s="99"/>
      <c r="Q93" s="847"/>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row>
    <row r="94" spans="1:41" ht="33" customHeight="1" thickBot="1">
      <c r="A94" s="358">
        <f>+'Appendix A'!A255</f>
        <v>126</v>
      </c>
      <c r="B94" s="370"/>
      <c r="C94" s="360" t="str">
        <f>+'Appendix A'!C255</f>
        <v>Zonal Transmission Network 12 CP Average</v>
      </c>
      <c r="D94" s="361"/>
      <c r="E94" s="362" t="str">
        <f>+'Appendix A'!E255</f>
        <v>(Note K)</v>
      </c>
      <c r="F94" s="890" t="s">
        <v>1224</v>
      </c>
      <c r="G94" s="1033">
        <f>Inputs!D205</f>
        <v>962.02</v>
      </c>
      <c r="H94" s="774"/>
      <c r="I94" s="1522" t="s">
        <v>483</v>
      </c>
      <c r="J94" s="1523"/>
      <c r="K94" s="1523"/>
      <c r="L94" s="1523"/>
      <c r="M94" s="1523"/>
      <c r="N94" s="1523"/>
      <c r="O94" s="1523"/>
      <c r="P94" s="1523"/>
      <c r="Q94" s="389"/>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row>
    <row r="95" spans="1:41" ht="15.75">
      <c r="A95" s="174"/>
      <c r="B95" s="174"/>
      <c r="C95" s="348"/>
      <c r="D95" s="79"/>
      <c r="E95" s="354"/>
      <c r="F95" s="348"/>
      <c r="G95" s="684"/>
      <c r="H95" s="684"/>
      <c r="I95" s="213"/>
      <c r="J95" s="107"/>
      <c r="K95" s="107"/>
      <c r="L95" s="107"/>
      <c r="M95" s="107"/>
      <c r="N95" s="107"/>
      <c r="O95" s="107"/>
      <c r="P95" s="107"/>
      <c r="Q95" s="107"/>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row>
    <row r="96" spans="1:41" ht="15.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row>
    <row r="97" spans="1:41" ht="15.75">
      <c r="A97" s="383"/>
      <c r="B97" s="55"/>
      <c r="C97" s="55"/>
      <c r="D97" s="55"/>
      <c r="E97" s="55"/>
      <c r="F97" s="98" t="s">
        <v>1067</v>
      </c>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row>
    <row r="98" spans="1:41" ht="15">
      <c r="A98" s="55"/>
      <c r="B98" s="55"/>
      <c r="C98" s="55"/>
      <c r="D98" s="55"/>
      <c r="E98" s="55"/>
      <c r="F98" s="98" t="s">
        <v>346</v>
      </c>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row>
    <row r="99" spans="18:41" ht="1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row>
    <row r="100" spans="18:41" ht="1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row>
    <row r="101" spans="18:41" ht="1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row>
    <row r="102" spans="18:41" ht="1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row>
    <row r="103" spans="18:41" ht="1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row>
    <row r="104" spans="18:41" ht="1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row>
    <row r="105" spans="18:41" ht="1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row>
    <row r="106" spans="18:41" ht="1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row>
    <row r="107" spans="18:41" ht="1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row>
    <row r="108" spans="18:41" ht="1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row>
    <row r="109" spans="18:41" ht="1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row>
    <row r="110" spans="18:41" ht="1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row>
    <row r="111" spans="18:41" ht="1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row>
    <row r="112" spans="18:41" ht="1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row>
    <row r="113" spans="18:41" ht="1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row>
    <row r="114" spans="18:41" ht="1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row>
    <row r="115" spans="18:41" ht="1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row>
    <row r="116" spans="18:41" ht="1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row>
    <row r="117" spans="18:41" ht="1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row>
    <row r="118" spans="18:41" ht="1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row>
    <row r="119" spans="18:41" ht="1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row>
    <row r="120" spans="18:41" ht="1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row>
    <row r="121" spans="18:41" ht="1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row>
    <row r="122" spans="18:41" ht="1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row>
    <row r="123" spans="18:41" ht="1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row>
    <row r="124" spans="18:41" ht="1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row>
    <row r="125" spans="18:41" ht="1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row>
    <row r="126" spans="18:41" ht="1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row>
    <row r="127" spans="18:41" ht="1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row>
    <row r="128" spans="18:41" ht="1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row>
    <row r="129" spans="18:41" ht="1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row>
    <row r="130" spans="18:41" ht="1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row>
    <row r="131" spans="18:41" ht="1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row>
    <row r="132" spans="18:41" ht="1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row>
    <row r="133" spans="18:41" ht="1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row>
    <row r="134" spans="18:41" ht="1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row>
    <row r="135" spans="18:41" ht="1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row>
    <row r="136" spans="18:41" ht="1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row>
    <row r="137" spans="18:41" ht="1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row>
    <row r="138" spans="18:41" ht="1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row>
    <row r="139" spans="18:41" ht="1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row>
    <row r="140" spans="18:41" ht="1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row>
    <row r="141" spans="18:41" ht="1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row>
    <row r="142" spans="18:41" ht="1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row>
    <row r="143" spans="18:41" ht="1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row>
    <row r="144" spans="18:41" ht="1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row>
    <row r="145" spans="18:41" ht="1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row>
    <row r="146" spans="18:41" ht="1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row>
    <row r="147" spans="18:41" ht="1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row>
    <row r="148" spans="18:41" ht="1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row>
    <row r="149" spans="18:41" ht="1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row>
    <row r="150" spans="18:41" ht="1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row>
    <row r="151" spans="18:41" ht="1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row>
    <row r="152" spans="18:41" ht="1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row>
    <row r="153" spans="18:41" ht="1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row>
    <row r="154" spans="18:41" ht="1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row>
    <row r="155" spans="18:41" ht="1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row>
    <row r="156" spans="18:41" ht="1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row>
    <row r="157" spans="18:41" ht="1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row>
    <row r="158" spans="18:41" ht="1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row>
    <row r="159" spans="18:41" ht="1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row>
    <row r="160" spans="18:41" ht="1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row>
    <row r="161" spans="18:41" ht="1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row>
    <row r="162" spans="18:41" ht="1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row>
    <row r="163" spans="18:41" ht="1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row>
    <row r="164" spans="18:41" ht="1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row>
    <row r="165" spans="18:41" ht="1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row>
    <row r="166" spans="18:41" ht="1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row>
    <row r="167" spans="18:41" ht="1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row>
    <row r="168" spans="18:41" ht="1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row>
    <row r="169" spans="18:41" ht="1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row>
    <row r="170" spans="18:41" ht="1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row>
    <row r="171" spans="18:41" ht="1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row>
    <row r="172" spans="18:41" ht="1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row>
    <row r="173" spans="18:41" ht="1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row>
    <row r="174" spans="18:41" ht="1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row>
    <row r="175" spans="18:41" ht="1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row>
    <row r="176" spans="18:41" ht="1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row>
    <row r="177" spans="18:41" ht="1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row>
    <row r="178" spans="18:41" ht="1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row>
    <row r="179" spans="18:41" ht="1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row>
    <row r="180" spans="18:41" ht="1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row>
    <row r="181" spans="18:41" ht="1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row>
    <row r="182" spans="18:41" ht="1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row>
    <row r="183" spans="18:41" ht="1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row>
    <row r="184" spans="18:41" ht="1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row>
    <row r="185" spans="18:41" ht="1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row>
    <row r="186" spans="18:41" ht="1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row>
    <row r="187" spans="18:41" ht="1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row>
    <row r="188" spans="18:41" ht="1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row>
    <row r="189" spans="18:41" ht="1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row>
    <row r="190" spans="18:41" ht="1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row>
    <row r="191" spans="18:41" ht="1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row>
    <row r="192" spans="18:41" ht="1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row>
    <row r="193" spans="18:41" ht="1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row>
    <row r="194" spans="18:41" ht="1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row>
    <row r="195" spans="18:41" ht="1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row>
    <row r="196" spans="18:41" ht="1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row>
    <row r="197" spans="18:41" ht="1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row>
    <row r="198" spans="18:41" ht="1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row>
    <row r="199" spans="18:41" ht="1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row>
    <row r="200" spans="18:41" ht="1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row>
    <row r="201" spans="18:41" ht="1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row>
    <row r="202" spans="18:41" ht="1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row>
    <row r="203" spans="18:41" ht="1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row>
    <row r="204" spans="18:41" ht="1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row>
    <row r="205" spans="18:41" ht="1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row>
    <row r="206" spans="18:41" ht="1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row>
    <row r="207" spans="18:41" ht="1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row>
    <row r="208" spans="18:41" ht="1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row>
    <row r="209" spans="18:41" ht="1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row>
    <row r="210" spans="18:41" ht="1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row>
    <row r="211" spans="18:41" ht="1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row>
    <row r="212" spans="18:41" ht="1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row>
    <row r="213" spans="18:41" ht="1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row>
    <row r="214" spans="18:41" ht="1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row>
    <row r="215" spans="18:41" ht="1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row>
    <row r="216" spans="18:41" ht="1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row>
    <row r="217" spans="18:41" ht="1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row>
    <row r="218" spans="18:41" ht="1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row>
    <row r="219" spans="18:41" ht="1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row>
    <row r="220" spans="18:41" ht="1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row>
    <row r="221" spans="18:41" ht="1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row>
    <row r="222" spans="18:41" ht="1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row>
    <row r="223" spans="18:41" ht="1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row>
    <row r="224" spans="18:41" ht="1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row>
    <row r="225" spans="18:41" ht="1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row>
    <row r="226" spans="18:41" ht="1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row>
    <row r="227" spans="18:41" ht="1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row>
    <row r="228" spans="18:41" ht="1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row>
    <row r="229" spans="18:41" ht="1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row>
    <row r="230" spans="18:41" ht="1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row>
    <row r="231" spans="18:41" ht="1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row>
    <row r="232" spans="18:41" ht="1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row>
    <row r="233" spans="18:41" ht="1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row>
    <row r="234" spans="18:41" ht="1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row>
    <row r="235" spans="18:41" ht="1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row>
    <row r="236" spans="18:41" ht="1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row>
    <row r="237" spans="18:41" ht="1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row>
    <row r="238" spans="18:41" ht="1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row>
    <row r="239" spans="18:41" ht="1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row>
    <row r="240" spans="18:41" ht="1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row>
    <row r="241" spans="18:41" ht="1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row>
    <row r="242" spans="18:41" ht="1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row>
    <row r="243" spans="18:41" ht="1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row>
    <row r="244" spans="18:41" ht="1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row>
    <row r="245" spans="18:41" ht="1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row>
    <row r="246" spans="18:41" ht="1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row>
    <row r="247" spans="18:41" ht="1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row>
    <row r="248" spans="18:41" ht="1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row>
    <row r="249" spans="18:41" ht="1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row>
    <row r="250" spans="18:41" ht="1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row>
    <row r="251" spans="18:41" ht="1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row>
    <row r="252" spans="18:41" ht="1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row>
    <row r="253" spans="18:41" ht="1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row>
    <row r="254" spans="18:41" ht="1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row>
    <row r="255" spans="18:41" ht="1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row>
    <row r="256" spans="18:41" ht="1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row>
    <row r="257" spans="18:41" ht="1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row>
    <row r="258" spans="18:41" ht="1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row>
    <row r="259" spans="18:41" ht="1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row>
    <row r="260" spans="18:41" ht="1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row>
    <row r="261" spans="18:41" ht="1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row>
    <row r="262" spans="18:41" ht="1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row>
    <row r="263" spans="18:41" ht="1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row>
    <row r="264" spans="18:41" ht="1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row>
    <row r="265" spans="18:41" ht="1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row>
    <row r="266" spans="18:41" ht="1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row>
    <row r="267" spans="18:41" ht="1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row>
    <row r="268" spans="18:41" ht="1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row>
    <row r="269" spans="18:41" ht="1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row>
    <row r="270" spans="18:41" ht="1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row>
    <row r="271" spans="18:41" ht="1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row>
    <row r="272" spans="18:41" ht="1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row>
    <row r="273" spans="18:41" ht="1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row>
    <row r="274" spans="18:41" ht="1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row>
    <row r="275" spans="18:41" ht="1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row>
    <row r="276" spans="18:41" ht="1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row>
    <row r="277" spans="18:41" ht="1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row>
    <row r="278" spans="18:41" ht="1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row>
    <row r="279" spans="18:41" ht="1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row>
    <row r="280" spans="18:41" ht="1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row>
    <row r="281" spans="18:41" ht="1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row>
    <row r="282" spans="18:41" ht="1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row>
    <row r="283" spans="18:41" ht="1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row>
    <row r="284" spans="18:41" ht="1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row>
    <row r="285" spans="18:41" ht="1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row>
    <row r="286" spans="18:41" ht="1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row>
    <row r="287" spans="18:41" ht="1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row>
    <row r="288" spans="18:41" ht="1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row>
    <row r="289" spans="18:41" ht="1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row>
    <row r="290" spans="18:41" ht="1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row>
    <row r="291" spans="18:41" ht="1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row>
    <row r="292" spans="18:41" ht="1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row>
    <row r="293" spans="18:41" ht="1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row>
    <row r="294" spans="18:41" ht="1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row>
    <row r="295" spans="18:41" ht="1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row>
    <row r="296" spans="18:41" ht="1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row>
    <row r="297" spans="18:41" ht="1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row>
    <row r="298" spans="18:41" ht="1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row>
    <row r="299" spans="18:41" ht="1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row>
    <row r="300" spans="18:41" ht="1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row>
    <row r="301" spans="18:41" ht="1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row>
    <row r="302" spans="18:41" ht="1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row>
    <row r="303" spans="18:41" ht="1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row>
    <row r="304" spans="18:41" ht="1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row>
    <row r="305" spans="18:41" ht="1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row>
    <row r="306" spans="18:41" ht="1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row>
    <row r="307" spans="18:41" ht="1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row>
    <row r="308" spans="18:41" ht="1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row>
    <row r="309" spans="18:41" ht="1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row>
    <row r="310" spans="18:41" ht="1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row>
    <row r="311" spans="18:41" ht="1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row>
    <row r="312" spans="18:41" ht="1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row>
    <row r="313" spans="18:41" ht="1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row>
    <row r="314" spans="18:41" ht="1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row>
    <row r="315" spans="18:41" ht="1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row>
    <row r="316" spans="18:41" ht="1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row>
    <row r="317" spans="18:41" ht="1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row>
    <row r="318" spans="18:41" ht="1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row>
    <row r="319" spans="18:41" ht="1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row>
    <row r="320" spans="18:41" ht="1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row>
    <row r="321" spans="18:41" ht="1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row>
    <row r="322" spans="18:41" ht="1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row>
    <row r="323" spans="18:41" ht="1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row>
    <row r="324" spans="18:41" ht="1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row>
    <row r="325" spans="18:41" ht="1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row>
    <row r="326" spans="18:41" ht="1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row>
    <row r="327" spans="18:41" ht="1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row>
    <row r="328" spans="18:41" ht="1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row>
    <row r="329" spans="18:41" ht="1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row>
    <row r="330" spans="18:41" ht="1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row>
    <row r="331" spans="18:41" ht="1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row>
    <row r="332" spans="18:41" ht="1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row>
    <row r="333" spans="18:41" ht="1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row>
    <row r="334" spans="18:41" ht="1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row>
    <row r="335" spans="18:41" ht="1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row>
    <row r="336" spans="18:41" ht="1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row>
    <row r="337" spans="18:41" ht="1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row>
    <row r="338" spans="18:41" ht="1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row>
    <row r="339" spans="18:41" ht="1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row>
    <row r="340" spans="18:41" ht="1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row>
    <row r="341" spans="18:41" ht="1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row>
    <row r="342" spans="18:41" ht="1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row>
    <row r="343" spans="18:41" ht="1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row>
    <row r="344" spans="18:41" ht="1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row>
    <row r="345" spans="18:41" ht="1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row>
    <row r="346" spans="18:41" ht="1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row>
    <row r="347" spans="18:41" ht="1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row>
    <row r="348" spans="18:41" ht="1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row>
    <row r="349" spans="18:41" ht="1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row>
    <row r="350" spans="18:41" ht="1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row>
    <row r="351" spans="18:41" ht="1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row>
    <row r="352" spans="18:41" ht="1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row>
    <row r="353" spans="18:41" ht="1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row>
    <row r="354" spans="18:41" ht="1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row>
    <row r="355" spans="18:41" ht="1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row>
    <row r="356" spans="18:41" ht="1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row>
    <row r="357" spans="18:41" ht="1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row>
    <row r="358" spans="18:41" ht="1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row>
    <row r="359" spans="18:41" ht="1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row>
    <row r="360" spans="18:41" ht="1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row>
    <row r="361" spans="18:41" ht="1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row>
    <row r="362" spans="18:41" ht="1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row>
    <row r="363" spans="18:41" ht="1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row>
    <row r="364" spans="18:41" ht="1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row>
    <row r="365" spans="18:41" ht="1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row>
    <row r="366" spans="18:41" ht="1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row>
    <row r="367" spans="18:41" ht="1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row>
    <row r="368" spans="18:41" ht="1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row>
    <row r="369" spans="18:41" ht="1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row>
    <row r="370" spans="18:41" ht="1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row>
    <row r="371" spans="18:41" ht="1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row>
    <row r="372" spans="18:41" ht="1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row>
    <row r="373" spans="18:41" ht="1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row>
    <row r="374" spans="18:41" ht="1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row>
    <row r="375" spans="18:41" ht="1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row>
    <row r="376" spans="18:41" ht="1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row>
    <row r="377" spans="18:41" ht="1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row>
    <row r="378" spans="18:41" ht="1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row>
    <row r="379" spans="18:41" ht="1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row>
    <row r="380" spans="18:41" ht="1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row>
    <row r="381" spans="18:41" ht="1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row>
    <row r="382" spans="18:41" ht="1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row>
    <row r="383" spans="18:41" ht="1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row>
    <row r="384" spans="18:41" ht="1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row>
    <row r="385" spans="18:41" ht="1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row>
    <row r="386" spans="18:41" ht="1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row>
    <row r="387" spans="18:41" ht="1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row>
    <row r="388" spans="18:41" ht="1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row>
    <row r="389" spans="18:41" ht="1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row>
    <row r="390" spans="18:41" ht="1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row>
    <row r="391" spans="18:41" ht="1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row>
    <row r="392" spans="18:41" ht="1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row>
    <row r="393" spans="18:41" ht="1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row>
    <row r="394" spans="18:41" ht="1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row>
    <row r="395" spans="18:41" ht="1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row>
    <row r="396" spans="18:41" ht="1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row>
    <row r="397" spans="18:41" ht="1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row>
    <row r="398" spans="18:41" ht="1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row>
    <row r="399" spans="18:41" ht="1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row>
    <row r="400" spans="18:41" ht="1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row>
    <row r="401" spans="18:41" ht="1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row>
    <row r="402" spans="18:41" ht="1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row>
    <row r="403" spans="18:41" ht="1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row>
    <row r="404" spans="18:41" ht="1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row>
    <row r="405" spans="18:41" ht="1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row>
    <row r="406" spans="18:41" ht="1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row>
    <row r="407" spans="18:41" ht="1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row>
    <row r="408" spans="18:41" ht="1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row>
    <row r="409" spans="18:41" ht="1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row>
    <row r="410" spans="18:41" ht="1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row>
    <row r="411" spans="18:41" ht="1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row>
    <row r="412" spans="18:41" ht="1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row>
    <row r="413" spans="18:41" ht="1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row>
    <row r="414" spans="18:41" ht="1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row>
    <row r="415" spans="18:41" ht="1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row>
    <row r="416" spans="18:41" ht="1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row>
    <row r="417" spans="18:41" ht="1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row>
    <row r="418" spans="18:41" ht="1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row>
    <row r="419" spans="18:41" ht="1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row>
    <row r="420" spans="18:41" ht="1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row>
    <row r="421" spans="18:41" ht="1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row>
    <row r="422" spans="18:41" ht="1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row>
    <row r="423" spans="18:41" ht="1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row>
    <row r="424" spans="18:41" ht="1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row>
    <row r="425" spans="18:41" ht="1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row>
    <row r="426" spans="18:41" ht="1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row>
    <row r="427" spans="18:41" ht="1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row>
    <row r="428" spans="18:41" ht="1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row>
    <row r="429" spans="18:41" ht="1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row>
    <row r="430" spans="18:41" ht="1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row>
    <row r="431" spans="18:41" ht="1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row>
    <row r="432" spans="18:41" ht="1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row>
    <row r="433" spans="18:41" ht="1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row>
    <row r="434" spans="18:41" ht="1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row>
    <row r="435" spans="18:41" ht="1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row>
    <row r="436" spans="18:41" ht="1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row>
    <row r="437" spans="18:41" ht="1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row>
    <row r="438" spans="18:41" ht="1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row>
    <row r="439" spans="18:41" ht="1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row>
    <row r="440" spans="18:41" ht="1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row>
    <row r="441" spans="18:41" ht="1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row>
    <row r="442" spans="18:41" ht="1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row>
    <row r="443" spans="18:41" ht="1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row>
    <row r="444" spans="18:41" ht="1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row>
    <row r="445" spans="18:41" ht="1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row>
    <row r="446" spans="18:41" ht="1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row>
    <row r="447" spans="18:41" ht="1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row>
    <row r="448" spans="18:41" ht="1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row>
    <row r="449" spans="18:41" ht="1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row>
    <row r="450" spans="18:41" ht="1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row>
    <row r="451" spans="18:41" ht="1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row>
    <row r="452" spans="18:41" ht="1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row>
    <row r="453" spans="18:41" ht="1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row>
    <row r="454" spans="18:41" ht="1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row>
    <row r="455" spans="18:41" ht="1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row>
    <row r="456" spans="18:41" ht="1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row>
    <row r="457" spans="18:41" ht="1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row>
    <row r="458" spans="18:41" ht="1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row>
    <row r="459" spans="18:41" ht="1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row>
    <row r="460" spans="18:41" ht="1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row>
    <row r="461" spans="18:41" ht="1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row>
    <row r="462" spans="18:41" ht="1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row>
    <row r="463" spans="18:41" ht="1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row>
    <row r="464" spans="18:41" ht="1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row>
    <row r="465" spans="18:41" ht="1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row>
    <row r="466" spans="18:41" ht="1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row>
    <row r="467" spans="18:41" ht="1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row>
    <row r="468" spans="18:41" ht="1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row>
    <row r="469" spans="18:41" ht="1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row>
    <row r="470" spans="18:41" ht="1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row>
    <row r="471" spans="18:41" ht="1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row>
    <row r="472" spans="18:41" ht="1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row>
    <row r="473" spans="18:41" ht="1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row>
    <row r="474" spans="18:41" ht="1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row>
    <row r="475" spans="18:41" ht="1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row>
    <row r="476" spans="18:41" ht="1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row>
    <row r="477" spans="18:41" ht="1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row>
    <row r="478" spans="18:41" ht="1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row>
    <row r="479" spans="18:41" ht="1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row>
    <row r="480" spans="18:41" ht="1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row>
    <row r="481" spans="18:41" ht="1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row>
    <row r="482" spans="18:41" ht="1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row>
    <row r="483" spans="18:41" ht="1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row>
    <row r="484" spans="18:41" ht="1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row>
    <row r="485" spans="18:41" ht="1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row>
    <row r="486" spans="18:41" ht="1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row>
    <row r="487" spans="18:41" ht="1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row>
    <row r="488" spans="18:41" ht="1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row>
    <row r="489" spans="18:41" ht="1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row>
    <row r="490" spans="18:41" ht="1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row>
    <row r="491" spans="18:41" ht="1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row>
    <row r="492" spans="18:41" ht="1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row>
    <row r="493" spans="18:41" ht="1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row>
    <row r="494" spans="18:41" ht="1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row>
    <row r="495" spans="18:41" ht="1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row>
    <row r="496" spans="18:41" ht="1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row>
    <row r="497" spans="18:41" ht="1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row>
    <row r="498" spans="18:41" ht="1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row>
    <row r="499" spans="18:41" ht="1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row>
    <row r="500" spans="18:41" ht="1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row>
    <row r="501" spans="18:41" ht="1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row>
    <row r="502" spans="18:41" ht="1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row>
    <row r="503" spans="18:41" ht="1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row>
    <row r="504" spans="18:41" ht="1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row>
    <row r="505" spans="18:41" ht="1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row>
    <row r="506" spans="18:41" ht="1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row>
    <row r="507" spans="18:41" ht="1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row>
    <row r="508" spans="18:41" ht="1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row>
    <row r="509" spans="18:41" ht="1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row>
    <row r="510" spans="18:41" ht="1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row>
    <row r="511" spans="18:41" ht="1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row>
    <row r="512" spans="18:41" ht="1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row>
    <row r="513" spans="18:41" ht="1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row>
    <row r="514" spans="18:41" ht="1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row>
    <row r="515" spans="18:41" ht="1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row>
    <row r="516" spans="18:41" ht="1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row>
    <row r="517" spans="18:41" ht="1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row>
    <row r="518" spans="18:41" ht="1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row>
    <row r="519" spans="18:41" ht="1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row>
    <row r="520" spans="18:41" ht="1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row>
    <row r="521" spans="18:41" ht="1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row>
    <row r="522" spans="18:41" ht="1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row>
    <row r="523" spans="18:41" ht="1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row>
    <row r="524" spans="18:41" ht="1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row>
    <row r="525" spans="18:41" ht="1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row>
    <row r="526" spans="18:41" ht="1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row>
    <row r="527" spans="18:41" ht="1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row>
    <row r="528" spans="18:41" ht="1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row>
    <row r="529" spans="18:41" ht="1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row>
    <row r="530" spans="18:41" ht="1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row>
    <row r="531" spans="18:41" ht="1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row>
    <row r="532" spans="18:41" ht="1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row>
    <row r="533" spans="18:41" ht="1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row>
    <row r="534" spans="18:41" ht="1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row>
    <row r="535" spans="18:41" ht="1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row>
    <row r="536" spans="18:41" ht="1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row>
    <row r="537" spans="18:41" ht="1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row>
    <row r="538" spans="18:41" ht="1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row>
    <row r="539" spans="18:41" ht="1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row>
    <row r="540" spans="18:41" ht="1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row>
    <row r="541" spans="18:41" ht="1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row>
    <row r="542" spans="18:41" ht="1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row>
    <row r="543" spans="18:41" ht="1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row>
    <row r="544" spans="18:41" ht="1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row>
    <row r="545" spans="18:41" ht="1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row>
    <row r="546" spans="18:41" ht="1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row>
    <row r="547" spans="18:41" ht="1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row>
    <row r="548" spans="18:41" ht="1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row>
    <row r="549" spans="18:41" ht="1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row>
    <row r="550" spans="18:41" ht="1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row>
    <row r="551" spans="18:41" ht="1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row>
    <row r="552" spans="18:41" ht="1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row>
    <row r="553" spans="18:41" ht="1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row>
    <row r="554" spans="18:41" ht="1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row>
    <row r="555" spans="18:41" ht="1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row>
    <row r="556" spans="18:41" ht="1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row>
    <row r="557" spans="18:41" ht="1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row>
    <row r="558" spans="18:41" ht="1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row>
    <row r="559" spans="18:41" ht="1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row>
    <row r="560" spans="18:41" ht="1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row>
    <row r="561" spans="18:41" ht="1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row>
    <row r="562" spans="18:41" ht="1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row>
    <row r="563" spans="18:41" ht="1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row>
    <row r="564" spans="18:41" ht="1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row>
    <row r="565" spans="18:41" ht="1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row>
    <row r="566" spans="18:41" ht="1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row>
    <row r="567" spans="18:41" ht="1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row>
    <row r="568" spans="18:41" ht="1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row>
    <row r="569" spans="18:41" ht="1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row>
    <row r="570" spans="18:41" ht="1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row>
    <row r="571" spans="18:41" ht="1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row>
    <row r="572" spans="18:41" ht="1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row>
    <row r="573" spans="18:41" ht="1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row>
    <row r="574" spans="18:41" ht="1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row>
    <row r="575" spans="18:41" ht="1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row>
    <row r="576" spans="18:41" ht="1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row>
    <row r="577" spans="18:41" ht="1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row>
    <row r="578" spans="18:41" ht="1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row>
    <row r="579" spans="18:41" ht="1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row>
    <row r="580" spans="18:41" ht="1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row>
    <row r="581" spans="18:41" ht="1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row>
    <row r="582" spans="18:41" ht="1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row>
    <row r="583" spans="18:41" ht="1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row>
    <row r="584" spans="18:41" ht="1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row>
    <row r="585" spans="18:41" ht="1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row>
    <row r="586" spans="18:41" ht="1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row>
    <row r="587" spans="18:41" ht="1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row>
    <row r="588" spans="18:41" ht="1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row>
    <row r="589" spans="18:41" ht="1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row>
    <row r="590" spans="18:41" ht="1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row>
    <row r="591" spans="18:41" ht="1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row>
    <row r="592" spans="18:41" ht="1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row>
    <row r="593" spans="18:41" ht="1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row>
    <row r="594" spans="18:41" ht="1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row>
    <row r="595" spans="18:41" ht="1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row>
    <row r="596" spans="18:41" ht="1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row>
    <row r="597" spans="18:41" ht="1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row>
    <row r="598" spans="18:41" ht="1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row>
  </sheetData>
  <sheetProtection/>
  <mergeCells count="34">
    <mergeCell ref="A40:F40"/>
    <mergeCell ref="F65:F66"/>
    <mergeCell ref="I94:P94"/>
    <mergeCell ref="A51:Q51"/>
    <mergeCell ref="A92:F92"/>
    <mergeCell ref="A63:F63"/>
    <mergeCell ref="A70:F70"/>
    <mergeCell ref="I53:Q53"/>
    <mergeCell ref="O63:Q63"/>
    <mergeCell ref="A53:F53"/>
    <mergeCell ref="K30:Q30"/>
    <mergeCell ref="A18:F18"/>
    <mergeCell ref="K23:Q23"/>
    <mergeCell ref="A28:F28"/>
    <mergeCell ref="K19:Q19"/>
    <mergeCell ref="K28:Q28"/>
    <mergeCell ref="J18:Q18"/>
    <mergeCell ref="A2:Q2"/>
    <mergeCell ref="A3:Q3"/>
    <mergeCell ref="A50:Q50"/>
    <mergeCell ref="A6:F6"/>
    <mergeCell ref="K6:Q6"/>
    <mergeCell ref="K8:Q8"/>
    <mergeCell ref="L13:Q13"/>
    <mergeCell ref="A13:F13"/>
    <mergeCell ref="K9:Q9"/>
    <mergeCell ref="A33:F33"/>
    <mergeCell ref="L33:Q33"/>
    <mergeCell ref="I92:P92"/>
    <mergeCell ref="I54:Q57"/>
    <mergeCell ref="I70:Q70"/>
    <mergeCell ref="L34:O36"/>
    <mergeCell ref="L40:Q40"/>
    <mergeCell ref="K72:Q72"/>
  </mergeCells>
  <printOptions horizontalCentered="1"/>
  <pageMargins left="0.25" right="0.25" top="0.75" bottom="0.75" header="0.5" footer="0.5"/>
  <pageSetup fitToHeight="4" horizontalDpi="600" verticalDpi="600" orientation="landscape" scale="47" r:id="rId1"/>
  <headerFooter alignWithMargins="0">
    <oddHeader>&amp;C&amp;"Arial,Bold"&amp;16ATTACHMENT H-1, Page &amp;P of &amp;N
The Empire District Electric Company</oddHeader>
  </headerFooter>
  <rowBreaks count="2" manualBreakCount="2">
    <brk id="49" max="15" man="1"/>
    <brk id="140" max="255" man="1"/>
  </rowBreaks>
</worksheet>
</file>

<file path=xl/worksheets/sheet9.xml><?xml version="1.0" encoding="utf-8"?>
<worksheet xmlns="http://schemas.openxmlformats.org/spreadsheetml/2006/main" xmlns:r="http://schemas.openxmlformats.org/officeDocument/2006/relationships">
  <dimension ref="A1:L53"/>
  <sheetViews>
    <sheetView view="pageBreakPreview" zoomScale="60" zoomScalePageLayoutView="0" workbookViewId="0" topLeftCell="A1">
      <selection activeCell="A3" sqref="A3"/>
    </sheetView>
  </sheetViews>
  <sheetFormatPr defaultColWidth="9.140625" defaultRowHeight="12.75"/>
  <cols>
    <col min="1" max="1" width="5.7109375" style="433" customWidth="1"/>
    <col min="2" max="2" width="15.7109375" style="433" customWidth="1"/>
    <col min="3" max="3" width="0.85546875" style="433" customWidth="1"/>
    <col min="4" max="4" width="15.7109375" style="433" customWidth="1"/>
    <col min="5" max="5" width="9.140625" style="433" customWidth="1"/>
    <col min="6" max="6" width="0.85546875" style="433" customWidth="1"/>
    <col min="7" max="7" width="18.7109375" style="433" customWidth="1"/>
    <col min="8" max="8" width="0.85546875" style="433" customWidth="1"/>
    <col min="9" max="10" width="9.140625" style="433" customWidth="1"/>
    <col min="11" max="11" width="0.85546875" style="433" customWidth="1"/>
    <col min="12" max="12" width="18.7109375" style="433" customWidth="1"/>
    <col min="13" max="16384" width="9.140625" style="433" customWidth="1"/>
  </cols>
  <sheetData>
    <row r="1" spans="1:12" ht="20.25">
      <c r="A1" s="1533" t="s">
        <v>401</v>
      </c>
      <c r="B1" s="1534"/>
      <c r="C1" s="1534"/>
      <c r="D1" s="1534"/>
      <c r="E1" s="1534"/>
      <c r="F1" s="1534"/>
      <c r="G1" s="1534"/>
      <c r="H1" s="1534"/>
      <c r="I1" s="1534"/>
      <c r="J1" s="1534"/>
      <c r="K1" s="1534"/>
      <c r="L1" s="1534"/>
    </row>
    <row r="2" spans="1:12" ht="19.5">
      <c r="A2" s="1535" t="str">
        <f>Inputs!B2</f>
        <v>(For Rate Year Beginning July 1, 2015, Based on 2014 Data)</v>
      </c>
      <c r="B2" s="1536"/>
      <c r="C2" s="1536"/>
      <c r="D2" s="1536"/>
      <c r="E2" s="1536"/>
      <c r="F2" s="1536"/>
      <c r="G2" s="1536"/>
      <c r="H2" s="1534"/>
      <c r="I2" s="1534"/>
      <c r="J2" s="1534"/>
      <c r="K2" s="1534"/>
      <c r="L2" s="1534"/>
    </row>
    <row r="5" spans="2:12" ht="12.75">
      <c r="B5" s="1531" t="s">
        <v>1267</v>
      </c>
      <c r="D5" s="1537" t="s">
        <v>1266</v>
      </c>
      <c r="E5" s="1538"/>
      <c r="G5" s="1531" t="s">
        <v>1265</v>
      </c>
      <c r="H5" s="505"/>
      <c r="I5" s="1537" t="s">
        <v>1264</v>
      </c>
      <c r="J5" s="1541"/>
      <c r="L5" s="1531" t="s">
        <v>1263</v>
      </c>
    </row>
    <row r="6" spans="2:12" ht="12.75">
      <c r="B6" s="1532"/>
      <c r="D6" s="1539"/>
      <c r="E6" s="1540"/>
      <c r="G6" s="1543"/>
      <c r="H6" s="505"/>
      <c r="I6" s="1539"/>
      <c r="J6" s="1542"/>
      <c r="L6" s="1532"/>
    </row>
    <row r="7" spans="4:12" ht="12.75">
      <c r="D7" s="504" t="s">
        <v>1061</v>
      </c>
      <c r="E7" s="504" t="s">
        <v>713</v>
      </c>
      <c r="G7" s="506" t="s">
        <v>1262</v>
      </c>
      <c r="H7" s="505"/>
      <c r="I7" s="504" t="s">
        <v>1262</v>
      </c>
      <c r="J7" s="504" t="s">
        <v>713</v>
      </c>
      <c r="L7" s="503" t="s">
        <v>1262</v>
      </c>
    </row>
    <row r="8" spans="4:12" ht="12.75" customHeight="1">
      <c r="D8" s="544"/>
      <c r="E8" s="544"/>
      <c r="G8" s="1034" t="s">
        <v>447</v>
      </c>
      <c r="H8" s="505"/>
      <c r="I8" s="544"/>
      <c r="J8" s="544"/>
      <c r="L8" s="1035" t="s">
        <v>448</v>
      </c>
    </row>
    <row r="10" spans="1:12" ht="12.75">
      <c r="A10" s="502" t="s">
        <v>692</v>
      </c>
      <c r="D10" s="502" t="s">
        <v>1261</v>
      </c>
      <c r="G10" s="502" t="s">
        <v>1260</v>
      </c>
      <c r="H10" s="434"/>
      <c r="I10" s="502" t="s">
        <v>1259</v>
      </c>
      <c r="J10" s="434"/>
      <c r="K10" s="434"/>
      <c r="L10" s="502" t="s">
        <v>1258</v>
      </c>
    </row>
    <row r="12" spans="1:12" ht="12.75">
      <c r="A12" s="486" t="s">
        <v>1257</v>
      </c>
      <c r="B12" s="433" t="s">
        <v>1131</v>
      </c>
      <c r="D12" s="501">
        <f>'9 - LTD'!P16</f>
        <v>770000000</v>
      </c>
      <c r="E12" s="434" t="s">
        <v>1256</v>
      </c>
      <c r="G12" s="500">
        <f>IF((D16/D18)&gt;0.55,1-(G14+G16),D12/D18)</f>
        <v>0.5074421334787927</v>
      </c>
      <c r="I12" s="499">
        <f>'9 - LTD'!P77</f>
        <v>0.052791409800799105</v>
      </c>
      <c r="J12" s="434" t="s">
        <v>1255</v>
      </c>
      <c r="L12" s="498">
        <f>G12*I12</f>
        <v>0.026788585618670747</v>
      </c>
    </row>
    <row r="13" spans="1:12" ht="12.75">
      <c r="A13" s="490"/>
      <c r="E13" s="434"/>
      <c r="G13" s="434"/>
      <c r="I13" s="434"/>
      <c r="L13" s="497"/>
    </row>
    <row r="14" spans="1:12" ht="12.75">
      <c r="A14" s="486" t="s">
        <v>1254</v>
      </c>
      <c r="B14" s="433" t="s">
        <v>1141</v>
      </c>
      <c r="D14" s="908">
        <f>'8 - Pref Stock'!R13</f>
        <v>0</v>
      </c>
      <c r="E14" s="434" t="s">
        <v>1253</v>
      </c>
      <c r="G14" s="500">
        <f>D14/D18</f>
        <v>0</v>
      </c>
      <c r="I14" s="499">
        <f>'8 - Pref Stock'!R17</f>
        <v>0</v>
      </c>
      <c r="J14" s="434" t="s">
        <v>1252</v>
      </c>
      <c r="L14" s="498">
        <f>G14*I14</f>
        <v>0</v>
      </c>
    </row>
    <row r="15" spans="1:12" ht="12.75">
      <c r="A15" s="490"/>
      <c r="E15" s="434"/>
      <c r="G15" s="434"/>
      <c r="I15" s="434"/>
      <c r="L15" s="497"/>
    </row>
    <row r="16" spans="1:12" ht="12.75">
      <c r="A16" s="496" t="s">
        <v>1251</v>
      </c>
      <c r="B16" s="492" t="s">
        <v>1120</v>
      </c>
      <c r="C16" s="492"/>
      <c r="D16" s="495">
        <f>'7 - Com Stock'!Y22</f>
        <v>747414399</v>
      </c>
      <c r="E16" s="493" t="s">
        <v>1250</v>
      </c>
      <c r="F16" s="492"/>
      <c r="G16" s="494">
        <f>IF((D16/D18)&gt;0.55,0.55,D16/D18)</f>
        <v>0.4925578665212073</v>
      </c>
      <c r="H16" s="492"/>
      <c r="I16" s="834">
        <f>'Appendix A'!H172</f>
        <v>0.1</v>
      </c>
      <c r="J16" s="493" t="s">
        <v>1249</v>
      </c>
      <c r="K16" s="492"/>
      <c r="L16" s="491">
        <f>G16*I16</f>
        <v>0.049255786652120735</v>
      </c>
    </row>
    <row r="17" spans="1:9" ht="12.75">
      <c r="A17" s="490"/>
      <c r="G17" s="434"/>
      <c r="I17" s="434"/>
    </row>
    <row r="18" spans="1:9" ht="12.75">
      <c r="A18" s="486" t="s">
        <v>1248</v>
      </c>
      <c r="B18" s="489" t="s">
        <v>1247</v>
      </c>
      <c r="D18" s="488">
        <f>D12+D14+D16</f>
        <v>1517414399</v>
      </c>
      <c r="G18" s="487">
        <f>G12+G14+G16</f>
        <v>1</v>
      </c>
      <c r="I18" s="434"/>
    </row>
    <row r="20" spans="1:12" ht="12.75">
      <c r="A20" s="486" t="s">
        <v>1246</v>
      </c>
      <c r="B20" s="485" t="s">
        <v>1245</v>
      </c>
      <c r="L20" s="484">
        <f>L12+L14+L16</f>
        <v>0.07604437227079149</v>
      </c>
    </row>
    <row r="23" spans="1:12" ht="12.75">
      <c r="A23" s="1530" t="s">
        <v>1244</v>
      </c>
      <c r="B23" s="1530"/>
      <c r="C23" s="1530"/>
      <c r="D23" s="1530"/>
      <c r="E23" s="1530"/>
      <c r="F23" s="1530"/>
      <c r="G23" s="1530"/>
      <c r="H23" s="1530"/>
      <c r="I23" s="1530"/>
      <c r="J23" s="1530"/>
      <c r="K23" s="1530"/>
      <c r="L23" s="1530"/>
    </row>
    <row r="24" spans="1:12" ht="12.75">
      <c r="A24" s="1530"/>
      <c r="B24" s="1530"/>
      <c r="C24" s="1530"/>
      <c r="D24" s="1530"/>
      <c r="E24" s="1530"/>
      <c r="F24" s="1530"/>
      <c r="G24" s="1530"/>
      <c r="H24" s="1530"/>
      <c r="I24" s="1530"/>
      <c r="J24" s="1530"/>
      <c r="K24" s="1530"/>
      <c r="L24" s="1530"/>
    </row>
    <row r="25" spans="1:12" ht="12.75">
      <c r="A25" s="1530"/>
      <c r="B25" s="1530"/>
      <c r="C25" s="1530"/>
      <c r="D25" s="1530"/>
      <c r="E25" s="1530"/>
      <c r="F25" s="1530"/>
      <c r="G25" s="1530"/>
      <c r="H25" s="1530"/>
      <c r="I25" s="1530"/>
      <c r="J25" s="1530"/>
      <c r="K25" s="1530"/>
      <c r="L25" s="1530"/>
    </row>
    <row r="26" spans="1:12" ht="12.75">
      <c r="A26" s="1530"/>
      <c r="B26" s="1530"/>
      <c r="C26" s="1530"/>
      <c r="D26" s="1530"/>
      <c r="E26" s="1530"/>
      <c r="F26" s="1530"/>
      <c r="G26" s="1530"/>
      <c r="H26" s="1530"/>
      <c r="I26" s="1530"/>
      <c r="J26" s="1530"/>
      <c r="K26" s="1530"/>
      <c r="L26" s="1530"/>
    </row>
    <row r="28" spans="1:7" ht="12.75">
      <c r="A28" s="489" t="s">
        <v>312</v>
      </c>
      <c r="G28" s="489" t="s">
        <v>505</v>
      </c>
    </row>
    <row r="30" spans="1:7" ht="12.75">
      <c r="A30" s="489" t="s">
        <v>504</v>
      </c>
      <c r="G30" s="489" t="s">
        <v>518</v>
      </c>
    </row>
    <row r="32" spans="1:7" ht="12.75">
      <c r="A32" s="489" t="s">
        <v>242</v>
      </c>
      <c r="G32" s="489" t="s">
        <v>46</v>
      </c>
    </row>
    <row r="33" ht="12.75">
      <c r="G33" s="489" t="s">
        <v>48</v>
      </c>
    </row>
    <row r="34" ht="12.75">
      <c r="G34" s="489" t="s">
        <v>47</v>
      </c>
    </row>
    <row r="52" ht="12.75">
      <c r="F52" s="513" t="s">
        <v>423</v>
      </c>
    </row>
    <row r="53" ht="12.75">
      <c r="F53" s="434" t="s">
        <v>1237</v>
      </c>
    </row>
  </sheetData>
  <sheetProtection/>
  <mergeCells count="8">
    <mergeCell ref="A23:L26"/>
    <mergeCell ref="L5:L6"/>
    <mergeCell ref="A1:L1"/>
    <mergeCell ref="A2:L2"/>
    <mergeCell ref="D5:E6"/>
    <mergeCell ref="B5:B6"/>
    <mergeCell ref="I5:J6"/>
    <mergeCell ref="G5:G6"/>
  </mergeCells>
  <printOptions/>
  <pageMargins left="0.25" right="0.25" top="1.25" bottom="0.5" header="0.5" footer="0.5"/>
  <pageSetup horizontalDpi="600" verticalDpi="600" orientation="portrait" scale="95" r:id="rId1"/>
  <headerFooter alignWithMargins="0">
    <oddHeader>&amp;C&amp;"Times New Roman,Bold"&amp;16ATTACHMENT H - 1, Page &amp;P of &amp;N
The Empire District Electric Company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lastPrinted>2013-03-27T14:08:43Z</cp:lastPrinted>
  <dcterms:modified xsi:type="dcterms:W3CDTF">2015-05-06T18:17:06Z</dcterms:modified>
  <cp:category/>
  <cp:version/>
  <cp:contentType/>
  <cp:contentStatus/>
</cp:coreProperties>
</file>