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48" windowWidth="27792" windowHeight="11820"/>
  </bookViews>
  <sheets>
    <sheet name="2016 Reserve Activity General" sheetId="5" r:id="rId1"/>
    <sheet name="2016 ACTIVITY BY FC" sheetId="4" r:id="rId2"/>
    <sheet name="BY CLASS_ACCT" sheetId="1" r:id="rId3"/>
  </sheets>
  <calcPr calcId="145621" iterate="1" iterateCount="1000"/>
</workbook>
</file>

<file path=xl/calcChain.xml><?xml version="1.0" encoding="utf-8"?>
<calcChain xmlns="http://schemas.openxmlformats.org/spreadsheetml/2006/main">
  <c r="B9" i="5" l="1"/>
  <c r="G11" i="4" l="1"/>
  <c r="G13" i="4"/>
  <c r="I15" i="4"/>
  <c r="C126" i="1"/>
  <c r="D126" i="1"/>
  <c r="E126" i="1"/>
  <c r="F126" i="1"/>
  <c r="G126" i="1"/>
  <c r="H126" i="1"/>
  <c r="B126" i="1"/>
  <c r="I125" i="1"/>
  <c r="I124" i="1"/>
  <c r="E6" i="4"/>
  <c r="D6" i="4"/>
  <c r="D13" i="4"/>
  <c r="I126" i="1" l="1"/>
  <c r="H20" i="4"/>
  <c r="J20" i="4" s="1"/>
  <c r="K20" i="4" s="1"/>
  <c r="B17" i="4"/>
  <c r="B22" i="4" s="1"/>
  <c r="H15" i="4"/>
  <c r="J15" i="4" s="1"/>
  <c r="K15" i="4" s="1"/>
  <c r="L15" i="4" s="1"/>
  <c r="H13" i="4"/>
  <c r="J13" i="4" s="1"/>
  <c r="K13" i="4" s="1"/>
  <c r="L13" i="4" s="1"/>
  <c r="H11" i="4"/>
  <c r="J11" i="4" s="1"/>
  <c r="K11" i="4" s="1"/>
  <c r="L11" i="4" s="1"/>
  <c r="I9" i="4"/>
  <c r="I17" i="4" s="1"/>
  <c r="I22" i="4" s="1"/>
  <c r="H9" i="4"/>
  <c r="G9" i="4"/>
  <c r="G17" i="4" s="1"/>
  <c r="G22" i="4" s="1"/>
  <c r="F9" i="4"/>
  <c r="F17" i="4" s="1"/>
  <c r="F22" i="4" s="1"/>
  <c r="E9" i="4"/>
  <c r="E17" i="4" s="1"/>
  <c r="E22" i="4" s="1"/>
  <c r="D9" i="4"/>
  <c r="D17" i="4" s="1"/>
  <c r="D22" i="4" s="1"/>
  <c r="C9" i="4"/>
  <c r="C17" i="4" s="1"/>
  <c r="C22" i="4" s="1"/>
  <c r="H8" i="4"/>
  <c r="J8" i="4" s="1"/>
  <c r="K8" i="4" s="1"/>
  <c r="L8" i="4" s="1"/>
  <c r="H7" i="4"/>
  <c r="J7" i="4" s="1"/>
  <c r="K7" i="4" s="1"/>
  <c r="L7" i="4" s="1"/>
  <c r="H6" i="4"/>
  <c r="J6" i="4" s="1"/>
  <c r="H17" i="4" l="1"/>
  <c r="H22" i="4" s="1"/>
  <c r="K6" i="4"/>
  <c r="J9" i="4"/>
  <c r="J17" i="4" s="1"/>
  <c r="J22" i="4" s="1"/>
  <c r="L20" i="4"/>
  <c r="K9" i="4" l="1"/>
  <c r="L6" i="4"/>
  <c r="K17" i="4" l="1"/>
  <c r="L9" i="4"/>
  <c r="C41" i="1"/>
  <c r="D41" i="1"/>
  <c r="E41" i="1"/>
  <c r="F41" i="1"/>
  <c r="G41" i="1"/>
  <c r="H41" i="1"/>
  <c r="I41" i="1"/>
  <c r="B41" i="1"/>
  <c r="L17" i="4" l="1"/>
  <c r="K22" i="4"/>
  <c r="L22" i="4" s="1"/>
  <c r="C120" i="1" l="1"/>
  <c r="D120" i="1"/>
  <c r="E120" i="1"/>
  <c r="F120" i="1"/>
  <c r="G120" i="1"/>
  <c r="H120" i="1"/>
  <c r="I120" i="1"/>
  <c r="B120" i="1"/>
  <c r="C108" i="1"/>
  <c r="D108" i="1"/>
  <c r="E108" i="1"/>
  <c r="F108" i="1"/>
  <c r="G108" i="1"/>
  <c r="H108" i="1"/>
  <c r="I108" i="1"/>
  <c r="B108" i="1"/>
  <c r="C95" i="1"/>
  <c r="D95" i="1"/>
  <c r="E95" i="1"/>
  <c r="F95" i="1"/>
  <c r="G95" i="1"/>
  <c r="H95" i="1"/>
  <c r="I95" i="1"/>
  <c r="B95" i="1"/>
  <c r="C86" i="1"/>
  <c r="D86" i="1"/>
  <c r="E86" i="1"/>
  <c r="F86" i="1"/>
  <c r="G86" i="1"/>
  <c r="H86" i="1"/>
  <c r="I86" i="1"/>
  <c r="B86" i="1"/>
  <c r="C48" i="1"/>
  <c r="D48" i="1"/>
  <c r="E48" i="1"/>
  <c r="F48" i="1"/>
  <c r="G48" i="1"/>
  <c r="H48" i="1"/>
  <c r="I48" i="1"/>
  <c r="B48" i="1"/>
  <c r="B122" i="1" l="1"/>
  <c r="B128" i="1" s="1"/>
  <c r="F122" i="1"/>
  <c r="F128" i="1" s="1"/>
  <c r="I122" i="1"/>
  <c r="I128" i="1" s="1"/>
  <c r="E122" i="1"/>
  <c r="E128" i="1" s="1"/>
  <c r="H122" i="1"/>
  <c r="H128" i="1" s="1"/>
  <c r="D122" i="1"/>
  <c r="D128" i="1" s="1"/>
  <c r="G122" i="1"/>
  <c r="G128" i="1" s="1"/>
  <c r="C122" i="1"/>
  <c r="C128" i="1" s="1"/>
</calcChain>
</file>

<file path=xl/sharedStrings.xml><?xml version="1.0" encoding="utf-8"?>
<sst xmlns="http://schemas.openxmlformats.org/spreadsheetml/2006/main" count="164" uniqueCount="158">
  <si>
    <t>GRP311A - ASBSTRUCT</t>
  </si>
  <si>
    <t>GRP311I - IATSTRUCT</t>
  </si>
  <si>
    <t>GRP311I2 - IAT2STRUCT</t>
  </si>
  <si>
    <t>GRP311IC - IATCSTRUCT</t>
  </si>
  <si>
    <t>GRP311P - PLMSTRUCT</t>
  </si>
  <si>
    <t>GRP311R - RIVSTRUCT</t>
  </si>
  <si>
    <t>GRP312A - ASBBOILER</t>
  </si>
  <si>
    <t>GRP312I - IATBOILER</t>
  </si>
  <si>
    <t>GRP312I2 - IAT2BOILER</t>
  </si>
  <si>
    <t>GRP312IC - IATCBOILER</t>
  </si>
  <si>
    <t>GRP312IT - IATANTRAIN</t>
  </si>
  <si>
    <t>GRP312P - PLMBOILER</t>
  </si>
  <si>
    <t>GRP312PT - PLMPTTRAIN</t>
  </si>
  <si>
    <t>GRP312R - RIVBOILER</t>
  </si>
  <si>
    <t>GRP314A - ASBTURBINE</t>
  </si>
  <si>
    <t>GRP314I - IATTURBINE</t>
  </si>
  <si>
    <t>GRP314I2 - IAT2TURBIN</t>
  </si>
  <si>
    <t>GRP314IC - IATCTURBIN</t>
  </si>
  <si>
    <t>GRP314P - PLMTURBINE</t>
  </si>
  <si>
    <t>GRP314R - RIVTURBINE</t>
  </si>
  <si>
    <t>GRP315A - ASBACCELEC</t>
  </si>
  <si>
    <t>GRP315I - IATACCELEC</t>
  </si>
  <si>
    <t>GRP315I2 - IAT2ACCELE</t>
  </si>
  <si>
    <t>GRP315IC - IATCACCELE</t>
  </si>
  <si>
    <t>GRP315P - PLMACCELEC</t>
  </si>
  <si>
    <t>GRP315R - RIVACCELEC</t>
  </si>
  <si>
    <t>GRP316A - ASBMISCEQP</t>
  </si>
  <si>
    <t>GRP316I - IATMISCEQP</t>
  </si>
  <si>
    <t>GRP316I2 - IAT2MISCEQ</t>
  </si>
  <si>
    <t>GRP316IC - IATCMISCEQ</t>
  </si>
  <si>
    <t>GRP316P - PLMMISCEQP</t>
  </si>
  <si>
    <t>GRP316R - RIVMISCEQP</t>
  </si>
  <si>
    <t>GRP331 - OZBSTRUCT</t>
  </si>
  <si>
    <t>GRP332 - OZBCRESER</t>
  </si>
  <si>
    <t>GRP333 - TURBHYDRO</t>
  </si>
  <si>
    <t>GRP334 - OZBCACCELE</t>
  </si>
  <si>
    <t>GRP335 - OZBCMISCEQ</t>
  </si>
  <si>
    <t>GRP341C - CCSTRUCT</t>
  </si>
  <si>
    <t>GRP341E - OECSTRUCT</t>
  </si>
  <si>
    <t>GRP341FT - FT8STRUCT</t>
  </si>
  <si>
    <t>GRP341R - ORIVSTRUCT</t>
  </si>
  <si>
    <t>GRP341R12 - ORIVSTR12</t>
  </si>
  <si>
    <t>GRP341S - OSLSTRUCT</t>
  </si>
  <si>
    <t>GRP342C - CCFUELHLD</t>
  </si>
  <si>
    <t>GRP342E - ECFUELHLD</t>
  </si>
  <si>
    <t>GRP342FT - FT8FUELHD</t>
  </si>
  <si>
    <t>GRP342R - RIVFUELHLD</t>
  </si>
  <si>
    <t>GRP342R12 - RIVFUELHLD12</t>
  </si>
  <si>
    <t>GRP342S - SLFUELHLD</t>
  </si>
  <si>
    <t>GRP343C - CCPRMOVER</t>
  </si>
  <si>
    <t>GRP343E - ECPRMOVER</t>
  </si>
  <si>
    <t>GRP343FT - FT8PRMOVR</t>
  </si>
  <si>
    <t>GRP343R - RIVPRMOVER</t>
  </si>
  <si>
    <t>GRP343R12 - RIVPRMVR12</t>
  </si>
  <si>
    <t>GRP343S - SLPRMOVER</t>
  </si>
  <si>
    <t>GRP344C - CCGENERAT</t>
  </si>
  <si>
    <t>GRP344E - ECGENERAT</t>
  </si>
  <si>
    <t>GRP344FT - FT8GENERT</t>
  </si>
  <si>
    <t>GRP344R - RIVGENERAT</t>
  </si>
  <si>
    <t>GRP344R12 - RIVGENER12</t>
  </si>
  <si>
    <t>GRP344S - SLGENERAT</t>
  </si>
  <si>
    <t>GRP345C - CCACCELEO</t>
  </si>
  <si>
    <t>GRP345E - ECACCELEO</t>
  </si>
  <si>
    <t>GRP345FT - FT8ACCELE</t>
  </si>
  <si>
    <t>GRP345R - RIVACCELEO</t>
  </si>
  <si>
    <t>GRP345R12 - RIVACCELE12</t>
  </si>
  <si>
    <t>GRP345S - SLACCELEO</t>
  </si>
  <si>
    <t>GRP346C - CCMISCEQO</t>
  </si>
  <si>
    <t>GRP346E - ECMISCEQO</t>
  </si>
  <si>
    <t>GRP346FT - FT8MISCEQ</t>
  </si>
  <si>
    <t>GRP346R - RIVMISCEQO</t>
  </si>
  <si>
    <t>GRP346R12 - RIVMISCEQO12</t>
  </si>
  <si>
    <t>GRP346S - SLMISCEQO</t>
  </si>
  <si>
    <t>GRP352 - TSTRUCTURE</t>
  </si>
  <si>
    <t>GRP352I - TIATSTRUCT</t>
  </si>
  <si>
    <t>GRP353 - TSTAEQPMT</t>
  </si>
  <si>
    <t>GRP353I - TIATSTAEQP</t>
  </si>
  <si>
    <t>GRP354 - TTOWER&amp;FIX</t>
  </si>
  <si>
    <t>GRP355 - TPOLE&amp;FIX</t>
  </si>
  <si>
    <t>GRP356 - TOHCONDUCT</t>
  </si>
  <si>
    <t>GRP361 - DSTRUCTURE</t>
  </si>
  <si>
    <t>GRP362 - DSTAEQPMT</t>
  </si>
  <si>
    <t>GRP364 - DPOLE&amp;FIX</t>
  </si>
  <si>
    <t>GRP365 - DOHCONDUCT</t>
  </si>
  <si>
    <t>GRP366 - DOHCONDUIT</t>
  </si>
  <si>
    <t>GRP367 - DUGCONDUCT</t>
  </si>
  <si>
    <t>GRP368 - DTRANSFRMR</t>
  </si>
  <si>
    <t>GRP369 - DSERVICES</t>
  </si>
  <si>
    <t>GRP370 - DMETERS</t>
  </si>
  <si>
    <t>GRP371 - DLGTCUSTPR</t>
  </si>
  <si>
    <t>GRP373 - DSTREETLGT</t>
  </si>
  <si>
    <t>GRP390 - GSTRUCTURE</t>
  </si>
  <si>
    <t>GRP391 - GFURNITURE</t>
  </si>
  <si>
    <t>GRP391C - GCOMPUTER</t>
  </si>
  <si>
    <t>GRP392 - GTRANSEQP</t>
  </si>
  <si>
    <t>GRP393 - GSTORESEQP</t>
  </si>
  <si>
    <t>GRP394 - GTOOLS</t>
  </si>
  <si>
    <t>GRP395 - GLABEQPMT</t>
  </si>
  <si>
    <t>GRP396 - GPWREQPMT</t>
  </si>
  <si>
    <t>GRP397 - GCOMMEQPMT</t>
  </si>
  <si>
    <t>GRP398 - GMISCEQPMT</t>
  </si>
  <si>
    <t>GROUP</t>
  </si>
  <si>
    <t>BEGINNING
BALANCE</t>
  </si>
  <si>
    <t>PROVISION</t>
  </si>
  <si>
    <t>RETIREMENTS</t>
  </si>
  <si>
    <t>COST OF REMOVAL</t>
  </si>
  <si>
    <t>SALVAGE</t>
  </si>
  <si>
    <t>TRANSFERS</t>
  </si>
  <si>
    <t>GAIN/LOSS</t>
  </si>
  <si>
    <t>ENDING
BALANCE</t>
  </si>
  <si>
    <t>2016 DEPRECIATION RESERVE ACTIVITY BY FUNCTIONAL CLASS AND FERC ACCOUNT</t>
  </si>
  <si>
    <t>TOTAL STEAM PRODUCTION</t>
  </si>
  <si>
    <t>TOTAL HYDRO PRODUCTION</t>
  </si>
  <si>
    <t>TOTAL OTHER PRODUCTION</t>
  </si>
  <si>
    <t>TOTAL TRANSMISSION</t>
  </si>
  <si>
    <t>TOTAL DISTRIBUTION</t>
  </si>
  <si>
    <t>TOTAL GENERAL</t>
  </si>
  <si>
    <t>FUNCTIONAL CLASS</t>
  </si>
  <si>
    <t>FORM 1 BEGINNING
BALANCE</t>
  </si>
  <si>
    <t>BEGINNING RWIP</t>
  </si>
  <si>
    <t>RETIRE- MENTS</t>
  </si>
  <si>
    <t>CLEARED RWIP</t>
  </si>
  <si>
    <t>TRANSFER, ADJUST, GAIN/LOSS</t>
  </si>
  <si>
    <t>ENDING BOOK RESERVE</t>
  </si>
  <si>
    <t>YEAR ENDING RWIP</t>
  </si>
  <si>
    <t xml:space="preserve"> FORM 1 ENDING
BALANCE</t>
  </si>
  <si>
    <t>NET CHANGE</t>
  </si>
  <si>
    <t>%CHG</t>
  </si>
  <si>
    <t>Steam Production</t>
  </si>
  <si>
    <t>Hydro Production</t>
  </si>
  <si>
    <t>Other Production</t>
  </si>
  <si>
    <t>SUBTOTAL PRODUCTION</t>
  </si>
  <si>
    <t>ELECTRIC DEPR RESERVE</t>
  </si>
  <si>
    <t>TOTAL INTANGIBLE</t>
  </si>
  <si>
    <t>DEPR AND AMORT</t>
  </si>
  <si>
    <t>*</t>
  </si>
  <si>
    <t>2016 ELECTRIC DEPRECIATION RESERVE AND LIMITED TERM AMORTIZATION RESERVE ACTIVITY</t>
  </si>
  <si>
    <t>MO ER-2011-0004 311.05</t>
  </si>
  <si>
    <t>MO ER-2011-0004 312.05</t>
  </si>
  <si>
    <t>MO ER-2011-0004 314.05</t>
  </si>
  <si>
    <t>MO ER-2011-0004 315.05</t>
  </si>
  <si>
    <t>MO ER-2011-0004 316.05</t>
  </si>
  <si>
    <t>Add ARO GRP317</t>
  </si>
  <si>
    <t>Add ARO GRP374</t>
  </si>
  <si>
    <t>SUBTOTAL</t>
  </si>
  <si>
    <t>TOTAL</t>
  </si>
  <si>
    <t>GRP375 - EVCHGSTN</t>
  </si>
  <si>
    <t>Vehicle Charging Stations Exclusion:</t>
  </si>
  <si>
    <t>Summary of Reserve Activity for General Plant - 2016</t>
  </si>
  <si>
    <t>General Plant Accumulated Reserve at 12/31/2015</t>
  </si>
  <si>
    <t>2016 Provision for Depreciation</t>
  </si>
  <si>
    <t>2016 Retirements</t>
  </si>
  <si>
    <t>2016 Reserve Adjustments and Transfers</t>
  </si>
  <si>
    <t>2016 RWIP Change in Balance</t>
  </si>
  <si>
    <t>From Form 1 Footnote, FERC Rates Only</t>
  </si>
  <si>
    <t>From 2016 Update</t>
  </si>
  <si>
    <t>2017 Update</t>
  </si>
  <si>
    <t>From 2016 Activity by FC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</si>
</sst>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610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0"/>
      <name val="Arial Unicode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5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2" fillId="0" borderId="2" xfId="0" pivotButton="1" applyFont="1" applyBorder="1" applyAlignment="1">
      <alignment horizontal="center"/>
    </xf>
    <xf numFmtId="43" fontId="2" fillId="0" borderId="2" xfId="1" pivotButton="1" applyFont="1" applyBorder="1" applyAlignment="1">
      <alignment horizontal="center" wrapText="1"/>
    </xf>
    <xf numFmtId="43" fontId="2" fillId="0" borderId="2" xfId="1" applyFont="1" applyBorder="1" applyAlignment="1">
      <alignment horizontal="center"/>
    </xf>
    <xf numFmtId="43" fontId="2" fillId="0" borderId="2" xfId="1" applyFont="1" applyBorder="1" applyAlignment="1">
      <alignment horizontal="center" wrapText="1"/>
    </xf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2" fillId="0" borderId="0" xfId="1" applyFont="1"/>
    <xf numFmtId="0" fontId="2" fillId="0" borderId="0" xfId="0" applyFont="1" applyAlignment="1">
      <alignment horizontal="left"/>
    </xf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2" fillId="0" borderId="0" xfId="1" applyFont="1"/>
    <xf numFmtId="0" fontId="2" fillId="0" borderId="0" xfId="0" applyFont="1" applyAlignment="1">
      <alignment horizontal="left"/>
    </xf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2" fillId="0" borderId="0" xfId="1" applyFont="1"/>
    <xf numFmtId="0" fontId="2" fillId="0" borderId="0" xfId="0" applyFont="1" applyAlignment="1">
      <alignment horizontal="left"/>
    </xf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2" fillId="0" borderId="0" xfId="1" applyFont="1"/>
    <xf numFmtId="0" fontId="2" fillId="0" borderId="0" xfId="0" applyFont="1" applyAlignment="1">
      <alignment horizontal="left"/>
    </xf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2" fillId="0" borderId="0" xfId="1" applyFont="1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43" fontId="2" fillId="0" borderId="0" xfId="1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43" fontId="2" fillId="0" borderId="0" xfId="1" applyFont="1" applyFill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2" fillId="0" borderId="2" xfId="1" applyNumberFormat="1" applyFont="1" applyBorder="1" applyAlignment="1">
      <alignment horizontal="center" wrapText="1"/>
    </xf>
    <xf numFmtId="164" fontId="1" fillId="0" borderId="0" xfId="1" applyNumberFormat="1" applyFont="1"/>
    <xf numFmtId="164" fontId="3" fillId="0" borderId="0" xfId="1" applyNumberFormat="1" applyFont="1" applyFill="1"/>
    <xf numFmtId="164" fontId="4" fillId="0" borderId="0" xfId="1" applyNumberFormat="1" applyFont="1" applyFill="1"/>
    <xf numFmtId="0" fontId="8" fillId="0" borderId="0" xfId="0" applyFont="1" applyFill="1" applyAlignment="1">
      <alignment horizontal="left"/>
    </xf>
    <xf numFmtId="164" fontId="8" fillId="0" borderId="0" xfId="0" applyNumberFormat="1" applyFont="1" applyFill="1"/>
    <xf numFmtId="0" fontId="8" fillId="0" borderId="0" xfId="0" applyFont="1" applyFill="1"/>
    <xf numFmtId="0" fontId="9" fillId="0" borderId="3" xfId="0" applyFont="1" applyFill="1" applyBorder="1" applyAlignment="1">
      <alignment horizontal="left"/>
    </xf>
    <xf numFmtId="0" fontId="3" fillId="0" borderId="0" xfId="4" applyFont="1" applyFill="1"/>
    <xf numFmtId="0" fontId="7" fillId="0" borderId="3" xfId="4" applyFont="1" applyFill="1" applyBorder="1"/>
    <xf numFmtId="164" fontId="3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center"/>
    </xf>
    <xf numFmtId="10" fontId="2" fillId="0" borderId="0" xfId="2" applyNumberFormat="1" applyFont="1"/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2" fillId="0" borderId="0" xfId="1" applyFont="1"/>
    <xf numFmtId="164" fontId="2" fillId="0" borderId="2" xfId="1" applyNumberFormat="1" applyFont="1" applyFill="1" applyBorder="1" applyAlignment="1">
      <alignment horizontal="center" wrapText="1"/>
    </xf>
    <xf numFmtId="164" fontId="8" fillId="0" borderId="0" xfId="1" applyNumberFormat="1" applyFont="1" applyFill="1"/>
    <xf numFmtId="164" fontId="10" fillId="0" borderId="3" xfId="5" applyNumberFormat="1" applyFont="1" applyFill="1" applyBorder="1"/>
    <xf numFmtId="0" fontId="0" fillId="0" borderId="0" xfId="0"/>
    <xf numFmtId="0" fontId="2" fillId="0" borderId="0" xfId="0" applyFont="1"/>
    <xf numFmtId="164" fontId="6" fillId="0" borderId="0" xfId="5" applyNumberFormat="1" applyFont="1" applyFill="1"/>
    <xf numFmtId="164" fontId="4" fillId="0" borderId="0" xfId="1" applyNumberFormat="1" applyFont="1" applyFill="1" applyAlignment="1">
      <alignment horizontal="right"/>
    </xf>
    <xf numFmtId="43" fontId="0" fillId="0" borderId="1" xfId="1" applyFont="1" applyBorder="1"/>
    <xf numFmtId="43" fontId="2" fillId="0" borderId="1" xfId="1" applyFont="1" applyBorder="1"/>
    <xf numFmtId="164" fontId="12" fillId="0" borderId="0" xfId="0" applyNumberFormat="1" applyFont="1"/>
    <xf numFmtId="164" fontId="7" fillId="0" borderId="3" xfId="1" applyNumberFormat="1" applyFont="1" applyFill="1" applyBorder="1"/>
    <xf numFmtId="164" fontId="13" fillId="0" borderId="0" xfId="0" applyNumberFormat="1" applyFont="1" applyFill="1"/>
    <xf numFmtId="164" fontId="13" fillId="0" borderId="0" xfId="1" applyNumberFormat="1" applyFont="1" applyFill="1"/>
    <xf numFmtId="164" fontId="12" fillId="0" borderId="1" xfId="0" applyNumberFormat="1" applyFont="1" applyBorder="1"/>
    <xf numFmtId="164" fontId="12" fillId="0" borderId="1" xfId="1" applyNumberFormat="1" applyFont="1" applyBorder="1"/>
    <xf numFmtId="164" fontId="12" fillId="0" borderId="1" xfId="1" applyNumberFormat="1" applyFont="1" applyFill="1" applyBorder="1"/>
    <xf numFmtId="164" fontId="12" fillId="0" borderId="0" xfId="1" applyNumberFormat="1" applyFont="1"/>
    <xf numFmtId="164" fontId="12" fillId="0" borderId="0" xfId="1" applyNumberFormat="1" applyFont="1" applyFill="1"/>
    <xf numFmtId="164" fontId="1" fillId="0" borderId="0" xfId="1" applyNumberFormat="1" applyFont="1" applyFill="1"/>
    <xf numFmtId="164" fontId="0" fillId="0" borderId="0" xfId="1" applyNumberFormat="1" applyFont="1" applyFill="1"/>
    <xf numFmtId="164" fontId="2" fillId="0" borderId="2" xfId="1" applyNumberFormat="1" applyFont="1" applyFill="1" applyBorder="1" applyAlignment="1">
      <alignment horizontal="center"/>
    </xf>
    <xf numFmtId="43" fontId="3" fillId="0" borderId="0" xfId="15" applyFont="1"/>
    <xf numFmtId="0" fontId="3" fillId="0" borderId="0" xfId="3" applyAlignment="1">
      <alignment horizontal="left"/>
    </xf>
    <xf numFmtId="164" fontId="13" fillId="0" borderId="0" xfId="1" applyNumberFormat="1" applyFont="1" applyFill="1" applyBorder="1"/>
    <xf numFmtId="164" fontId="8" fillId="0" borderId="0" xfId="1" applyNumberFormat="1" applyFont="1" applyFill="1" applyAlignment="1">
      <alignment horizontal="center"/>
    </xf>
    <xf numFmtId="44" fontId="0" fillId="0" borderId="0" xfId="56" applyFont="1"/>
    <xf numFmtId="44" fontId="0" fillId="0" borderId="1" xfId="56" applyFont="1" applyBorder="1"/>
  </cellXfs>
  <cellStyles count="57">
    <cellStyle name="Comma" xfId="1" builtinId="3"/>
    <cellStyle name="Comma 10" xfId="15"/>
    <cellStyle name="Comma 11" xfId="9"/>
    <cellStyle name="Comma 2" xfId="8"/>
    <cellStyle name="Comma 2 2" xfId="14"/>
    <cellStyle name="Comma 3" xfId="7"/>
    <cellStyle name="Comma 3 2" xfId="16"/>
    <cellStyle name="Comma 3 3" xfId="54"/>
    <cellStyle name="Comma 4" xfId="17"/>
    <cellStyle name="Comma 5" xfId="18"/>
    <cellStyle name="Comma 6" xfId="19"/>
    <cellStyle name="Comma 7" xfId="20"/>
    <cellStyle name="Comma 8" xfId="21"/>
    <cellStyle name="Comma 9" xfId="22"/>
    <cellStyle name="Currency" xfId="56" builtinId="4"/>
    <cellStyle name="Good 2" xfId="5"/>
    <cellStyle name="Normal" xfId="0" builtinId="0"/>
    <cellStyle name="Normal 10" xfId="3"/>
    <cellStyle name="Normal 11" xfId="23"/>
    <cellStyle name="Normal 12" xfId="24"/>
    <cellStyle name="Normal 13" xfId="25"/>
    <cellStyle name="Normal 14" xfId="26"/>
    <cellStyle name="Normal 15" xfId="27"/>
    <cellStyle name="Normal 16" xfId="28"/>
    <cellStyle name="Normal 17" xfId="29"/>
    <cellStyle name="Normal 18" xfId="30"/>
    <cellStyle name="Normal 19" xfId="31"/>
    <cellStyle name="Normal 2" xfId="4"/>
    <cellStyle name="Normal 20" xfId="32"/>
    <cellStyle name="Normal 21" xfId="33"/>
    <cellStyle name="Normal 22" xfId="34"/>
    <cellStyle name="Normal 23" xfId="35"/>
    <cellStyle name="Normal 24" xfId="36"/>
    <cellStyle name="Normal 25" xfId="37"/>
    <cellStyle name="Normal 26" xfId="38"/>
    <cellStyle name="Normal 27" xfId="39"/>
    <cellStyle name="Normal 28" xfId="40"/>
    <cellStyle name="Normal 29" xfId="41"/>
    <cellStyle name="Normal 3" xfId="42"/>
    <cellStyle name="Normal 30" xfId="43"/>
    <cellStyle name="Normal 31" xfId="44"/>
    <cellStyle name="Normal 32" xfId="45"/>
    <cellStyle name="Normal 33" xfId="46"/>
    <cellStyle name="Normal 34" xfId="47"/>
    <cellStyle name="Normal 35" xfId="13"/>
    <cellStyle name="Normal 36" xfId="12"/>
    <cellStyle name="Normal 37" xfId="10"/>
    <cellStyle name="Normal 38" xfId="11"/>
    <cellStyle name="Normal 4" xfId="48"/>
    <cellStyle name="Normal 5" xfId="49"/>
    <cellStyle name="Normal 6" xfId="50"/>
    <cellStyle name="Normal 7" xfId="6"/>
    <cellStyle name="Normal 7 2" xfId="51"/>
    <cellStyle name="Normal 7 3" xfId="55"/>
    <cellStyle name="Normal 8" xfId="52"/>
    <cellStyle name="Normal 9" xfId="5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="175" zoomScaleNormal="175" workbookViewId="0">
      <selection activeCell="A13" sqref="A13"/>
    </sheetView>
  </sheetViews>
  <sheetFormatPr defaultRowHeight="14.4" x14ac:dyDescent="0.3"/>
  <cols>
    <col min="1" max="1" width="43.77734375" customWidth="1"/>
    <col min="2" max="2" width="16.6640625" style="88" customWidth="1"/>
    <col min="3" max="3" width="34.21875" bestFit="1" customWidth="1"/>
  </cols>
  <sheetData>
    <row r="1" spans="1:3" x14ac:dyDescent="0.3">
      <c r="A1" s="67" t="s">
        <v>148</v>
      </c>
    </row>
    <row r="4" spans="1:3" x14ac:dyDescent="0.3">
      <c r="A4" t="s">
        <v>149</v>
      </c>
      <c r="B4" s="88">
        <v>49036083</v>
      </c>
      <c r="C4" t="s">
        <v>155</v>
      </c>
    </row>
    <row r="5" spans="1:3" x14ac:dyDescent="0.3">
      <c r="A5" t="s">
        <v>150</v>
      </c>
      <c r="B5" s="88">
        <v>5007318</v>
      </c>
      <c r="C5" t="s">
        <v>154</v>
      </c>
    </row>
    <row r="6" spans="1:3" x14ac:dyDescent="0.3">
      <c r="A6" t="s">
        <v>151</v>
      </c>
      <c r="B6" s="88">
        <v>-4265509</v>
      </c>
      <c r="C6" t="s">
        <v>157</v>
      </c>
    </row>
    <row r="7" spans="1:3" x14ac:dyDescent="0.3">
      <c r="A7" t="s">
        <v>152</v>
      </c>
      <c r="B7" s="88">
        <v>-175052</v>
      </c>
      <c r="C7" t="s">
        <v>157</v>
      </c>
    </row>
    <row r="8" spans="1:3" x14ac:dyDescent="0.3">
      <c r="A8" t="s">
        <v>153</v>
      </c>
      <c r="B8" s="89">
        <v>242310</v>
      </c>
      <c r="C8" t="s">
        <v>157</v>
      </c>
    </row>
    <row r="9" spans="1:3" x14ac:dyDescent="0.3">
      <c r="B9" s="88">
        <f>SUM(B4:B8)</f>
        <v>49845150</v>
      </c>
      <c r="C9" t="s">
        <v>156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D15" sqref="D15"/>
    </sheetView>
  </sheetViews>
  <sheetFormatPr defaultColWidth="9.109375" defaultRowHeight="14.4" x14ac:dyDescent="0.3"/>
  <cols>
    <col min="1" max="1" width="22.6640625" style="66" customWidth="1"/>
    <col min="2" max="2" width="12.44140625" style="82" bestFit="1" customWidth="1"/>
    <col min="3" max="3" width="11.109375" style="82" bestFit="1" customWidth="1"/>
    <col min="4" max="4" width="11.88671875" style="82" bestFit="1" customWidth="1"/>
    <col min="5" max="5" width="12.33203125" style="82" bestFit="1" customWidth="1"/>
    <col min="6" max="7" width="11.33203125" style="82" bestFit="1" customWidth="1"/>
    <col min="8" max="8" width="12.5546875" style="82" bestFit="1" customWidth="1"/>
    <col min="9" max="9" width="12.109375" style="44" bestFit="1" customWidth="1"/>
    <col min="10" max="10" width="12.44140625" style="44" bestFit="1" customWidth="1"/>
    <col min="11" max="11" width="12.33203125" style="45" bestFit="1" customWidth="1"/>
    <col min="12" max="12" width="7.33203125" style="66" bestFit="1" customWidth="1"/>
    <col min="13" max="16384" width="9.109375" style="66"/>
  </cols>
  <sheetData>
    <row r="1" spans="1:12" x14ac:dyDescent="0.3">
      <c r="A1" s="67" t="s">
        <v>136</v>
      </c>
    </row>
    <row r="4" spans="1:12" ht="43.8" thickBot="1" x14ac:dyDescent="0.35">
      <c r="A4" s="40" t="s">
        <v>117</v>
      </c>
      <c r="B4" s="63" t="s">
        <v>118</v>
      </c>
      <c r="C4" s="63" t="s">
        <v>119</v>
      </c>
      <c r="D4" s="83" t="s">
        <v>103</v>
      </c>
      <c r="E4" s="63" t="s">
        <v>120</v>
      </c>
      <c r="F4" s="63" t="s">
        <v>121</v>
      </c>
      <c r="G4" s="63" t="s">
        <v>122</v>
      </c>
      <c r="H4" s="63" t="s">
        <v>123</v>
      </c>
      <c r="I4" s="46" t="s">
        <v>124</v>
      </c>
      <c r="J4" s="46" t="s">
        <v>125</v>
      </c>
      <c r="K4" s="63" t="s">
        <v>126</v>
      </c>
      <c r="L4" s="43" t="s">
        <v>127</v>
      </c>
    </row>
    <row r="5" spans="1:12" x14ac:dyDescent="0.3">
      <c r="A5" s="61"/>
      <c r="B5" s="81"/>
      <c r="C5" s="81"/>
      <c r="D5" s="81"/>
      <c r="E5" s="81"/>
      <c r="F5" s="81"/>
      <c r="G5" s="81"/>
      <c r="H5" s="81"/>
      <c r="I5" s="47"/>
      <c r="J5" s="47"/>
    </row>
    <row r="6" spans="1:12" s="67" customFormat="1" x14ac:dyDescent="0.3">
      <c r="A6" s="41" t="s">
        <v>128</v>
      </c>
      <c r="B6" s="80">
        <v>154158343.78999999</v>
      </c>
      <c r="C6" s="80">
        <v>3143830.15</v>
      </c>
      <c r="D6" s="80">
        <f>23811943+2939753</f>
        <v>26751696</v>
      </c>
      <c r="E6" s="80">
        <f>-1720376-244542</f>
        <v>-1964918</v>
      </c>
      <c r="F6" s="80">
        <v>-1156490</v>
      </c>
      <c r="G6" s="80">
        <v>8267372</v>
      </c>
      <c r="H6" s="80">
        <f>SUBTOTAL(9,B6:G6)</f>
        <v>189199833.94</v>
      </c>
      <c r="I6" s="79">
        <v>-4951156.71</v>
      </c>
      <c r="J6" s="79">
        <f>SUBTOTAL(9,B6:I6)</f>
        <v>184248677.22999999</v>
      </c>
      <c r="K6" s="72">
        <f>J6-B6</f>
        <v>30090333.439999998</v>
      </c>
      <c r="L6" s="58">
        <f>K6/B6</f>
        <v>0.19519107886232953</v>
      </c>
    </row>
    <row r="7" spans="1:12" s="67" customFormat="1" x14ac:dyDescent="0.3">
      <c r="A7" s="41" t="s">
        <v>129</v>
      </c>
      <c r="B7" s="80">
        <v>2844252.2899999996</v>
      </c>
      <c r="C7" s="80">
        <v>3836.34</v>
      </c>
      <c r="D7" s="80">
        <v>182387</v>
      </c>
      <c r="E7" s="80">
        <v>0</v>
      </c>
      <c r="F7" s="80">
        <v>0</v>
      </c>
      <c r="G7" s="80">
        <v>0</v>
      </c>
      <c r="H7" s="80">
        <f>SUBTOTAL(9,B7:G7)</f>
        <v>3030475.6299999994</v>
      </c>
      <c r="I7" s="79">
        <v>-55108</v>
      </c>
      <c r="J7" s="79">
        <f>SUBTOTAL(9,B7:I7)</f>
        <v>2975367.6299999994</v>
      </c>
      <c r="K7" s="72">
        <f>J7-B7</f>
        <v>131115.33999999985</v>
      </c>
      <c r="L7" s="58">
        <f>K7/B7</f>
        <v>4.6098350860429425E-2</v>
      </c>
    </row>
    <row r="8" spans="1:12" s="67" customFormat="1" x14ac:dyDescent="0.3">
      <c r="A8" s="42" t="s">
        <v>130</v>
      </c>
      <c r="B8" s="78">
        <v>119386755.90999998</v>
      </c>
      <c r="C8" s="78">
        <v>265771.65000000002</v>
      </c>
      <c r="D8" s="78">
        <v>12072001</v>
      </c>
      <c r="E8" s="78">
        <v>-2649495</v>
      </c>
      <c r="F8" s="78">
        <v>-166781</v>
      </c>
      <c r="G8" s="78">
        <v>-8033295</v>
      </c>
      <c r="H8" s="78">
        <f>SUBTOTAL(9,B8:G8)</f>
        <v>120874957.55999999</v>
      </c>
      <c r="I8" s="77">
        <v>-416726.84</v>
      </c>
      <c r="J8" s="77">
        <f>SUBTOTAL(9,B8:I8)</f>
        <v>120458230.71999998</v>
      </c>
      <c r="K8" s="76">
        <f>J8-B8</f>
        <v>1071474.8100000024</v>
      </c>
      <c r="L8" s="58">
        <f>K8/B8</f>
        <v>8.9748213847751796E-3</v>
      </c>
    </row>
    <row r="9" spans="1:12" s="67" customFormat="1" x14ac:dyDescent="0.3">
      <c r="A9" s="50" t="s">
        <v>131</v>
      </c>
      <c r="B9" s="75">
        <v>276389351.99000001</v>
      </c>
      <c r="C9" s="75">
        <f>SUM(C6:C8)</f>
        <v>3413438.1399999997</v>
      </c>
      <c r="D9" s="68">
        <f t="shared" ref="D9:G9" si="0">SUBTOTAL(9,D6:D8)</f>
        <v>39006084</v>
      </c>
      <c r="E9" s="68">
        <f t="shared" si="0"/>
        <v>-4614413</v>
      </c>
      <c r="F9" s="75">
        <f t="shared" si="0"/>
        <v>-1323271</v>
      </c>
      <c r="G9" s="75">
        <f t="shared" si="0"/>
        <v>234077</v>
      </c>
      <c r="H9" s="75">
        <f>SUBTOTAL(9,B6:G8)</f>
        <v>313105267.12999994</v>
      </c>
      <c r="I9" s="75">
        <f>SUM(I6:I8)</f>
        <v>-5422991.5499999998</v>
      </c>
      <c r="J9" s="79">
        <f>SUBTOTAL(9,B6:J8)</f>
        <v>307682275.57999998</v>
      </c>
      <c r="K9" s="75">
        <f>SUBTOTAL(9,K6:K8)</f>
        <v>31292923.59</v>
      </c>
      <c r="L9" s="58">
        <f>K9/B9</f>
        <v>0.11322043835875488</v>
      </c>
    </row>
    <row r="10" spans="1:12" x14ac:dyDescent="0.3">
      <c r="A10" s="50"/>
      <c r="B10" s="75"/>
      <c r="C10" s="75"/>
      <c r="D10" s="75"/>
      <c r="E10" s="75"/>
      <c r="F10" s="75"/>
      <c r="G10" s="75"/>
      <c r="H10" s="75"/>
      <c r="I10" s="75"/>
      <c r="J10" s="75"/>
      <c r="K10" s="74"/>
      <c r="L10" s="52"/>
    </row>
    <row r="11" spans="1:12" s="67" customFormat="1" x14ac:dyDescent="0.3">
      <c r="A11" s="50" t="s">
        <v>114</v>
      </c>
      <c r="B11" s="75">
        <v>87076878.209999993</v>
      </c>
      <c r="C11" s="75">
        <v>7971189.3899999997</v>
      </c>
      <c r="D11" s="75">
        <v>7488429</v>
      </c>
      <c r="E11" s="68">
        <v>-1439552</v>
      </c>
      <c r="F11" s="75">
        <v>-3564817</v>
      </c>
      <c r="G11" s="75">
        <f>-20828+1087</f>
        <v>-19741</v>
      </c>
      <c r="H11" s="80">
        <f>SUBTOTAL(9,B11:G11)</f>
        <v>97512386.599999994</v>
      </c>
      <c r="I11" s="75">
        <v>-5020733</v>
      </c>
      <c r="J11" s="79">
        <f>SUBTOTAL(9,B11:I11)</f>
        <v>92491653.599999994</v>
      </c>
      <c r="K11" s="74">
        <f>J11-B11</f>
        <v>5414775.3900000006</v>
      </c>
      <c r="L11" s="58">
        <f>K11/B11</f>
        <v>6.2183848356866821E-2</v>
      </c>
    </row>
    <row r="12" spans="1:12" x14ac:dyDescent="0.3">
      <c r="A12" s="50"/>
      <c r="B12" s="75"/>
      <c r="C12" s="75"/>
      <c r="D12" s="75"/>
      <c r="E12" s="75"/>
      <c r="F12" s="75"/>
      <c r="G12" s="75"/>
      <c r="H12" s="75"/>
      <c r="I12" s="75"/>
      <c r="J12" s="75"/>
      <c r="K12" s="74"/>
      <c r="L12" s="52"/>
    </row>
    <row r="13" spans="1:12" s="67" customFormat="1" x14ac:dyDescent="0.3">
      <c r="A13" s="50" t="s">
        <v>115</v>
      </c>
      <c r="B13" s="86">
        <v>383485669</v>
      </c>
      <c r="C13" s="75">
        <v>4557989</v>
      </c>
      <c r="D13" s="75">
        <f>30317419+3225</f>
        <v>30320644</v>
      </c>
      <c r="E13" s="68">
        <v>-4670133</v>
      </c>
      <c r="F13" s="75">
        <v>-5055741</v>
      </c>
      <c r="G13" s="75">
        <f>31642</f>
        <v>31642</v>
      </c>
      <c r="H13" s="80">
        <f>SUBTOTAL(9,B13:G13)</f>
        <v>408670070</v>
      </c>
      <c r="I13" s="75">
        <v>-6713889</v>
      </c>
      <c r="J13" s="79">
        <f>SUBTOTAL(9,B13:I13)</f>
        <v>401956181</v>
      </c>
      <c r="K13" s="74">
        <f>J13-B13</f>
        <v>18470512</v>
      </c>
      <c r="L13" s="58">
        <f>K13/B13</f>
        <v>4.816480378045105E-2</v>
      </c>
    </row>
    <row r="14" spans="1:12" x14ac:dyDescent="0.3">
      <c r="A14" s="50"/>
      <c r="B14" s="75"/>
      <c r="C14" s="75"/>
      <c r="D14" s="75"/>
      <c r="E14" s="75"/>
      <c r="F14" s="75"/>
      <c r="G14" s="75"/>
      <c r="H14" s="75"/>
      <c r="I14" s="75"/>
      <c r="J14" s="75"/>
      <c r="K14" s="74"/>
      <c r="L14" s="52"/>
    </row>
    <row r="15" spans="1:12" s="67" customFormat="1" x14ac:dyDescent="0.3">
      <c r="A15" s="50" t="s">
        <v>116</v>
      </c>
      <c r="B15" s="75">
        <v>44742946.729999989</v>
      </c>
      <c r="C15" s="75">
        <v>-68073.33</v>
      </c>
      <c r="D15" s="75">
        <v>4883853</v>
      </c>
      <c r="E15" s="68">
        <v>-4265509</v>
      </c>
      <c r="F15" s="75">
        <v>678963</v>
      </c>
      <c r="G15" s="75">
        <v>-175052</v>
      </c>
      <c r="H15" s="80">
        <f>SUBTOTAL(9,B15:G15)</f>
        <v>45797128.399999991</v>
      </c>
      <c r="I15" s="75">
        <f>-368262-318</f>
        <v>-368580</v>
      </c>
      <c r="J15" s="79">
        <f>SUBTOTAL(9,B15:I15)</f>
        <v>45428548.399999991</v>
      </c>
      <c r="K15" s="74">
        <f>J15-B15</f>
        <v>685601.67000000179</v>
      </c>
      <c r="L15" s="58">
        <f>K15/B15</f>
        <v>1.5323122863079294E-2</v>
      </c>
    </row>
    <row r="16" spans="1:12" x14ac:dyDescent="0.3">
      <c r="A16" s="50"/>
      <c r="B16" s="75"/>
      <c r="C16" s="75"/>
      <c r="D16" s="75"/>
      <c r="E16" s="75"/>
      <c r="F16" s="75"/>
      <c r="G16" s="75"/>
      <c r="H16" s="75"/>
      <c r="I16" s="75"/>
      <c r="J16" s="75"/>
      <c r="K16" s="74"/>
      <c r="L16" s="52"/>
    </row>
    <row r="17" spans="1:12" s="67" customFormat="1" ht="15" thickBot="1" x14ac:dyDescent="0.35">
      <c r="A17" s="53" t="s">
        <v>132</v>
      </c>
      <c r="B17" s="65">
        <f t="shared" ref="B17:H17" si="1">SUM(B9:B15)</f>
        <v>791694845.93000007</v>
      </c>
      <c r="C17" s="65">
        <f t="shared" si="1"/>
        <v>15874543.199999999</v>
      </c>
      <c r="D17" s="65">
        <f t="shared" si="1"/>
        <v>81699010</v>
      </c>
      <c r="E17" s="65">
        <f t="shared" si="1"/>
        <v>-14989607</v>
      </c>
      <c r="F17" s="65">
        <f t="shared" si="1"/>
        <v>-9264866</v>
      </c>
      <c r="G17" s="65">
        <f t="shared" si="1"/>
        <v>70926</v>
      </c>
      <c r="H17" s="65">
        <f t="shared" si="1"/>
        <v>865084852.12999988</v>
      </c>
      <c r="I17" s="65">
        <f>SUM(I9:I15)</f>
        <v>-17526193.550000001</v>
      </c>
      <c r="J17" s="65">
        <f t="shared" ref="J17:K17" si="2">SUM(J9:J15)</f>
        <v>847558658.57999992</v>
      </c>
      <c r="K17" s="65">
        <f t="shared" si="2"/>
        <v>55863812.650000006</v>
      </c>
      <c r="L17" s="58">
        <f>K17/B17</f>
        <v>7.0562304323677966E-2</v>
      </c>
    </row>
    <row r="18" spans="1:12" ht="15" thickTop="1" x14ac:dyDescent="0.3">
      <c r="A18" s="52"/>
      <c r="B18" s="75"/>
      <c r="C18" s="75"/>
      <c r="D18" s="75"/>
      <c r="E18" s="75"/>
      <c r="F18" s="75"/>
      <c r="G18" s="75"/>
      <c r="H18" s="75"/>
      <c r="I18" s="75"/>
      <c r="J18" s="75"/>
      <c r="K18" s="74"/>
      <c r="L18" s="52"/>
    </row>
    <row r="19" spans="1:12" x14ac:dyDescent="0.3">
      <c r="A19" s="52"/>
      <c r="B19" s="75"/>
      <c r="C19" s="75"/>
      <c r="D19" s="75"/>
      <c r="E19" s="75"/>
      <c r="F19" s="75"/>
      <c r="G19" s="75"/>
      <c r="H19" s="75"/>
      <c r="I19" s="75"/>
      <c r="J19" s="75"/>
      <c r="K19" s="74"/>
      <c r="L19" s="52"/>
    </row>
    <row r="20" spans="1:12" s="67" customFormat="1" x14ac:dyDescent="0.3">
      <c r="A20" s="50" t="s">
        <v>133</v>
      </c>
      <c r="B20" s="75">
        <v>15571016</v>
      </c>
      <c r="C20" s="75">
        <v>0</v>
      </c>
      <c r="D20" s="75">
        <v>3049933</v>
      </c>
      <c r="E20" s="75">
        <v>-1791896</v>
      </c>
      <c r="F20" s="75">
        <v>0</v>
      </c>
      <c r="G20" s="75">
        <v>79245</v>
      </c>
      <c r="H20" s="80">
        <f>SUBTOTAL(9,B20:G20)</f>
        <v>16908298</v>
      </c>
      <c r="I20" s="75">
        <v>0</v>
      </c>
      <c r="J20" s="79">
        <f>SUBTOTAL(9,B20:I20)</f>
        <v>16908298</v>
      </c>
      <c r="K20" s="74">
        <f>J20-B20</f>
        <v>1337282</v>
      </c>
      <c r="L20" s="58">
        <f>K20/B20</f>
        <v>8.5882770912315554E-2</v>
      </c>
    </row>
    <row r="21" spans="1:12" x14ac:dyDescent="0.3">
      <c r="A21" s="54"/>
      <c r="B21" s="75"/>
      <c r="C21" s="75"/>
      <c r="D21" s="75"/>
      <c r="E21" s="75"/>
      <c r="F21" s="75"/>
      <c r="G21" s="75"/>
      <c r="H21" s="75"/>
      <c r="I21" s="69"/>
      <c r="J21" s="75"/>
      <c r="K21" s="74"/>
      <c r="L21" s="52"/>
    </row>
    <row r="22" spans="1:12" ht="15" thickBot="1" x14ac:dyDescent="0.35">
      <c r="A22" s="55" t="s">
        <v>134</v>
      </c>
      <c r="B22" s="65">
        <f>+B20+B17</f>
        <v>807265861.93000007</v>
      </c>
      <c r="C22" s="65">
        <f t="shared" ref="C22:K22" si="3">+C20+C17</f>
        <v>15874543.199999999</v>
      </c>
      <c r="D22" s="65">
        <f t="shared" si="3"/>
        <v>84748943</v>
      </c>
      <c r="E22" s="65">
        <f t="shared" si="3"/>
        <v>-16781503</v>
      </c>
      <c r="F22" s="65">
        <f t="shared" si="3"/>
        <v>-9264866</v>
      </c>
      <c r="G22" s="65">
        <f t="shared" si="3"/>
        <v>150171</v>
      </c>
      <c r="H22" s="65">
        <f t="shared" si="3"/>
        <v>881993150.12999988</v>
      </c>
      <c r="I22" s="73">
        <f t="shared" si="3"/>
        <v>-17526193.550000001</v>
      </c>
      <c r="J22" s="73">
        <f t="shared" si="3"/>
        <v>864466956.57999992</v>
      </c>
      <c r="K22" s="73">
        <f t="shared" si="3"/>
        <v>57201094.650000006</v>
      </c>
      <c r="L22" s="58">
        <f>K22/B22</f>
        <v>7.085781444200355E-2</v>
      </c>
    </row>
    <row r="23" spans="1:12" ht="15" thickTop="1" x14ac:dyDescent="0.3">
      <c r="A23" s="54"/>
      <c r="B23" s="75"/>
      <c r="C23" s="75"/>
      <c r="D23" s="75"/>
      <c r="E23" s="75"/>
      <c r="F23" s="75"/>
      <c r="G23" s="75"/>
      <c r="H23" s="75"/>
      <c r="I23" s="56"/>
      <c r="J23" s="48"/>
      <c r="K23" s="74"/>
      <c r="L23" s="52"/>
    </row>
    <row r="24" spans="1:12" x14ac:dyDescent="0.3">
      <c r="A24" s="54"/>
      <c r="B24" s="64"/>
      <c r="C24" s="64"/>
      <c r="D24" s="64"/>
      <c r="E24" s="64"/>
      <c r="F24" s="64"/>
      <c r="G24" s="64"/>
      <c r="H24" s="64"/>
      <c r="I24" s="56"/>
      <c r="J24" s="48"/>
      <c r="K24" s="51"/>
      <c r="L24" s="52"/>
    </row>
    <row r="25" spans="1:12" x14ac:dyDescent="0.3">
      <c r="A25" s="54" t="s">
        <v>135</v>
      </c>
      <c r="B25" s="87"/>
      <c r="C25" s="87"/>
      <c r="D25" s="64"/>
      <c r="E25" s="64"/>
      <c r="F25" s="64"/>
      <c r="G25" s="64"/>
      <c r="H25" s="64"/>
      <c r="I25" s="56"/>
      <c r="J25" s="48"/>
      <c r="K25" s="51"/>
      <c r="L25" s="52"/>
    </row>
    <row r="26" spans="1:12" x14ac:dyDescent="0.3">
      <c r="A26" s="54"/>
      <c r="B26" s="64"/>
      <c r="C26" s="64"/>
      <c r="D26" s="64"/>
      <c r="E26" s="64"/>
      <c r="F26" s="64"/>
      <c r="G26" s="64"/>
      <c r="H26" s="64"/>
      <c r="I26" s="56"/>
      <c r="J26" s="48"/>
      <c r="K26" s="51"/>
      <c r="L26" s="52"/>
    </row>
    <row r="27" spans="1:12" x14ac:dyDescent="0.3">
      <c r="A27" s="54"/>
      <c r="B27" s="64"/>
      <c r="C27" s="64"/>
      <c r="D27" s="64"/>
      <c r="E27" s="64"/>
      <c r="F27" s="64"/>
      <c r="G27" s="64"/>
      <c r="H27" s="64"/>
      <c r="I27" s="64"/>
      <c r="J27" s="48"/>
      <c r="K27" s="51"/>
      <c r="L27" s="52"/>
    </row>
    <row r="28" spans="1:12" x14ac:dyDescent="0.3">
      <c r="A28" s="54"/>
      <c r="B28" s="64"/>
      <c r="C28" s="64"/>
      <c r="D28" s="64"/>
      <c r="E28" s="64"/>
      <c r="F28" s="64"/>
      <c r="G28" s="64"/>
      <c r="H28" s="64"/>
      <c r="I28" s="57"/>
      <c r="J28" s="49"/>
      <c r="K28" s="51"/>
      <c r="L28" s="52"/>
    </row>
    <row r="29" spans="1:12" x14ac:dyDescent="0.3">
      <c r="A29" s="52"/>
      <c r="B29" s="64"/>
      <c r="C29" s="64"/>
      <c r="D29" s="64"/>
      <c r="E29" s="64"/>
      <c r="F29" s="64"/>
      <c r="G29" s="64"/>
      <c r="H29" s="64"/>
      <c r="I29" s="64"/>
      <c r="J29" s="64"/>
      <c r="K29" s="51"/>
      <c r="L29" s="52"/>
    </row>
    <row r="30" spans="1:12" x14ac:dyDescent="0.3">
      <c r="A30" s="54"/>
      <c r="B30" s="64"/>
      <c r="C30" s="64"/>
      <c r="D30" s="64"/>
      <c r="E30" s="64"/>
      <c r="F30" s="64"/>
      <c r="G30" s="64"/>
      <c r="H30" s="64"/>
      <c r="I30" s="57"/>
      <c r="J30" s="48"/>
      <c r="K30" s="51"/>
      <c r="L30" s="52"/>
    </row>
    <row r="31" spans="1:12" x14ac:dyDescent="0.3">
      <c r="A31" s="52"/>
      <c r="B31" s="64"/>
      <c r="C31" s="64"/>
      <c r="D31" s="64"/>
      <c r="E31" s="64"/>
      <c r="F31" s="64"/>
      <c r="G31" s="64"/>
      <c r="H31" s="64"/>
      <c r="I31" s="64"/>
      <c r="J31" s="64"/>
      <c r="K31" s="51"/>
      <c r="L31" s="52"/>
    </row>
    <row r="32" spans="1:12" x14ac:dyDescent="0.3">
      <c r="A32" s="52"/>
      <c r="B32" s="64"/>
      <c r="C32" s="64"/>
      <c r="D32" s="64"/>
      <c r="E32" s="64"/>
      <c r="F32" s="64"/>
      <c r="G32" s="64"/>
      <c r="H32" s="64"/>
      <c r="I32" s="64"/>
      <c r="J32" s="64"/>
      <c r="K32" s="51"/>
      <c r="L32" s="52"/>
    </row>
    <row r="33" spans="1:12" x14ac:dyDescent="0.3">
      <c r="A33" s="52"/>
      <c r="B33" s="64"/>
      <c r="C33" s="64"/>
      <c r="D33" s="64"/>
      <c r="E33" s="64"/>
      <c r="F33" s="64"/>
      <c r="G33" s="64"/>
      <c r="H33" s="64"/>
      <c r="I33" s="64"/>
      <c r="J33" s="64"/>
      <c r="K33" s="51"/>
      <c r="L33" s="52"/>
    </row>
  </sheetData>
  <mergeCells count="1">
    <mergeCell ref="B25:C25"/>
  </mergeCells>
  <printOptions horizontalCentered="1"/>
  <pageMargins left="0.2" right="0.2" top="0.75" bottom="0.75" header="0.3" footer="0.3"/>
  <pageSetup scale="90" orientation="landscape" r:id="rId1"/>
  <headerFooter>
    <oddHeader>&amp;RTFR DR 5 2016 Reserve Activity by Functional Class 
Page &amp;P of 2</oddHeader>
    <oddFooter>&amp;LPrepared by Julie Andrews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workbookViewId="0">
      <selection activeCell="C131" sqref="C131"/>
    </sheetView>
  </sheetViews>
  <sheetFormatPr defaultRowHeight="14.4" outlineLevelRow="1" x14ac:dyDescent="0.3"/>
  <cols>
    <col min="1" max="1" width="27.33203125" bestFit="1" customWidth="1"/>
    <col min="2" max="2" width="17.33203125" style="1" bestFit="1" customWidth="1"/>
    <col min="3" max="3" width="16.44140625" style="1" bestFit="1" customWidth="1"/>
    <col min="4" max="4" width="18.5546875" style="1" bestFit="1" customWidth="1"/>
    <col min="5" max="5" width="18.6640625" style="1" bestFit="1" customWidth="1"/>
    <col min="6" max="6" width="18.88671875" style="1" bestFit="1" customWidth="1"/>
    <col min="7" max="7" width="15.88671875" style="1" bestFit="1" customWidth="1"/>
    <col min="8" max="8" width="16.5546875" style="1" bestFit="1" customWidth="1"/>
    <col min="9" max="9" width="15.44140625" style="1" bestFit="1" customWidth="1"/>
  </cols>
  <sheetData>
    <row r="1" spans="1:9" x14ac:dyDescent="0.3">
      <c r="A1" s="10" t="s">
        <v>110</v>
      </c>
    </row>
    <row r="2" spans="1:9" s="7" customFormat="1" x14ac:dyDescent="0.3">
      <c r="A2" s="10"/>
      <c r="B2" s="8"/>
      <c r="C2" s="8"/>
      <c r="D2" s="8"/>
      <c r="E2" s="8"/>
      <c r="F2" s="8"/>
      <c r="G2" s="8"/>
      <c r="H2" s="8"/>
      <c r="I2" s="8"/>
    </row>
    <row r="3" spans="1:9" ht="29.4" thickBot="1" x14ac:dyDescent="0.35">
      <c r="A3" s="3" t="s">
        <v>101</v>
      </c>
      <c r="B3" s="4" t="s">
        <v>102</v>
      </c>
      <c r="C3" s="5" t="s">
        <v>103</v>
      </c>
      <c r="D3" s="5" t="s">
        <v>104</v>
      </c>
      <c r="E3" s="5" t="s">
        <v>105</v>
      </c>
      <c r="F3" s="5" t="s">
        <v>106</v>
      </c>
      <c r="G3" s="5" t="s">
        <v>107</v>
      </c>
      <c r="H3" s="5" t="s">
        <v>108</v>
      </c>
      <c r="I3" s="6" t="s">
        <v>109</v>
      </c>
    </row>
    <row r="4" spans="1:9" hidden="1" outlineLevel="1" x14ac:dyDescent="0.3">
      <c r="A4" s="2" t="s">
        <v>0</v>
      </c>
      <c r="B4" s="1">
        <v>4934264.38</v>
      </c>
      <c r="C4" s="1">
        <v>630782.63</v>
      </c>
      <c r="D4" s="1">
        <v>-12826.82</v>
      </c>
      <c r="E4" s="1">
        <v>0</v>
      </c>
      <c r="F4" s="1">
        <v>0</v>
      </c>
      <c r="G4" s="1">
        <v>0</v>
      </c>
      <c r="H4" s="1">
        <v>0</v>
      </c>
      <c r="I4" s="1">
        <v>5552220.1899999995</v>
      </c>
    </row>
    <row r="5" spans="1:9" hidden="1" outlineLevel="1" x14ac:dyDescent="0.3">
      <c r="A5" s="2" t="s">
        <v>1</v>
      </c>
      <c r="B5" s="1">
        <v>2578128.52</v>
      </c>
      <c r="C5" s="1">
        <v>78458.87</v>
      </c>
      <c r="D5" s="1">
        <v>-35519.120000000003</v>
      </c>
      <c r="E5" s="1">
        <v>-12283.48</v>
      </c>
      <c r="F5" s="1">
        <v>0</v>
      </c>
      <c r="G5" s="1">
        <v>0</v>
      </c>
      <c r="H5" s="1">
        <v>0</v>
      </c>
      <c r="I5" s="1">
        <v>2608784.79</v>
      </c>
    </row>
    <row r="6" spans="1:9" hidden="1" outlineLevel="1" x14ac:dyDescent="0.3">
      <c r="A6" s="2" t="s">
        <v>2</v>
      </c>
      <c r="B6" s="1">
        <v>1848594.35</v>
      </c>
      <c r="C6" s="1">
        <v>368606.5</v>
      </c>
      <c r="D6" s="1">
        <v>-10274.61</v>
      </c>
      <c r="E6" s="1">
        <v>-3372.58</v>
      </c>
      <c r="F6" s="1">
        <v>0</v>
      </c>
      <c r="G6" s="1">
        <v>0</v>
      </c>
      <c r="H6" s="1">
        <v>0</v>
      </c>
      <c r="I6" s="1">
        <v>2203553.66</v>
      </c>
    </row>
    <row r="7" spans="1:9" hidden="1" outlineLevel="1" x14ac:dyDescent="0.3">
      <c r="A7" s="2" t="s">
        <v>3</v>
      </c>
      <c r="B7" s="1">
        <v>674832.62</v>
      </c>
      <c r="C7" s="1">
        <v>280582.8</v>
      </c>
      <c r="D7" s="1">
        <v>-376203.84</v>
      </c>
      <c r="E7" s="1">
        <v>687.64</v>
      </c>
      <c r="F7" s="1">
        <v>0</v>
      </c>
      <c r="G7" s="1">
        <v>0</v>
      </c>
      <c r="H7" s="1">
        <v>0</v>
      </c>
      <c r="I7" s="1">
        <v>579899.21999999986</v>
      </c>
    </row>
    <row r="8" spans="1:9" hidden="1" outlineLevel="1" x14ac:dyDescent="0.3">
      <c r="A8" s="2" t="s">
        <v>4</v>
      </c>
      <c r="B8" s="1">
        <v>1821965.62</v>
      </c>
      <c r="C8" s="1">
        <v>423398.16000000003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2245363.7800000003</v>
      </c>
    </row>
    <row r="9" spans="1:9" hidden="1" outlineLevel="1" x14ac:dyDescent="0.3">
      <c r="A9" s="2" t="s">
        <v>5</v>
      </c>
      <c r="B9" s="1">
        <v>961285.54</v>
      </c>
      <c r="C9" s="1">
        <v>145366.09</v>
      </c>
      <c r="D9" s="1">
        <v>0</v>
      </c>
      <c r="E9" s="1">
        <v>0</v>
      </c>
      <c r="F9" s="1">
        <v>0</v>
      </c>
      <c r="G9" s="1">
        <v>2881255.93</v>
      </c>
      <c r="H9" s="1">
        <v>0</v>
      </c>
      <c r="I9" s="1">
        <v>3987907.5600000005</v>
      </c>
    </row>
    <row r="10" spans="1:9" hidden="1" outlineLevel="1" x14ac:dyDescent="0.3">
      <c r="A10" s="2" t="s">
        <v>6</v>
      </c>
      <c r="B10" s="1">
        <v>30491866.739999998</v>
      </c>
      <c r="C10" s="1">
        <v>10211269.02</v>
      </c>
      <c r="D10" s="1">
        <v>-156339.21</v>
      </c>
      <c r="E10" s="1">
        <v>-80502.100000000006</v>
      </c>
      <c r="F10" s="1">
        <v>0</v>
      </c>
      <c r="G10" s="1">
        <v>234077.84</v>
      </c>
      <c r="H10" s="1">
        <v>0</v>
      </c>
      <c r="I10" s="1">
        <v>40700372.289999999</v>
      </c>
    </row>
    <row r="11" spans="1:9" hidden="1" outlineLevel="1" x14ac:dyDescent="0.3">
      <c r="A11" s="2" t="s">
        <v>7</v>
      </c>
      <c r="B11" s="1">
        <v>30435753.379999999</v>
      </c>
      <c r="C11" s="1">
        <v>2180345.75</v>
      </c>
      <c r="D11" s="1">
        <v>-428148.13</v>
      </c>
      <c r="E11" s="1">
        <v>-142303.87</v>
      </c>
      <c r="F11" s="1">
        <v>11130.6</v>
      </c>
      <c r="G11" s="1">
        <v>0</v>
      </c>
      <c r="H11" s="1">
        <v>0</v>
      </c>
      <c r="I11" s="1">
        <v>32056777.73</v>
      </c>
    </row>
    <row r="12" spans="1:9" hidden="1" outlineLevel="1" x14ac:dyDescent="0.3">
      <c r="A12" s="2" t="s">
        <v>8</v>
      </c>
      <c r="B12" s="1">
        <v>12796565.060000001</v>
      </c>
      <c r="C12" s="1">
        <v>2628527.7400000002</v>
      </c>
      <c r="D12" s="1">
        <v>-253417.68</v>
      </c>
      <c r="E12" s="1">
        <v>-12518.380000000001</v>
      </c>
      <c r="F12" s="1">
        <v>0</v>
      </c>
      <c r="G12" s="1">
        <v>0</v>
      </c>
      <c r="H12" s="1">
        <v>0</v>
      </c>
      <c r="I12" s="1">
        <v>15159156.74</v>
      </c>
    </row>
    <row r="13" spans="1:9" hidden="1" outlineLevel="1" x14ac:dyDescent="0.3">
      <c r="A13" s="2" t="s">
        <v>9</v>
      </c>
      <c r="B13" s="1">
        <v>4446735.3499999996</v>
      </c>
      <c r="C13" s="1">
        <v>807004.71</v>
      </c>
      <c r="D13" s="1">
        <v>-12329.98</v>
      </c>
      <c r="E13" s="1">
        <v>-4829.33</v>
      </c>
      <c r="F13" s="1">
        <v>0</v>
      </c>
      <c r="G13" s="1">
        <v>0</v>
      </c>
      <c r="H13" s="1">
        <v>0</v>
      </c>
      <c r="I13" s="1">
        <v>5236580.7499999991</v>
      </c>
    </row>
    <row r="14" spans="1:9" hidden="1" outlineLevel="1" x14ac:dyDescent="0.3">
      <c r="A14" s="2" t="s">
        <v>10</v>
      </c>
      <c r="B14" s="1">
        <v>97910.82</v>
      </c>
      <c r="C14" s="1">
        <v>20952.41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118863.23000000001</v>
      </c>
    </row>
    <row r="15" spans="1:9" hidden="1" outlineLevel="1" x14ac:dyDescent="0.3">
      <c r="A15" s="2" t="s">
        <v>11</v>
      </c>
      <c r="B15" s="1">
        <v>5086101.57</v>
      </c>
      <c r="C15" s="1">
        <v>1130475.0900000001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6216576.6600000001</v>
      </c>
    </row>
    <row r="16" spans="1:9" hidden="1" outlineLevel="1" x14ac:dyDescent="0.3">
      <c r="A16" s="2" t="s">
        <v>12</v>
      </c>
      <c r="B16" s="1">
        <v>1858069.35</v>
      </c>
      <c r="C16" s="1">
        <v>336223.14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2194292.4900000002</v>
      </c>
    </row>
    <row r="17" spans="1:9" hidden="1" outlineLevel="1" x14ac:dyDescent="0.3">
      <c r="A17" s="2" t="s">
        <v>13</v>
      </c>
      <c r="B17" s="1">
        <v>-4502446.58</v>
      </c>
      <c r="C17" s="1">
        <v>4471.5200000000004</v>
      </c>
      <c r="D17" s="1">
        <v>-62282.65</v>
      </c>
      <c r="E17" s="1">
        <v>0</v>
      </c>
      <c r="F17" s="1">
        <v>0</v>
      </c>
      <c r="G17" s="1">
        <v>4044165.07</v>
      </c>
      <c r="H17" s="1">
        <v>0</v>
      </c>
      <c r="I17" s="1">
        <v>-516092.64000000106</v>
      </c>
    </row>
    <row r="18" spans="1:9" hidden="1" outlineLevel="1" x14ac:dyDescent="0.3">
      <c r="A18" s="2" t="s">
        <v>14</v>
      </c>
      <c r="B18" s="1">
        <v>4532758.42</v>
      </c>
      <c r="C18" s="1">
        <v>1171792.08</v>
      </c>
      <c r="D18" s="1">
        <v>-85702.28</v>
      </c>
      <c r="E18" s="1">
        <v>-886511.49</v>
      </c>
      <c r="F18" s="1">
        <v>0</v>
      </c>
      <c r="G18" s="1">
        <v>0</v>
      </c>
      <c r="H18" s="1">
        <v>0</v>
      </c>
      <c r="I18" s="1">
        <v>4732336.7299999995</v>
      </c>
    </row>
    <row r="19" spans="1:9" hidden="1" outlineLevel="1" x14ac:dyDescent="0.3">
      <c r="A19" s="2" t="s">
        <v>15</v>
      </c>
      <c r="B19" s="1">
        <v>4844539.96</v>
      </c>
      <c r="C19" s="1">
        <v>291001.64</v>
      </c>
      <c r="D19" s="1">
        <v>-50664.020000000004</v>
      </c>
      <c r="E19" s="1">
        <v>-2268.17</v>
      </c>
      <c r="F19" s="1">
        <v>0</v>
      </c>
      <c r="G19" s="1">
        <v>0</v>
      </c>
      <c r="H19" s="1">
        <v>0</v>
      </c>
      <c r="I19" s="1">
        <v>5082609.41</v>
      </c>
    </row>
    <row r="20" spans="1:9" hidden="1" outlineLevel="1" x14ac:dyDescent="0.3">
      <c r="A20" s="2" t="s">
        <v>16</v>
      </c>
      <c r="B20" s="1">
        <v>4189432.03</v>
      </c>
      <c r="C20" s="1">
        <v>892844.3</v>
      </c>
      <c r="D20" s="1">
        <v>-75556.479999999996</v>
      </c>
      <c r="E20" s="1">
        <v>-14705.23</v>
      </c>
      <c r="F20" s="1">
        <v>1319.16</v>
      </c>
      <c r="G20" s="1">
        <v>0</v>
      </c>
      <c r="H20" s="1">
        <v>0</v>
      </c>
      <c r="I20" s="1">
        <v>4993333.7799999993</v>
      </c>
    </row>
    <row r="21" spans="1:9" hidden="1" outlineLevel="1" x14ac:dyDescent="0.3">
      <c r="A21" s="2" t="s">
        <v>17</v>
      </c>
      <c r="B21" s="1">
        <v>60172.090000000004</v>
      </c>
      <c r="C21" s="1">
        <v>25046.019999999997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85218.11</v>
      </c>
    </row>
    <row r="22" spans="1:9" hidden="1" outlineLevel="1" x14ac:dyDescent="0.3">
      <c r="A22" s="2" t="s">
        <v>18</v>
      </c>
      <c r="B22" s="1">
        <v>1502920.8599999999</v>
      </c>
      <c r="C22" s="1">
        <v>351031.8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1853952.66</v>
      </c>
    </row>
    <row r="23" spans="1:9" hidden="1" outlineLevel="1" x14ac:dyDescent="0.3">
      <c r="A23" s="2" t="s">
        <v>19</v>
      </c>
      <c r="B23" s="1">
        <v>-1390628.19</v>
      </c>
      <c r="C23" s="1">
        <v>139416.04</v>
      </c>
      <c r="D23" s="1">
        <v>0</v>
      </c>
      <c r="E23" s="1">
        <v>0</v>
      </c>
      <c r="F23" s="1">
        <v>0</v>
      </c>
      <c r="G23" s="1">
        <v>1164014.04</v>
      </c>
      <c r="H23" s="1">
        <v>0</v>
      </c>
      <c r="I23" s="1">
        <v>-87198.10999999987</v>
      </c>
    </row>
    <row r="24" spans="1:9" hidden="1" outlineLevel="1" x14ac:dyDescent="0.3">
      <c r="A24" s="2" t="s">
        <v>20</v>
      </c>
      <c r="B24" s="1">
        <v>2380238.6</v>
      </c>
      <c r="C24" s="1">
        <v>221851.11000000002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2602089.71</v>
      </c>
    </row>
    <row r="25" spans="1:9" hidden="1" outlineLevel="1" x14ac:dyDescent="0.3">
      <c r="A25" s="2" t="s">
        <v>21</v>
      </c>
      <c r="B25" s="1">
        <v>3207924.29</v>
      </c>
      <c r="C25" s="1">
        <v>267235.40000000002</v>
      </c>
      <c r="D25" s="1">
        <v>-107718.69</v>
      </c>
      <c r="E25" s="1">
        <v>-8607.64</v>
      </c>
      <c r="F25" s="1">
        <v>0</v>
      </c>
      <c r="G25" s="1">
        <v>0</v>
      </c>
      <c r="H25" s="1">
        <v>0</v>
      </c>
      <c r="I25" s="1">
        <v>3358833.36</v>
      </c>
    </row>
    <row r="26" spans="1:9" hidden="1" outlineLevel="1" x14ac:dyDescent="0.3">
      <c r="A26" s="2" t="s">
        <v>22</v>
      </c>
      <c r="B26" s="1">
        <v>1061295.69</v>
      </c>
      <c r="C26" s="1">
        <v>233397.16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1294692.8499999999</v>
      </c>
    </row>
    <row r="27" spans="1:9" hidden="1" outlineLevel="1" x14ac:dyDescent="0.3">
      <c r="A27" s="2" t="s">
        <v>23</v>
      </c>
      <c r="B27" s="1">
        <v>236944.45</v>
      </c>
      <c r="C27" s="1">
        <v>96406.31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333350.76</v>
      </c>
    </row>
    <row r="28" spans="1:9" hidden="1" outlineLevel="1" x14ac:dyDescent="0.3">
      <c r="A28" s="2" t="s">
        <v>24</v>
      </c>
      <c r="B28" s="1">
        <v>603111.59</v>
      </c>
      <c r="C28" s="1">
        <v>109130.17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712241.76</v>
      </c>
    </row>
    <row r="29" spans="1:9" hidden="1" outlineLevel="1" x14ac:dyDescent="0.3">
      <c r="A29" s="2" t="s">
        <v>25</v>
      </c>
      <c r="B29" s="1">
        <v>266768.82</v>
      </c>
      <c r="C29" s="1">
        <v>96076.59</v>
      </c>
      <c r="D29" s="1">
        <v>0</v>
      </c>
      <c r="E29" s="1">
        <v>0</v>
      </c>
      <c r="F29" s="1">
        <v>0</v>
      </c>
      <c r="G29" s="1">
        <v>343398.15</v>
      </c>
      <c r="H29" s="1">
        <v>0</v>
      </c>
      <c r="I29" s="1">
        <v>706243.56</v>
      </c>
    </row>
    <row r="30" spans="1:9" hidden="1" outlineLevel="1" x14ac:dyDescent="0.3">
      <c r="A30" s="2" t="s">
        <v>26</v>
      </c>
      <c r="B30" s="1">
        <v>1024687.06</v>
      </c>
      <c r="C30" s="1">
        <v>78722.38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1103409.44</v>
      </c>
    </row>
    <row r="31" spans="1:9" hidden="1" outlineLevel="1" x14ac:dyDescent="0.3">
      <c r="A31" s="2" t="s">
        <v>27</v>
      </c>
      <c r="B31" s="1">
        <v>1019944.92</v>
      </c>
      <c r="C31" s="1">
        <v>71316.92</v>
      </c>
      <c r="D31" s="1">
        <v>-49250.5</v>
      </c>
      <c r="E31" s="1">
        <v>-1006.75</v>
      </c>
      <c r="F31" s="1">
        <v>0</v>
      </c>
      <c r="G31" s="1">
        <v>-365180.5</v>
      </c>
      <c r="H31" s="1">
        <v>0</v>
      </c>
      <c r="I31" s="1">
        <v>675824.09000000008</v>
      </c>
    </row>
    <row r="32" spans="1:9" hidden="1" outlineLevel="1" x14ac:dyDescent="0.3">
      <c r="A32" s="2" t="s">
        <v>28</v>
      </c>
      <c r="B32" s="1">
        <v>19221.88</v>
      </c>
      <c r="C32" s="1">
        <v>445450.04</v>
      </c>
      <c r="D32" s="1">
        <v>0</v>
      </c>
      <c r="E32" s="1">
        <v>-382.32</v>
      </c>
      <c r="F32" s="1">
        <v>0</v>
      </c>
      <c r="G32" s="1">
        <v>0</v>
      </c>
      <c r="H32" s="1">
        <v>0</v>
      </c>
      <c r="I32" s="1">
        <v>464289.6</v>
      </c>
    </row>
    <row r="33" spans="1:9" hidden="1" outlineLevel="1" x14ac:dyDescent="0.3">
      <c r="A33" s="2" t="s">
        <v>29</v>
      </c>
      <c r="B33" s="1">
        <v>39874.959999999999</v>
      </c>
      <c r="C33" s="1">
        <v>12966.93</v>
      </c>
      <c r="D33" s="1">
        <v>-4142.1400000000003</v>
      </c>
      <c r="E33" s="1">
        <v>-335.52</v>
      </c>
      <c r="F33" s="1">
        <v>0</v>
      </c>
      <c r="G33" s="1">
        <v>0</v>
      </c>
      <c r="H33" s="1">
        <v>0</v>
      </c>
      <c r="I33" s="1">
        <v>48364.23</v>
      </c>
    </row>
    <row r="34" spans="1:9" hidden="1" outlineLevel="1" x14ac:dyDescent="0.3">
      <c r="A34" s="2" t="s">
        <v>30</v>
      </c>
      <c r="B34" s="1">
        <v>410393.44</v>
      </c>
      <c r="C34" s="1">
        <v>61773.97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472167.41000000003</v>
      </c>
    </row>
    <row r="35" spans="1:9" hidden="1" outlineLevel="1" x14ac:dyDescent="0.3">
      <c r="A35" s="2" t="s">
        <v>31</v>
      </c>
      <c r="B35" s="1">
        <v>41046.99</v>
      </c>
      <c r="C35" s="1">
        <v>20.09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6709.0199999999968</v>
      </c>
    </row>
    <row r="36" spans="1:9" s="36" customFormat="1" hidden="1" outlineLevel="1" x14ac:dyDescent="0.3">
      <c r="A36" s="61" t="s">
        <v>137</v>
      </c>
      <c r="B36" s="60">
        <v>3544751.3000000003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59"/>
      <c r="I36" s="60">
        <v>3544751.3000000003</v>
      </c>
    </row>
    <row r="37" spans="1:9" s="36" customFormat="1" hidden="1" outlineLevel="1" x14ac:dyDescent="0.3">
      <c r="A37" s="61" t="s">
        <v>138</v>
      </c>
      <c r="B37" s="60">
        <v>23321791.169999998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59"/>
      <c r="I37" s="60">
        <v>23321791.169999998</v>
      </c>
    </row>
    <row r="38" spans="1:9" s="36" customFormat="1" hidden="1" outlineLevel="1" x14ac:dyDescent="0.3">
      <c r="A38" s="61" t="s">
        <v>139</v>
      </c>
      <c r="B38" s="60">
        <v>8319550.2999999998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59"/>
      <c r="I38" s="60">
        <v>8319550.2999999998</v>
      </c>
    </row>
    <row r="39" spans="1:9" s="36" customFormat="1" hidden="1" outlineLevel="1" x14ac:dyDescent="0.3">
      <c r="A39" s="61" t="s">
        <v>140</v>
      </c>
      <c r="B39" s="60">
        <v>2101101.94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59"/>
      <c r="I39" s="60">
        <v>2101101.94</v>
      </c>
    </row>
    <row r="40" spans="1:9" s="36" customFormat="1" hidden="1" outlineLevel="1" x14ac:dyDescent="0.3">
      <c r="A40" s="61" t="s">
        <v>141</v>
      </c>
      <c r="B40" s="60">
        <v>25758.289999999106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59"/>
      <c r="I40" s="60">
        <v>25758.289999999106</v>
      </c>
    </row>
    <row r="41" spans="1:9" s="7" customFormat="1" collapsed="1" x14ac:dyDescent="0.3">
      <c r="A41" s="15" t="s">
        <v>111</v>
      </c>
      <c r="B41" s="14">
        <f>SUM(B4:B40)</f>
        <v>154893227.57999995</v>
      </c>
      <c r="C41" s="62">
        <f t="shared" ref="C41:I41" si="0">SUM(C4:C40)</f>
        <v>23811943.380000003</v>
      </c>
      <c r="D41" s="62">
        <f t="shared" si="0"/>
        <v>-1720376.1499999997</v>
      </c>
      <c r="E41" s="62">
        <f t="shared" si="0"/>
        <v>-1168939.22</v>
      </c>
      <c r="F41" s="62">
        <f t="shared" si="0"/>
        <v>12449.76</v>
      </c>
      <c r="G41" s="62">
        <f t="shared" si="0"/>
        <v>8301730.5299999993</v>
      </c>
      <c r="H41" s="62">
        <f t="shared" si="0"/>
        <v>0</v>
      </c>
      <c r="I41" s="62">
        <f t="shared" si="0"/>
        <v>184095677.81999996</v>
      </c>
    </row>
    <row r="42" spans="1:9" s="7" customFormat="1" hidden="1" outlineLevel="1" x14ac:dyDescent="0.3">
      <c r="A42" s="9"/>
      <c r="B42" s="8"/>
      <c r="C42" s="8"/>
      <c r="D42" s="8"/>
      <c r="E42" s="8"/>
      <c r="F42" s="8"/>
      <c r="G42" s="8"/>
      <c r="H42" s="8"/>
      <c r="I42" s="8"/>
    </row>
    <row r="43" spans="1:9" hidden="1" outlineLevel="1" x14ac:dyDescent="0.3">
      <c r="A43" s="2" t="s">
        <v>32</v>
      </c>
      <c r="B43" s="1">
        <v>335621.76</v>
      </c>
      <c r="C43" s="1">
        <v>15353.16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350974.92</v>
      </c>
    </row>
    <row r="44" spans="1:9" hidden="1" outlineLevel="1" x14ac:dyDescent="0.3">
      <c r="A44" s="2" t="s">
        <v>33</v>
      </c>
      <c r="B44" s="1">
        <v>1404786.78</v>
      </c>
      <c r="C44" s="1">
        <v>43848.840000000004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1448635.62</v>
      </c>
    </row>
    <row r="45" spans="1:9" hidden="1" outlineLevel="1" x14ac:dyDescent="0.3">
      <c r="A45" s="2" t="s">
        <v>34</v>
      </c>
      <c r="B45" s="1">
        <v>547988.37</v>
      </c>
      <c r="C45" s="1">
        <v>80637.430000000008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628625.80000000005</v>
      </c>
    </row>
    <row r="46" spans="1:9" hidden="1" outlineLevel="1" x14ac:dyDescent="0.3">
      <c r="A46" s="2" t="s">
        <v>35</v>
      </c>
      <c r="B46" s="1">
        <v>335851.49</v>
      </c>
      <c r="C46" s="1">
        <v>28355.55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364207.04</v>
      </c>
    </row>
    <row r="47" spans="1:9" hidden="1" outlineLevel="1" x14ac:dyDescent="0.3">
      <c r="A47" s="2" t="s">
        <v>36</v>
      </c>
      <c r="B47" s="1">
        <v>223840.37</v>
      </c>
      <c r="C47" s="1">
        <v>14191.800000000001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238032.16999999998</v>
      </c>
    </row>
    <row r="48" spans="1:9" s="11" customFormat="1" collapsed="1" x14ac:dyDescent="0.3">
      <c r="A48" s="20" t="s">
        <v>112</v>
      </c>
      <c r="B48" s="19">
        <f>SUM(B43:B47)</f>
        <v>2848088.7700000005</v>
      </c>
      <c r="C48" s="19">
        <f t="shared" ref="C48:I48" si="1">SUM(C43:C47)</f>
        <v>182386.77999999997</v>
      </c>
      <c r="D48" s="19">
        <f t="shared" si="1"/>
        <v>0</v>
      </c>
      <c r="E48" s="19">
        <f t="shared" si="1"/>
        <v>0</v>
      </c>
      <c r="F48" s="19">
        <f t="shared" si="1"/>
        <v>0</v>
      </c>
      <c r="G48" s="19">
        <f t="shared" si="1"/>
        <v>0</v>
      </c>
      <c r="H48" s="19">
        <f t="shared" si="1"/>
        <v>0</v>
      </c>
      <c r="I48" s="19">
        <f t="shared" si="1"/>
        <v>3030475.55</v>
      </c>
    </row>
    <row r="49" spans="1:9" s="11" customFormat="1" hidden="1" outlineLevel="1" x14ac:dyDescent="0.3">
      <c r="A49" s="13"/>
      <c r="B49" s="12"/>
      <c r="C49" s="12"/>
      <c r="D49" s="12"/>
      <c r="E49" s="12"/>
      <c r="F49" s="12"/>
      <c r="G49" s="12"/>
      <c r="H49" s="12"/>
      <c r="I49" s="12"/>
    </row>
    <row r="50" spans="1:9" hidden="1" outlineLevel="1" x14ac:dyDescent="0.3">
      <c r="A50" s="2" t="s">
        <v>37</v>
      </c>
      <c r="B50" s="1">
        <v>3273384.38</v>
      </c>
      <c r="C50" s="1">
        <v>234362.19</v>
      </c>
      <c r="D50" s="1">
        <v>-9219</v>
      </c>
      <c r="E50" s="1">
        <v>0</v>
      </c>
      <c r="F50" s="1">
        <v>0</v>
      </c>
      <c r="G50" s="1">
        <v>0</v>
      </c>
      <c r="H50" s="1">
        <v>0</v>
      </c>
      <c r="I50" s="1">
        <v>3498527.57</v>
      </c>
    </row>
    <row r="51" spans="1:9" hidden="1" outlineLevel="1" x14ac:dyDescent="0.3">
      <c r="A51" s="2" t="s">
        <v>38</v>
      </c>
      <c r="B51" s="1">
        <v>1989785.1099999999</v>
      </c>
      <c r="C51" s="1">
        <v>59053.98</v>
      </c>
      <c r="D51" s="1">
        <v>0</v>
      </c>
      <c r="E51" s="1">
        <v>0</v>
      </c>
      <c r="F51" s="1">
        <v>0</v>
      </c>
      <c r="G51" s="1">
        <v>-584001.68000000005</v>
      </c>
      <c r="H51" s="1">
        <v>0</v>
      </c>
      <c r="I51" s="1">
        <v>1464837.4099999997</v>
      </c>
    </row>
    <row r="52" spans="1:9" hidden="1" outlineLevel="1" x14ac:dyDescent="0.3">
      <c r="A52" s="2" t="s">
        <v>39</v>
      </c>
      <c r="B52" s="1">
        <v>180448.83000000002</v>
      </c>
      <c r="C52" s="1">
        <v>26443.41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206892.24000000002</v>
      </c>
    </row>
    <row r="53" spans="1:9" hidden="1" outlineLevel="1" x14ac:dyDescent="0.3">
      <c r="A53" s="2" t="s">
        <v>40</v>
      </c>
      <c r="B53" s="1">
        <v>1801925.5</v>
      </c>
      <c r="C53" s="1">
        <v>189727.09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1991652.59</v>
      </c>
    </row>
    <row r="54" spans="1:9" hidden="1" outlineLevel="1" x14ac:dyDescent="0.3">
      <c r="A54" s="2" t="s">
        <v>41</v>
      </c>
      <c r="B54" s="1">
        <v>51538.590000000004</v>
      </c>
      <c r="C54" s="1">
        <v>219014.08000000002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270552.67000000004</v>
      </c>
    </row>
    <row r="55" spans="1:9" hidden="1" outlineLevel="1" x14ac:dyDescent="0.3">
      <c r="A55" s="2" t="s">
        <v>42</v>
      </c>
      <c r="B55" s="1">
        <v>1190550.04</v>
      </c>
      <c r="C55" s="1">
        <v>196778.38999999998</v>
      </c>
      <c r="D55" s="1">
        <v>0</v>
      </c>
      <c r="E55" s="1">
        <v>0</v>
      </c>
      <c r="F55" s="1">
        <v>0</v>
      </c>
      <c r="G55" s="1">
        <v>-442505.6</v>
      </c>
      <c r="H55" s="1">
        <v>0</v>
      </c>
      <c r="I55" s="1">
        <v>944822.83</v>
      </c>
    </row>
    <row r="56" spans="1:9" hidden="1" outlineLevel="1" x14ac:dyDescent="0.3">
      <c r="A56" s="2" t="s">
        <v>43</v>
      </c>
      <c r="B56" s="1">
        <v>1632928.77</v>
      </c>
      <c r="C56" s="1">
        <v>55560.81</v>
      </c>
      <c r="D56" s="1">
        <v>0</v>
      </c>
      <c r="E56" s="1">
        <v>0</v>
      </c>
      <c r="F56" s="1">
        <v>0</v>
      </c>
      <c r="G56" s="1">
        <v>-1264014.6099999999</v>
      </c>
      <c r="H56" s="1">
        <v>0</v>
      </c>
      <c r="I56" s="1">
        <v>424474.9700000002</v>
      </c>
    </row>
    <row r="57" spans="1:9" hidden="1" outlineLevel="1" x14ac:dyDescent="0.3">
      <c r="A57" s="2" t="s">
        <v>44</v>
      </c>
      <c r="B57" s="1">
        <v>1565630.08</v>
      </c>
      <c r="C57" s="1">
        <v>420478.46</v>
      </c>
      <c r="D57" s="1">
        <v>0</v>
      </c>
      <c r="E57" s="1">
        <v>0</v>
      </c>
      <c r="F57" s="1">
        <v>0</v>
      </c>
      <c r="G57" s="1">
        <v>-662579.85</v>
      </c>
      <c r="H57" s="1">
        <v>0</v>
      </c>
      <c r="I57" s="1">
        <v>1323528.69</v>
      </c>
    </row>
    <row r="58" spans="1:9" hidden="1" outlineLevel="1" x14ac:dyDescent="0.3">
      <c r="A58" s="2" t="s">
        <v>45</v>
      </c>
      <c r="B58" s="1">
        <v>371054.9</v>
      </c>
      <c r="C58" s="1">
        <v>39693.490000000005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410748.39</v>
      </c>
    </row>
    <row r="59" spans="1:9" hidden="1" outlineLevel="1" x14ac:dyDescent="0.3">
      <c r="A59" s="2" t="s">
        <v>46</v>
      </c>
      <c r="B59" s="1">
        <v>237147.75</v>
      </c>
      <c r="C59" s="1">
        <v>11635.02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248782.77</v>
      </c>
    </row>
    <row r="60" spans="1:9" hidden="1" outlineLevel="1" x14ac:dyDescent="0.3">
      <c r="A60" s="2" t="s">
        <v>47</v>
      </c>
      <c r="B60" s="1">
        <v>161476.99</v>
      </c>
      <c r="C60" s="1">
        <v>21709.9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183186.88999999998</v>
      </c>
    </row>
    <row r="61" spans="1:9" hidden="1" outlineLevel="1" x14ac:dyDescent="0.3">
      <c r="A61" s="2" t="s">
        <v>48</v>
      </c>
      <c r="B61" s="1">
        <v>2169271.65</v>
      </c>
      <c r="C61" s="1">
        <v>72077.150000000009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2241348.7999999998</v>
      </c>
    </row>
    <row r="62" spans="1:9" hidden="1" outlineLevel="1" x14ac:dyDescent="0.3">
      <c r="A62" s="2" t="s">
        <v>49</v>
      </c>
      <c r="B62" s="1">
        <v>29329038.789999999</v>
      </c>
      <c r="C62" s="1">
        <v>2248941.42</v>
      </c>
      <c r="D62" s="1">
        <v>-865308.45000000007</v>
      </c>
      <c r="E62" s="1">
        <v>-166781.15</v>
      </c>
      <c r="F62" s="1">
        <v>0</v>
      </c>
      <c r="G62" s="1">
        <v>0</v>
      </c>
      <c r="H62" s="1">
        <v>0</v>
      </c>
      <c r="I62" s="1">
        <v>30545890.610000003</v>
      </c>
    </row>
    <row r="63" spans="1:9" hidden="1" outlineLevel="1" x14ac:dyDescent="0.3">
      <c r="A63" s="2" t="s">
        <v>50</v>
      </c>
      <c r="B63" s="1">
        <v>16764730.869999999</v>
      </c>
      <c r="C63" s="1">
        <v>692717.84</v>
      </c>
      <c r="D63" s="1">
        <v>-880789.48</v>
      </c>
      <c r="E63" s="1">
        <v>0</v>
      </c>
      <c r="F63" s="1">
        <v>0</v>
      </c>
      <c r="G63" s="1">
        <v>0</v>
      </c>
      <c r="H63" s="1">
        <v>0</v>
      </c>
      <c r="I63" s="1">
        <v>16576659.23</v>
      </c>
    </row>
    <row r="64" spans="1:9" hidden="1" outlineLevel="1" x14ac:dyDescent="0.3">
      <c r="A64" s="2" t="s">
        <v>51</v>
      </c>
      <c r="B64" s="1">
        <v>7717904.1799999997</v>
      </c>
      <c r="C64" s="1">
        <v>1089926.1299999999</v>
      </c>
      <c r="D64" s="1">
        <v>-736619.27</v>
      </c>
      <c r="E64" s="1">
        <v>0</v>
      </c>
      <c r="F64" s="1">
        <v>0</v>
      </c>
      <c r="G64" s="1">
        <v>0</v>
      </c>
      <c r="H64" s="1">
        <v>0</v>
      </c>
      <c r="I64" s="1">
        <v>8071211.0399999991</v>
      </c>
    </row>
    <row r="65" spans="1:9" hidden="1" outlineLevel="1" x14ac:dyDescent="0.3">
      <c r="A65" s="2" t="s">
        <v>52</v>
      </c>
      <c r="B65" s="1">
        <v>3324488.68</v>
      </c>
      <c r="C65" s="1">
        <v>147593.33000000002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3472082.0100000002</v>
      </c>
    </row>
    <row r="66" spans="1:9" hidden="1" outlineLevel="1" x14ac:dyDescent="0.3">
      <c r="A66" s="2" t="s">
        <v>53</v>
      </c>
      <c r="B66" s="1">
        <v>1996988.8399999999</v>
      </c>
      <c r="C66" s="1">
        <v>1986059.27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3983048.11</v>
      </c>
    </row>
    <row r="67" spans="1:9" hidden="1" outlineLevel="1" x14ac:dyDescent="0.3">
      <c r="A67" s="2" t="s">
        <v>54</v>
      </c>
      <c r="B67" s="1">
        <v>13111769.460000001</v>
      </c>
      <c r="C67" s="1">
        <v>732412.92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13844182.380000001</v>
      </c>
    </row>
    <row r="68" spans="1:9" hidden="1" outlineLevel="1" x14ac:dyDescent="0.3">
      <c r="A68" s="2" t="s">
        <v>55</v>
      </c>
      <c r="B68" s="1">
        <v>5347177.1399999997</v>
      </c>
      <c r="C68" s="1">
        <v>732849.52</v>
      </c>
      <c r="D68" s="1">
        <v>-13678.67</v>
      </c>
      <c r="E68" s="1">
        <v>0</v>
      </c>
      <c r="F68" s="1">
        <v>0</v>
      </c>
      <c r="G68" s="1">
        <v>0</v>
      </c>
      <c r="H68" s="1">
        <v>0</v>
      </c>
      <c r="I68" s="1">
        <v>6066347.9900000002</v>
      </c>
    </row>
    <row r="69" spans="1:9" hidden="1" outlineLevel="1" x14ac:dyDescent="0.3">
      <c r="A69" s="2" t="s">
        <v>56</v>
      </c>
      <c r="B69" s="1">
        <v>6737484.1500000004</v>
      </c>
      <c r="C69" s="1">
        <v>671466.21000000008</v>
      </c>
      <c r="D69" s="1">
        <v>0</v>
      </c>
      <c r="E69" s="1">
        <v>0</v>
      </c>
      <c r="F69" s="1">
        <v>0</v>
      </c>
      <c r="G69" s="1">
        <v>-3260164.75</v>
      </c>
      <c r="H69" s="1">
        <v>0</v>
      </c>
      <c r="I69" s="1">
        <v>4148785.6100000003</v>
      </c>
    </row>
    <row r="70" spans="1:9" hidden="1" outlineLevel="1" x14ac:dyDescent="0.3">
      <c r="A70" s="2" t="s">
        <v>57</v>
      </c>
      <c r="B70" s="1">
        <v>37701.86</v>
      </c>
      <c r="C70" s="1">
        <v>13199.44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50901.3</v>
      </c>
    </row>
    <row r="71" spans="1:9" hidden="1" outlineLevel="1" x14ac:dyDescent="0.3">
      <c r="A71" s="2" t="s">
        <v>58</v>
      </c>
      <c r="B71" s="1">
        <v>914363.04</v>
      </c>
      <c r="C71" s="1">
        <v>36432.81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950795.85000000009</v>
      </c>
    </row>
    <row r="72" spans="1:9" hidden="1" outlineLevel="1" x14ac:dyDescent="0.3">
      <c r="A72" s="2" t="s">
        <v>59</v>
      </c>
      <c r="B72" s="1">
        <v>1894463.19</v>
      </c>
      <c r="C72" s="1">
        <v>336560.85000000003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2231024.04</v>
      </c>
    </row>
    <row r="73" spans="1:9" hidden="1" outlineLevel="1" x14ac:dyDescent="0.3">
      <c r="A73" s="2" t="s">
        <v>60</v>
      </c>
      <c r="B73" s="1">
        <v>4458416.49</v>
      </c>
      <c r="C73" s="1">
        <v>148374.78</v>
      </c>
      <c r="D73" s="1">
        <v>-82088.59</v>
      </c>
      <c r="E73" s="1">
        <v>0</v>
      </c>
      <c r="F73" s="1">
        <v>0</v>
      </c>
      <c r="G73" s="1">
        <v>0</v>
      </c>
      <c r="H73" s="1">
        <v>0</v>
      </c>
      <c r="I73" s="1">
        <v>4524702.6800000006</v>
      </c>
    </row>
    <row r="74" spans="1:9" hidden="1" outlineLevel="1" x14ac:dyDescent="0.3">
      <c r="A74" s="2" t="s">
        <v>61</v>
      </c>
      <c r="B74" s="1">
        <v>2758905.19</v>
      </c>
      <c r="C74" s="1">
        <v>184768.34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2943673.53</v>
      </c>
    </row>
    <row r="75" spans="1:9" hidden="1" outlineLevel="1" x14ac:dyDescent="0.3">
      <c r="A75" s="2" t="s">
        <v>62</v>
      </c>
      <c r="B75" s="1">
        <v>1147402.05</v>
      </c>
      <c r="C75" s="1">
        <v>108663.91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1256065.96</v>
      </c>
    </row>
    <row r="76" spans="1:9" hidden="1" outlineLevel="1" x14ac:dyDescent="0.3">
      <c r="A76" s="2" t="s">
        <v>63</v>
      </c>
      <c r="B76" s="1">
        <v>727925.20000000007</v>
      </c>
      <c r="C76" s="1">
        <v>83843.91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811769.1100000001</v>
      </c>
    </row>
    <row r="77" spans="1:9" hidden="1" outlineLevel="1" x14ac:dyDescent="0.3">
      <c r="A77" s="2" t="s">
        <v>64</v>
      </c>
      <c r="B77" s="1">
        <v>602394.57000000007</v>
      </c>
      <c r="C77" s="1">
        <v>39963.9</v>
      </c>
      <c r="D77" s="1">
        <v>-45051.24</v>
      </c>
      <c r="E77" s="1">
        <v>0</v>
      </c>
      <c r="F77" s="1">
        <v>0</v>
      </c>
      <c r="G77" s="1">
        <v>0</v>
      </c>
      <c r="H77" s="1">
        <v>0</v>
      </c>
      <c r="I77" s="1">
        <v>597307.2300000001</v>
      </c>
    </row>
    <row r="78" spans="1:9" hidden="1" outlineLevel="1" x14ac:dyDescent="0.3">
      <c r="A78" s="2" t="s">
        <v>65</v>
      </c>
      <c r="B78" s="1">
        <v>1375661.8</v>
      </c>
      <c r="C78" s="1">
        <v>464822.42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1840484.22</v>
      </c>
    </row>
    <row r="79" spans="1:9" hidden="1" outlineLevel="1" x14ac:dyDescent="0.3">
      <c r="A79" s="2" t="s">
        <v>66</v>
      </c>
      <c r="B79" s="1">
        <v>1735869.17</v>
      </c>
      <c r="C79" s="1">
        <v>73419.25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1809288.42</v>
      </c>
    </row>
    <row r="80" spans="1:9" hidden="1" outlineLevel="1" x14ac:dyDescent="0.3">
      <c r="A80" s="2" t="s">
        <v>67</v>
      </c>
      <c r="B80" s="1">
        <v>667232.59</v>
      </c>
      <c r="C80" s="1">
        <v>85927.02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753159.61</v>
      </c>
    </row>
    <row r="81" spans="1:9" hidden="1" outlineLevel="1" x14ac:dyDescent="0.3">
      <c r="A81" s="2" t="s">
        <v>68</v>
      </c>
      <c r="B81" s="1">
        <v>3163475.84</v>
      </c>
      <c r="C81" s="1">
        <v>475848.25</v>
      </c>
      <c r="D81" s="1">
        <v>0</v>
      </c>
      <c r="E81" s="1">
        <v>0</v>
      </c>
      <c r="F81" s="1">
        <v>0</v>
      </c>
      <c r="G81" s="1">
        <v>-1712917.73</v>
      </c>
      <c r="H81" s="1">
        <v>0</v>
      </c>
      <c r="I81" s="1">
        <v>1926406.3599999999</v>
      </c>
    </row>
    <row r="82" spans="1:9" hidden="1" outlineLevel="1" x14ac:dyDescent="0.3">
      <c r="A82" s="2" t="s">
        <v>69</v>
      </c>
      <c r="B82" s="1">
        <v>248573.53</v>
      </c>
      <c r="C82" s="1">
        <v>26618.920000000002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275192.45</v>
      </c>
    </row>
    <row r="83" spans="1:9" hidden="1" outlineLevel="1" x14ac:dyDescent="0.3">
      <c r="A83" s="2" t="s">
        <v>70</v>
      </c>
      <c r="B83" s="1">
        <v>342767.9</v>
      </c>
      <c r="C83" s="1">
        <v>20919.64</v>
      </c>
      <c r="D83" s="1">
        <v>-16739.939999999999</v>
      </c>
      <c r="E83" s="1">
        <v>0</v>
      </c>
      <c r="F83" s="1">
        <v>0</v>
      </c>
      <c r="G83" s="1">
        <v>0</v>
      </c>
      <c r="H83" s="1">
        <v>0</v>
      </c>
      <c r="I83" s="1">
        <v>346947.60000000003</v>
      </c>
    </row>
    <row r="84" spans="1:9" hidden="1" outlineLevel="1" x14ac:dyDescent="0.3">
      <c r="A84" s="2" t="s">
        <v>71</v>
      </c>
      <c r="B84" s="1">
        <v>351419</v>
      </c>
      <c r="C84" s="1">
        <v>50870.49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402289.49</v>
      </c>
    </row>
    <row r="85" spans="1:9" hidden="1" outlineLevel="1" x14ac:dyDescent="0.3">
      <c r="A85" s="2" t="s">
        <v>72</v>
      </c>
      <c r="B85" s="1">
        <v>271231.63</v>
      </c>
      <c r="C85" s="1">
        <v>73266.39</v>
      </c>
      <c r="D85" s="1">
        <v>0</v>
      </c>
      <c r="E85" s="1">
        <v>0</v>
      </c>
      <c r="F85" s="1">
        <v>0</v>
      </c>
      <c r="G85" s="1">
        <v>-107110.41</v>
      </c>
      <c r="H85" s="1">
        <v>0</v>
      </c>
      <c r="I85" s="1">
        <v>237387.61000000002</v>
      </c>
    </row>
    <row r="86" spans="1:9" s="16" customFormat="1" collapsed="1" x14ac:dyDescent="0.3">
      <c r="A86" s="25" t="s">
        <v>113</v>
      </c>
      <c r="B86" s="24">
        <f>SUM(B50:B85)</f>
        <v>119652527.75</v>
      </c>
      <c r="C86" s="24">
        <f t="shared" ref="C86:I86" si="2">SUM(C50:C85)</f>
        <v>12072000.93</v>
      </c>
      <c r="D86" s="24">
        <f t="shared" si="2"/>
        <v>-2649494.64</v>
      </c>
      <c r="E86" s="24">
        <f t="shared" si="2"/>
        <v>-166781.15</v>
      </c>
      <c r="F86" s="24">
        <f t="shared" si="2"/>
        <v>0</v>
      </c>
      <c r="G86" s="24">
        <f t="shared" si="2"/>
        <v>-8033294.6300000008</v>
      </c>
      <c r="H86" s="24">
        <f t="shared" si="2"/>
        <v>0</v>
      </c>
      <c r="I86" s="24">
        <f t="shared" si="2"/>
        <v>120874958.26000001</v>
      </c>
    </row>
    <row r="87" spans="1:9" s="16" customFormat="1" hidden="1" outlineLevel="1" x14ac:dyDescent="0.3">
      <c r="A87" s="18"/>
      <c r="B87" s="17"/>
      <c r="C87" s="17"/>
      <c r="D87" s="17"/>
      <c r="E87" s="17"/>
      <c r="F87" s="17"/>
      <c r="G87" s="17"/>
      <c r="H87" s="17"/>
      <c r="I87" s="17"/>
    </row>
    <row r="88" spans="1:9" hidden="1" outlineLevel="1" x14ac:dyDescent="0.3">
      <c r="A88" s="2" t="s">
        <v>73</v>
      </c>
      <c r="B88" s="1">
        <v>1358134.49</v>
      </c>
      <c r="C88" s="1">
        <v>59980.82</v>
      </c>
      <c r="D88" s="1">
        <v>-1633.8400000000001</v>
      </c>
      <c r="E88" s="1">
        <v>0</v>
      </c>
      <c r="F88" s="1">
        <v>0</v>
      </c>
      <c r="G88" s="1">
        <v>0</v>
      </c>
      <c r="H88" s="1">
        <v>0</v>
      </c>
      <c r="I88" s="1">
        <v>1416481.47</v>
      </c>
    </row>
    <row r="89" spans="1:9" hidden="1" outlineLevel="1" x14ac:dyDescent="0.3">
      <c r="A89" s="2" t="s">
        <v>74</v>
      </c>
      <c r="B89" s="1">
        <v>23160.84</v>
      </c>
      <c r="C89" s="1">
        <v>21256.14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44416.979999999996</v>
      </c>
    </row>
    <row r="90" spans="1:9" hidden="1" outlineLevel="1" x14ac:dyDescent="0.3">
      <c r="A90" s="2" t="s">
        <v>75</v>
      </c>
      <c r="B90" s="1">
        <v>43120020.520000003</v>
      </c>
      <c r="C90" s="1">
        <v>2851301.7800000003</v>
      </c>
      <c r="D90" s="1">
        <v>-1053436.17</v>
      </c>
      <c r="E90" s="1">
        <v>-69233.119999999995</v>
      </c>
      <c r="F90" s="1">
        <v>-5.36</v>
      </c>
      <c r="G90" s="1">
        <v>-20604.350000000002</v>
      </c>
      <c r="H90" s="1">
        <v>252.85</v>
      </c>
      <c r="I90" s="1">
        <v>44828296.150000006</v>
      </c>
    </row>
    <row r="91" spans="1:9" hidden="1" outlineLevel="1" x14ac:dyDescent="0.3">
      <c r="A91" s="2" t="s">
        <v>76</v>
      </c>
      <c r="B91" s="1">
        <v>502362.83</v>
      </c>
      <c r="C91" s="1">
        <v>20512.949999999997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522875.78</v>
      </c>
    </row>
    <row r="92" spans="1:9" hidden="1" outlineLevel="1" x14ac:dyDescent="0.3">
      <c r="A92" s="2" t="s">
        <v>77</v>
      </c>
      <c r="B92" s="1">
        <v>904956.28</v>
      </c>
      <c r="C92" s="1">
        <v>44280.880000000005</v>
      </c>
      <c r="D92" s="1">
        <v>0</v>
      </c>
      <c r="E92" s="1">
        <v>-12735.970000000001</v>
      </c>
      <c r="F92" s="1">
        <v>0</v>
      </c>
      <c r="G92" s="1">
        <v>0</v>
      </c>
      <c r="H92" s="1">
        <v>0</v>
      </c>
      <c r="I92" s="1">
        <v>936501.19000000006</v>
      </c>
    </row>
    <row r="93" spans="1:9" hidden="1" outlineLevel="1" x14ac:dyDescent="0.3">
      <c r="A93" s="2" t="s">
        <v>78</v>
      </c>
      <c r="B93" s="1">
        <v>23926996.440000001</v>
      </c>
      <c r="C93" s="1">
        <v>2811284.8200000003</v>
      </c>
      <c r="D93" s="1">
        <v>-263304.02</v>
      </c>
      <c r="E93" s="1">
        <v>-1920835.77</v>
      </c>
      <c r="F93" s="1">
        <v>4284.47</v>
      </c>
      <c r="G93" s="1">
        <v>-6485.7300000000005</v>
      </c>
      <c r="H93" s="1">
        <v>334.37</v>
      </c>
      <c r="I93" s="1">
        <v>24552274.580000002</v>
      </c>
    </row>
    <row r="94" spans="1:9" hidden="1" outlineLevel="1" x14ac:dyDescent="0.3">
      <c r="A94" s="2" t="s">
        <v>79</v>
      </c>
      <c r="B94" s="1">
        <v>25212436.25</v>
      </c>
      <c r="C94" s="1">
        <v>1679811.54</v>
      </c>
      <c r="D94" s="1">
        <v>-121178.49</v>
      </c>
      <c r="E94" s="1">
        <v>-1568721.33</v>
      </c>
      <c r="F94" s="1">
        <v>2429.8000000000002</v>
      </c>
      <c r="G94" s="1">
        <v>6261.56</v>
      </c>
      <c r="H94" s="1">
        <v>499.8</v>
      </c>
      <c r="I94" s="1">
        <v>25211539.129999999</v>
      </c>
    </row>
    <row r="95" spans="1:9" s="21" customFormat="1" collapsed="1" x14ac:dyDescent="0.3">
      <c r="A95" s="30" t="s">
        <v>114</v>
      </c>
      <c r="B95" s="29">
        <f>SUM(B88:B94)</f>
        <v>95048067.650000006</v>
      </c>
      <c r="C95" s="29">
        <f t="shared" ref="C95:I95" si="3">SUM(C88:C94)</f>
        <v>7488428.9300000006</v>
      </c>
      <c r="D95" s="29">
        <f t="shared" si="3"/>
        <v>-1439552.52</v>
      </c>
      <c r="E95" s="29">
        <f t="shared" si="3"/>
        <v>-3571526.1900000004</v>
      </c>
      <c r="F95" s="29">
        <f t="shared" si="3"/>
        <v>6708.9100000000008</v>
      </c>
      <c r="G95" s="29">
        <f t="shared" si="3"/>
        <v>-20828.52</v>
      </c>
      <c r="H95" s="29">
        <f t="shared" si="3"/>
        <v>1087.02</v>
      </c>
      <c r="I95" s="29">
        <f t="shared" si="3"/>
        <v>97512385.280000001</v>
      </c>
    </row>
    <row r="96" spans="1:9" s="21" customFormat="1" hidden="1" outlineLevel="1" x14ac:dyDescent="0.3">
      <c r="A96" s="23"/>
      <c r="B96" s="22"/>
      <c r="C96" s="22"/>
      <c r="D96" s="22"/>
      <c r="E96" s="22"/>
      <c r="F96" s="22"/>
      <c r="G96" s="22"/>
      <c r="H96" s="22"/>
      <c r="I96" s="22"/>
    </row>
    <row r="97" spans="1:9" hidden="1" outlineLevel="1" x14ac:dyDescent="0.3">
      <c r="A97" s="2" t="s">
        <v>80</v>
      </c>
      <c r="B97" s="1">
        <v>5430683.4900000002</v>
      </c>
      <c r="C97" s="1">
        <v>550197.43000000005</v>
      </c>
      <c r="D97" s="1">
        <v>-1123650.03</v>
      </c>
      <c r="E97" s="1">
        <v>-7496.06</v>
      </c>
      <c r="F97" s="1">
        <v>0</v>
      </c>
      <c r="G97" s="1">
        <v>0</v>
      </c>
      <c r="H97" s="1">
        <v>0</v>
      </c>
      <c r="I97" s="1">
        <v>4849734.83</v>
      </c>
    </row>
    <row r="98" spans="1:9" hidden="1" outlineLevel="1" x14ac:dyDescent="0.3">
      <c r="A98" s="2" t="s">
        <v>81</v>
      </c>
      <c r="B98" s="1">
        <v>36717733.670000002</v>
      </c>
      <c r="C98" s="1">
        <v>2136162.44</v>
      </c>
      <c r="D98" s="1">
        <v>-910496.57000000007</v>
      </c>
      <c r="E98" s="1">
        <v>-139828.26999999999</v>
      </c>
      <c r="F98" s="1">
        <v>11111.89</v>
      </c>
      <c r="G98" s="1">
        <v>20604.350000000002</v>
      </c>
      <c r="H98" s="1">
        <v>0</v>
      </c>
      <c r="I98" s="1">
        <v>37835287.509999998</v>
      </c>
    </row>
    <row r="99" spans="1:9" hidden="1" outlineLevel="1" x14ac:dyDescent="0.3">
      <c r="A99" s="2" t="s">
        <v>82</v>
      </c>
      <c r="B99" s="1">
        <v>93218896.739999995</v>
      </c>
      <c r="C99" s="1">
        <v>7807300.4699999997</v>
      </c>
      <c r="D99" s="1">
        <v>-429757.76</v>
      </c>
      <c r="E99" s="1">
        <v>-3222688.6100000003</v>
      </c>
      <c r="F99" s="1">
        <v>106452.42</v>
      </c>
      <c r="G99" s="1">
        <v>1133.1300000000001</v>
      </c>
      <c r="H99" s="1">
        <v>0</v>
      </c>
      <c r="I99" s="1">
        <v>97481336.389999986</v>
      </c>
    </row>
    <row r="100" spans="1:9" hidden="1" outlineLevel="1" x14ac:dyDescent="0.3">
      <c r="A100" s="2" t="s">
        <v>83</v>
      </c>
      <c r="B100" s="1">
        <v>85435565.840000004</v>
      </c>
      <c r="C100" s="1">
        <v>7324751.0199999996</v>
      </c>
      <c r="D100" s="1">
        <v>-567013.45000000007</v>
      </c>
      <c r="E100" s="1">
        <v>-1036214.69</v>
      </c>
      <c r="F100" s="1">
        <v>61397.020000000004</v>
      </c>
      <c r="G100" s="1">
        <v>15079.57</v>
      </c>
      <c r="H100" s="1">
        <v>0</v>
      </c>
      <c r="I100" s="1">
        <v>91233565.309999987</v>
      </c>
    </row>
    <row r="101" spans="1:9" hidden="1" outlineLevel="1" x14ac:dyDescent="0.3">
      <c r="A101" s="2" t="s">
        <v>84</v>
      </c>
      <c r="B101" s="1">
        <v>16867108.739999998</v>
      </c>
      <c r="C101" s="1">
        <v>1469317.31</v>
      </c>
      <c r="D101" s="1">
        <v>-50547.840000000004</v>
      </c>
      <c r="E101" s="1">
        <v>-81396.98</v>
      </c>
      <c r="F101" s="1">
        <v>3811.2000000000003</v>
      </c>
      <c r="G101" s="1">
        <v>6799.58</v>
      </c>
      <c r="H101" s="1">
        <v>0</v>
      </c>
      <c r="I101" s="1">
        <v>18215092.009999994</v>
      </c>
    </row>
    <row r="102" spans="1:9" hidden="1" outlineLevel="1" x14ac:dyDescent="0.3">
      <c r="A102" s="2" t="s">
        <v>85</v>
      </c>
      <c r="B102" s="1">
        <v>31659351.399999999</v>
      </c>
      <c r="C102" s="1">
        <v>2183334.89</v>
      </c>
      <c r="D102" s="1">
        <v>-200758.97</v>
      </c>
      <c r="E102" s="1">
        <v>-104970.51000000001</v>
      </c>
      <c r="F102" s="1">
        <v>5804.6900000000005</v>
      </c>
      <c r="G102" s="1">
        <v>3344.29</v>
      </c>
      <c r="H102" s="1">
        <v>0</v>
      </c>
      <c r="I102" s="1">
        <v>33546105.789999999</v>
      </c>
    </row>
    <row r="103" spans="1:9" hidden="1" outlineLevel="1" x14ac:dyDescent="0.3">
      <c r="A103" s="2" t="s">
        <v>86</v>
      </c>
      <c r="B103" s="1">
        <v>40230794.509999998</v>
      </c>
      <c r="C103" s="1">
        <v>2981666.0300000003</v>
      </c>
      <c r="D103" s="1">
        <v>-794271.25</v>
      </c>
      <c r="E103" s="1">
        <v>-240207.7</v>
      </c>
      <c r="F103" s="1">
        <v>84120.16</v>
      </c>
      <c r="G103" s="1">
        <v>-17338.34</v>
      </c>
      <c r="H103" s="1">
        <v>0</v>
      </c>
      <c r="I103" s="1">
        <v>42244763.409999989</v>
      </c>
    </row>
    <row r="104" spans="1:9" hidden="1" outlineLevel="1" x14ac:dyDescent="0.3">
      <c r="A104" s="2" t="s">
        <v>87</v>
      </c>
      <c r="B104" s="1">
        <v>53038844.299999997</v>
      </c>
      <c r="C104" s="1">
        <v>3801139.16</v>
      </c>
      <c r="D104" s="1">
        <v>-17847.010000000002</v>
      </c>
      <c r="E104" s="1">
        <v>-202330.06</v>
      </c>
      <c r="F104" s="1">
        <v>7348.38</v>
      </c>
      <c r="G104" s="1">
        <v>0</v>
      </c>
      <c r="H104" s="1">
        <v>0</v>
      </c>
      <c r="I104" s="1">
        <v>56627154.769999996</v>
      </c>
    </row>
    <row r="105" spans="1:9" hidden="1" outlineLevel="1" x14ac:dyDescent="0.3">
      <c r="A105" s="2" t="s">
        <v>88</v>
      </c>
      <c r="B105" s="1">
        <v>8119940.4800000004</v>
      </c>
      <c r="C105" s="1">
        <v>541549.31000000006</v>
      </c>
      <c r="D105" s="1">
        <v>-2843.12</v>
      </c>
      <c r="E105" s="1">
        <v>-4104.34</v>
      </c>
      <c r="F105" s="1">
        <v>2.09</v>
      </c>
      <c r="G105" s="1">
        <v>0</v>
      </c>
      <c r="H105" s="1">
        <v>0</v>
      </c>
      <c r="I105" s="1">
        <v>8654544.4200000018</v>
      </c>
    </row>
    <row r="106" spans="1:9" hidden="1" outlineLevel="1" x14ac:dyDescent="0.3">
      <c r="A106" s="2" t="s">
        <v>89</v>
      </c>
      <c r="B106" s="1">
        <v>12286788.300000001</v>
      </c>
      <c r="C106" s="1">
        <v>915850.17</v>
      </c>
      <c r="D106" s="1">
        <v>-354200.49</v>
      </c>
      <c r="E106" s="1">
        <v>-134006.47</v>
      </c>
      <c r="F106" s="1">
        <v>988.80000000000007</v>
      </c>
      <c r="G106" s="1">
        <v>-111.75</v>
      </c>
      <c r="H106" s="1">
        <v>0</v>
      </c>
      <c r="I106" s="1">
        <v>12715308.560000001</v>
      </c>
    </row>
    <row r="107" spans="1:9" hidden="1" outlineLevel="1" x14ac:dyDescent="0.3">
      <c r="A107" s="2" t="s">
        <v>90</v>
      </c>
      <c r="B107" s="1">
        <v>4919031.5999999996</v>
      </c>
      <c r="C107" s="1">
        <v>606150.72</v>
      </c>
      <c r="D107" s="1">
        <v>-218746.4</v>
      </c>
      <c r="E107" s="1">
        <v>-167185.48000000001</v>
      </c>
      <c r="F107" s="1">
        <v>3651.33</v>
      </c>
      <c r="G107" s="1">
        <v>2130.89</v>
      </c>
      <c r="H107" s="1">
        <v>0</v>
      </c>
      <c r="I107" s="1">
        <v>5145032.6599999983</v>
      </c>
    </row>
    <row r="108" spans="1:9" s="26" customFormat="1" collapsed="1" x14ac:dyDescent="0.3">
      <c r="A108" s="35" t="s">
        <v>115</v>
      </c>
      <c r="B108" s="34">
        <f>SUM(B97:B107)</f>
        <v>387924739.07000005</v>
      </c>
      <c r="C108" s="34">
        <f t="shared" ref="C108:I108" si="4">SUM(C97:C107)</f>
        <v>30317418.949999999</v>
      </c>
      <c r="D108" s="34">
        <f t="shared" si="4"/>
        <v>-4670132.8900000006</v>
      </c>
      <c r="E108" s="34">
        <f t="shared" si="4"/>
        <v>-5340429.1700000009</v>
      </c>
      <c r="F108" s="34">
        <f t="shared" si="4"/>
        <v>284687.98000000004</v>
      </c>
      <c r="G108" s="34">
        <f t="shared" si="4"/>
        <v>31641.720000000005</v>
      </c>
      <c r="H108" s="34">
        <f t="shared" si="4"/>
        <v>0</v>
      </c>
      <c r="I108" s="34">
        <f t="shared" si="4"/>
        <v>408547925.65999997</v>
      </c>
    </row>
    <row r="109" spans="1:9" s="26" customFormat="1" hidden="1" outlineLevel="1" x14ac:dyDescent="0.3">
      <c r="A109" s="28"/>
      <c r="B109" s="27"/>
      <c r="C109" s="27"/>
      <c r="D109" s="27"/>
      <c r="E109" s="27"/>
      <c r="F109" s="27"/>
      <c r="G109" s="27"/>
      <c r="H109" s="27"/>
      <c r="I109" s="27"/>
    </row>
    <row r="110" spans="1:9" hidden="1" outlineLevel="1" x14ac:dyDescent="0.3">
      <c r="A110" s="2" t="s">
        <v>91</v>
      </c>
      <c r="B110" s="1">
        <v>6415295.0899999999</v>
      </c>
      <c r="C110" s="1">
        <v>307402.92</v>
      </c>
      <c r="D110" s="1">
        <v>-28621.119999999999</v>
      </c>
      <c r="E110" s="1">
        <v>0</v>
      </c>
      <c r="F110" s="1">
        <v>0</v>
      </c>
      <c r="G110" s="1">
        <v>0</v>
      </c>
      <c r="H110" s="1">
        <v>0</v>
      </c>
      <c r="I110" s="1">
        <v>6694076.8899999997</v>
      </c>
    </row>
    <row r="111" spans="1:9" hidden="1" outlineLevel="1" x14ac:dyDescent="0.3">
      <c r="A111" s="2" t="s">
        <v>92</v>
      </c>
      <c r="B111" s="1">
        <v>2097995.33</v>
      </c>
      <c r="C111" s="1">
        <v>295816.78000000003</v>
      </c>
      <c r="D111" s="1">
        <v>-18805.28</v>
      </c>
      <c r="E111" s="1">
        <v>0</v>
      </c>
      <c r="F111" s="1">
        <v>0</v>
      </c>
      <c r="G111" s="1">
        <v>124.76</v>
      </c>
      <c r="H111" s="1">
        <v>0</v>
      </c>
      <c r="I111" s="1">
        <v>2375131.5900000003</v>
      </c>
    </row>
    <row r="112" spans="1:9" hidden="1" outlineLevel="1" x14ac:dyDescent="0.3">
      <c r="A112" s="2" t="s">
        <v>93</v>
      </c>
      <c r="B112" s="1">
        <v>10233720.68</v>
      </c>
      <c r="C112" s="1">
        <v>1394108.53</v>
      </c>
      <c r="D112" s="1">
        <v>-548789.96</v>
      </c>
      <c r="E112" s="1">
        <v>0</v>
      </c>
      <c r="F112" s="1">
        <v>0</v>
      </c>
      <c r="G112" s="1">
        <v>0</v>
      </c>
      <c r="H112" s="1">
        <v>0</v>
      </c>
      <c r="I112" s="1">
        <v>11079039.25</v>
      </c>
    </row>
    <row r="113" spans="1:9" hidden="1" outlineLevel="1" x14ac:dyDescent="0.3">
      <c r="A113" s="2" t="s">
        <v>94</v>
      </c>
      <c r="B113" s="1">
        <v>6942062.6299999999</v>
      </c>
      <c r="C113" s="1">
        <v>912535.65</v>
      </c>
      <c r="D113" s="1">
        <v>-1355007.25</v>
      </c>
      <c r="E113" s="1">
        <v>777.77</v>
      </c>
      <c r="F113" s="1">
        <v>431289.19</v>
      </c>
      <c r="G113" s="1">
        <v>69839.199999999997</v>
      </c>
      <c r="H113" s="1">
        <v>0</v>
      </c>
      <c r="I113" s="1">
        <v>7001497.1900000004</v>
      </c>
    </row>
    <row r="114" spans="1:9" hidden="1" outlineLevel="1" x14ac:dyDescent="0.3">
      <c r="A114" s="2" t="s">
        <v>95</v>
      </c>
      <c r="B114" s="1">
        <v>387977.89</v>
      </c>
      <c r="C114" s="1">
        <v>25831.54</v>
      </c>
      <c r="D114" s="1">
        <v>-29356.18</v>
      </c>
      <c r="E114" s="1">
        <v>0</v>
      </c>
      <c r="F114" s="1">
        <v>0</v>
      </c>
      <c r="G114" s="1">
        <v>0</v>
      </c>
      <c r="H114" s="1">
        <v>0</v>
      </c>
      <c r="I114" s="1">
        <v>384453.25</v>
      </c>
    </row>
    <row r="115" spans="1:9" hidden="1" outlineLevel="1" x14ac:dyDescent="0.3">
      <c r="A115" s="2" t="s">
        <v>96</v>
      </c>
      <c r="B115" s="1">
        <v>3527614.29</v>
      </c>
      <c r="C115" s="1">
        <v>300818.39</v>
      </c>
      <c r="D115" s="1">
        <v>-40011.950000000004</v>
      </c>
      <c r="E115" s="1">
        <v>0</v>
      </c>
      <c r="F115" s="1">
        <v>11964.01</v>
      </c>
      <c r="G115" s="1">
        <v>0</v>
      </c>
      <c r="H115" s="1">
        <v>0</v>
      </c>
      <c r="I115" s="1">
        <v>3800384.7399999998</v>
      </c>
    </row>
    <row r="116" spans="1:9" hidden="1" outlineLevel="1" x14ac:dyDescent="0.3">
      <c r="A116" s="2" t="s">
        <v>97</v>
      </c>
      <c r="B116" s="1">
        <v>861755.52</v>
      </c>
      <c r="C116" s="1">
        <v>35797.01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897552.53</v>
      </c>
    </row>
    <row r="117" spans="1:9" hidden="1" outlineLevel="1" x14ac:dyDescent="0.3">
      <c r="A117" s="2" t="s">
        <v>98</v>
      </c>
      <c r="B117" s="1">
        <v>7672706.2699999996</v>
      </c>
      <c r="C117" s="1">
        <v>1107115.47</v>
      </c>
      <c r="D117" s="1">
        <v>-1668974.24</v>
      </c>
      <c r="E117" s="1">
        <v>222.23000000000002</v>
      </c>
      <c r="F117" s="1">
        <v>248182.80000000002</v>
      </c>
      <c r="G117" s="1">
        <v>-234077.84</v>
      </c>
      <c r="H117" s="1">
        <v>0</v>
      </c>
      <c r="I117" s="1">
        <v>7125174.6900000004</v>
      </c>
    </row>
    <row r="118" spans="1:9" hidden="1" outlineLevel="1" x14ac:dyDescent="0.3">
      <c r="A118" s="2" t="s">
        <v>99</v>
      </c>
      <c r="B118" s="1">
        <v>6354715.6900000004</v>
      </c>
      <c r="C118" s="1">
        <v>492671.86</v>
      </c>
      <c r="D118" s="1">
        <v>-575433.32000000007</v>
      </c>
      <c r="E118" s="1">
        <v>-13699.1</v>
      </c>
      <c r="F118" s="1">
        <v>226.05</v>
      </c>
      <c r="G118" s="1">
        <v>-10813.2</v>
      </c>
      <c r="H118" s="1">
        <v>0</v>
      </c>
      <c r="I118" s="1">
        <v>6247667.9800000004</v>
      </c>
    </row>
    <row r="119" spans="1:9" hidden="1" outlineLevel="1" x14ac:dyDescent="0.3">
      <c r="A119" s="2" t="s">
        <v>100</v>
      </c>
      <c r="B119" s="1">
        <v>181029.57</v>
      </c>
      <c r="C119" s="1">
        <v>11755.24</v>
      </c>
      <c r="D119" s="1">
        <v>-509.94</v>
      </c>
      <c r="E119" s="1">
        <v>0</v>
      </c>
      <c r="F119" s="1">
        <v>0</v>
      </c>
      <c r="G119" s="1">
        <v>-124.76</v>
      </c>
      <c r="H119" s="1">
        <v>0</v>
      </c>
      <c r="I119" s="1">
        <v>192150.11</v>
      </c>
    </row>
    <row r="120" spans="1:9" s="31" customFormat="1" collapsed="1" x14ac:dyDescent="0.3">
      <c r="A120" s="39" t="s">
        <v>116</v>
      </c>
      <c r="B120" s="71">
        <f>SUM(B110:B119)</f>
        <v>44674872.960000001</v>
      </c>
      <c r="C120" s="71">
        <f t="shared" ref="C120:I120" si="5">SUM(C110:C119)</f>
        <v>4883853.3900000006</v>
      </c>
      <c r="D120" s="71">
        <f t="shared" si="5"/>
        <v>-4265509.24</v>
      </c>
      <c r="E120" s="71">
        <f t="shared" si="5"/>
        <v>-12699.1</v>
      </c>
      <c r="F120" s="71">
        <f t="shared" si="5"/>
        <v>691662.05</v>
      </c>
      <c r="G120" s="71">
        <f t="shared" si="5"/>
        <v>-175051.84000000003</v>
      </c>
      <c r="H120" s="71">
        <f t="shared" si="5"/>
        <v>0</v>
      </c>
      <c r="I120" s="71">
        <f t="shared" si="5"/>
        <v>45797128.219999999</v>
      </c>
    </row>
    <row r="121" spans="1:9" s="31" customFormat="1" x14ac:dyDescent="0.3">
      <c r="A121" s="37"/>
      <c r="B121" s="32"/>
      <c r="C121" s="32"/>
      <c r="D121" s="32"/>
      <c r="E121" s="32"/>
      <c r="F121" s="32"/>
      <c r="G121" s="32"/>
      <c r="H121" s="32"/>
      <c r="I121" s="32"/>
    </row>
    <row r="122" spans="1:9" s="31" customFormat="1" x14ac:dyDescent="0.3">
      <c r="A122" s="39" t="s">
        <v>144</v>
      </c>
      <c r="B122" s="38">
        <f>+B120+B108+B95+B86+B48+B41</f>
        <v>805041523.77999997</v>
      </c>
      <c r="C122" s="38">
        <f t="shared" ref="C122:I122" si="6">+C120+C108+C95+C86+C48+C41</f>
        <v>78756032.360000014</v>
      </c>
      <c r="D122" s="38">
        <f t="shared" si="6"/>
        <v>-14745065.440000001</v>
      </c>
      <c r="E122" s="38">
        <f t="shared" si="6"/>
        <v>-10260374.830000002</v>
      </c>
      <c r="F122" s="38">
        <f t="shared" si="6"/>
        <v>995508.70000000007</v>
      </c>
      <c r="G122" s="38">
        <f t="shared" si="6"/>
        <v>104197.25999999885</v>
      </c>
      <c r="H122" s="38">
        <f t="shared" si="6"/>
        <v>1087.02</v>
      </c>
      <c r="I122" s="38">
        <f t="shared" si="6"/>
        <v>859858550.78999984</v>
      </c>
    </row>
    <row r="123" spans="1:9" s="31" customFormat="1" x14ac:dyDescent="0.3">
      <c r="A123" s="33"/>
      <c r="B123" s="32"/>
      <c r="C123" s="32"/>
      <c r="D123" s="32"/>
      <c r="E123" s="32"/>
      <c r="F123" s="32"/>
      <c r="G123" s="32"/>
      <c r="H123" s="32"/>
      <c r="I123" s="32"/>
    </row>
    <row r="124" spans="1:9" s="31" customFormat="1" x14ac:dyDescent="0.3">
      <c r="A124" s="60" t="s">
        <v>142</v>
      </c>
      <c r="B124" s="32">
        <v>2408946.4700000002</v>
      </c>
      <c r="C124" s="32">
        <v>2939752.79</v>
      </c>
      <c r="D124" s="32">
        <v>-244541.57</v>
      </c>
      <c r="E124" s="32"/>
      <c r="F124" s="32"/>
      <c r="G124" s="32"/>
      <c r="H124" s="32"/>
      <c r="I124" s="32">
        <f>SUM(B124:H124)</f>
        <v>5104157.6899999995</v>
      </c>
    </row>
    <row r="125" spans="1:9" s="31" customFormat="1" x14ac:dyDescent="0.3">
      <c r="A125" s="60" t="s">
        <v>143</v>
      </c>
      <c r="B125" s="70">
        <v>118919.78</v>
      </c>
      <c r="C125" s="70">
        <v>3225.12</v>
      </c>
      <c r="D125" s="70">
        <v>0</v>
      </c>
      <c r="E125" s="70"/>
      <c r="F125" s="70"/>
      <c r="G125" s="70"/>
      <c r="H125" s="70"/>
      <c r="I125" s="70">
        <f>SUM(B125:H125)</f>
        <v>122144.9</v>
      </c>
    </row>
    <row r="126" spans="1:9" s="66" customFormat="1" x14ac:dyDescent="0.3">
      <c r="A126" s="60"/>
      <c r="B126" s="60">
        <f>SUM(B124:B125)</f>
        <v>2527866.25</v>
      </c>
      <c r="C126" s="60">
        <f t="shared" ref="C126:I126" si="7">SUM(C124:C125)</f>
        <v>2942977.91</v>
      </c>
      <c r="D126" s="60">
        <f t="shared" si="7"/>
        <v>-244541.57</v>
      </c>
      <c r="E126" s="60">
        <f t="shared" si="7"/>
        <v>0</v>
      </c>
      <c r="F126" s="60">
        <f t="shared" si="7"/>
        <v>0</v>
      </c>
      <c r="G126" s="60">
        <f t="shared" si="7"/>
        <v>0</v>
      </c>
      <c r="H126" s="60">
        <f t="shared" si="7"/>
        <v>0</v>
      </c>
      <c r="I126" s="60">
        <f t="shared" si="7"/>
        <v>5226302.59</v>
      </c>
    </row>
    <row r="127" spans="1:9" s="66" customFormat="1" x14ac:dyDescent="0.3">
      <c r="A127" s="60"/>
      <c r="B127" s="60"/>
      <c r="C127" s="60"/>
      <c r="D127" s="60"/>
      <c r="E127" s="60"/>
      <c r="F127" s="60"/>
      <c r="G127" s="60"/>
      <c r="H127" s="60"/>
      <c r="I127" s="60"/>
    </row>
    <row r="128" spans="1:9" s="67" customFormat="1" x14ac:dyDescent="0.3">
      <c r="A128" s="62" t="s">
        <v>145</v>
      </c>
      <c r="B128" s="62">
        <f>+B125+B124+B122</f>
        <v>807569390.02999997</v>
      </c>
      <c r="C128" s="62">
        <f t="shared" ref="C128:I128" si="8">+C125+C124+C122</f>
        <v>81699010.270000011</v>
      </c>
      <c r="D128" s="62">
        <f t="shared" si="8"/>
        <v>-14989607.010000002</v>
      </c>
      <c r="E128" s="62">
        <f t="shared" si="8"/>
        <v>-10260374.830000002</v>
      </c>
      <c r="F128" s="62">
        <f t="shared" si="8"/>
        <v>995508.70000000007</v>
      </c>
      <c r="G128" s="62">
        <f t="shared" si="8"/>
        <v>104197.25999999885</v>
      </c>
      <c r="H128" s="62">
        <f t="shared" si="8"/>
        <v>1087.02</v>
      </c>
      <c r="I128" s="62">
        <f t="shared" si="8"/>
        <v>865084853.37999988</v>
      </c>
    </row>
    <row r="133" spans="1:9" x14ac:dyDescent="0.3">
      <c r="A133" s="67" t="s">
        <v>147</v>
      </c>
    </row>
    <row r="134" spans="1:9" x14ac:dyDescent="0.3">
      <c r="A134" s="85" t="s">
        <v>146</v>
      </c>
      <c r="B134" s="84">
        <v>0</v>
      </c>
      <c r="C134" s="84">
        <v>504.54</v>
      </c>
      <c r="D134" s="84">
        <v>0</v>
      </c>
      <c r="E134" s="84">
        <v>0</v>
      </c>
      <c r="F134" s="84">
        <v>0</v>
      </c>
      <c r="G134" s="84">
        <v>0</v>
      </c>
      <c r="H134" s="84">
        <v>0</v>
      </c>
      <c r="I134" s="84">
        <v>504.54</v>
      </c>
    </row>
  </sheetData>
  <printOptions horizontalCentered="1"/>
  <pageMargins left="0.2" right="0.2" top="0.75" bottom="0.75" header="0.3" footer="0.3"/>
  <pageSetup scale="81" orientation="landscape" r:id="rId1"/>
  <headerFooter>
    <oddHeader>&amp;RTFR DR 5 2016 Reserve Activity by Functional Class 
Page &amp;P of 2</oddHeader>
    <oddFooter>&amp;LPrepared by Julie Andrews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 Reserve Activity General</vt:lpstr>
      <vt:lpstr>2016 ACTIVITY BY FC</vt:lpstr>
      <vt:lpstr>BY CLASS_ACCT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Andrews</dc:creator>
  <cp:lastModifiedBy>Karen Heady</cp:lastModifiedBy>
  <cp:lastPrinted>2017-08-15T13:11:24Z</cp:lastPrinted>
  <dcterms:created xsi:type="dcterms:W3CDTF">2017-08-09T20:43:10Z</dcterms:created>
  <dcterms:modified xsi:type="dcterms:W3CDTF">2017-08-16T16:44:08Z</dcterms:modified>
</cp:coreProperties>
</file>