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<sst xmlns="http://schemas.openxmlformats.org/spreadsheetml/2006/main" count="152" uniqueCount="75">
  <si>
    <t>Challenge Description</t>
  </si>
  <si>
    <t>Annual Update Year</t>
  </si>
  <si>
    <t xml:space="preserve">Original Populated Amount </t>
  </si>
  <si>
    <t>Include Revenue Credits Associated with Plum Point Switching Station</t>
  </si>
  <si>
    <t>(Based on 3.25% per Year)</t>
  </si>
  <si>
    <t>Interest on Delayed Adjustments</t>
  </si>
  <si>
    <t>Total Net Rev Rqmt Before Adjustment</t>
  </si>
  <si>
    <t>(Appendix A, Line 123)</t>
  </si>
  <si>
    <t>2015 (7-13-15 Version)</t>
  </si>
  <si>
    <t>Inputs, Page 1, Line 63</t>
  </si>
  <si>
    <t>Inputs, Page 1, Line 32</t>
  </si>
  <si>
    <t>Inputs, Page 1, Line 47</t>
  </si>
  <si>
    <t>Inputs, Page 1, Line 48</t>
  </si>
  <si>
    <t>Inputs, Page 1, Line 49</t>
  </si>
  <si>
    <t>2014 (6-26-14 Version)</t>
  </si>
  <si>
    <t>2013 (6-9-13  Version)</t>
  </si>
  <si>
    <t>2012 (6-9-13 Version)</t>
  </si>
  <si>
    <t>2012 (6-9-13  Version)</t>
  </si>
  <si>
    <t>2013 (6-9-13 Version)</t>
  </si>
  <si>
    <t>TFR Location</t>
  </si>
  <si>
    <r>
      <t xml:space="preserve">Accumulated Depreciation Reserves </t>
    </r>
  </si>
  <si>
    <t>Accumulated Depreciation Reserves</t>
  </si>
  <si>
    <r>
      <t xml:space="preserve">Asset Retirement Obligations (Removal from Plant Balances)       </t>
    </r>
    <r>
      <rPr>
        <b/>
        <sz val="10"/>
        <color indexed="10"/>
        <rFont val="Calibri"/>
        <family val="2"/>
      </rPr>
      <t>(Use 50% -  Effective 0.5 Yrs)</t>
    </r>
  </si>
  <si>
    <r>
      <t xml:space="preserve">Inputs, Page 3, Line 19  (Transmission Revenue related)   </t>
    </r>
    <r>
      <rPr>
        <b/>
        <sz val="10"/>
        <color indexed="10"/>
        <rFont val="Calibri"/>
        <family val="2"/>
      </rPr>
      <t>(7.7760% of 37,320)</t>
    </r>
  </si>
  <si>
    <r>
      <t xml:space="preserve">Inputs, Page 3, Line 19  (Transmission Revenue related)   </t>
    </r>
    <r>
      <rPr>
        <b/>
        <sz val="10"/>
        <color indexed="10"/>
        <rFont val="Calibri"/>
        <family val="2"/>
      </rPr>
      <t>(6.9065% of 37,320)</t>
    </r>
  </si>
  <si>
    <r>
      <t xml:space="preserve">Inputs, Page 3, Line 19  (Transmission Revenue related)  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(6.4816% of 37,320)</t>
    </r>
  </si>
  <si>
    <r>
      <t xml:space="preserve">Inputs, Page 3, Line 19  (Transmission Revenue related)   </t>
    </r>
    <r>
      <rPr>
        <b/>
        <sz val="10"/>
        <color indexed="10"/>
        <rFont val="Calibri"/>
        <family val="2"/>
      </rPr>
      <t>(50% of 6.2411% of 34,147)</t>
    </r>
  </si>
  <si>
    <t>Transmission Formula Rates (TFR) Revenue Impacts - 2017</t>
  </si>
  <si>
    <t>Initial Adjusted Value</t>
  </si>
  <si>
    <t>Annual Update Year of Original Correction</t>
  </si>
  <si>
    <t>Corrected Difference</t>
  </si>
  <si>
    <t>Corrected Total Net Rev Rqmt After Corrected Adjustment</t>
  </si>
  <si>
    <t>Corrected Impact on Total Demand Rev Reqmt</t>
  </si>
  <si>
    <t>Corrected Interest on Delayed Adjustments</t>
  </si>
  <si>
    <t>Total Corrected Adjustment to ATRR</t>
  </si>
  <si>
    <r>
      <t>Total Initial Adjustment to ATRR</t>
    </r>
    <r>
      <rPr>
        <vertAlign val="superscript"/>
        <sz val="10"/>
        <color indexed="8"/>
        <rFont val="Calibri"/>
        <family val="2"/>
      </rPr>
      <t>1</t>
    </r>
  </si>
  <si>
    <t>Remainder of Adjustment to be Applied to 2018 Annual Update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</si>
  <si>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</si>
  <si>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</si>
  <si>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</si>
  <si>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</si>
  <si>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</si>
  <si>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</si>
  <si>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</si>
  <si>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</si>
  <si>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</si>
  <si>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</si>
  <si>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</si>
  <si>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</si>
  <si>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</si>
  <si>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</si>
  <si>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</si>
  <si>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 N - Col H</t>
  </si>
  <si>
    <t>Col I - Col A</t>
  </si>
  <si>
    <t>Col L + Col M</t>
  </si>
  <si>
    <t>Initial Difference</t>
  </si>
  <si>
    <t>Total Net Rev Rqmt After Initial Adjustment</t>
  </si>
  <si>
    <t>Initial Impact on Total Demand Rev Reqmt</t>
  </si>
  <si>
    <t>N/A</t>
  </si>
  <si>
    <t>0 - (Col F + Col G)</t>
  </si>
  <si>
    <t>Corrected Populated Amount(s)</t>
  </si>
  <si>
    <t>Depreciation Expense</t>
  </si>
  <si>
    <t>Inputs, Page 1, Line 60</t>
  </si>
  <si>
    <r>
      <t xml:space="preserve">Depreciation Expense </t>
    </r>
    <r>
      <rPr>
        <vertAlign val="superscript"/>
        <sz val="10"/>
        <color indexed="8"/>
        <rFont val="Calibri"/>
        <family val="2"/>
      </rPr>
      <t>2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</si>
  <si>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Due to a "signage issue" in the original corrections made in the 2016 Annual Update (Att 11 - Page 2), credits were applied as surcharges and surcharges were applied as credits.  Where applicable, this spreadsheet will "correct the corrections" as appropriate.</t>
    </r>
  </si>
  <si>
    <t>Col K - Col D</t>
  </si>
  <si>
    <t>2017 (5-8-17 Version)</t>
  </si>
  <si>
    <t>2016 (5-4-16 Version)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</si>
  <si>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The "Vehicle Reclass" portion of the General Plant depreciation issue was corrected in the 2016 Annual Update.</t>
    </r>
  </si>
  <si>
    <t>Initial Interest Calculation on Delayed Adjustments</t>
  </si>
  <si>
    <r>
      <t xml:space="preserve">Corrected Interest Calculation on Delayed Adjustments </t>
    </r>
    <r>
      <rPr>
        <vertAlign val="superscript"/>
        <sz val="10"/>
        <color indexed="8"/>
        <rFont val="Calibri"/>
        <family val="2"/>
      </rPr>
      <t>3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</si>
  <si>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FERC interest rates (as of 8/21/17):  [7/1/11-6/30/12: 3.25%]; [7/1/12-6/30/13: 3.25%]; [7/1/13-6/30/14: 3.25%]; [7/1/14-6/30/15: 3.25%]; [7/1/15-6/30/16: 3.31%]; [7/1/16-6/30/17: 3.67%]; [7/1/17-6/30/18: 3.96%+]</t>
    </r>
  </si>
  <si>
    <t>Net Revenue Recovery in 2018:</t>
  </si>
  <si>
    <t>ARO Adjustment</t>
  </si>
  <si>
    <t>Col E - Col 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</si>
</sst>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0_);_(* \(#,##0.0000\);_(* &quot;-&quot;????_);_(@_)"/>
    <numFmt numFmtId="168" formatCode="_(* #,##0.00000000_);_(* \(#,##0.00000000\);_(* &quot;-&quot;????????_);_(@_)"/>
    <numFmt numFmtId="169" formatCode="_(* #,##0.000000000_);_(* \(#,##0.000000000\);_(* &quot;-&quot;???????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C0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5" fontId="46" fillId="0" borderId="0" xfId="42" applyNumberFormat="1" applyFont="1" applyBorder="1" applyAlignment="1">
      <alignment horizontal="center" vertical="center"/>
    </xf>
    <xf numFmtId="165" fontId="0" fillId="0" borderId="0" xfId="42" applyNumberFormat="1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6" fillId="0" borderId="12" xfId="42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165" fontId="46" fillId="0" borderId="16" xfId="42" applyNumberFormat="1" applyFont="1" applyFill="1" applyBorder="1" applyAlignment="1">
      <alignment horizontal="center" vertical="center"/>
    </xf>
    <xf numFmtId="165" fontId="46" fillId="0" borderId="12" xfId="0" applyNumberFormat="1" applyFont="1" applyFill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165" fontId="46" fillId="0" borderId="13" xfId="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0" fillId="0" borderId="0" xfId="42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165" fontId="46" fillId="0" borderId="0" xfId="42" applyNumberFormat="1" applyFont="1" applyFill="1" applyAlignment="1">
      <alignment horizontal="center" vertical="center"/>
    </xf>
    <xf numFmtId="165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6" fillId="0" borderId="0" xfId="42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165" fontId="49" fillId="0" borderId="0" xfId="42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44" fontId="46" fillId="0" borderId="0" xfId="44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165" fontId="25" fillId="0" borderId="12" xfId="42" applyNumberFormat="1" applyFont="1" applyFill="1" applyBorder="1" applyAlignment="1">
      <alignment horizontal="center" vertical="center"/>
    </xf>
    <xf numFmtId="165" fontId="25" fillId="0" borderId="10" xfId="42" applyNumberFormat="1" applyFont="1" applyFill="1" applyBorder="1" applyAlignment="1">
      <alignment horizontal="center" vertical="center"/>
    </xf>
    <xf numFmtId="165" fontId="25" fillId="0" borderId="18" xfId="42" applyNumberFormat="1" applyFont="1" applyFill="1" applyBorder="1" applyAlignment="1">
      <alignment horizontal="center" vertical="center"/>
    </xf>
    <xf numFmtId="165" fontId="25" fillId="0" borderId="15" xfId="42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165" fontId="46" fillId="0" borderId="13" xfId="0" applyNumberFormat="1" applyFont="1" applyFill="1" applyBorder="1" applyAlignment="1">
      <alignment horizontal="center" vertical="center"/>
    </xf>
    <xf numFmtId="165" fontId="46" fillId="0" borderId="19" xfId="0" applyNumberFormat="1" applyFont="1" applyFill="1" applyBorder="1" applyAlignment="1">
      <alignment horizontal="center" vertical="center"/>
    </xf>
    <xf numFmtId="165" fontId="46" fillId="0" borderId="20" xfId="0" applyNumberFormat="1" applyFont="1" applyFill="1" applyBorder="1" applyAlignment="1">
      <alignment horizontal="center" vertical="center"/>
    </xf>
    <xf numFmtId="165" fontId="46" fillId="0" borderId="21" xfId="0" applyNumberFormat="1" applyFont="1" applyFill="1" applyBorder="1" applyAlignment="1">
      <alignment horizontal="center" vertical="center"/>
    </xf>
    <xf numFmtId="165" fontId="46" fillId="0" borderId="22" xfId="42" applyNumberFormat="1" applyFont="1" applyFill="1" applyBorder="1" applyAlignment="1">
      <alignment horizontal="center" vertical="center"/>
    </xf>
    <xf numFmtId="165" fontId="46" fillId="0" borderId="15" xfId="42" applyNumberFormat="1" applyFont="1" applyFill="1" applyBorder="1" applyAlignment="1">
      <alignment horizontal="center" vertical="center"/>
    </xf>
    <xf numFmtId="165" fontId="46" fillId="0" borderId="11" xfId="42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165" fontId="46" fillId="0" borderId="11" xfId="0" applyNumberFormat="1" applyFont="1" applyFill="1" applyBorder="1" applyAlignment="1">
      <alignment horizontal="center" vertical="center"/>
    </xf>
    <xf numFmtId="165" fontId="46" fillId="0" borderId="17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65" fontId="46" fillId="0" borderId="21" xfId="42" applyNumberFormat="1" applyFont="1" applyFill="1" applyBorder="1" applyAlignment="1">
      <alignment horizontal="center" vertical="center"/>
    </xf>
    <xf numFmtId="165" fontId="25" fillId="0" borderId="23" xfId="42" applyNumberFormat="1" applyFont="1" applyFill="1" applyBorder="1" applyAlignment="1">
      <alignment horizontal="center" vertical="center"/>
    </xf>
    <xf numFmtId="165" fontId="25" fillId="0" borderId="13" xfId="4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5" fontId="25" fillId="0" borderId="25" xfId="42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165" fontId="25" fillId="0" borderId="21" xfId="42" applyNumberFormat="1" applyFont="1" applyFill="1" applyBorder="1" applyAlignment="1">
      <alignment horizontal="center" vertical="center"/>
    </xf>
    <xf numFmtId="165" fontId="25" fillId="0" borderId="11" xfId="42" applyNumberFormat="1" applyFont="1" applyFill="1" applyBorder="1" applyAlignment="1">
      <alignment horizontal="center" vertical="center"/>
    </xf>
    <xf numFmtId="165" fontId="25" fillId="0" borderId="16" xfId="42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165" fontId="25" fillId="0" borderId="0" xfId="42" applyNumberFormat="1" applyFont="1" applyFill="1" applyBorder="1" applyAlignment="1">
      <alignment horizontal="center" vertical="center"/>
    </xf>
    <xf numFmtId="165" fontId="25" fillId="0" borderId="20" xfId="42" applyNumberFormat="1" applyFont="1" applyFill="1" applyBorder="1" applyAlignment="1">
      <alignment horizontal="center" vertical="center"/>
    </xf>
    <xf numFmtId="165" fontId="46" fillId="0" borderId="0" xfId="0" applyNumberFormat="1" applyFont="1" applyFill="1" applyAlignment="1">
      <alignment/>
    </xf>
    <xf numFmtId="165" fontId="46" fillId="0" borderId="0" xfId="0" applyNumberFormat="1" applyFont="1" applyFill="1" applyBorder="1" applyAlignment="1">
      <alignment/>
    </xf>
    <xf numFmtId="165" fontId="51" fillId="0" borderId="0" xfId="42" applyNumberFormat="1" applyFont="1" applyFill="1" applyBorder="1" applyAlignment="1">
      <alignment horizontal="left" vertical="center"/>
    </xf>
    <xf numFmtId="171" fontId="52" fillId="0" borderId="0" xfId="44" applyNumberFormat="1" applyFont="1" applyFill="1" applyBorder="1" applyAlignment="1">
      <alignment horizontal="center" vertical="center"/>
    </xf>
    <xf numFmtId="165" fontId="46" fillId="0" borderId="22" xfId="42" applyNumberFormat="1" applyFont="1" applyFill="1" applyBorder="1" applyAlignment="1">
      <alignment horizontal="center" vertical="center"/>
    </xf>
    <xf numFmtId="165" fontId="46" fillId="0" borderId="15" xfId="42" applyNumberFormat="1" applyFont="1" applyFill="1" applyBorder="1" applyAlignment="1">
      <alignment horizontal="center" vertical="center"/>
    </xf>
    <xf numFmtId="165" fontId="46" fillId="0" borderId="11" xfId="42" applyNumberFormat="1" applyFont="1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165" fontId="46" fillId="0" borderId="20" xfId="42" applyNumberFormat="1" applyFont="1" applyFill="1" applyBorder="1" applyAlignment="1">
      <alignment horizontal="center" vertical="center"/>
    </xf>
    <xf numFmtId="165" fontId="46" fillId="0" borderId="30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165" fontId="46" fillId="0" borderId="19" xfId="42" applyNumberFormat="1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65" fontId="46" fillId="0" borderId="22" xfId="42" applyNumberFormat="1" applyFont="1" applyBorder="1" applyAlignment="1">
      <alignment horizontal="center" vertical="center"/>
    </xf>
    <xf numFmtId="165" fontId="46" fillId="0" borderId="21" xfId="0" applyNumberFormat="1" applyFont="1" applyBorder="1" applyAlignment="1">
      <alignment horizontal="center" vertical="center"/>
    </xf>
    <xf numFmtId="165" fontId="46" fillId="0" borderId="31" xfId="0" applyNumberFormat="1" applyFont="1" applyBorder="1" applyAlignment="1">
      <alignment horizontal="center" vertical="center"/>
    </xf>
    <xf numFmtId="165" fontId="46" fillId="0" borderId="32" xfId="0" applyNumberFormat="1" applyFont="1" applyBorder="1" applyAlignment="1">
      <alignment horizontal="center" vertical="center"/>
    </xf>
    <xf numFmtId="165" fontId="46" fillId="0" borderId="33" xfId="0" applyNumberFormat="1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165" fontId="46" fillId="0" borderId="30" xfId="42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5" fontId="46" fillId="0" borderId="24" xfId="42" applyNumberFormat="1" applyFont="1" applyBorder="1" applyAlignment="1">
      <alignment horizontal="center" vertical="center"/>
    </xf>
    <xf numFmtId="165" fontId="46" fillId="0" borderId="20" xfId="0" applyNumberFormat="1" applyFont="1" applyBorder="1" applyAlignment="1">
      <alignment horizontal="center" vertical="center"/>
    </xf>
    <xf numFmtId="165" fontId="46" fillId="0" borderId="34" xfId="0" applyNumberFormat="1" applyFont="1" applyBorder="1" applyAlignment="1">
      <alignment horizontal="center" vertical="center"/>
    </xf>
    <xf numFmtId="165" fontId="46" fillId="0" borderId="35" xfId="0" applyNumberFormat="1" applyFont="1" applyBorder="1" applyAlignment="1">
      <alignment horizontal="center" vertical="center"/>
    </xf>
    <xf numFmtId="165" fontId="46" fillId="0" borderId="22" xfId="42" applyNumberFormat="1" applyFont="1" applyFill="1" applyBorder="1" applyAlignment="1">
      <alignment horizontal="center" vertical="center"/>
    </xf>
    <xf numFmtId="165" fontId="46" fillId="0" borderId="15" xfId="42" applyNumberFormat="1" applyFont="1" applyFill="1" applyBorder="1" applyAlignment="1">
      <alignment horizontal="center" vertical="center"/>
    </xf>
    <xf numFmtId="165" fontId="46" fillId="0" borderId="24" xfId="42" applyNumberFormat="1" applyFont="1" applyFill="1" applyBorder="1" applyAlignment="1">
      <alignment horizontal="center" vertical="center"/>
    </xf>
    <xf numFmtId="165" fontId="25" fillId="0" borderId="22" xfId="42" applyNumberFormat="1" applyFont="1" applyFill="1" applyBorder="1" applyAlignment="1">
      <alignment horizontal="center" vertical="center" wrapText="1"/>
    </xf>
    <xf numFmtId="165" fontId="25" fillId="0" borderId="15" xfId="42" applyNumberFormat="1" applyFont="1" applyFill="1" applyBorder="1" applyAlignment="1">
      <alignment horizontal="center" vertical="center" wrapText="1"/>
    </xf>
    <xf numFmtId="165" fontId="25" fillId="0" borderId="24" xfId="42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46" fillId="0" borderId="36" xfId="42" applyNumberFormat="1" applyFont="1" applyFill="1" applyBorder="1" applyAlignment="1">
      <alignment horizontal="center" vertical="center"/>
    </xf>
    <xf numFmtId="165" fontId="46" fillId="0" borderId="37" xfId="42" applyNumberFormat="1" applyFont="1" applyFill="1" applyBorder="1" applyAlignment="1">
      <alignment horizontal="center" vertical="center"/>
    </xf>
    <xf numFmtId="165" fontId="46" fillId="0" borderId="38" xfId="42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165" fontId="54" fillId="0" borderId="22" xfId="42" applyNumberFormat="1" applyFont="1" applyFill="1" applyBorder="1" applyAlignment="1">
      <alignment horizontal="center" vertical="center"/>
    </xf>
    <xf numFmtId="165" fontId="45" fillId="0" borderId="15" xfId="42" applyNumberFormat="1" applyFont="1" applyFill="1" applyBorder="1" applyAlignment="1">
      <alignment horizontal="center" vertical="center"/>
    </xf>
    <xf numFmtId="165" fontId="45" fillId="0" borderId="24" xfId="42" applyNumberFormat="1" applyFont="1" applyFill="1" applyBorder="1" applyAlignment="1">
      <alignment horizontal="center" vertical="center"/>
    </xf>
    <xf numFmtId="165" fontId="46" fillId="0" borderId="22" xfId="0" applyNumberFormat="1" applyFont="1" applyFill="1" applyBorder="1" applyAlignment="1">
      <alignment horizontal="center" vertical="center"/>
    </xf>
    <xf numFmtId="165" fontId="46" fillId="0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65" fontId="46" fillId="0" borderId="17" xfId="42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165" fontId="54" fillId="0" borderId="15" xfId="42" applyNumberFormat="1" applyFont="1" applyFill="1" applyBorder="1" applyAlignment="1">
      <alignment horizontal="center" vertical="center"/>
    </xf>
    <xf numFmtId="165" fontId="54" fillId="0" borderId="24" xfId="42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165" fontId="0" fillId="0" borderId="15" xfId="42" applyNumberFormat="1" applyFont="1" applyFill="1" applyBorder="1" applyAlignment="1">
      <alignment horizontal="center" vertical="center"/>
    </xf>
    <xf numFmtId="165" fontId="49" fillId="0" borderId="22" xfId="42" applyNumberFormat="1" applyFont="1" applyFill="1" applyBorder="1" applyAlignment="1">
      <alignment horizontal="center" vertical="center"/>
    </xf>
    <xf numFmtId="165" fontId="49" fillId="0" borderId="15" xfId="42" applyNumberFormat="1" applyFont="1" applyFill="1" applyBorder="1" applyAlignment="1">
      <alignment horizontal="center" vertical="center"/>
    </xf>
    <xf numFmtId="165" fontId="50" fillId="0" borderId="15" xfId="0" applyNumberFormat="1" applyFont="1" applyFill="1" applyBorder="1" applyAlignment="1">
      <alignment horizontal="center" vertical="center"/>
    </xf>
    <xf numFmtId="165" fontId="50" fillId="0" borderId="2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5" fontId="0" fillId="0" borderId="22" xfId="42" applyNumberFormat="1" applyFont="1" applyFill="1" applyBorder="1" applyAlignment="1">
      <alignment horizontal="center" vertical="center" wrapText="1"/>
    </xf>
    <xf numFmtId="165" fontId="0" fillId="0" borderId="15" xfId="42" applyNumberFormat="1" applyFont="1" applyFill="1" applyBorder="1" applyAlignment="1">
      <alignment horizontal="center" vertical="center" wrapText="1"/>
    </xf>
    <xf numFmtId="165" fontId="0" fillId="0" borderId="24" xfId="42" applyNumberFormat="1" applyFont="1" applyFill="1" applyBorder="1" applyAlignment="1">
      <alignment horizontal="center" vertical="center" wrapText="1"/>
    </xf>
    <xf numFmtId="165" fontId="0" fillId="0" borderId="24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5"/>
  <sheetViews>
    <sheetView tabSelected="1" zoomScale="75" zoomScaleNormal="75"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12.7109375" style="0" customWidth="1"/>
    <col min="4" max="6" width="16.7109375" style="0" customWidth="1"/>
    <col min="7" max="11" width="18.7109375" style="0" customWidth="1"/>
    <col min="12" max="12" width="15.7109375" style="0" customWidth="1"/>
    <col min="13" max="14" width="16.7109375" style="0" customWidth="1"/>
    <col min="15" max="15" width="18.7109375" style="0" customWidth="1"/>
    <col min="16" max="22" width="16.7109375" style="0" customWidth="1"/>
  </cols>
  <sheetData>
    <row r="1" spans="1:11" ht="15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7"/>
      <c r="K1" s="21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</row>
    <row r="3" spans="4:19" ht="15">
      <c r="D3" s="27" t="s">
        <v>37</v>
      </c>
      <c r="E3" s="27" t="s">
        <v>38</v>
      </c>
      <c r="F3" s="27" t="s">
        <v>39</v>
      </c>
      <c r="G3" s="27" t="s">
        <v>40</v>
      </c>
      <c r="H3" s="27" t="s">
        <v>41</v>
      </c>
      <c r="I3" s="27" t="s">
        <v>42</v>
      </c>
      <c r="J3" s="27" t="s">
        <v>43</v>
      </c>
      <c r="K3" s="27" t="s">
        <v>44</v>
      </c>
      <c r="M3" s="27" t="s">
        <v>45</v>
      </c>
      <c r="N3" s="27" t="s">
        <v>46</v>
      </c>
      <c r="O3" s="27" t="s">
        <v>47</v>
      </c>
      <c r="P3" s="27" t="s">
        <v>48</v>
      </c>
      <c r="Q3" s="27" t="s">
        <v>49</v>
      </c>
      <c r="R3" s="27" t="s">
        <v>50</v>
      </c>
      <c r="S3" s="27" t="s">
        <v>51</v>
      </c>
    </row>
    <row r="4" spans="1:23" ht="54.75" customHeight="1">
      <c r="A4" s="11" t="s">
        <v>0</v>
      </c>
      <c r="B4" s="7" t="s">
        <v>19</v>
      </c>
      <c r="C4" s="11" t="s">
        <v>1</v>
      </c>
      <c r="D4" s="10" t="s">
        <v>2</v>
      </c>
      <c r="E4" s="11" t="s">
        <v>28</v>
      </c>
      <c r="F4" s="10" t="s">
        <v>55</v>
      </c>
      <c r="G4" s="6" t="s">
        <v>6</v>
      </c>
      <c r="H4" s="8" t="s">
        <v>56</v>
      </c>
      <c r="I4" s="22" t="s">
        <v>57</v>
      </c>
      <c r="J4" s="10" t="s">
        <v>69</v>
      </c>
      <c r="K4" s="20" t="s">
        <v>35</v>
      </c>
      <c r="L4" s="20" t="s">
        <v>29</v>
      </c>
      <c r="M4" s="8" t="s">
        <v>60</v>
      </c>
      <c r="N4" s="8" t="s">
        <v>30</v>
      </c>
      <c r="O4" s="8" t="s">
        <v>31</v>
      </c>
      <c r="P4" s="22" t="s">
        <v>32</v>
      </c>
      <c r="Q4" s="8" t="s">
        <v>70</v>
      </c>
      <c r="R4" s="20" t="s">
        <v>34</v>
      </c>
      <c r="S4" s="8" t="s">
        <v>36</v>
      </c>
      <c r="T4" s="2"/>
      <c r="U4" s="2"/>
      <c r="V4" s="2"/>
      <c r="W4" s="1"/>
    </row>
    <row r="5" spans="1:23" ht="15" customHeight="1" thickBot="1">
      <c r="A5" s="5"/>
      <c r="B5" s="115"/>
      <c r="C5" s="5"/>
      <c r="D5" s="116"/>
      <c r="E5" s="5"/>
      <c r="F5" s="116"/>
      <c r="G5" s="9" t="s">
        <v>7</v>
      </c>
      <c r="H5" s="111" t="s">
        <v>7</v>
      </c>
      <c r="I5" s="49" t="s">
        <v>74</v>
      </c>
      <c r="J5" s="117" t="s">
        <v>4</v>
      </c>
      <c r="K5" s="117" t="s">
        <v>59</v>
      </c>
      <c r="L5" s="28"/>
      <c r="M5" s="118"/>
      <c r="N5" s="28" t="s">
        <v>53</v>
      </c>
      <c r="O5" s="111" t="s">
        <v>7</v>
      </c>
      <c r="P5" s="119"/>
      <c r="Q5" s="28"/>
      <c r="R5" s="120" t="s">
        <v>54</v>
      </c>
      <c r="S5" s="28" t="s">
        <v>52</v>
      </c>
      <c r="T5" s="1"/>
      <c r="U5" s="1"/>
      <c r="V5" s="1"/>
      <c r="W5" s="1"/>
    </row>
    <row r="6" spans="1:23" ht="60" customHeight="1">
      <c r="A6" s="178" t="s">
        <v>3</v>
      </c>
      <c r="B6" s="84" t="s">
        <v>23</v>
      </c>
      <c r="C6" s="121" t="s">
        <v>8</v>
      </c>
      <c r="D6" s="85">
        <v>1E-18</v>
      </c>
      <c r="E6" s="122">
        <v>2902</v>
      </c>
      <c r="F6" s="75">
        <f>E6-D6</f>
        <v>2902</v>
      </c>
      <c r="G6" s="122">
        <v>34372216</v>
      </c>
      <c r="H6" s="85">
        <v>34369314</v>
      </c>
      <c r="I6" s="122">
        <f>H6-G6</f>
        <v>-2902</v>
      </c>
      <c r="J6" s="85">
        <f>0.0325*I6</f>
        <v>-94.315</v>
      </c>
      <c r="K6" s="101">
        <f>0-(I6+J6)</f>
        <v>2996.315</v>
      </c>
      <c r="L6" s="123">
        <v>2016</v>
      </c>
      <c r="M6" s="124">
        <v>2902</v>
      </c>
      <c r="N6" s="125">
        <f>M6-D6</f>
        <v>2902</v>
      </c>
      <c r="O6" s="85">
        <v>34369314</v>
      </c>
      <c r="P6" s="122">
        <f>O6-G6</f>
        <v>-2902</v>
      </c>
      <c r="Q6" s="101">
        <f>P6*0.1094</f>
        <v>-317.4788</v>
      </c>
      <c r="R6" s="126">
        <f>P6+Q6</f>
        <v>-3219.4788</v>
      </c>
      <c r="S6" s="127">
        <f>R6-K6</f>
        <v>-6215.7937999999995</v>
      </c>
      <c r="T6" s="1"/>
      <c r="U6" s="1"/>
      <c r="V6" s="1"/>
      <c r="W6" s="1"/>
    </row>
    <row r="7" spans="1:23" ht="60" customHeight="1">
      <c r="A7" s="179"/>
      <c r="B7" s="29" t="s">
        <v>24</v>
      </c>
      <c r="C7" s="30" t="s">
        <v>14</v>
      </c>
      <c r="D7" s="19">
        <v>1E-18</v>
      </c>
      <c r="E7" s="31">
        <v>2578</v>
      </c>
      <c r="F7" s="32">
        <f>E7-D7</f>
        <v>2578</v>
      </c>
      <c r="G7" s="31">
        <v>31828085</v>
      </c>
      <c r="H7" s="19">
        <v>31825507</v>
      </c>
      <c r="I7" s="31">
        <f>H7-G7</f>
        <v>-2578</v>
      </c>
      <c r="J7" s="19">
        <f>0.065*I7</f>
        <v>-167.57</v>
      </c>
      <c r="K7" s="19">
        <f>0-(I7+J7)</f>
        <v>2745.57</v>
      </c>
      <c r="L7" s="23">
        <v>2016</v>
      </c>
      <c r="M7" s="34">
        <v>2578</v>
      </c>
      <c r="N7" s="33">
        <f>M7-D7</f>
        <v>2578</v>
      </c>
      <c r="O7" s="19">
        <v>31825507</v>
      </c>
      <c r="P7" s="31">
        <f>O7-G7</f>
        <v>-2578</v>
      </c>
      <c r="Q7" s="103">
        <f>P7*0.1419</f>
        <v>-365.8182</v>
      </c>
      <c r="R7" s="35">
        <f>P7+Q7</f>
        <v>-2943.8182</v>
      </c>
      <c r="S7" s="128">
        <f>R7-K7</f>
        <v>-5689.3882</v>
      </c>
      <c r="T7" s="1"/>
      <c r="U7" s="1"/>
      <c r="V7" s="1"/>
      <c r="W7" s="1"/>
    </row>
    <row r="8" spans="1:23" ht="60" customHeight="1">
      <c r="A8" s="179"/>
      <c r="B8" s="29" t="s">
        <v>25</v>
      </c>
      <c r="C8" s="36" t="s">
        <v>15</v>
      </c>
      <c r="D8" s="19">
        <v>1E-18</v>
      </c>
      <c r="E8" s="37">
        <v>2419</v>
      </c>
      <c r="F8" s="104">
        <f>E8-D8</f>
        <v>2419</v>
      </c>
      <c r="G8" s="37">
        <v>29425846</v>
      </c>
      <c r="H8" s="103">
        <v>29423427</v>
      </c>
      <c r="I8" s="31">
        <f>H8-G8</f>
        <v>-2419</v>
      </c>
      <c r="J8" s="19">
        <f>0.0975*I8</f>
        <v>-235.85250000000002</v>
      </c>
      <c r="K8" s="102">
        <f>0-(I8+J8)</f>
        <v>2654.8525</v>
      </c>
      <c r="L8" s="24">
        <v>2016</v>
      </c>
      <c r="M8" s="34">
        <v>2419</v>
      </c>
      <c r="N8" s="33">
        <f>M8-D8</f>
        <v>2419</v>
      </c>
      <c r="O8" s="103">
        <v>29423427</v>
      </c>
      <c r="P8" s="31">
        <f>O8-G8</f>
        <v>-2419</v>
      </c>
      <c r="Q8" s="103">
        <f>P8*0.1744</f>
        <v>-421.8736</v>
      </c>
      <c r="R8" s="35">
        <f>P8+Q8</f>
        <v>-2840.8736</v>
      </c>
      <c r="S8" s="128">
        <f>R8-K8</f>
        <v>-5495.7261</v>
      </c>
      <c r="T8" s="1"/>
      <c r="U8" s="1"/>
      <c r="V8" s="1"/>
      <c r="W8" s="1"/>
    </row>
    <row r="9" spans="1:23" ht="60" customHeight="1" thickBot="1">
      <c r="A9" s="180"/>
      <c r="B9" s="112" t="s">
        <v>26</v>
      </c>
      <c r="C9" s="129" t="s">
        <v>16</v>
      </c>
      <c r="D9" s="113">
        <v>1E-18</v>
      </c>
      <c r="E9" s="130">
        <v>1066</v>
      </c>
      <c r="F9" s="74">
        <f>E9-D9</f>
        <v>1066</v>
      </c>
      <c r="G9" s="130">
        <v>26824465</v>
      </c>
      <c r="H9" s="113">
        <v>26823399</v>
      </c>
      <c r="I9" s="130">
        <f>H9-G9</f>
        <v>-1066</v>
      </c>
      <c r="J9" s="113">
        <f>0.13*I9</f>
        <v>-138.58</v>
      </c>
      <c r="K9" s="113">
        <f>0-(I9+J9)</f>
        <v>1204.58</v>
      </c>
      <c r="L9" s="131">
        <v>2016</v>
      </c>
      <c r="M9" s="132">
        <v>1066</v>
      </c>
      <c r="N9" s="133">
        <f>M9-D9</f>
        <v>1066</v>
      </c>
      <c r="O9" s="113">
        <v>26823399</v>
      </c>
      <c r="P9" s="130">
        <f>O9-G9</f>
        <v>-1066</v>
      </c>
      <c r="Q9" s="113">
        <f>P9*0.2069</f>
        <v>-220.5554</v>
      </c>
      <c r="R9" s="134">
        <f>P9+Q9</f>
        <v>-1286.5554</v>
      </c>
      <c r="S9" s="135">
        <f>R9-K9</f>
        <v>-2491.1354</v>
      </c>
      <c r="T9" s="1"/>
      <c r="U9" s="1"/>
      <c r="V9" s="12"/>
      <c r="W9" s="1"/>
    </row>
    <row r="10" spans="1:23" ht="15" customHeight="1">
      <c r="A10" s="170" t="s">
        <v>22</v>
      </c>
      <c r="B10" s="147" t="s">
        <v>10</v>
      </c>
      <c r="C10" s="147" t="s">
        <v>17</v>
      </c>
      <c r="D10" s="136">
        <v>2062048764</v>
      </c>
      <c r="E10" s="136">
        <v>2060762059</v>
      </c>
      <c r="F10" s="136">
        <f>E10-D10</f>
        <v>-1286705</v>
      </c>
      <c r="G10" s="136">
        <v>26824465</v>
      </c>
      <c r="H10" s="136">
        <v>26823674</v>
      </c>
      <c r="I10" s="172">
        <f>(H10-G10)*0.5</f>
        <v>-395.5</v>
      </c>
      <c r="J10" s="172">
        <f>0.0325*I10</f>
        <v>-12.85375</v>
      </c>
      <c r="K10" s="136">
        <f>0-(I10+J10)</f>
        <v>408.35375</v>
      </c>
      <c r="L10" s="158">
        <v>2016</v>
      </c>
      <c r="M10" s="136">
        <v>2060762059</v>
      </c>
      <c r="N10" s="136">
        <f>M10-D10</f>
        <v>-1286705</v>
      </c>
      <c r="O10" s="136">
        <v>26823674</v>
      </c>
      <c r="P10" s="150">
        <f>(O10-G10)*0.5</f>
        <v>-395.5</v>
      </c>
      <c r="Q10" s="150">
        <f>P10*0.2069</f>
        <v>-81.82895</v>
      </c>
      <c r="R10" s="153">
        <f>P10+Q10</f>
        <v>-477.32895</v>
      </c>
      <c r="S10" s="154">
        <f>R10-K10</f>
        <v>-885.6827000000001</v>
      </c>
      <c r="T10" s="1"/>
      <c r="U10" s="1"/>
      <c r="V10" s="53"/>
      <c r="W10" s="1"/>
    </row>
    <row r="11" spans="1:23" ht="15" customHeight="1">
      <c r="A11" s="162"/>
      <c r="B11" s="148"/>
      <c r="C11" s="164"/>
      <c r="D11" s="137"/>
      <c r="E11" s="137"/>
      <c r="F11" s="137"/>
      <c r="G11" s="137"/>
      <c r="H11" s="137"/>
      <c r="I11" s="173"/>
      <c r="J11" s="173"/>
      <c r="K11" s="137"/>
      <c r="L11" s="142"/>
      <c r="M11" s="137"/>
      <c r="N11" s="137"/>
      <c r="O11" s="137"/>
      <c r="P11" s="167"/>
      <c r="Q11" s="151"/>
      <c r="R11" s="142"/>
      <c r="S11" s="155"/>
      <c r="T11" s="1"/>
      <c r="U11" s="1"/>
      <c r="V11" s="53"/>
      <c r="W11" s="1"/>
    </row>
    <row r="12" spans="1:23" ht="15" customHeight="1">
      <c r="A12" s="181"/>
      <c r="B12" s="166"/>
      <c r="C12" s="164"/>
      <c r="D12" s="157"/>
      <c r="E12" s="157"/>
      <c r="F12" s="157"/>
      <c r="G12" s="171"/>
      <c r="H12" s="142"/>
      <c r="I12" s="174"/>
      <c r="J12" s="174"/>
      <c r="K12" s="137"/>
      <c r="L12" s="142"/>
      <c r="M12" s="157"/>
      <c r="N12" s="157"/>
      <c r="O12" s="142"/>
      <c r="P12" s="167"/>
      <c r="Q12" s="151"/>
      <c r="R12" s="142"/>
      <c r="S12" s="155"/>
      <c r="T12" s="1"/>
      <c r="U12" s="1"/>
      <c r="V12" s="54"/>
      <c r="W12" s="1"/>
    </row>
    <row r="13" spans="1:23" ht="39.75" customHeight="1" thickBot="1">
      <c r="A13" s="169"/>
      <c r="B13" s="112" t="s">
        <v>13</v>
      </c>
      <c r="C13" s="165"/>
      <c r="D13" s="113">
        <v>668633072</v>
      </c>
      <c r="E13" s="113">
        <v>667718635</v>
      </c>
      <c r="F13" s="113">
        <f>E13-D13</f>
        <v>-914437</v>
      </c>
      <c r="G13" s="143"/>
      <c r="H13" s="143"/>
      <c r="I13" s="175"/>
      <c r="J13" s="175"/>
      <c r="K13" s="138"/>
      <c r="L13" s="143"/>
      <c r="M13" s="113">
        <v>667718635</v>
      </c>
      <c r="N13" s="114">
        <f>M13-D13</f>
        <v>-914437</v>
      </c>
      <c r="O13" s="143"/>
      <c r="P13" s="168"/>
      <c r="Q13" s="152"/>
      <c r="R13" s="143"/>
      <c r="S13" s="156"/>
      <c r="T13" s="1"/>
      <c r="U13" s="1"/>
      <c r="V13" s="54"/>
      <c r="W13" s="1"/>
    </row>
    <row r="14" spans="1:23" ht="39.75" customHeight="1">
      <c r="A14" s="38"/>
      <c r="B14" s="39"/>
      <c r="C14" s="38"/>
      <c r="D14" s="51"/>
      <c r="E14" s="51"/>
      <c r="F14" s="51"/>
      <c r="G14" s="40"/>
      <c r="H14" s="40"/>
      <c r="I14" s="70"/>
      <c r="J14" s="70"/>
      <c r="K14" s="51"/>
      <c r="L14" s="40"/>
      <c r="M14" s="51"/>
      <c r="N14" s="71"/>
      <c r="O14" s="40"/>
      <c r="P14" s="51"/>
      <c r="Q14" s="41"/>
      <c r="R14" s="40"/>
      <c r="S14" s="40"/>
      <c r="T14" s="1"/>
      <c r="U14" s="1"/>
      <c r="V14" s="54"/>
      <c r="W14" s="1"/>
    </row>
    <row r="15" spans="1:23" ht="54.75" customHeight="1">
      <c r="A15" s="38"/>
      <c r="B15" s="39"/>
      <c r="C15" s="38"/>
      <c r="D15" s="40"/>
      <c r="E15" s="40"/>
      <c r="F15" s="40"/>
      <c r="G15" s="41"/>
      <c r="H15" s="41"/>
      <c r="I15" s="41"/>
      <c r="J15" s="40"/>
      <c r="K15" s="40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1"/>
      <c r="W15" s="1"/>
    </row>
    <row r="16" spans="1:23" ht="24.75" customHeight="1">
      <c r="A16" s="38"/>
      <c r="B16" s="39"/>
      <c r="C16" s="38"/>
      <c r="D16" s="40"/>
      <c r="E16" s="40"/>
      <c r="F16" s="40"/>
      <c r="G16" s="41"/>
      <c r="H16" s="41"/>
      <c r="I16" s="41"/>
      <c r="J16" s="40"/>
      <c r="K16" s="51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1"/>
      <c r="W16" s="1"/>
    </row>
    <row r="17" spans="1:23" ht="24.75" customHeight="1">
      <c r="A17" s="58"/>
      <c r="B17" s="58"/>
      <c r="C17" s="58"/>
      <c r="D17" s="61" t="s">
        <v>37</v>
      </c>
      <c r="E17" s="61" t="s">
        <v>38</v>
      </c>
      <c r="F17" s="61" t="s">
        <v>39</v>
      </c>
      <c r="G17" s="61" t="s">
        <v>40</v>
      </c>
      <c r="H17" s="61" t="s">
        <v>41</v>
      </c>
      <c r="I17" s="61" t="s">
        <v>42</v>
      </c>
      <c r="J17" s="61" t="s">
        <v>43</v>
      </c>
      <c r="K17" s="61" t="s">
        <v>44</v>
      </c>
      <c r="L17" s="58"/>
      <c r="M17" s="61" t="s">
        <v>45</v>
      </c>
      <c r="N17" s="61" t="s">
        <v>46</v>
      </c>
      <c r="O17" s="61" t="s">
        <v>47</v>
      </c>
      <c r="P17" s="61" t="s">
        <v>48</v>
      </c>
      <c r="Q17" s="61" t="s">
        <v>49</v>
      </c>
      <c r="R17" s="61" t="s">
        <v>50</v>
      </c>
      <c r="S17" s="61" t="s">
        <v>51</v>
      </c>
      <c r="T17" s="45"/>
      <c r="U17" s="45"/>
      <c r="V17" s="1"/>
      <c r="W17" s="1"/>
    </row>
    <row r="18" spans="1:23" ht="54.75" customHeight="1">
      <c r="A18" s="36" t="s">
        <v>0</v>
      </c>
      <c r="B18" s="83" t="s">
        <v>19</v>
      </c>
      <c r="C18" s="36" t="s">
        <v>1</v>
      </c>
      <c r="D18" s="79" t="s">
        <v>2</v>
      </c>
      <c r="E18" s="36" t="s">
        <v>28</v>
      </c>
      <c r="F18" s="79" t="s">
        <v>55</v>
      </c>
      <c r="G18" s="62" t="s">
        <v>6</v>
      </c>
      <c r="H18" s="29" t="s">
        <v>56</v>
      </c>
      <c r="I18" s="63" t="s">
        <v>57</v>
      </c>
      <c r="J18" s="79" t="s">
        <v>5</v>
      </c>
      <c r="K18" s="79" t="s">
        <v>35</v>
      </c>
      <c r="L18" s="79" t="s">
        <v>29</v>
      </c>
      <c r="M18" s="29" t="s">
        <v>60</v>
      </c>
      <c r="N18" s="29" t="s">
        <v>30</v>
      </c>
      <c r="O18" s="29" t="s">
        <v>31</v>
      </c>
      <c r="P18" s="63" t="s">
        <v>32</v>
      </c>
      <c r="Q18" s="29" t="s">
        <v>33</v>
      </c>
      <c r="R18" s="79" t="s">
        <v>34</v>
      </c>
      <c r="S18" s="29" t="s">
        <v>36</v>
      </c>
      <c r="T18" s="45"/>
      <c r="U18" s="45"/>
      <c r="V18" s="1"/>
      <c r="W18" s="1"/>
    </row>
    <row r="19" spans="1:23" ht="15" customHeight="1" thickBot="1">
      <c r="A19" s="64"/>
      <c r="B19" s="105"/>
      <c r="C19" s="64"/>
      <c r="D19" s="106"/>
      <c r="E19" s="64"/>
      <c r="F19" s="106"/>
      <c r="G19" s="49" t="s">
        <v>7</v>
      </c>
      <c r="H19" s="49" t="s">
        <v>7</v>
      </c>
      <c r="I19" s="49" t="s">
        <v>74</v>
      </c>
      <c r="J19" s="107" t="s">
        <v>4</v>
      </c>
      <c r="K19" s="107" t="s">
        <v>59</v>
      </c>
      <c r="L19" s="65"/>
      <c r="M19" s="108"/>
      <c r="N19" s="65" t="s">
        <v>53</v>
      </c>
      <c r="O19" s="65"/>
      <c r="P19" s="109" t="s">
        <v>65</v>
      </c>
      <c r="Q19" s="65"/>
      <c r="R19" s="110" t="s">
        <v>54</v>
      </c>
      <c r="S19" s="65" t="s">
        <v>52</v>
      </c>
      <c r="T19" s="45"/>
      <c r="U19" s="45"/>
      <c r="V19" s="1"/>
      <c r="W19" s="1"/>
    </row>
    <row r="20" spans="1:23" ht="27.75" customHeight="1">
      <c r="A20" s="170" t="s">
        <v>20</v>
      </c>
      <c r="B20" s="84" t="s">
        <v>11</v>
      </c>
      <c r="C20" s="147" t="s">
        <v>66</v>
      </c>
      <c r="D20" s="85">
        <v>86839111</v>
      </c>
      <c r="E20" s="85">
        <v>86839111</v>
      </c>
      <c r="F20" s="73">
        <f aca="true" t="shared" si="0" ref="F20:F30">E20-D20</f>
        <v>0</v>
      </c>
      <c r="G20" s="136">
        <v>40923694</v>
      </c>
      <c r="H20" s="136">
        <v>40923694</v>
      </c>
      <c r="I20" s="136">
        <f>H20-G20</f>
        <v>0</v>
      </c>
      <c r="J20" s="136">
        <f>0.0325*I20</f>
        <v>0</v>
      </c>
      <c r="K20" s="136">
        <f>(I20+J20)</f>
        <v>0</v>
      </c>
      <c r="L20" s="158" t="s">
        <v>58</v>
      </c>
      <c r="M20" s="91">
        <v>92434479</v>
      </c>
      <c r="N20" s="73">
        <f aca="true" t="shared" si="1" ref="N20:N31">M20-D20</f>
        <v>5595368</v>
      </c>
      <c r="O20" s="136">
        <v>40359918</v>
      </c>
      <c r="P20" s="136">
        <f>O20-G20</f>
        <v>-563776</v>
      </c>
      <c r="Q20" s="136">
        <f>P20*0.0396</f>
        <v>-22325.5296</v>
      </c>
      <c r="R20" s="136">
        <f>P20+Q20</f>
        <v>-586101.5296</v>
      </c>
      <c r="S20" s="144">
        <f>R20-K20</f>
        <v>-586101.5296</v>
      </c>
      <c r="T20" s="45"/>
      <c r="U20" s="45"/>
      <c r="V20" s="1"/>
      <c r="W20" s="1"/>
    </row>
    <row r="21" spans="1:23" ht="27.75" customHeight="1">
      <c r="A21" s="162"/>
      <c r="B21" s="29" t="s">
        <v>12</v>
      </c>
      <c r="C21" s="148"/>
      <c r="D21" s="19">
        <v>49845150</v>
      </c>
      <c r="E21" s="19">
        <v>49845150</v>
      </c>
      <c r="F21" s="52">
        <f t="shared" si="0"/>
        <v>0</v>
      </c>
      <c r="G21" s="137"/>
      <c r="H21" s="137"/>
      <c r="I21" s="137"/>
      <c r="J21" s="137"/>
      <c r="K21" s="137"/>
      <c r="L21" s="159"/>
      <c r="M21" s="66">
        <v>46405012</v>
      </c>
      <c r="N21" s="52">
        <f t="shared" si="1"/>
        <v>-3440138</v>
      </c>
      <c r="O21" s="137"/>
      <c r="P21" s="137"/>
      <c r="Q21" s="137"/>
      <c r="R21" s="137"/>
      <c r="S21" s="145"/>
      <c r="T21" s="45"/>
      <c r="U21" s="45"/>
      <c r="V21" s="1"/>
      <c r="W21" s="1"/>
    </row>
    <row r="22" spans="1:23" ht="27.75" customHeight="1">
      <c r="A22" s="163"/>
      <c r="B22" s="29" t="s">
        <v>13</v>
      </c>
      <c r="C22" s="148"/>
      <c r="D22" s="19">
        <v>771862586</v>
      </c>
      <c r="E22" s="19">
        <v>771862586</v>
      </c>
      <c r="F22" s="52">
        <f t="shared" si="0"/>
        <v>0</v>
      </c>
      <c r="G22" s="137"/>
      <c r="H22" s="137"/>
      <c r="I22" s="137"/>
      <c r="J22" s="137"/>
      <c r="K22" s="137"/>
      <c r="L22" s="159"/>
      <c r="M22" s="66">
        <v>776515862</v>
      </c>
      <c r="N22" s="52">
        <f t="shared" si="1"/>
        <v>4653276</v>
      </c>
      <c r="O22" s="137"/>
      <c r="P22" s="137"/>
      <c r="Q22" s="137"/>
      <c r="R22" s="137"/>
      <c r="S22" s="145"/>
      <c r="T22" s="45"/>
      <c r="U22" s="45"/>
      <c r="V22" s="1"/>
      <c r="W22" s="1"/>
    </row>
    <row r="23" spans="1:23" ht="27.75" customHeight="1">
      <c r="A23" s="162" t="s">
        <v>61</v>
      </c>
      <c r="B23" s="55" t="s">
        <v>62</v>
      </c>
      <c r="C23" s="148"/>
      <c r="D23" s="68">
        <v>7572599</v>
      </c>
      <c r="E23" s="68">
        <v>7572599</v>
      </c>
      <c r="F23" s="82">
        <f t="shared" si="0"/>
        <v>0</v>
      </c>
      <c r="G23" s="137"/>
      <c r="H23" s="137"/>
      <c r="I23" s="137"/>
      <c r="J23" s="137"/>
      <c r="K23" s="137"/>
      <c r="L23" s="159"/>
      <c r="M23" s="68">
        <v>7572599</v>
      </c>
      <c r="N23" s="82">
        <f t="shared" si="1"/>
        <v>0</v>
      </c>
      <c r="O23" s="137"/>
      <c r="P23" s="137"/>
      <c r="Q23" s="137"/>
      <c r="R23" s="137"/>
      <c r="S23" s="145"/>
      <c r="T23" s="45"/>
      <c r="U23" s="45"/>
      <c r="V23" s="1"/>
      <c r="W23" s="1"/>
    </row>
    <row r="24" spans="1:23" ht="27.75" customHeight="1" thickBot="1">
      <c r="A24" s="169"/>
      <c r="B24" s="88" t="s">
        <v>9</v>
      </c>
      <c r="C24" s="149"/>
      <c r="D24" s="89">
        <v>2889722</v>
      </c>
      <c r="E24" s="89">
        <v>2889722</v>
      </c>
      <c r="F24" s="74">
        <f t="shared" si="0"/>
        <v>0</v>
      </c>
      <c r="G24" s="138"/>
      <c r="H24" s="138"/>
      <c r="I24" s="138"/>
      <c r="J24" s="138"/>
      <c r="K24" s="138"/>
      <c r="L24" s="160"/>
      <c r="M24" s="89">
        <v>2889722</v>
      </c>
      <c r="N24" s="74">
        <f t="shared" si="1"/>
        <v>0</v>
      </c>
      <c r="O24" s="138"/>
      <c r="P24" s="138"/>
      <c r="Q24" s="138"/>
      <c r="R24" s="138"/>
      <c r="S24" s="146"/>
      <c r="T24" s="45"/>
      <c r="U24" s="45"/>
      <c r="V24" s="1"/>
      <c r="W24" s="1"/>
    </row>
    <row r="25" spans="1:23" ht="27.75" customHeight="1">
      <c r="A25" s="170" t="s">
        <v>20</v>
      </c>
      <c r="B25" s="84" t="s">
        <v>11</v>
      </c>
      <c r="C25" s="147" t="s">
        <v>67</v>
      </c>
      <c r="D25" s="85">
        <v>81340165</v>
      </c>
      <c r="E25" s="85">
        <v>81340165</v>
      </c>
      <c r="F25" s="73">
        <f t="shared" si="0"/>
        <v>0</v>
      </c>
      <c r="G25" s="136">
        <v>36612782</v>
      </c>
      <c r="H25" s="136">
        <v>36612782</v>
      </c>
      <c r="I25" s="136">
        <f>H25-G25</f>
        <v>0</v>
      </c>
      <c r="J25" s="136">
        <f>0.0325*I25</f>
        <v>0</v>
      </c>
      <c r="K25" s="136">
        <f>(I25+J25)</f>
        <v>0</v>
      </c>
      <c r="L25" s="158" t="s">
        <v>58</v>
      </c>
      <c r="M25" s="86">
        <v>86897952</v>
      </c>
      <c r="N25" s="75">
        <f t="shared" si="1"/>
        <v>5557787</v>
      </c>
      <c r="O25" s="136">
        <v>37593404</v>
      </c>
      <c r="P25" s="136">
        <f>O25-G25</f>
        <v>980622</v>
      </c>
      <c r="Q25" s="136">
        <f>P25*0.0763</f>
        <v>74821.45860000001</v>
      </c>
      <c r="R25" s="136">
        <f>P25+Q25</f>
        <v>1055443.4586</v>
      </c>
      <c r="S25" s="144">
        <f>R25-K25</f>
        <v>1055443.4586</v>
      </c>
      <c r="T25" s="45"/>
      <c r="U25" s="45"/>
      <c r="V25" s="1"/>
      <c r="W25" s="1"/>
    </row>
    <row r="26" spans="1:23" ht="27.75" customHeight="1">
      <c r="A26" s="162"/>
      <c r="B26" s="29" t="s">
        <v>12</v>
      </c>
      <c r="C26" s="148"/>
      <c r="D26" s="19">
        <v>49036083</v>
      </c>
      <c r="E26" s="19">
        <v>49036083</v>
      </c>
      <c r="F26" s="52">
        <f t="shared" si="0"/>
        <v>0</v>
      </c>
      <c r="G26" s="137"/>
      <c r="H26" s="137"/>
      <c r="I26" s="137"/>
      <c r="J26" s="137"/>
      <c r="K26" s="137"/>
      <c r="L26" s="159"/>
      <c r="M26" s="87">
        <v>45595945</v>
      </c>
      <c r="N26" s="32">
        <f t="shared" si="1"/>
        <v>-3440138</v>
      </c>
      <c r="O26" s="137"/>
      <c r="P26" s="137"/>
      <c r="Q26" s="137"/>
      <c r="R26" s="137"/>
      <c r="S26" s="145"/>
      <c r="T26" s="45"/>
      <c r="U26" s="45"/>
      <c r="V26" s="1"/>
      <c r="W26" s="1"/>
    </row>
    <row r="27" spans="1:23" ht="27.75" customHeight="1">
      <c r="A27" s="162"/>
      <c r="B27" s="79" t="s">
        <v>13</v>
      </c>
      <c r="C27" s="148"/>
      <c r="D27" s="78">
        <v>742255869</v>
      </c>
      <c r="E27" s="78">
        <v>742255869</v>
      </c>
      <c r="F27" s="72">
        <f t="shared" si="0"/>
        <v>0</v>
      </c>
      <c r="G27" s="137"/>
      <c r="H27" s="137"/>
      <c r="I27" s="137"/>
      <c r="J27" s="137"/>
      <c r="K27" s="137"/>
      <c r="L27" s="159"/>
      <c r="M27" s="66">
        <v>739273343</v>
      </c>
      <c r="N27" s="81">
        <f t="shared" si="1"/>
        <v>-2982526</v>
      </c>
      <c r="O27" s="137"/>
      <c r="P27" s="137"/>
      <c r="Q27" s="137"/>
      <c r="R27" s="137"/>
      <c r="S27" s="145"/>
      <c r="T27" s="45"/>
      <c r="U27" s="45"/>
      <c r="V27" s="1"/>
      <c r="W27" s="1"/>
    </row>
    <row r="28" spans="1:23" ht="27.75" customHeight="1">
      <c r="A28" s="161" t="s">
        <v>61</v>
      </c>
      <c r="B28" s="56" t="s">
        <v>62</v>
      </c>
      <c r="C28" s="148"/>
      <c r="D28" s="67">
        <v>5339999</v>
      </c>
      <c r="E28" s="66">
        <v>5339999</v>
      </c>
      <c r="F28" s="32">
        <f t="shared" si="0"/>
        <v>0</v>
      </c>
      <c r="G28" s="137"/>
      <c r="H28" s="137"/>
      <c r="I28" s="137"/>
      <c r="J28" s="137"/>
      <c r="K28" s="137"/>
      <c r="L28" s="159"/>
      <c r="M28" s="68">
        <v>6933021</v>
      </c>
      <c r="N28" s="32">
        <f t="shared" si="1"/>
        <v>1593022</v>
      </c>
      <c r="O28" s="137"/>
      <c r="P28" s="137"/>
      <c r="Q28" s="137"/>
      <c r="R28" s="137"/>
      <c r="S28" s="145"/>
      <c r="T28" s="45"/>
      <c r="U28" s="45"/>
      <c r="V28" s="1"/>
      <c r="W28" s="1"/>
    </row>
    <row r="29" spans="1:23" ht="27.75" customHeight="1" thickBot="1">
      <c r="A29" s="169"/>
      <c r="B29" s="88" t="s">
        <v>9</v>
      </c>
      <c r="C29" s="149"/>
      <c r="D29" s="89">
        <v>3513180</v>
      </c>
      <c r="E29" s="89">
        <v>3513180</v>
      </c>
      <c r="F29" s="74">
        <f t="shared" si="0"/>
        <v>0</v>
      </c>
      <c r="G29" s="138"/>
      <c r="H29" s="138"/>
      <c r="I29" s="138"/>
      <c r="J29" s="138"/>
      <c r="K29" s="138"/>
      <c r="L29" s="160"/>
      <c r="M29" s="89">
        <v>2782616</v>
      </c>
      <c r="N29" s="74">
        <f t="shared" si="1"/>
        <v>-730564</v>
      </c>
      <c r="O29" s="138"/>
      <c r="P29" s="138"/>
      <c r="Q29" s="138"/>
      <c r="R29" s="138"/>
      <c r="S29" s="146"/>
      <c r="T29" s="45"/>
      <c r="U29" s="45"/>
      <c r="V29" s="1"/>
      <c r="W29" s="1"/>
    </row>
    <row r="30" spans="1:23" ht="27.75" customHeight="1">
      <c r="A30" s="90" t="s">
        <v>73</v>
      </c>
      <c r="B30" s="84" t="s">
        <v>10</v>
      </c>
      <c r="C30" s="147" t="s">
        <v>8</v>
      </c>
      <c r="D30" s="85">
        <v>2407213723</v>
      </c>
      <c r="E30" s="85">
        <v>2404962870</v>
      </c>
      <c r="F30" s="73">
        <f t="shared" si="0"/>
        <v>-2250853</v>
      </c>
      <c r="G30" s="136">
        <v>34372216</v>
      </c>
      <c r="H30" s="136">
        <v>34600336</v>
      </c>
      <c r="I30" s="136">
        <f>H30-G30</f>
        <v>228120</v>
      </c>
      <c r="J30" s="136">
        <v>7391</v>
      </c>
      <c r="K30" s="136">
        <f>0-(I30+J30)</f>
        <v>-235511</v>
      </c>
      <c r="L30" s="158">
        <v>2016</v>
      </c>
      <c r="M30" s="91">
        <v>2404962870</v>
      </c>
      <c r="N30" s="73">
        <f t="shared" si="1"/>
        <v>-2250853</v>
      </c>
      <c r="O30" s="139">
        <v>35630559</v>
      </c>
      <c r="P30" s="136">
        <f>O30-G30</f>
        <v>1258343</v>
      </c>
      <c r="Q30" s="136">
        <f>P30*0.1094</f>
        <v>137662.7242</v>
      </c>
      <c r="R30" s="136">
        <f>P30+Q30</f>
        <v>1396005.7242</v>
      </c>
      <c r="S30" s="144">
        <f>R30-K30</f>
        <v>1631516.7242</v>
      </c>
      <c r="T30" s="45"/>
      <c r="U30" s="45"/>
      <c r="V30" s="1"/>
      <c r="W30" s="1"/>
    </row>
    <row r="31" spans="1:23" ht="27.75" customHeight="1">
      <c r="A31" s="161" t="s">
        <v>20</v>
      </c>
      <c r="B31" s="29" t="s">
        <v>11</v>
      </c>
      <c r="C31" s="148"/>
      <c r="D31" s="19">
        <v>87728418</v>
      </c>
      <c r="E31" s="66">
        <v>83791990</v>
      </c>
      <c r="F31" s="52">
        <f aca="true" t="shared" si="2" ref="F31:F45">E31-D31</f>
        <v>-3936428</v>
      </c>
      <c r="G31" s="137"/>
      <c r="H31" s="137"/>
      <c r="I31" s="137"/>
      <c r="J31" s="137"/>
      <c r="K31" s="137"/>
      <c r="L31" s="159"/>
      <c r="M31" s="66">
        <v>87658597</v>
      </c>
      <c r="N31" s="52">
        <f t="shared" si="1"/>
        <v>-69821</v>
      </c>
      <c r="O31" s="140"/>
      <c r="P31" s="137"/>
      <c r="Q31" s="137"/>
      <c r="R31" s="137"/>
      <c r="S31" s="145"/>
      <c r="T31" s="45"/>
      <c r="U31" s="45"/>
      <c r="V31" s="1"/>
      <c r="W31" s="1"/>
    </row>
    <row r="32" spans="1:23" ht="27.75" customHeight="1">
      <c r="A32" s="162"/>
      <c r="B32" s="29" t="s">
        <v>12</v>
      </c>
      <c r="C32" s="148"/>
      <c r="D32" s="19">
        <v>42550001</v>
      </c>
      <c r="E32" s="66">
        <v>44655152</v>
      </c>
      <c r="F32" s="52">
        <f t="shared" si="2"/>
        <v>2105151</v>
      </c>
      <c r="G32" s="137"/>
      <c r="H32" s="137"/>
      <c r="I32" s="137"/>
      <c r="J32" s="137"/>
      <c r="K32" s="137"/>
      <c r="L32" s="159"/>
      <c r="M32" s="66">
        <v>43358949</v>
      </c>
      <c r="N32" s="52">
        <f aca="true" t="shared" si="3" ref="N32:N45">M32-D32</f>
        <v>808948</v>
      </c>
      <c r="O32" s="140"/>
      <c r="P32" s="137"/>
      <c r="Q32" s="137"/>
      <c r="R32" s="137"/>
      <c r="S32" s="145"/>
      <c r="T32" s="45"/>
      <c r="U32" s="45"/>
      <c r="V32" s="1"/>
      <c r="W32" s="1"/>
    </row>
    <row r="33" spans="1:23" ht="27.75" customHeight="1">
      <c r="A33" s="162"/>
      <c r="B33" s="79" t="s">
        <v>13</v>
      </c>
      <c r="C33" s="148"/>
      <c r="D33" s="78">
        <v>771592684</v>
      </c>
      <c r="E33" s="92">
        <v>759745437</v>
      </c>
      <c r="F33" s="72">
        <f t="shared" si="2"/>
        <v>-11847247</v>
      </c>
      <c r="G33" s="137"/>
      <c r="H33" s="137"/>
      <c r="I33" s="137"/>
      <c r="J33" s="137"/>
      <c r="K33" s="137"/>
      <c r="L33" s="159"/>
      <c r="M33" s="92">
        <v>738520785</v>
      </c>
      <c r="N33" s="72">
        <f t="shared" si="3"/>
        <v>-33071899</v>
      </c>
      <c r="O33" s="140"/>
      <c r="P33" s="137"/>
      <c r="Q33" s="137"/>
      <c r="R33" s="137"/>
      <c r="S33" s="145"/>
      <c r="T33" s="45"/>
      <c r="U33" s="45"/>
      <c r="V33" s="1"/>
      <c r="W33" s="1"/>
    </row>
    <row r="34" spans="1:23" ht="27.75" customHeight="1">
      <c r="A34" s="161" t="s">
        <v>63</v>
      </c>
      <c r="B34" s="56" t="s">
        <v>62</v>
      </c>
      <c r="C34" s="148"/>
      <c r="D34" s="68">
        <v>4910250</v>
      </c>
      <c r="E34" s="68">
        <v>4910250</v>
      </c>
      <c r="F34" s="32">
        <f>E34-D34</f>
        <v>0</v>
      </c>
      <c r="G34" s="137"/>
      <c r="H34" s="137"/>
      <c r="I34" s="137"/>
      <c r="J34" s="137"/>
      <c r="K34" s="137"/>
      <c r="L34" s="159"/>
      <c r="M34" s="68">
        <v>6396594</v>
      </c>
      <c r="N34" s="32">
        <f>M34-D34</f>
        <v>1486344</v>
      </c>
      <c r="O34" s="140"/>
      <c r="P34" s="137"/>
      <c r="Q34" s="137"/>
      <c r="R34" s="137"/>
      <c r="S34" s="145"/>
      <c r="T34" s="45"/>
      <c r="U34" s="45"/>
      <c r="V34" s="1"/>
      <c r="W34" s="1"/>
    </row>
    <row r="35" spans="1:23" ht="27.75" customHeight="1" thickBot="1">
      <c r="A35" s="169"/>
      <c r="B35" s="88" t="s">
        <v>9</v>
      </c>
      <c r="C35" s="149"/>
      <c r="D35" s="89">
        <v>5579203</v>
      </c>
      <c r="E35" s="89">
        <v>3351007</v>
      </c>
      <c r="F35" s="74">
        <f>E35-D35</f>
        <v>-2228196</v>
      </c>
      <c r="G35" s="138"/>
      <c r="H35" s="138"/>
      <c r="I35" s="138"/>
      <c r="J35" s="138"/>
      <c r="K35" s="138"/>
      <c r="L35" s="160"/>
      <c r="M35" s="89">
        <v>2644679</v>
      </c>
      <c r="N35" s="74">
        <f>M35-D35</f>
        <v>-2934524</v>
      </c>
      <c r="O35" s="141"/>
      <c r="P35" s="138"/>
      <c r="Q35" s="138"/>
      <c r="R35" s="138"/>
      <c r="S35" s="146"/>
      <c r="T35" s="45"/>
      <c r="U35" s="45"/>
      <c r="V35" s="1"/>
      <c r="W35" s="1"/>
    </row>
    <row r="36" spans="1:23" ht="27.75" customHeight="1">
      <c r="A36" s="90" t="s">
        <v>73</v>
      </c>
      <c r="B36" s="84" t="s">
        <v>10</v>
      </c>
      <c r="C36" s="147" t="s">
        <v>14</v>
      </c>
      <c r="D36" s="76">
        <v>2205784669</v>
      </c>
      <c r="E36" s="91">
        <v>2204604450</v>
      </c>
      <c r="F36" s="73">
        <f t="shared" si="2"/>
        <v>-1180219</v>
      </c>
      <c r="G36" s="182">
        <v>31828085</v>
      </c>
      <c r="H36" s="182">
        <v>32074098</v>
      </c>
      <c r="I36" s="136">
        <f>H36-G36</f>
        <v>246013</v>
      </c>
      <c r="J36" s="136">
        <v>16014</v>
      </c>
      <c r="K36" s="136">
        <f>0-(I36+J36)</f>
        <v>-262027</v>
      </c>
      <c r="L36" s="158">
        <v>2016</v>
      </c>
      <c r="M36" s="91">
        <v>2204604450</v>
      </c>
      <c r="N36" s="73">
        <f t="shared" si="3"/>
        <v>-1180219</v>
      </c>
      <c r="O36" s="136">
        <v>33068210</v>
      </c>
      <c r="P36" s="136">
        <f>O36-G36</f>
        <v>1240125</v>
      </c>
      <c r="Q36" s="136">
        <f>P36*0.1419</f>
        <v>175973.7375</v>
      </c>
      <c r="R36" s="136">
        <f>P36+Q36</f>
        <v>1416098.7375</v>
      </c>
      <c r="S36" s="144">
        <f>R36-K36</f>
        <v>1678125.7375</v>
      </c>
      <c r="T36" s="45"/>
      <c r="U36" s="45"/>
      <c r="V36" s="1"/>
      <c r="W36" s="1"/>
    </row>
    <row r="37" spans="1:23" ht="27.75" customHeight="1">
      <c r="A37" s="161" t="s">
        <v>21</v>
      </c>
      <c r="B37" s="29" t="s">
        <v>11</v>
      </c>
      <c r="C37" s="164"/>
      <c r="D37" s="78">
        <v>86298567</v>
      </c>
      <c r="E37" s="87">
        <v>83945740</v>
      </c>
      <c r="F37" s="32">
        <f t="shared" si="2"/>
        <v>-2352827</v>
      </c>
      <c r="G37" s="142"/>
      <c r="H37" s="142"/>
      <c r="I37" s="137"/>
      <c r="J37" s="142"/>
      <c r="K37" s="137"/>
      <c r="L37" s="159"/>
      <c r="M37" s="87">
        <v>86280609</v>
      </c>
      <c r="N37" s="32">
        <f t="shared" si="3"/>
        <v>-17958</v>
      </c>
      <c r="O37" s="137"/>
      <c r="P37" s="137"/>
      <c r="Q37" s="137"/>
      <c r="R37" s="137"/>
      <c r="S37" s="145"/>
      <c r="T37" s="45"/>
      <c r="U37" s="45"/>
      <c r="V37" s="1"/>
      <c r="W37" s="1"/>
    </row>
    <row r="38" spans="1:23" ht="27.75" customHeight="1">
      <c r="A38" s="162"/>
      <c r="B38" s="29" t="s">
        <v>12</v>
      </c>
      <c r="C38" s="164"/>
      <c r="D38" s="78">
        <v>45728093</v>
      </c>
      <c r="E38" s="87">
        <v>47097884</v>
      </c>
      <c r="F38" s="32">
        <f t="shared" si="2"/>
        <v>1369791</v>
      </c>
      <c r="G38" s="142"/>
      <c r="H38" s="142"/>
      <c r="I38" s="137"/>
      <c r="J38" s="142"/>
      <c r="K38" s="137"/>
      <c r="L38" s="159"/>
      <c r="M38" s="87">
        <v>46495582</v>
      </c>
      <c r="N38" s="32">
        <f t="shared" si="3"/>
        <v>767489</v>
      </c>
      <c r="O38" s="137"/>
      <c r="P38" s="137"/>
      <c r="Q38" s="137"/>
      <c r="R38" s="137"/>
      <c r="S38" s="145"/>
      <c r="T38" s="45"/>
      <c r="U38" s="45"/>
      <c r="V38" s="1"/>
      <c r="W38" s="1"/>
    </row>
    <row r="39" spans="1:23" ht="27.75" customHeight="1">
      <c r="A39" s="163"/>
      <c r="B39" s="29" t="s">
        <v>13</v>
      </c>
      <c r="C39" s="164"/>
      <c r="D39" s="19">
        <v>765331414</v>
      </c>
      <c r="E39" s="93">
        <v>760199331</v>
      </c>
      <c r="F39" s="32">
        <f t="shared" si="2"/>
        <v>-5132083</v>
      </c>
      <c r="G39" s="142"/>
      <c r="H39" s="142"/>
      <c r="I39" s="137"/>
      <c r="J39" s="142"/>
      <c r="K39" s="137"/>
      <c r="L39" s="159"/>
      <c r="M39" s="93">
        <v>745601881</v>
      </c>
      <c r="N39" s="32">
        <f t="shared" si="3"/>
        <v>-19729533</v>
      </c>
      <c r="O39" s="137"/>
      <c r="P39" s="137"/>
      <c r="Q39" s="137"/>
      <c r="R39" s="137"/>
      <c r="S39" s="145"/>
      <c r="T39" s="45"/>
      <c r="U39" s="45"/>
      <c r="V39" s="1"/>
      <c r="W39" s="1"/>
    </row>
    <row r="40" spans="1:23" ht="27.75" customHeight="1">
      <c r="A40" s="162" t="s">
        <v>61</v>
      </c>
      <c r="B40" s="55" t="s">
        <v>62</v>
      </c>
      <c r="C40" s="164"/>
      <c r="D40" s="68">
        <v>4555176</v>
      </c>
      <c r="E40" s="68">
        <v>4555176</v>
      </c>
      <c r="F40" s="82">
        <f>E40-D40</f>
        <v>0</v>
      </c>
      <c r="G40" s="142"/>
      <c r="H40" s="142"/>
      <c r="I40" s="137"/>
      <c r="J40" s="142"/>
      <c r="K40" s="137"/>
      <c r="L40" s="159"/>
      <c r="M40" s="68">
        <v>5846799</v>
      </c>
      <c r="N40" s="82">
        <f>M40-D40</f>
        <v>1291623</v>
      </c>
      <c r="O40" s="137"/>
      <c r="P40" s="137"/>
      <c r="Q40" s="137"/>
      <c r="R40" s="137"/>
      <c r="S40" s="145"/>
      <c r="T40" s="45"/>
      <c r="U40" s="45"/>
      <c r="V40" s="1"/>
      <c r="W40" s="1"/>
    </row>
    <row r="41" spans="1:23" ht="27.75" customHeight="1" thickBot="1">
      <c r="A41" s="169"/>
      <c r="B41" s="88" t="s">
        <v>9</v>
      </c>
      <c r="C41" s="165"/>
      <c r="D41" s="89">
        <v>3312016</v>
      </c>
      <c r="E41" s="89">
        <v>3312016</v>
      </c>
      <c r="F41" s="74">
        <f>E41-D41</f>
        <v>0</v>
      </c>
      <c r="G41" s="143"/>
      <c r="H41" s="143"/>
      <c r="I41" s="138"/>
      <c r="J41" s="143"/>
      <c r="K41" s="138"/>
      <c r="L41" s="160"/>
      <c r="M41" s="89">
        <v>2621895</v>
      </c>
      <c r="N41" s="74">
        <f>M41-D41</f>
        <v>-690121</v>
      </c>
      <c r="O41" s="138"/>
      <c r="P41" s="138"/>
      <c r="Q41" s="138"/>
      <c r="R41" s="138"/>
      <c r="S41" s="146"/>
      <c r="T41" s="45"/>
      <c r="U41" s="45"/>
      <c r="V41" s="1"/>
      <c r="W41" s="1"/>
    </row>
    <row r="42" spans="1:23" ht="27.75" customHeight="1">
      <c r="A42" s="94" t="s">
        <v>73</v>
      </c>
      <c r="B42" s="80" t="s">
        <v>10</v>
      </c>
      <c r="C42" s="148" t="s">
        <v>18</v>
      </c>
      <c r="D42" s="77">
        <v>2162712233</v>
      </c>
      <c r="E42" s="95">
        <v>2161071128</v>
      </c>
      <c r="F42" s="82">
        <f t="shared" si="2"/>
        <v>-1641105</v>
      </c>
      <c r="G42" s="183">
        <v>29425846</v>
      </c>
      <c r="H42" s="171">
        <v>29537370</v>
      </c>
      <c r="I42" s="137">
        <f>H42-G42</f>
        <v>111524</v>
      </c>
      <c r="J42" s="137">
        <v>10944</v>
      </c>
      <c r="K42" s="137">
        <f>0-(I42+J42)</f>
        <v>-122468</v>
      </c>
      <c r="L42" s="159">
        <v>2016</v>
      </c>
      <c r="M42" s="95">
        <v>2161071128</v>
      </c>
      <c r="N42" s="82">
        <f>M42-D42</f>
        <v>-1641105</v>
      </c>
      <c r="O42" s="137">
        <v>29572347</v>
      </c>
      <c r="P42" s="137">
        <f>O42-G42</f>
        <v>146501</v>
      </c>
      <c r="Q42" s="137">
        <f>P42*0.1744</f>
        <v>25549.7744</v>
      </c>
      <c r="R42" s="137">
        <f>P42+Q42</f>
        <v>172050.7744</v>
      </c>
      <c r="S42" s="145">
        <f>R42-K42</f>
        <v>294518.7744</v>
      </c>
      <c r="T42" s="45"/>
      <c r="U42" s="45"/>
      <c r="V42" s="1"/>
      <c r="W42" s="1"/>
    </row>
    <row r="43" spans="1:23" ht="27.75" customHeight="1">
      <c r="A43" s="161" t="s">
        <v>21</v>
      </c>
      <c r="B43" s="29" t="s">
        <v>11</v>
      </c>
      <c r="C43" s="148"/>
      <c r="D43" s="78">
        <v>82567012</v>
      </c>
      <c r="E43" s="87">
        <v>81499227</v>
      </c>
      <c r="F43" s="32">
        <f t="shared" si="2"/>
        <v>-1067785</v>
      </c>
      <c r="G43" s="183"/>
      <c r="H43" s="171"/>
      <c r="I43" s="137"/>
      <c r="J43" s="137"/>
      <c r="K43" s="137"/>
      <c r="L43" s="159"/>
      <c r="M43" s="87">
        <v>82563519</v>
      </c>
      <c r="N43" s="32">
        <f t="shared" si="3"/>
        <v>-3493</v>
      </c>
      <c r="O43" s="137"/>
      <c r="P43" s="137"/>
      <c r="Q43" s="137"/>
      <c r="R43" s="137"/>
      <c r="S43" s="145"/>
      <c r="T43" s="45"/>
      <c r="U43" s="45"/>
      <c r="V43" s="1"/>
      <c r="W43" s="1"/>
    </row>
    <row r="44" spans="1:23" ht="27.75" customHeight="1">
      <c r="A44" s="162"/>
      <c r="B44" s="29" t="s">
        <v>12</v>
      </c>
      <c r="C44" s="148"/>
      <c r="D44" s="78">
        <v>44901521</v>
      </c>
      <c r="E44" s="87">
        <v>45577876</v>
      </c>
      <c r="F44" s="32">
        <f t="shared" si="2"/>
        <v>676355</v>
      </c>
      <c r="G44" s="183"/>
      <c r="H44" s="171"/>
      <c r="I44" s="137"/>
      <c r="J44" s="137"/>
      <c r="K44" s="137"/>
      <c r="L44" s="159"/>
      <c r="M44" s="87">
        <v>45654921</v>
      </c>
      <c r="N44" s="32">
        <f t="shared" si="3"/>
        <v>753400</v>
      </c>
      <c r="O44" s="137"/>
      <c r="P44" s="137"/>
      <c r="Q44" s="137"/>
      <c r="R44" s="137"/>
      <c r="S44" s="145"/>
      <c r="T44" s="45"/>
      <c r="U44" s="45"/>
      <c r="V44" s="1"/>
      <c r="W44" s="1"/>
    </row>
    <row r="45" spans="1:23" ht="27.75" customHeight="1">
      <c r="A45" s="163"/>
      <c r="B45" s="29" t="s">
        <v>13</v>
      </c>
      <c r="C45" s="148"/>
      <c r="D45" s="19">
        <v>718174474</v>
      </c>
      <c r="E45" s="93">
        <v>717790065</v>
      </c>
      <c r="F45" s="32">
        <f t="shared" si="2"/>
        <v>-384409</v>
      </c>
      <c r="G45" s="183"/>
      <c r="H45" s="171"/>
      <c r="I45" s="137"/>
      <c r="J45" s="137"/>
      <c r="K45" s="137"/>
      <c r="L45" s="159"/>
      <c r="M45" s="93">
        <v>710049685</v>
      </c>
      <c r="N45" s="32">
        <f t="shared" si="3"/>
        <v>-8124789</v>
      </c>
      <c r="O45" s="137"/>
      <c r="P45" s="137"/>
      <c r="Q45" s="137"/>
      <c r="R45" s="137"/>
      <c r="S45" s="145"/>
      <c r="T45" s="45"/>
      <c r="U45" s="45"/>
      <c r="V45" s="1"/>
      <c r="W45" s="1"/>
    </row>
    <row r="46" spans="1:23" ht="27.75" customHeight="1">
      <c r="A46" s="161" t="s">
        <v>61</v>
      </c>
      <c r="B46" s="56" t="s">
        <v>62</v>
      </c>
      <c r="C46" s="148"/>
      <c r="D46" s="68">
        <v>5327859</v>
      </c>
      <c r="E46" s="68">
        <v>5327859</v>
      </c>
      <c r="F46" s="32">
        <f>E46-D46</f>
        <v>0</v>
      </c>
      <c r="G46" s="183"/>
      <c r="H46" s="171"/>
      <c r="I46" s="137"/>
      <c r="J46" s="137"/>
      <c r="K46" s="137"/>
      <c r="L46" s="159"/>
      <c r="M46" s="69">
        <v>5446872</v>
      </c>
      <c r="N46" s="32">
        <f>M46-D46</f>
        <v>119013</v>
      </c>
      <c r="O46" s="137"/>
      <c r="P46" s="137"/>
      <c r="Q46" s="137"/>
      <c r="R46" s="137"/>
      <c r="S46" s="145"/>
      <c r="T46" s="45"/>
      <c r="U46" s="45"/>
      <c r="V46" s="1"/>
      <c r="W46" s="1"/>
    </row>
    <row r="47" spans="1:23" ht="27.75" customHeight="1" thickBot="1">
      <c r="A47" s="169"/>
      <c r="B47" s="88" t="s">
        <v>9</v>
      </c>
      <c r="C47" s="149"/>
      <c r="D47" s="89">
        <v>2493323</v>
      </c>
      <c r="E47" s="89">
        <v>2493323</v>
      </c>
      <c r="F47" s="74">
        <f>E47-D47</f>
        <v>0</v>
      </c>
      <c r="G47" s="184"/>
      <c r="H47" s="185"/>
      <c r="I47" s="138"/>
      <c r="J47" s="138"/>
      <c r="K47" s="138"/>
      <c r="L47" s="160"/>
      <c r="M47" s="96">
        <v>3007088</v>
      </c>
      <c r="N47" s="74">
        <f>M47-D47</f>
        <v>513765</v>
      </c>
      <c r="O47" s="138"/>
      <c r="P47" s="138"/>
      <c r="Q47" s="138"/>
      <c r="R47" s="138"/>
      <c r="S47" s="146"/>
      <c r="T47" s="45"/>
      <c r="U47" s="45"/>
      <c r="V47" s="1"/>
      <c r="W47" s="1"/>
    </row>
    <row r="48" spans="1:23" ht="7.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42"/>
      <c r="L48" s="44"/>
      <c r="M48" s="45"/>
      <c r="N48" s="45"/>
      <c r="O48" s="45"/>
      <c r="P48" s="45"/>
      <c r="Q48" s="45"/>
      <c r="R48" s="45"/>
      <c r="S48" s="45"/>
      <c r="T48" s="45"/>
      <c r="U48" s="45"/>
      <c r="V48" s="1"/>
      <c r="W48" s="1"/>
    </row>
    <row r="49" spans="1:23" ht="15" customHeight="1">
      <c r="A49" s="57" t="s">
        <v>64</v>
      </c>
      <c r="B49" s="44"/>
      <c r="C49" s="45"/>
      <c r="D49" s="46"/>
      <c r="E49" s="46"/>
      <c r="F49" s="47"/>
      <c r="G49" s="45"/>
      <c r="H49" s="45"/>
      <c r="I49" s="45"/>
      <c r="J49" s="45"/>
      <c r="K49" s="45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1"/>
      <c r="W49" s="1"/>
    </row>
    <row r="50" spans="1:23" ht="15" customHeight="1">
      <c r="A50" s="57" t="s">
        <v>68</v>
      </c>
      <c r="B50" s="44"/>
      <c r="C50" s="45"/>
      <c r="D50" s="46"/>
      <c r="E50" s="46"/>
      <c r="F50" s="47"/>
      <c r="G50" s="45"/>
      <c r="H50" s="45"/>
      <c r="I50" s="45"/>
      <c r="J50" s="45"/>
      <c r="K50" s="45"/>
      <c r="L50" s="44"/>
      <c r="M50" s="45"/>
      <c r="N50" s="45"/>
      <c r="O50" s="45"/>
      <c r="P50" s="45"/>
      <c r="Q50" s="45"/>
      <c r="R50" s="45"/>
      <c r="S50" s="97"/>
      <c r="T50" s="45"/>
      <c r="U50" s="45"/>
      <c r="V50" s="1"/>
      <c r="W50" s="1"/>
    </row>
    <row r="51" spans="1:23" ht="15" customHeight="1">
      <c r="A51" s="59" t="s">
        <v>71</v>
      </c>
      <c r="B51" s="44"/>
      <c r="C51" s="45"/>
      <c r="D51" s="46"/>
      <c r="E51" s="46"/>
      <c r="F51" s="46"/>
      <c r="G51" s="45"/>
      <c r="H51" s="45"/>
      <c r="I51" s="48"/>
      <c r="J51" s="48"/>
      <c r="K51" s="60"/>
      <c r="L51" s="49"/>
      <c r="M51" s="48"/>
      <c r="N51" s="48"/>
      <c r="O51" s="48"/>
      <c r="P51" s="48"/>
      <c r="Q51" s="48"/>
      <c r="R51" s="98"/>
      <c r="S51" s="48"/>
      <c r="T51" s="48"/>
      <c r="U51" s="48"/>
      <c r="V51" s="12"/>
      <c r="W51" s="1"/>
    </row>
    <row r="52" spans="1:23" ht="30" customHeight="1">
      <c r="A52" s="43"/>
      <c r="B52" s="44"/>
      <c r="C52" s="45"/>
      <c r="D52" s="46"/>
      <c r="E52" s="45"/>
      <c r="F52" s="45"/>
      <c r="G52" s="45"/>
      <c r="H52" s="45"/>
      <c r="I52" s="48"/>
      <c r="J52" s="40"/>
      <c r="K52" s="40"/>
      <c r="L52" s="49"/>
      <c r="M52" s="49"/>
      <c r="N52" s="51"/>
      <c r="O52" s="71"/>
      <c r="P52" s="99" t="s">
        <v>72</v>
      </c>
      <c r="Q52" s="51"/>
      <c r="R52" s="51"/>
      <c r="S52" s="100">
        <f>SUM(S6:S47)</f>
        <v>4052725.4389</v>
      </c>
      <c r="T52" s="51"/>
      <c r="U52" s="48"/>
      <c r="V52" s="12"/>
      <c r="W52" s="1"/>
    </row>
    <row r="53" spans="1:23" ht="30" customHeight="1">
      <c r="A53" s="43"/>
      <c r="B53" s="44"/>
      <c r="C53" s="45"/>
      <c r="D53" s="97"/>
      <c r="E53" s="45"/>
      <c r="F53" s="45"/>
      <c r="G53" s="45"/>
      <c r="H53" s="45"/>
      <c r="I53" s="48"/>
      <c r="J53" s="40"/>
      <c r="K53" s="40"/>
      <c r="L53" s="49"/>
      <c r="M53" s="49"/>
      <c r="N53" s="51"/>
      <c r="O53" s="71"/>
      <c r="P53" s="51"/>
      <c r="Q53" s="51"/>
      <c r="R53" s="51"/>
      <c r="S53" s="51"/>
      <c r="T53" s="51"/>
      <c r="U53" s="48"/>
      <c r="V53" s="12"/>
      <c r="W53" s="1"/>
    </row>
    <row r="54" spans="1:23" ht="30" customHeight="1">
      <c r="A54" s="43"/>
      <c r="B54" s="44"/>
      <c r="C54" s="45"/>
      <c r="D54" s="97"/>
      <c r="E54" s="45"/>
      <c r="F54" s="45"/>
      <c r="G54" s="45"/>
      <c r="H54" s="45"/>
      <c r="I54" s="48"/>
      <c r="J54" s="40"/>
      <c r="K54" s="40"/>
      <c r="L54" s="49"/>
      <c r="M54" s="49"/>
      <c r="N54" s="51"/>
      <c r="O54" s="71"/>
      <c r="P54" s="51"/>
      <c r="Q54" s="51"/>
      <c r="R54" s="51"/>
      <c r="S54" s="51"/>
      <c r="T54" s="51"/>
      <c r="U54" s="48"/>
      <c r="V54" s="12"/>
      <c r="W54" s="1"/>
    </row>
    <row r="55" spans="1:23" ht="30" customHeight="1">
      <c r="A55" s="43"/>
      <c r="B55" s="44"/>
      <c r="C55" s="45"/>
      <c r="D55" s="97"/>
      <c r="E55" s="45"/>
      <c r="F55" s="45"/>
      <c r="G55" s="45"/>
      <c r="H55" s="45"/>
      <c r="I55" s="48"/>
      <c r="J55" s="40"/>
      <c r="K55" s="40"/>
      <c r="L55" s="49"/>
      <c r="M55" s="49"/>
      <c r="N55" s="51"/>
      <c r="O55" s="71"/>
      <c r="P55" s="41"/>
      <c r="Q55" s="41"/>
      <c r="R55" s="51"/>
      <c r="S55" s="51"/>
      <c r="T55" s="51"/>
      <c r="U55" s="48"/>
      <c r="V55" s="12"/>
      <c r="W55" s="1"/>
    </row>
    <row r="56" spans="1:23" ht="30" customHeight="1">
      <c r="A56" s="43"/>
      <c r="B56" s="44"/>
      <c r="C56" s="45"/>
      <c r="D56" s="97"/>
      <c r="E56" s="45"/>
      <c r="F56" s="45"/>
      <c r="G56" s="45"/>
      <c r="H56" s="45"/>
      <c r="I56" s="48"/>
      <c r="J56" s="40"/>
      <c r="K56" s="40"/>
      <c r="L56" s="49"/>
      <c r="M56" s="49"/>
      <c r="N56" s="51"/>
      <c r="O56" s="71"/>
      <c r="P56" s="41"/>
      <c r="Q56" s="41"/>
      <c r="R56" s="51"/>
      <c r="S56" s="51"/>
      <c r="T56" s="51"/>
      <c r="U56" s="48"/>
      <c r="V56" s="12"/>
      <c r="W56" s="1"/>
    </row>
    <row r="57" spans="1:23" ht="30" customHeight="1">
      <c r="A57" s="43"/>
      <c r="B57" s="44"/>
      <c r="C57" s="45"/>
      <c r="D57" s="97"/>
      <c r="E57" s="45"/>
      <c r="F57" s="45"/>
      <c r="G57" s="45"/>
      <c r="H57" s="45"/>
      <c r="I57" s="48"/>
      <c r="J57" s="40"/>
      <c r="K57" s="40"/>
      <c r="L57" s="49"/>
      <c r="M57" s="49"/>
      <c r="N57" s="51"/>
      <c r="O57" s="71"/>
      <c r="P57" s="41"/>
      <c r="Q57" s="41"/>
      <c r="R57" s="51"/>
      <c r="S57" s="51"/>
      <c r="T57" s="51"/>
      <c r="U57" s="48"/>
      <c r="V57" s="12"/>
      <c r="W57" s="1"/>
    </row>
    <row r="58" spans="1:23" ht="30" customHeight="1">
      <c r="A58" s="43"/>
      <c r="B58" s="44"/>
      <c r="C58" s="45"/>
      <c r="D58" s="97"/>
      <c r="E58" s="45"/>
      <c r="F58" s="45"/>
      <c r="G58" s="45"/>
      <c r="H58" s="45"/>
      <c r="I58" s="48"/>
      <c r="J58" s="40"/>
      <c r="K58" s="40"/>
      <c r="L58" s="49"/>
      <c r="M58" s="49"/>
      <c r="N58" s="51"/>
      <c r="O58" s="71"/>
      <c r="P58" s="41"/>
      <c r="Q58" s="41"/>
      <c r="R58" s="51"/>
      <c r="S58" s="51"/>
      <c r="T58" s="51"/>
      <c r="U58" s="48"/>
      <c r="V58" s="12"/>
      <c r="W58" s="1"/>
    </row>
    <row r="59" spans="1:23" ht="30" customHeight="1">
      <c r="A59" s="2"/>
      <c r="B59" s="3"/>
      <c r="C59" s="1"/>
      <c r="D59" s="4"/>
      <c r="E59" s="1"/>
      <c r="F59" s="1"/>
      <c r="G59" s="1"/>
      <c r="H59" s="1"/>
      <c r="I59" s="16"/>
      <c r="J59" s="17"/>
      <c r="K59" s="17"/>
      <c r="L59" s="9"/>
      <c r="M59" s="9"/>
      <c r="N59" s="13"/>
      <c r="O59" s="15"/>
      <c r="P59" s="14"/>
      <c r="Q59" s="14"/>
      <c r="R59" s="13"/>
      <c r="S59" s="13"/>
      <c r="T59" s="13"/>
      <c r="U59" s="16"/>
      <c r="V59" s="12"/>
      <c r="W59" s="1"/>
    </row>
    <row r="60" spans="1:23" ht="30" customHeight="1">
      <c r="A60" s="2"/>
      <c r="B60" s="3"/>
      <c r="C60" s="1"/>
      <c r="D60" s="4"/>
      <c r="E60" s="1"/>
      <c r="F60" s="1"/>
      <c r="G60" s="1"/>
      <c r="H60" s="1"/>
      <c r="I60" s="16"/>
      <c r="J60" s="17"/>
      <c r="K60" s="17"/>
      <c r="L60" s="9"/>
      <c r="M60" s="9"/>
      <c r="N60" s="13"/>
      <c r="O60" s="15"/>
      <c r="P60" s="14"/>
      <c r="Q60" s="14"/>
      <c r="R60" s="13"/>
      <c r="S60" s="13"/>
      <c r="T60" s="13"/>
      <c r="U60" s="16"/>
      <c r="V60" s="12"/>
      <c r="W60" s="1"/>
    </row>
    <row r="61" spans="1:23" ht="30" customHeight="1">
      <c r="A61" s="2"/>
      <c r="B61" s="3"/>
      <c r="C61" s="1"/>
      <c r="D61" s="4"/>
      <c r="E61" s="1"/>
      <c r="F61" s="1"/>
      <c r="G61" s="1"/>
      <c r="H61" s="1"/>
      <c r="I61" s="16"/>
      <c r="J61" s="17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2"/>
      <c r="W61" s="1"/>
    </row>
    <row r="62" spans="1:23" ht="30" customHeight="1">
      <c r="A62" s="2"/>
      <c r="B62" s="3"/>
      <c r="C62" s="1"/>
      <c r="D62" s="4"/>
      <c r="E62" s="1"/>
      <c r="F62" s="1"/>
      <c r="G62" s="1"/>
      <c r="H62" s="1"/>
      <c r="I62" s="16"/>
      <c r="J62" s="17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2"/>
      <c r="W62" s="1"/>
    </row>
    <row r="63" spans="1:23" ht="30" customHeight="1">
      <c r="A63" s="2"/>
      <c r="B63" s="3"/>
      <c r="C63" s="1"/>
      <c r="D63" s="4"/>
      <c r="E63" s="1"/>
      <c r="F63" s="1"/>
      <c r="G63" s="1"/>
      <c r="H63" s="1"/>
      <c r="I63" s="16"/>
      <c r="J63" s="16"/>
      <c r="K63" s="16"/>
      <c r="L63" s="9"/>
      <c r="M63" s="16"/>
      <c r="N63" s="16"/>
      <c r="O63" s="16"/>
      <c r="P63" s="16"/>
      <c r="Q63" s="16"/>
      <c r="R63" s="16"/>
      <c r="S63" s="16"/>
      <c r="T63" s="16"/>
      <c r="U63" s="16"/>
      <c r="V63" s="12"/>
      <c r="W63" s="1"/>
    </row>
    <row r="64" spans="1:23" ht="30" customHeight="1">
      <c r="A64" s="2"/>
      <c r="B64" s="3"/>
      <c r="C64" s="1"/>
      <c r="D64" s="4"/>
      <c r="E64" s="1"/>
      <c r="F64" s="1"/>
      <c r="G64" s="1"/>
      <c r="H64" s="1"/>
      <c r="I64" s="1"/>
      <c r="J64" s="1"/>
      <c r="K64" s="1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30" customHeight="1">
      <c r="A65" s="2"/>
      <c r="B65" s="3"/>
      <c r="C65" s="1"/>
      <c r="D65" s="4"/>
      <c r="E65" s="1"/>
      <c r="F65" s="1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0" customHeight="1">
      <c r="A66" s="2"/>
      <c r="B66" s="3"/>
      <c r="C66" s="1"/>
      <c r="D66" s="4"/>
      <c r="E66" s="1"/>
      <c r="F66" s="1"/>
      <c r="G66" s="1"/>
      <c r="H66" s="1"/>
      <c r="I66" s="1"/>
      <c r="J66" s="1"/>
      <c r="K66" s="1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30" customHeight="1">
      <c r="A67" s="2"/>
      <c r="B67" s="3"/>
      <c r="C67" s="1"/>
      <c r="D67" s="4"/>
      <c r="E67" s="1"/>
      <c r="F67" s="1"/>
      <c r="G67" s="1"/>
      <c r="H67" s="1"/>
      <c r="I67" s="1"/>
      <c r="J67" s="1"/>
      <c r="K67" s="1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30" customHeight="1">
      <c r="A68" s="2"/>
      <c r="B68" s="3"/>
      <c r="C68" s="1"/>
      <c r="D68" s="4"/>
      <c r="E68" s="1"/>
      <c r="F68" s="1"/>
      <c r="G68" s="1"/>
      <c r="H68" s="1"/>
      <c r="I68" s="1"/>
      <c r="J68" s="1"/>
      <c r="K68" s="1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30" customHeight="1">
      <c r="A69" s="2"/>
      <c r="B69" s="3"/>
      <c r="C69" s="1"/>
      <c r="D69" s="4"/>
      <c r="E69" s="1"/>
      <c r="F69" s="1"/>
      <c r="G69" s="1"/>
      <c r="H69" s="1"/>
      <c r="I69" s="1"/>
      <c r="J69" s="1"/>
      <c r="K69" s="1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30" customHeight="1">
      <c r="A70" s="2"/>
      <c r="B70" s="3"/>
      <c r="C70" s="1"/>
      <c r="D70" s="4"/>
      <c r="E70" s="1"/>
      <c r="F70" s="1"/>
      <c r="G70" s="1"/>
      <c r="H70" s="1"/>
      <c r="I70" s="1"/>
      <c r="J70" s="1"/>
      <c r="K70" s="1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30" customHeight="1">
      <c r="A71" s="2"/>
      <c r="B71" s="3"/>
      <c r="C71" s="1"/>
      <c r="D71" s="4"/>
      <c r="E71" s="1"/>
      <c r="F71" s="1"/>
      <c r="G71" s="1"/>
      <c r="H71" s="1"/>
      <c r="I71" s="1"/>
      <c r="J71" s="1"/>
      <c r="K71" s="1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30" customHeight="1">
      <c r="A72" s="2"/>
      <c r="B72" s="3"/>
      <c r="C72" s="1"/>
      <c r="D72" s="4"/>
      <c r="E72" s="1"/>
      <c r="F72" s="1"/>
      <c r="G72" s="1"/>
      <c r="H72" s="1"/>
      <c r="I72" s="1"/>
      <c r="J72" s="1"/>
      <c r="K72" s="1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30" customHeight="1">
      <c r="A73" s="2"/>
      <c r="B73" s="3"/>
      <c r="C73" s="1"/>
      <c r="D73" s="4"/>
      <c r="E73" s="1"/>
      <c r="F73" s="1"/>
      <c r="G73" s="1"/>
      <c r="H73" s="1"/>
      <c r="I73" s="1"/>
      <c r="J73" s="1"/>
      <c r="K73" s="1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30" customHeight="1">
      <c r="A74" s="2"/>
      <c r="B74" s="3"/>
      <c r="C74" s="1"/>
      <c r="D74" s="4"/>
      <c r="E74" s="1"/>
      <c r="F74" s="1"/>
      <c r="G74" s="1"/>
      <c r="H74" s="1"/>
      <c r="I74" s="1"/>
      <c r="J74" s="1"/>
      <c r="K74" s="1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30" customHeight="1">
      <c r="A75" s="2"/>
      <c r="B75" s="3"/>
      <c r="C75" s="1"/>
      <c r="D75" s="4"/>
      <c r="E75" s="1"/>
      <c r="F75" s="1"/>
      <c r="G75" s="1"/>
      <c r="H75" s="1"/>
      <c r="I75" s="1"/>
      <c r="J75" s="1"/>
      <c r="K75" s="1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30" customHeight="1">
      <c r="A76" s="2"/>
      <c r="B76" s="3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30" customHeight="1">
      <c r="A77" s="2"/>
      <c r="B77" s="3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30" customHeight="1">
      <c r="A78" s="2"/>
      <c r="B78" s="3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30" customHeight="1">
      <c r="A79" s="2"/>
      <c r="B79" s="3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30" customHeight="1">
      <c r="A80" s="2"/>
      <c r="B80" s="3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30" customHeight="1">
      <c r="A81" s="2"/>
      <c r="B81" s="3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30" customHeight="1">
      <c r="A82" s="2"/>
      <c r="B82" s="3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30" customHeight="1">
      <c r="A83" s="2"/>
      <c r="B83" s="3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30" customHeight="1">
      <c r="A84" s="2"/>
      <c r="B84" s="3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30" customHeight="1">
      <c r="A85" s="2"/>
      <c r="B85" s="3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0" customHeight="1">
      <c r="A86" s="2"/>
      <c r="B86" s="3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30" customHeight="1">
      <c r="A87" s="2"/>
      <c r="B87" s="3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30" customHeight="1">
      <c r="A88" s="2"/>
      <c r="B88" s="3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30" customHeight="1">
      <c r="A89" s="2"/>
      <c r="B89" s="3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0" customHeight="1">
      <c r="A90" s="2"/>
      <c r="B90" s="3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0" customHeight="1">
      <c r="A91" s="2"/>
      <c r="B91" s="3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30" customHeight="1">
      <c r="A92" s="2"/>
      <c r="B92" s="3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30" customHeight="1">
      <c r="A93" s="2"/>
      <c r="B93" s="3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30" customHeight="1">
      <c r="A94" s="2"/>
      <c r="B94" s="3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30" customHeight="1">
      <c r="A95" s="2"/>
      <c r="B95" s="3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30" customHeight="1">
      <c r="A96" s="2"/>
      <c r="B96" s="3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30" customHeight="1">
      <c r="A97" s="2"/>
      <c r="B97" s="3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0" customHeight="1">
      <c r="A98" s="2"/>
      <c r="B98" s="3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0" customHeight="1">
      <c r="A99" s="2"/>
      <c r="B99" s="3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0" customHeight="1">
      <c r="A100" s="2"/>
      <c r="B100" s="3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30" customHeight="1">
      <c r="A101" s="2"/>
      <c r="B101" s="3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30" customHeight="1">
      <c r="A102" s="2"/>
      <c r="B102" s="3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0" customHeight="1">
      <c r="A103" s="2"/>
      <c r="B103" s="3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30" customHeight="1">
      <c r="A104" s="2"/>
      <c r="B104" s="3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0" customHeight="1">
      <c r="A105" s="2"/>
      <c r="B105" s="3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30" customHeight="1">
      <c r="A106" s="2"/>
      <c r="B106" s="3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30" customHeight="1">
      <c r="A107" s="2"/>
      <c r="B107" s="3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30" customHeight="1">
      <c r="A108" s="2"/>
      <c r="B108" s="3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customHeight="1">
      <c r="A109" s="2"/>
      <c r="B109" s="3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30" customHeight="1">
      <c r="A110" s="2"/>
      <c r="B110" s="3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30" customHeight="1">
      <c r="A111" s="2"/>
      <c r="B111" s="3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30" customHeight="1">
      <c r="A112" s="2"/>
      <c r="B112" s="3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30" customHeight="1">
      <c r="A113" s="2"/>
      <c r="B113" s="3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30" customHeight="1">
      <c r="A114" s="2"/>
      <c r="B114" s="3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30" customHeight="1">
      <c r="A115" s="2"/>
      <c r="B115" s="3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30" customHeight="1">
      <c r="A116" s="2"/>
      <c r="B116" s="3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30" customHeight="1">
      <c r="A117" s="2"/>
      <c r="B117" s="3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30" customHeight="1">
      <c r="A118" s="2"/>
      <c r="B118" s="3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30" customHeight="1">
      <c r="A119" s="2"/>
      <c r="B119" s="3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30" customHeight="1">
      <c r="A120" s="2"/>
      <c r="B120" s="3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30" customHeight="1">
      <c r="A121" s="2"/>
      <c r="B121" s="3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2"/>
      <c r="B122" s="3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>
      <c r="A123" s="2"/>
      <c r="B123" s="3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1"/>
      <c r="B124" s="3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>
      <c r="A125" s="1"/>
      <c r="B125" s="3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>
      <c r="A126" s="1"/>
      <c r="B126" s="3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>
      <c r="A127" s="1"/>
      <c r="B127" s="3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>
      <c r="A128" s="1"/>
      <c r="B128" s="3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>
      <c r="A129" s="1"/>
      <c r="B129" s="3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>
      <c r="A130" s="1"/>
      <c r="B130" s="3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>
      <c r="A131" s="1"/>
      <c r="B131" s="3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>
      <c r="A132" s="1"/>
      <c r="B132" s="3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>
      <c r="A133" s="1"/>
      <c r="B133" s="3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>
      <c r="A134" s="1"/>
      <c r="B134" s="3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>
      <c r="A135" s="1"/>
      <c r="B135" s="3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>
      <c r="A136" s="1"/>
      <c r="B136" s="3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>
      <c r="A137" s="1"/>
      <c r="B137" s="3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>
      <c r="A138" s="1"/>
      <c r="B138" s="3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>
      <c r="A139" s="1"/>
      <c r="B139" s="3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>
      <c r="A140" s="1"/>
      <c r="B140" s="3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>
      <c r="A141" s="1"/>
      <c r="B141" s="3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>
      <c r="A142" s="1"/>
      <c r="B142" s="3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>
      <c r="A143" s="1"/>
      <c r="B143" s="3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>
      <c r="A144" s="1"/>
      <c r="B144" s="3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>
      <c r="A145" s="1"/>
      <c r="B145" s="3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>
      <c r="A146" s="1"/>
      <c r="B146" s="3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>
      <c r="A147" s="1"/>
      <c r="B147" s="3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>
      <c r="A148" s="1"/>
      <c r="B148" s="3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>
      <c r="A149" s="1"/>
      <c r="B149" s="3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>
      <c r="A150" s="1"/>
      <c r="B150" s="3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>
      <c r="A151" s="1"/>
      <c r="B151" s="3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>
      <c r="A152" s="1"/>
      <c r="B152" s="3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>
      <c r="A153" s="1"/>
      <c r="B153" s="3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>
      <c r="A154" s="1"/>
      <c r="B154" s="3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>
      <c r="A155" s="1"/>
      <c r="B155" s="3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>
      <c r="A156" s="1"/>
      <c r="B156" s="3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>
      <c r="A157" s="1"/>
      <c r="B157" s="3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>
      <c r="A158" s="1"/>
      <c r="B158" s="3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>
      <c r="A159" s="1"/>
      <c r="B159" s="3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>
      <c r="A160" s="1"/>
      <c r="B160" s="3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>
      <c r="A161" s="1"/>
      <c r="B161" s="3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>
      <c r="A162" s="1"/>
      <c r="B162" s="3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>
      <c r="A163" s="1"/>
      <c r="B163" s="3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>
      <c r="A164" s="1"/>
      <c r="B164" s="3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>
      <c r="A165" s="1"/>
      <c r="B165" s="3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>
      <c r="A166" s="1"/>
      <c r="B166" s="3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>
      <c r="A167" s="1"/>
      <c r="B167" s="3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>
      <c r="A168" s="1"/>
      <c r="B168" s="3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>
      <c r="A169" s="1"/>
      <c r="B169" s="3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>
      <c r="A170" s="1"/>
      <c r="B170" s="3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>
      <c r="A171" s="1"/>
      <c r="B171" s="3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>
      <c r="A172" s="1"/>
      <c r="B172" s="3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>
      <c r="A173" s="1"/>
      <c r="B173" s="3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>
      <c r="A174" s="1"/>
      <c r="B174" s="3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>
      <c r="A175" s="1"/>
      <c r="B175" s="3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>
      <c r="A176" s="1"/>
      <c r="B176" s="3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>
      <c r="A177" s="1"/>
      <c r="B177" s="3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>
      <c r="A178" s="1"/>
      <c r="B178" s="3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>
      <c r="A179" s="1"/>
      <c r="B179" s="3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>
      <c r="A180" s="1"/>
      <c r="B180" s="3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>
      <c r="A181" s="1"/>
      <c r="B181" s="3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>
      <c r="A182" s="1"/>
      <c r="B182" s="3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>
      <c r="A183" s="1"/>
      <c r="B183" s="3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>
      <c r="A184" s="1"/>
      <c r="B184" s="3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>
      <c r="A185" s="1"/>
      <c r="B185" s="3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>
      <c r="A186" s="1"/>
      <c r="B186" s="3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>
      <c r="A187" s="1"/>
      <c r="B187" s="3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>
      <c r="A188" s="1"/>
      <c r="B188" s="3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>
      <c r="A189" s="1"/>
      <c r="B189" s="3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>
      <c r="A190" s="1"/>
      <c r="B190" s="3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>
      <c r="A191" s="1"/>
      <c r="B191" s="3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>
      <c r="A192" s="1"/>
      <c r="B192" s="3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>
      <c r="A193" s="1"/>
      <c r="B193" s="3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>
      <c r="A194" s="1"/>
      <c r="B194" s="3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>
      <c r="A195" s="1"/>
      <c r="B195" s="3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>
      <c r="A196" s="1"/>
      <c r="B196" s="3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>
      <c r="A197" s="1"/>
      <c r="B197" s="3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>
      <c r="A198" s="1"/>
      <c r="B198" s="3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>
      <c r="A199" s="1"/>
      <c r="B199" s="3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>
      <c r="A200" s="1"/>
      <c r="B200" s="3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>
      <c r="A201" s="1"/>
      <c r="B201" s="3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>
      <c r="A202" s="1"/>
      <c r="B202" s="3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>
      <c r="A203" s="1"/>
      <c r="B203" s="3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>
      <c r="A204" s="1"/>
      <c r="B204" s="3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>
      <c r="A205" s="1"/>
      <c r="B205" s="3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>
      <c r="A206" s="1"/>
      <c r="B206" s="3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>
      <c r="A207" s="1"/>
      <c r="B207" s="3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>
      <c r="A208" s="1"/>
      <c r="B208" s="3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>
      <c r="A209" s="1"/>
      <c r="B209" s="3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>
      <c r="A210" s="1"/>
      <c r="B210" s="3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>
      <c r="A211" s="1"/>
      <c r="B211" s="3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>
      <c r="A212" s="1"/>
      <c r="B212" s="3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>
      <c r="A213" s="1"/>
      <c r="B213" s="3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>
      <c r="A214" s="1"/>
      <c r="B214" s="3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>
      <c r="A215" s="1"/>
      <c r="B215" s="3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>
      <c r="A216" s="1"/>
      <c r="B216" s="3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>
      <c r="A217" s="1"/>
      <c r="B217" s="3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>
      <c r="A218" s="1"/>
      <c r="B218" s="3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>
      <c r="A219" s="1"/>
      <c r="B219" s="3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>
      <c r="A220" s="1"/>
      <c r="B220" s="3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>
      <c r="A221" s="1"/>
      <c r="B221" s="3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>
      <c r="A222" s="1"/>
      <c r="B222" s="3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>
      <c r="A223" s="1"/>
      <c r="B223" s="3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>
      <c r="A224" s="1"/>
      <c r="B224" s="3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>
      <c r="A225" s="1"/>
      <c r="B225" s="3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>
      <c r="A226" s="1"/>
      <c r="B226" s="3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>
      <c r="A227" s="1"/>
      <c r="B227" s="3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>
      <c r="A228" s="1"/>
      <c r="B228" s="3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4" ht="15">
      <c r="A504" s="1"/>
      <c r="B504" s="1"/>
      <c r="D504" s="1"/>
    </row>
    <row r="505" ht="15">
      <c r="A505" s="1"/>
    </row>
  </sheetData>
  <sheetProtection/>
  <mergeCells count="91">
    <mergeCell ref="L20:L24"/>
    <mergeCell ref="O20:O24"/>
    <mergeCell ref="P20:P24"/>
    <mergeCell ref="Q20:Q24"/>
    <mergeCell ref="R20:R24"/>
    <mergeCell ref="K25:K29"/>
    <mergeCell ref="C20:C24"/>
    <mergeCell ref="G20:G24"/>
    <mergeCell ref="H20:H24"/>
    <mergeCell ref="I20:I24"/>
    <mergeCell ref="J20:J24"/>
    <mergeCell ref="A23:A24"/>
    <mergeCell ref="I25:I29"/>
    <mergeCell ref="J25:J29"/>
    <mergeCell ref="Q42:Q47"/>
    <mergeCell ref="L36:L41"/>
    <mergeCell ref="O36:O41"/>
    <mergeCell ref="P36:P41"/>
    <mergeCell ref="O42:O47"/>
    <mergeCell ref="L25:L29"/>
    <mergeCell ref="O25:O29"/>
    <mergeCell ref="A46:A47"/>
    <mergeCell ref="J42:J47"/>
    <mergeCell ref="A43:A45"/>
    <mergeCell ref="C42:C47"/>
    <mergeCell ref="G42:G47"/>
    <mergeCell ref="H42:H47"/>
    <mergeCell ref="I42:I47"/>
    <mergeCell ref="H36:H41"/>
    <mergeCell ref="I36:I41"/>
    <mergeCell ref="J36:J41"/>
    <mergeCell ref="K36:K41"/>
    <mergeCell ref="R42:R47"/>
    <mergeCell ref="K42:K47"/>
    <mergeCell ref="L42:L47"/>
    <mergeCell ref="A31:A33"/>
    <mergeCell ref="A28:A29"/>
    <mergeCell ref="H10:H13"/>
    <mergeCell ref="I10:I13"/>
    <mergeCell ref="S42:S47"/>
    <mergeCell ref="G36:G41"/>
    <mergeCell ref="Q36:Q41"/>
    <mergeCell ref="R36:R41"/>
    <mergeCell ref="S36:S41"/>
    <mergeCell ref="A40:A41"/>
    <mergeCell ref="F10:F12"/>
    <mergeCell ref="J10:J13"/>
    <mergeCell ref="A1:J1"/>
    <mergeCell ref="A6:A9"/>
    <mergeCell ref="A10:A13"/>
    <mergeCell ref="A25:A27"/>
    <mergeCell ref="C10:C13"/>
    <mergeCell ref="C25:C29"/>
    <mergeCell ref="G25:G29"/>
    <mergeCell ref="H25:H29"/>
    <mergeCell ref="A37:A39"/>
    <mergeCell ref="C36:C41"/>
    <mergeCell ref="B10:B12"/>
    <mergeCell ref="D10:D12"/>
    <mergeCell ref="E10:E12"/>
    <mergeCell ref="P10:P13"/>
    <mergeCell ref="A34:A35"/>
    <mergeCell ref="P30:P35"/>
    <mergeCell ref="A20:A22"/>
    <mergeCell ref="G10:G13"/>
    <mergeCell ref="S10:S13"/>
    <mergeCell ref="M10:M12"/>
    <mergeCell ref="L30:L35"/>
    <mergeCell ref="Q25:Q29"/>
    <mergeCell ref="R25:R29"/>
    <mergeCell ref="S25:S29"/>
    <mergeCell ref="P25:P29"/>
    <mergeCell ref="N10:N12"/>
    <mergeCell ref="L10:L13"/>
    <mergeCell ref="S20:S24"/>
    <mergeCell ref="S30:S35"/>
    <mergeCell ref="C30:C35"/>
    <mergeCell ref="G30:G35"/>
    <mergeCell ref="H30:H35"/>
    <mergeCell ref="I30:I35"/>
    <mergeCell ref="J30:J35"/>
    <mergeCell ref="K30:K35"/>
    <mergeCell ref="O30:O35"/>
    <mergeCell ref="P42:P47"/>
    <mergeCell ref="O10:O13"/>
    <mergeCell ref="Q30:Q35"/>
    <mergeCell ref="R30:R35"/>
    <mergeCell ref="Q10:Q13"/>
    <mergeCell ref="R10:R13"/>
    <mergeCell ref="K10:K13"/>
    <mergeCell ref="K20:K24"/>
  </mergeCells>
  <printOptions/>
  <pageMargins left="0.2" right="0.2" top="0.5" bottom="0.5" header="0.3" footer="0.3"/>
  <pageSetup horizontalDpi="600" verticalDpi="600" orientation="landscape" paperSize="5" scale="51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Eichman</dc:creator>
  <cp:keywords/>
  <dc:description/>
  <cp:lastModifiedBy>Angela Cloven</cp:lastModifiedBy>
  <cp:lastPrinted>2017-08-24T21:32:35Z</cp:lastPrinted>
  <dcterms:created xsi:type="dcterms:W3CDTF">2015-11-08T22:06:43Z</dcterms:created>
  <dcterms:modified xsi:type="dcterms:W3CDTF">2017-08-24T21:32:40Z</dcterms:modified>
  <cp:category/>
  <cp:version/>
  <cp:contentType/>
  <cp:contentStatus/>
</cp:coreProperties>
</file>