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heckCompatibility="1" defaultThemeVersion="124226"/>
  <bookViews>
    <workbookView xWindow="9555" yWindow="225" windowWidth="9600" windowHeight="11880" tabRatio="906" activeTab="1"/>
  </bookViews>
  <sheets>
    <sheet name="ATTACHMENT O" sheetId="10" r:id="rId1"/>
    <sheet name="CWLP ATTACHMENT O" sheetId="2" r:id="rId2"/>
    <sheet name="Schedule 1 Recv" sheetId="3" r:id="rId3"/>
    <sheet name="Workpapers" sheetId="4" r:id="rId4"/>
    <sheet name="Attachment GG" sheetId="9" r:id="rId5"/>
    <sheet name="Attachment GG - Project #1620" sheetId="8" r:id="rId6"/>
    <sheet name="Project #1620" sheetId="7" r:id="rId7"/>
    <sheet name="Project Description" sheetId="6" r:id="rId8"/>
    <sheet name="Histoical Rate TO Support Data " sheetId="5" r:id="rId9"/>
    <sheet name="Nonlevelized-EIA 412" sheetId="1" r:id="rId10"/>
  </sheets>
  <definedNames>
    <definedName name="_xlnm.Print_Area" localSheetId="1">'CWLP ATTACHMENT O'!$A$268:$K$307</definedName>
    <definedName name="_xlnm.Print_Area" localSheetId="9">'Nonlevelized-EIA 412'!$A$1:$K$308</definedName>
  </definedNames>
  <calcPr calcId="125725"/>
</workbook>
</file>

<file path=xl/calcChain.xml><?xml version="1.0" encoding="utf-8"?>
<calcChain xmlns="http://schemas.openxmlformats.org/spreadsheetml/2006/main">
  <c r="F119" i="4"/>
  <c r="G119"/>
  <c r="D271" i="10"/>
  <c r="D270"/>
  <c r="K269"/>
  <c r="C269"/>
  <c r="B269"/>
  <c r="I263"/>
  <c r="D14" s="1"/>
  <c r="I254"/>
  <c r="D245"/>
  <c r="G244"/>
  <c r="I244" s="1"/>
  <c r="E244"/>
  <c r="E245" s="1"/>
  <c r="G243"/>
  <c r="I243" s="1"/>
  <c r="E243"/>
  <c r="D237"/>
  <c r="G235" s="1"/>
  <c r="D231"/>
  <c r="G230"/>
  <c r="G229"/>
  <c r="G227"/>
  <c r="I218"/>
  <c r="I220" s="1"/>
  <c r="I210"/>
  <c r="D206"/>
  <c r="D204"/>
  <c r="K203"/>
  <c r="D203"/>
  <c r="B203"/>
  <c r="D173"/>
  <c r="D177" s="1"/>
  <c r="D181" s="1"/>
  <c r="D170"/>
  <c r="F168"/>
  <c r="F164"/>
  <c r="D159"/>
  <c r="B158"/>
  <c r="B156"/>
  <c r="D153"/>
  <c r="I152"/>
  <c r="F150"/>
  <c r="F149"/>
  <c r="F148"/>
  <c r="I145"/>
  <c r="D139"/>
  <c r="D137"/>
  <c r="K136"/>
  <c r="D136"/>
  <c r="B136"/>
  <c r="D112"/>
  <c r="D115" s="1"/>
  <c r="F109"/>
  <c r="D107"/>
  <c r="F105"/>
  <c r="D98"/>
  <c r="D97"/>
  <c r="D96"/>
  <c r="D95"/>
  <c r="B95"/>
  <c r="D94"/>
  <c r="D99" s="1"/>
  <c r="D91"/>
  <c r="F90"/>
  <c r="B90"/>
  <c r="B98" s="1"/>
  <c r="F89"/>
  <c r="B89"/>
  <c r="B97" s="1"/>
  <c r="G88"/>
  <c r="F88"/>
  <c r="B88"/>
  <c r="B96" s="1"/>
  <c r="F87"/>
  <c r="B87"/>
  <c r="G86"/>
  <c r="F86"/>
  <c r="B86"/>
  <c r="B94" s="1"/>
  <c r="D83"/>
  <c r="D73"/>
  <c r="D71"/>
  <c r="K70"/>
  <c r="D70"/>
  <c r="B70"/>
  <c r="I41"/>
  <c r="I40"/>
  <c r="I29"/>
  <c r="F14"/>
  <c r="D13"/>
  <c r="F49" i="4"/>
  <c r="F43"/>
  <c r="D153" i="2"/>
  <c r="D117" i="10" l="1"/>
  <c r="I245"/>
  <c r="I213"/>
  <c r="I215" s="1"/>
  <c r="I222"/>
  <c r="F29" i="3"/>
  <c r="F23"/>
  <c r="F19"/>
  <c r="F16"/>
  <c r="I223" i="10" l="1"/>
  <c r="I224" s="1"/>
  <c r="E228"/>
  <c r="G228" s="1"/>
  <c r="G231" s="1"/>
  <c r="I231" s="1"/>
  <c r="G79"/>
  <c r="G13"/>
  <c r="D174"/>
  <c r="D184"/>
  <c r="I248"/>
  <c r="M93" i="9"/>
  <c r="G65"/>
  <c r="G63"/>
  <c r="N62"/>
  <c r="G62"/>
  <c r="C62"/>
  <c r="N61"/>
  <c r="G41"/>
  <c r="L41" s="1"/>
  <c r="G37"/>
  <c r="L37" s="1"/>
  <c r="G31"/>
  <c r="L31" s="1"/>
  <c r="G27"/>
  <c r="L27" s="1"/>
  <c r="G23"/>
  <c r="L23" s="1"/>
  <c r="B109" i="8"/>
  <c r="B108"/>
  <c r="B107"/>
  <c r="B106"/>
  <c r="B111" s="1"/>
  <c r="C99"/>
  <c r="B99"/>
  <c r="J97"/>
  <c r="I97"/>
  <c r="H97"/>
  <c r="G97"/>
  <c r="F97"/>
  <c r="J96"/>
  <c r="I96"/>
  <c r="H96"/>
  <c r="G96"/>
  <c r="F96"/>
  <c r="E96"/>
  <c r="J95"/>
  <c r="I95"/>
  <c r="H95"/>
  <c r="H99" s="1"/>
  <c r="G95"/>
  <c r="G99" s="1"/>
  <c r="F95"/>
  <c r="E95"/>
  <c r="D95"/>
  <c r="D99" s="1"/>
  <c r="J94"/>
  <c r="J99" s="1"/>
  <c r="I94"/>
  <c r="I99" s="1"/>
  <c r="H94"/>
  <c r="G94"/>
  <c r="F94"/>
  <c r="F99" s="1"/>
  <c r="E94"/>
  <c r="E99" s="1"/>
  <c r="D94"/>
  <c r="C94"/>
  <c r="B90"/>
  <c r="J86"/>
  <c r="I86"/>
  <c r="H86"/>
  <c r="G86"/>
  <c r="F86"/>
  <c r="E86"/>
  <c r="D86"/>
  <c r="J85"/>
  <c r="J90" s="1"/>
  <c r="I85"/>
  <c r="I90" s="1"/>
  <c r="H85"/>
  <c r="H90" s="1"/>
  <c r="G85"/>
  <c r="G90" s="1"/>
  <c r="F85"/>
  <c r="F90" s="1"/>
  <c r="E85"/>
  <c r="E90" s="1"/>
  <c r="D85"/>
  <c r="D90" s="1"/>
  <c r="C85"/>
  <c r="C90" s="1"/>
  <c r="I81"/>
  <c r="E81"/>
  <c r="B81"/>
  <c r="J79"/>
  <c r="I79"/>
  <c r="H79"/>
  <c r="G79"/>
  <c r="F79"/>
  <c r="J77"/>
  <c r="I77"/>
  <c r="H77"/>
  <c r="G77"/>
  <c r="F77"/>
  <c r="E77"/>
  <c r="D77"/>
  <c r="J76"/>
  <c r="J81" s="1"/>
  <c r="I76"/>
  <c r="H76"/>
  <c r="H81" s="1"/>
  <c r="G76"/>
  <c r="G81" s="1"/>
  <c r="F76"/>
  <c r="F81" s="1"/>
  <c r="E76"/>
  <c r="D76"/>
  <c r="D81" s="1"/>
  <c r="C76"/>
  <c r="C81" s="1"/>
  <c r="C72"/>
  <c r="B72"/>
  <c r="J70"/>
  <c r="I70"/>
  <c r="H70"/>
  <c r="G70"/>
  <c r="F70"/>
  <c r="J69"/>
  <c r="I69"/>
  <c r="H69"/>
  <c r="G69"/>
  <c r="F69"/>
  <c r="E69"/>
  <c r="J68"/>
  <c r="I68"/>
  <c r="H68"/>
  <c r="H72" s="1"/>
  <c r="G68"/>
  <c r="G72" s="1"/>
  <c r="F68"/>
  <c r="E68"/>
  <c r="D68"/>
  <c r="D72" s="1"/>
  <c r="J67"/>
  <c r="J72" s="1"/>
  <c r="I67"/>
  <c r="I72" s="1"/>
  <c r="H67"/>
  <c r="G67"/>
  <c r="F67"/>
  <c r="F72" s="1"/>
  <c r="E67"/>
  <c r="E72" s="1"/>
  <c r="D67"/>
  <c r="C67"/>
  <c r="B63"/>
  <c r="J60"/>
  <c r="J63" s="1"/>
  <c r="I60"/>
  <c r="H60"/>
  <c r="G60"/>
  <c r="F60"/>
  <c r="F63" s="1"/>
  <c r="E60"/>
  <c r="J59"/>
  <c r="I59"/>
  <c r="I63" s="1"/>
  <c r="H59"/>
  <c r="G59"/>
  <c r="F59"/>
  <c r="E59"/>
  <c r="E63" s="1"/>
  <c r="D59"/>
  <c r="J58"/>
  <c r="I58"/>
  <c r="H58"/>
  <c r="H63" s="1"/>
  <c r="G58"/>
  <c r="G63" s="1"/>
  <c r="F58"/>
  <c r="E58"/>
  <c r="D58"/>
  <c r="D63" s="1"/>
  <c r="C58"/>
  <c r="C63" s="1"/>
  <c r="G54"/>
  <c r="C54"/>
  <c r="B54"/>
  <c r="J49"/>
  <c r="J54" s="1"/>
  <c r="I49"/>
  <c r="I54" s="1"/>
  <c r="H49"/>
  <c r="H54" s="1"/>
  <c r="G49"/>
  <c r="F49"/>
  <c r="F54" s="1"/>
  <c r="E49"/>
  <c r="E54" s="1"/>
  <c r="D49"/>
  <c r="D54" s="1"/>
  <c r="C49"/>
  <c r="H45"/>
  <c r="E45"/>
  <c r="D45"/>
  <c r="C45"/>
  <c r="B45"/>
  <c r="J43"/>
  <c r="J45" s="1"/>
  <c r="I43"/>
  <c r="I45" s="1"/>
  <c r="H43"/>
  <c r="G43"/>
  <c r="G45" s="1"/>
  <c r="F43"/>
  <c r="F45" s="1"/>
  <c r="C36"/>
  <c r="B36"/>
  <c r="J34"/>
  <c r="I34"/>
  <c r="H34"/>
  <c r="G34"/>
  <c r="F34"/>
  <c r="J33"/>
  <c r="I33"/>
  <c r="H33"/>
  <c r="G33"/>
  <c r="F33"/>
  <c r="E33"/>
  <c r="J32"/>
  <c r="J36" s="1"/>
  <c r="I32"/>
  <c r="H32"/>
  <c r="H36" s="1"/>
  <c r="G32"/>
  <c r="G36" s="1"/>
  <c r="F32"/>
  <c r="F36" s="1"/>
  <c r="E32"/>
  <c r="D32"/>
  <c r="D36" s="1"/>
  <c r="J31"/>
  <c r="I31"/>
  <c r="I36" s="1"/>
  <c r="H31"/>
  <c r="G31"/>
  <c r="F31"/>
  <c r="E31"/>
  <c r="E36" s="1"/>
  <c r="D31"/>
  <c r="C31"/>
  <c r="C27"/>
  <c r="B27"/>
  <c r="J25"/>
  <c r="I25"/>
  <c r="H25"/>
  <c r="G25"/>
  <c r="F25"/>
  <c r="J24"/>
  <c r="I24"/>
  <c r="H24"/>
  <c r="G24"/>
  <c r="F24"/>
  <c r="E24"/>
  <c r="J23"/>
  <c r="J27" s="1"/>
  <c r="I23"/>
  <c r="I27" s="1"/>
  <c r="H23"/>
  <c r="G23"/>
  <c r="G27" s="1"/>
  <c r="F23"/>
  <c r="F27" s="1"/>
  <c r="E23"/>
  <c r="E27" s="1"/>
  <c r="D23"/>
  <c r="J22"/>
  <c r="I22"/>
  <c r="H22"/>
  <c r="H27" s="1"/>
  <c r="G22"/>
  <c r="F22"/>
  <c r="E22"/>
  <c r="D22"/>
  <c r="D27" s="1"/>
  <c r="C22"/>
  <c r="B18"/>
  <c r="J16"/>
  <c r="I16"/>
  <c r="H16"/>
  <c r="G16"/>
  <c r="F16"/>
  <c r="F15"/>
  <c r="E15"/>
  <c r="J13"/>
  <c r="J18" s="1"/>
  <c r="I13"/>
  <c r="I18" s="1"/>
  <c r="H13"/>
  <c r="H18" s="1"/>
  <c r="G13"/>
  <c r="G18" s="1"/>
  <c r="F13"/>
  <c r="F18" s="1"/>
  <c r="E13"/>
  <c r="E18" s="1"/>
  <c r="D13"/>
  <c r="D18" s="1"/>
  <c r="C13"/>
  <c r="C18" s="1"/>
  <c r="J9"/>
  <c r="J101" s="1"/>
  <c r="I9"/>
  <c r="H9"/>
  <c r="E9"/>
  <c r="E101" s="1"/>
  <c r="D9"/>
  <c r="D101" s="1"/>
  <c r="C9"/>
  <c r="B9"/>
  <c r="B101" s="1"/>
  <c r="G7"/>
  <c r="G9" s="1"/>
  <c r="F7"/>
  <c r="F9" s="1"/>
  <c r="F101" s="1"/>
  <c r="M69" i="7"/>
  <c r="L69"/>
  <c r="K69"/>
  <c r="J69"/>
  <c r="I69"/>
  <c r="H69"/>
  <c r="G69"/>
  <c r="F69"/>
  <c r="E69"/>
  <c r="D69"/>
  <c r="C69"/>
  <c r="M62"/>
  <c r="L62"/>
  <c r="K62"/>
  <c r="J62"/>
  <c r="I62"/>
  <c r="H62"/>
  <c r="G62"/>
  <c r="F62"/>
  <c r="E62"/>
  <c r="D62"/>
  <c r="C62"/>
  <c r="M55"/>
  <c r="L55"/>
  <c r="K55"/>
  <c r="J55"/>
  <c r="I55"/>
  <c r="H55"/>
  <c r="G55"/>
  <c r="F55"/>
  <c r="E55"/>
  <c r="D55"/>
  <c r="C55"/>
  <c r="M50"/>
  <c r="M71" s="1"/>
  <c r="L50"/>
  <c r="L71" s="1"/>
  <c r="K50"/>
  <c r="K71" s="1"/>
  <c r="J50"/>
  <c r="J71" s="1"/>
  <c r="I50"/>
  <c r="I71" s="1"/>
  <c r="H50"/>
  <c r="H71" s="1"/>
  <c r="G50"/>
  <c r="G71" s="1"/>
  <c r="F50"/>
  <c r="F71" s="1"/>
  <c r="E50"/>
  <c r="E71" s="1"/>
  <c r="D50"/>
  <c r="D71" s="1"/>
  <c r="C50"/>
  <c r="C71" s="1"/>
  <c r="I40"/>
  <c r="H40"/>
  <c r="G40"/>
  <c r="D40"/>
  <c r="C40"/>
  <c r="M29"/>
  <c r="M40" s="1"/>
  <c r="J29"/>
  <c r="I29"/>
  <c r="F29"/>
  <c r="F40" s="1"/>
  <c r="E29"/>
  <c r="E40" s="1"/>
  <c r="M25"/>
  <c r="L25"/>
  <c r="L40" s="1"/>
  <c r="K25"/>
  <c r="K40" s="1"/>
  <c r="J25"/>
  <c r="J40" s="1"/>
  <c r="I25"/>
  <c r="G20"/>
  <c r="F20"/>
  <c r="E20"/>
  <c r="D20"/>
  <c r="H15"/>
  <c r="H14"/>
  <c r="H13"/>
  <c r="H12"/>
  <c r="H11"/>
  <c r="H10"/>
  <c r="H9"/>
  <c r="H8"/>
  <c r="H7"/>
  <c r="H6"/>
  <c r="H5"/>
  <c r="H4"/>
  <c r="H3"/>
  <c r="H2"/>
  <c r="H20" s="1"/>
  <c r="L19" i="5"/>
  <c r="K19"/>
  <c r="J19"/>
  <c r="I19"/>
  <c r="H19"/>
  <c r="G19"/>
  <c r="F19"/>
  <c r="E19"/>
  <c r="D19"/>
  <c r="C19"/>
  <c r="L14"/>
  <c r="K14"/>
  <c r="J14"/>
  <c r="I14"/>
  <c r="H14"/>
  <c r="G14"/>
  <c r="F14"/>
  <c r="E14"/>
  <c r="D14"/>
  <c r="C14"/>
  <c r="G147" i="10" l="1"/>
  <c r="G148"/>
  <c r="I148" s="1"/>
  <c r="G81"/>
  <c r="I235"/>
  <c r="K235" s="1"/>
  <c r="G149"/>
  <c r="I149" s="1"/>
  <c r="D180"/>
  <c r="D182" s="1"/>
  <c r="G144"/>
  <c r="G113"/>
  <c r="I113" s="1"/>
  <c r="G15"/>
  <c r="I15" s="1"/>
  <c r="I13"/>
  <c r="G16"/>
  <c r="I16" s="1"/>
  <c r="G14"/>
  <c r="I14" s="1"/>
  <c r="D187"/>
  <c r="D196" s="1"/>
  <c r="G87"/>
  <c r="I79"/>
  <c r="L43" i="9"/>
  <c r="I75" s="1"/>
  <c r="J75" s="1"/>
  <c r="L33"/>
  <c r="F74" s="1"/>
  <c r="G74" s="1"/>
  <c r="G101" i="8"/>
  <c r="J103" s="1"/>
  <c r="C101"/>
  <c r="H101"/>
  <c r="I101"/>
  <c r="B40" i="7"/>
  <c r="I73" i="9" l="1"/>
  <c r="J73" s="1"/>
  <c r="I74"/>
  <c r="J74" s="1"/>
  <c r="F75"/>
  <c r="G75" s="1"/>
  <c r="L75" s="1"/>
  <c r="N75" s="1"/>
  <c r="F73"/>
  <c r="G73" s="1"/>
  <c r="G146" i="10"/>
  <c r="I146" s="1"/>
  <c r="G150"/>
  <c r="I150" s="1"/>
  <c r="I144"/>
  <c r="G82"/>
  <c r="G151"/>
  <c r="G109"/>
  <c r="I87"/>
  <c r="I17"/>
  <c r="G89"/>
  <c r="I89" s="1"/>
  <c r="I81"/>
  <c r="I97" s="1"/>
  <c r="G157"/>
  <c r="I147"/>
  <c r="L74" i="9"/>
  <c r="N74" s="1"/>
  <c r="I103" i="8"/>
  <c r="H103"/>
  <c r="B113" s="1"/>
  <c r="L73" i="9" l="1"/>
  <c r="N73" s="1"/>
  <c r="N93" s="1"/>
  <c r="G90" i="10"/>
  <c r="I90" s="1"/>
  <c r="I82"/>
  <c r="G163"/>
  <c r="I157"/>
  <c r="I91"/>
  <c r="I95"/>
  <c r="I109"/>
  <c r="G156"/>
  <c r="I156" s="1"/>
  <c r="I159" s="1"/>
  <c r="I151"/>
  <c r="I153" s="1"/>
  <c r="I112" s="1"/>
  <c r="G158"/>
  <c r="I158" s="1"/>
  <c r="L93" i="9"/>
  <c r="L95" s="1"/>
  <c r="I98" i="10" l="1"/>
  <c r="I83"/>
  <c r="G83" s="1"/>
  <c r="I99"/>
  <c r="G99" s="1"/>
  <c r="G164"/>
  <c r="I164" s="1"/>
  <c r="I163"/>
  <c r="F108" i="4"/>
  <c r="F109"/>
  <c r="F110"/>
  <c r="F111"/>
  <c r="F112"/>
  <c r="F113"/>
  <c r="F114"/>
  <c r="F115"/>
  <c r="F116"/>
  <c r="B87"/>
  <c r="F53"/>
  <c r="F46"/>
  <c r="F47" s="1"/>
  <c r="E199"/>
  <c r="E198"/>
  <c r="B190"/>
  <c r="E188"/>
  <c r="E187"/>
  <c r="E186"/>
  <c r="E185"/>
  <c r="E184"/>
  <c r="D177"/>
  <c r="B157"/>
  <c r="G138"/>
  <c r="G137"/>
  <c r="G136"/>
  <c r="G135"/>
  <c r="G134"/>
  <c r="G133"/>
  <c r="G132"/>
  <c r="G131"/>
  <c r="G130"/>
  <c r="G129"/>
  <c r="G128"/>
  <c r="E119"/>
  <c r="D119"/>
  <c r="C119"/>
  <c r="B119"/>
  <c r="F117"/>
  <c r="F107"/>
  <c r="F106"/>
  <c r="C101"/>
  <c r="E80"/>
  <c r="C80"/>
  <c r="B80"/>
  <c r="D78"/>
  <c r="D74"/>
  <c r="E72"/>
  <c r="C72"/>
  <c r="B72"/>
  <c r="B76" s="1"/>
  <c r="D71"/>
  <c r="D70"/>
  <c r="D72" s="1"/>
  <c r="D68"/>
  <c r="B88" s="1"/>
  <c r="B90" s="1"/>
  <c r="E66"/>
  <c r="C66"/>
  <c r="B66"/>
  <c r="D65"/>
  <c r="D64"/>
  <c r="B53"/>
  <c r="B52"/>
  <c r="C40"/>
  <c r="B40"/>
  <c r="D39"/>
  <c r="D38"/>
  <c r="D37"/>
  <c r="D36"/>
  <c r="D35"/>
  <c r="D34"/>
  <c r="D33"/>
  <c r="B20"/>
  <c r="B9"/>
  <c r="G166" i="10" l="1"/>
  <c r="G114"/>
  <c r="I114" s="1"/>
  <c r="I115" s="1"/>
  <c r="G181"/>
  <c r="I181" s="1"/>
  <c r="G103"/>
  <c r="E190" i="4"/>
  <c r="D80"/>
  <c r="G139"/>
  <c r="E76"/>
  <c r="D66"/>
  <c r="C76"/>
  <c r="D76" s="1"/>
  <c r="B54"/>
  <c r="D40"/>
  <c r="B22"/>
  <c r="D271" i="2"/>
  <c r="D270"/>
  <c r="K269"/>
  <c r="C269"/>
  <c r="B269"/>
  <c r="I263"/>
  <c r="I254"/>
  <c r="D245"/>
  <c r="E244" s="1"/>
  <c r="I244" s="1"/>
  <c r="G244"/>
  <c r="G243"/>
  <c r="D237"/>
  <c r="G235" s="1"/>
  <c r="D231"/>
  <c r="G230"/>
  <c r="G229"/>
  <c r="G227"/>
  <c r="I218"/>
  <c r="I220" s="1"/>
  <c r="I210"/>
  <c r="D206"/>
  <c r="D204"/>
  <c r="K203"/>
  <c r="D203"/>
  <c r="B203"/>
  <c r="D173"/>
  <c r="D177" s="1"/>
  <c r="D181" s="1"/>
  <c r="D170"/>
  <c r="F168"/>
  <c r="F164"/>
  <c r="D159"/>
  <c r="B158"/>
  <c r="B156"/>
  <c r="D112"/>
  <c r="D115" s="1"/>
  <c r="I152"/>
  <c r="F150"/>
  <c r="F148"/>
  <c r="F149" s="1"/>
  <c r="I145"/>
  <c r="D139"/>
  <c r="D137"/>
  <c r="K136"/>
  <c r="D136"/>
  <c r="B136"/>
  <c r="D107"/>
  <c r="F105"/>
  <c r="D98"/>
  <c r="D97"/>
  <c r="D96"/>
  <c r="B96"/>
  <c r="D95"/>
  <c r="B95"/>
  <c r="D94"/>
  <c r="D91"/>
  <c r="F90"/>
  <c r="B90"/>
  <c r="B98" s="1"/>
  <c r="F89"/>
  <c r="B89"/>
  <c r="B97" s="1"/>
  <c r="G88"/>
  <c r="F88"/>
  <c r="B88"/>
  <c r="F87"/>
  <c r="F109" s="1"/>
  <c r="B87"/>
  <c r="G86"/>
  <c r="F86"/>
  <c r="B86"/>
  <c r="B94" s="1"/>
  <c r="D83"/>
  <c r="D73"/>
  <c r="D71"/>
  <c r="K70"/>
  <c r="D70"/>
  <c r="B70"/>
  <c r="I41"/>
  <c r="I40"/>
  <c r="I29"/>
  <c r="F14"/>
  <c r="D14"/>
  <c r="D13"/>
  <c r="I166" i="10" l="1"/>
  <c r="G168"/>
  <c r="G104"/>
  <c r="I103"/>
  <c r="E243" i="2"/>
  <c r="E245" s="1"/>
  <c r="D99"/>
  <c r="I213"/>
  <c r="I215" s="1"/>
  <c r="D117"/>
  <c r="I222"/>
  <c r="G105" i="10" l="1"/>
  <c r="I105" s="1"/>
  <c r="G106"/>
  <c r="I106" s="1"/>
  <c r="I104"/>
  <c r="I107" s="1"/>
  <c r="I117" s="1"/>
  <c r="I184" s="1"/>
  <c r="G169"/>
  <c r="I169" s="1"/>
  <c r="I168"/>
  <c r="I170"/>
  <c r="I243" i="2"/>
  <c r="I245" s="1"/>
  <c r="I223"/>
  <c r="G79"/>
  <c r="G13"/>
  <c r="E228"/>
  <c r="G228" s="1"/>
  <c r="G231" s="1"/>
  <c r="I231" s="1"/>
  <c r="I235" s="1"/>
  <c r="K235" s="1"/>
  <c r="I224"/>
  <c r="G113"/>
  <c r="I113" s="1"/>
  <c r="G144"/>
  <c r="I180" i="10" l="1"/>
  <c r="I182" s="1"/>
  <c r="I187" s="1"/>
  <c r="I196" s="1"/>
  <c r="I10" s="1"/>
  <c r="I19" s="1"/>
  <c r="D31" s="1"/>
  <c r="D174" i="2"/>
  <c r="I248"/>
  <c r="D184"/>
  <c r="G147"/>
  <c r="G16"/>
  <c r="I16" s="1"/>
  <c r="I13"/>
  <c r="G15"/>
  <c r="I15" s="1"/>
  <c r="G14"/>
  <c r="I14" s="1"/>
  <c r="G81"/>
  <c r="G148"/>
  <c r="I148" s="1"/>
  <c r="G149"/>
  <c r="I149" s="1"/>
  <c r="G87"/>
  <c r="I79"/>
  <c r="G82"/>
  <c r="G151"/>
  <c r="G146"/>
  <c r="I146" s="1"/>
  <c r="G150"/>
  <c r="I150" s="1"/>
  <c r="I144"/>
  <c r="I147"/>
  <c r="G157"/>
  <c r="G89"/>
  <c r="I89" s="1"/>
  <c r="I81"/>
  <c r="I37" i="10" l="1"/>
  <c r="I36"/>
  <c r="D32"/>
  <c r="D36"/>
  <c r="I35"/>
  <c r="D37"/>
  <c r="D35"/>
  <c r="D180" i="2"/>
  <c r="D182" s="1"/>
  <c r="D187" s="1"/>
  <c r="D196" s="1"/>
  <c r="G109"/>
  <c r="I87"/>
  <c r="I95" s="1"/>
  <c r="I17"/>
  <c r="G90"/>
  <c r="I90" s="1"/>
  <c r="I82"/>
  <c r="G163"/>
  <c r="I157"/>
  <c r="I97"/>
  <c r="G158"/>
  <c r="I158" s="1"/>
  <c r="I151"/>
  <c r="I153" s="1"/>
  <c r="I112" s="1"/>
  <c r="I98" l="1"/>
  <c r="G156"/>
  <c r="I156" s="1"/>
  <c r="I159" s="1"/>
  <c r="I109"/>
  <c r="I99"/>
  <c r="G99" s="1"/>
  <c r="G181" s="1"/>
  <c r="I181" s="1"/>
  <c r="I91"/>
  <c r="G164"/>
  <c r="I164" s="1"/>
  <c r="I163"/>
  <c r="I83"/>
  <c r="G83" s="1"/>
  <c r="G103" l="1"/>
  <c r="G104" s="1"/>
  <c r="G114"/>
  <c r="I114" s="1"/>
  <c r="I115" s="1"/>
  <c r="G166"/>
  <c r="I103" l="1"/>
  <c r="G106"/>
  <c r="I106" s="1"/>
  <c r="I104"/>
  <c r="G105"/>
  <c r="I105" s="1"/>
  <c r="G168"/>
  <c r="I166"/>
  <c r="I107" l="1"/>
  <c r="I117" s="1"/>
  <c r="I184" s="1"/>
  <c r="I180" s="1"/>
  <c r="I182" s="1"/>
  <c r="G169"/>
  <c r="I169" s="1"/>
  <c r="I168"/>
  <c r="I170" l="1"/>
  <c r="I187" s="1"/>
  <c r="I196" l="1"/>
  <c r="I10" s="1"/>
  <c r="I19" s="1"/>
  <c r="D31" s="1"/>
  <c r="I37" l="1"/>
  <c r="D32"/>
  <c r="D36"/>
  <c r="I36"/>
  <c r="I35"/>
  <c r="D35"/>
  <c r="D37"/>
  <c r="I264" i="1"/>
  <c r="D154" l="1"/>
  <c r="D113" s="1"/>
  <c r="D116" s="1"/>
  <c r="D84"/>
  <c r="I211"/>
  <c r="I216" s="1"/>
  <c r="G228"/>
  <c r="G230"/>
  <c r="G231"/>
  <c r="D238"/>
  <c r="G236" s="1"/>
  <c r="I219"/>
  <c r="I223" s="1"/>
  <c r="D95"/>
  <c r="D96"/>
  <c r="D97"/>
  <c r="D98"/>
  <c r="G244"/>
  <c r="D246"/>
  <c r="E244" s="1"/>
  <c r="G245"/>
  <c r="I30"/>
  <c r="D32" s="1"/>
  <c r="D232"/>
  <c r="D15"/>
  <c r="I153"/>
  <c r="D174"/>
  <c r="D178" s="1"/>
  <c r="D182" s="1"/>
  <c r="D108"/>
  <c r="D99"/>
  <c r="D171"/>
  <c r="D160"/>
  <c r="D205"/>
  <c r="K270"/>
  <c r="I146"/>
  <c r="I249"/>
  <c r="F169"/>
  <c r="F151"/>
  <c r="D14"/>
  <c r="I255"/>
  <c r="F106"/>
  <c r="D272"/>
  <c r="D271"/>
  <c r="C270"/>
  <c r="B270"/>
  <c r="D204"/>
  <c r="K204"/>
  <c r="B204"/>
  <c r="K137"/>
  <c r="D138"/>
  <c r="D137"/>
  <c r="B137"/>
  <c r="K71"/>
  <c r="D72"/>
  <c r="D71"/>
  <c r="B71"/>
  <c r="I42"/>
  <c r="I41"/>
  <c r="F88"/>
  <c r="F110" s="1"/>
  <c r="D207"/>
  <c r="D140"/>
  <c r="D74"/>
  <c r="F165"/>
  <c r="B159"/>
  <c r="B157"/>
  <c r="F149"/>
  <c r="F150" s="1"/>
  <c r="B91"/>
  <c r="B99" s="1"/>
  <c r="B90"/>
  <c r="B98" s="1"/>
  <c r="B89"/>
  <c r="B97" s="1"/>
  <c r="B88"/>
  <c r="B96" s="1"/>
  <c r="B87"/>
  <c r="B95" s="1"/>
  <c r="D92"/>
  <c r="F91"/>
  <c r="F90"/>
  <c r="G89"/>
  <c r="F89"/>
  <c r="G87"/>
  <c r="F87"/>
  <c r="F15"/>
  <c r="I214" l="1"/>
  <c r="E245"/>
  <c r="I245" s="1"/>
  <c r="D100"/>
  <c r="G80"/>
  <c r="G88" s="1"/>
  <c r="E229"/>
  <c r="G229" s="1"/>
  <c r="G232" s="1"/>
  <c r="I232" s="1"/>
  <c r="G82" s="1"/>
  <c r="I38"/>
  <c r="D38"/>
  <c r="I37"/>
  <c r="D37"/>
  <c r="D36"/>
  <c r="D33"/>
  <c r="I36"/>
  <c r="G14"/>
  <c r="G16" s="1"/>
  <c r="I16" s="1"/>
  <c r="I221"/>
  <c r="D118"/>
  <c r="I80"/>
  <c r="I244"/>
  <c r="I246" s="1"/>
  <c r="E246"/>
  <c r="I224"/>
  <c r="I225" s="1"/>
  <c r="I236" l="1"/>
  <c r="K236" s="1"/>
  <c r="G83" s="1"/>
  <c r="G149"/>
  <c r="I149" s="1"/>
  <c r="G15"/>
  <c r="I15" s="1"/>
  <c r="G148"/>
  <c r="I148" s="1"/>
  <c r="G150"/>
  <c r="I150" s="1"/>
  <c r="I14"/>
  <c r="G17"/>
  <c r="I17" s="1"/>
  <c r="G114"/>
  <c r="I114" s="1"/>
  <c r="G145"/>
  <c r="D175"/>
  <c r="D185"/>
  <c r="G152"/>
  <c r="G110"/>
  <c r="I88"/>
  <c r="I96" s="1"/>
  <c r="G158"/>
  <c r="G90"/>
  <c r="I90" s="1"/>
  <c r="I82"/>
  <c r="I18" l="1"/>
  <c r="I158"/>
  <c r="G164"/>
  <c r="G157"/>
  <c r="I157" s="1"/>
  <c r="I110"/>
  <c r="I83"/>
  <c r="G91"/>
  <c r="I91" s="1"/>
  <c r="I92" s="1"/>
  <c r="G151"/>
  <c r="I151" s="1"/>
  <c r="I145"/>
  <c r="G147"/>
  <c r="I147" s="1"/>
  <c r="G159"/>
  <c r="I159" s="1"/>
  <c r="I152"/>
  <c r="D181"/>
  <c r="D183" s="1"/>
  <c r="D188" s="1"/>
  <c r="D197" s="1"/>
  <c r="I98"/>
  <c r="I154" l="1"/>
  <c r="I113" s="1"/>
  <c r="G165"/>
  <c r="I165" s="1"/>
  <c r="I164"/>
  <c r="I99"/>
  <c r="I100" s="1"/>
  <c r="G100" s="1"/>
  <c r="I84"/>
  <c r="G84" s="1"/>
  <c r="I160"/>
  <c r="G182" l="1"/>
  <c r="I182" s="1"/>
  <c r="G104"/>
  <c r="G167"/>
  <c r="G115"/>
  <c r="I115" s="1"/>
  <c r="I116" s="1"/>
  <c r="G105" l="1"/>
  <c r="I104"/>
  <c r="I167"/>
  <c r="G169"/>
  <c r="G170" l="1"/>
  <c r="I170" s="1"/>
  <c r="I169"/>
  <c r="G106"/>
  <c r="I106" s="1"/>
  <c r="G107"/>
  <c r="I107" s="1"/>
  <c r="I105"/>
  <c r="I108" l="1"/>
  <c r="I118" s="1"/>
  <c r="I185" s="1"/>
  <c r="I181" s="1"/>
  <c r="I183" s="1"/>
  <c r="I171"/>
  <c r="I188" l="1"/>
  <c r="I197" l="1"/>
  <c r="I11" s="1"/>
  <c r="I20" s="1"/>
</calcChain>
</file>

<file path=xl/sharedStrings.xml><?xml version="1.0" encoding="utf-8"?>
<sst xmlns="http://schemas.openxmlformats.org/spreadsheetml/2006/main" count="1973" uniqueCount="772">
  <si>
    <t xml:space="preserve">Formula Rate - Non-Levelized </t>
  </si>
  <si>
    <t xml:space="preserve">   Rate Formula Template</t>
  </si>
  <si>
    <t>For the 12 months ended 12/31/__</t>
  </si>
  <si>
    <t xml:space="preserve"> </t>
  </si>
  <si>
    <t>Utilizing EIA Form 412 Data</t>
  </si>
  <si>
    <t>UTILITY NAME</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</si>
  <si>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</si>
  <si>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</si>
  <si>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</si>
  <si>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</si>
  <si>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</si>
  <si>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</si>
  <si>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</si>
  <si>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</si>
  <si>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</si>
  <si>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</si>
  <si>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</si>
  <si>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</si>
  <si>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</si>
  <si>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</si>
  <si>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</si>
  <si>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</si>
  <si>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</si>
  <si>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</si>
  <si>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</si>
  <si>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</si>
  <si>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</si>
  <si>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</si>
  <si>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</si>
  <si>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</si>
  <si>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</si>
  <si>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</si>
  <si>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</si>
  <si>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</si>
  <si>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</si>
  <si>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</si>
  <si>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</si>
  <si>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</si>
  <si>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</si>
  <si>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</si>
  <si>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</si>
  <si>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</si>
  <si>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</si>
  <si>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</si>
  <si>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</si>
  <si>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</si>
  <si>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</si>
  <si>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</si>
  <si>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</si>
  <si>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</si>
  <si>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</si>
  <si>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</si>
  <si>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</si>
  <si>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</si>
  <si>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</si>
  <si>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</si>
  <si>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</si>
  <si>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</si>
  <si>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</si>
  <si>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</si>
  <si>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</si>
  <si>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</si>
  <si>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</si>
  <si>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</si>
  <si>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</si>
  <si>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</si>
  <si>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</si>
  <si>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</si>
  <si>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</si>
  <si>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</si>
  <si>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</si>
  <si>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</si>
  <si>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</si>
  <si>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</si>
  <si>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</si>
  <si>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</si>
  <si>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</si>
  <si>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</si>
  <si>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</si>
  <si>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</si>
  <si>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</si>
  <si>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</si>
  <si>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</si>
  <si>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</si>
  <si>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</si>
  <si>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</si>
  <si>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</si>
  <si>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</si>
  <si>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</si>
  <si>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</si>
  <si>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</si>
  <si>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</si>
  <si>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</si>
  <si>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</si>
  <si>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</si>
  <si>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</si>
  <si>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</si>
  <si>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</si>
  <si>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</si>
  <si>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</si>
  <si>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</si>
  <si>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</si>
  <si>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</si>
  <si>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</si>
  <si>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</si>
  <si>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</si>
  <si>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</si>
  <si>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</si>
  <si>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</si>
  <si>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</si>
  <si>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</si>
  <si>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</si>
  <si>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</si>
  <si>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</si>
  <si>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</si>
  <si>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</si>
  <si>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</si>
  <si>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</si>
  <si>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</si>
  <si>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</si>
  <si>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</si>
  <si>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</si>
  <si>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</si>
  <si>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</si>
  <si>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</si>
  <si>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</si>
  <si>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</si>
  <si>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</si>
  <si>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</si>
  <si>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</si>
  <si>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</si>
  <si>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</si>
  <si>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</si>
  <si>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</si>
  <si>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</si>
  <si>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</si>
  <si>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</si>
  <si>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</si>
  <si>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</si>
  <si>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</si>
  <si>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</si>
  <si>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</si>
  <si>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</si>
  <si>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</si>
  <si>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</si>
  <si>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</si>
  <si>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</si>
  <si>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</si>
  <si>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</si>
  <si>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</si>
  <si>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</si>
  <si>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</si>
  <si>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</si>
  <si>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</si>
  <si>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</si>
  <si>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</si>
  <si>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</si>
  <si>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</si>
  <si>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</si>
  <si>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</si>
  <si>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</si>
  <si>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</si>
  <si>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</si>
  <si>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</si>
  <si>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</si>
  <si>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</si>
  <si>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</si>
  <si>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</si>
  <si>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</si>
  <si>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</si>
  <si>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</si>
  <si>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</si>
  <si>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</si>
  <si>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</si>
  <si>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</si>
  <si>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</si>
  <si>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</si>
  <si>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</si>
  <si>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</si>
  <si>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</si>
  <si>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</si>
  <si>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</si>
  <si>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</si>
  <si>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</si>
  <si>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</si>
  <si>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</si>
  <si>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</si>
  <si>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</si>
  <si>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</si>
  <si>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</si>
  <si>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</si>
  <si>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</si>
  <si>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</si>
  <si>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</si>
  <si>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</si>
  <si>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</si>
  <si>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</si>
  <si>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</si>
  <si>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</si>
  <si>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</si>
  <si>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</si>
  <si>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</si>
  <si>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</si>
  <si>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</si>
  <si>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</si>
  <si>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</si>
  <si>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</si>
  <si>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</si>
  <si>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</si>
  <si>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</si>
  <si>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</si>
  <si>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</si>
  <si>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</si>
  <si>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</si>
  <si>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</si>
  <si>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</si>
  <si>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(line 1 minus line 6)</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</si>
  <si>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</si>
  <si>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</si>
  <si>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</si>
  <si>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</si>
  <si>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</si>
  <si>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</si>
  <si>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</si>
  <si>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</si>
  <si>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</si>
  <si>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</si>
  <si>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</si>
  <si>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</si>
  <si>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</si>
  <si>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</si>
  <si>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</si>
  <si>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</si>
  <si>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</si>
  <si>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</si>
  <si>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</si>
  <si>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</si>
  <si>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</si>
  <si>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</si>
  <si>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</si>
  <si>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</si>
  <si>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</si>
  <si>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</si>
  <si>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</si>
  <si>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</si>
  <si>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</si>
  <si>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</si>
  <si>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</si>
  <si>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</si>
  <si>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</si>
  <si>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</si>
  <si>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</si>
  <si>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</si>
  <si>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</si>
  <si>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</si>
  <si>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</si>
  <si>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</si>
  <si>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</si>
  <si>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</si>
  <si>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</si>
  <si>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</si>
  <si>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</si>
  <si>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</si>
  <si>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</si>
  <si>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</si>
  <si>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</si>
  <si>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</si>
  <si>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</si>
  <si>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</si>
  <si>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</si>
  <si>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</si>
  <si>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</si>
  <si>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</si>
  <si>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</si>
  <si>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</si>
  <si>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</si>
  <si>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</si>
  <si>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</si>
  <si>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</si>
  <si>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</si>
  <si>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</si>
  <si>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</si>
  <si>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</si>
  <si>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</si>
  <si>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</si>
  <si>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</si>
  <si>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</si>
  <si>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</si>
  <si>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</si>
  <si>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</si>
  <si>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</si>
  <si>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</si>
  <si>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</si>
  <si>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</si>
  <si>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</si>
  <si>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</si>
  <si>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</si>
  <si>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</si>
  <si>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</si>
  <si>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</si>
  <si>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</si>
  <si>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</si>
  <si>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</si>
  <si>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</si>
  <si>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</si>
  <si>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</si>
  <si>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</si>
  <si>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</si>
  <si>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</si>
  <si>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</si>
  <si>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</si>
  <si>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CWLP COMMENTS AND NOTES</t>
  </si>
  <si>
    <t>City Water, Light and Power - Springfield, IL</t>
  </si>
  <si>
    <t>CWLP CONTROL AREA (SPRINGFIELD) AVERAGE COINCIDENT PEAK DEMANDS</t>
  </si>
  <si>
    <t>PROVIDED BY STEVE ROSE. CHATHAM AND RIVERTON ARE NOW SERVED BY IMEA/AMEREN.</t>
  </si>
  <si>
    <t>EIA412  SCHED 4</t>
  </si>
  <si>
    <t>INCLUDES ALL TURBINES AND WASTEWATER PLANT</t>
  </si>
  <si>
    <t>AUDIT DISTRIBUTION  INCLUDES 4.13.e. EXCESS COST OF CILCO PROPERTY.  MISO DOES NOT INCLUDE CILCO DIST PLANT.</t>
  </si>
  <si>
    <t>AUDIT UTILITY PLANT SECTION</t>
  </si>
  <si>
    <t>COUNT TRANSMISSION ONLY. DO NOT INCLUDE HUNTER LAKE LAND WHICH IS IN THIS EIA412 REFERENCE</t>
  </si>
  <si>
    <t>% OF GROTH INVENTORY FROM 13TH PERIOD STATEMENT- RATIO OF NET TRANS TO  NET T&amp;D PLANT</t>
  </si>
  <si>
    <t xml:space="preserve">EIA412  SCHED 7.8.d </t>
  </si>
  <si>
    <t xml:space="preserve">EIA412  SCHED 7.13.d </t>
  </si>
  <si>
    <t>FROM STEVE ROSE, OFF OF INTERCHANGE BILLINGS.</t>
  </si>
  <si>
    <t>MISO does not want us to include Payroll tax expense because it is already included in line 1 and 3, Trans and A&amp;G.</t>
  </si>
  <si>
    <t>VALUE OF FREE STREET LIGHING VALUE FROM 412, SCH 5 LN 14.  Corporate Fund Payment is in Admin exp.</t>
  </si>
  <si>
    <t>NOT APPLICABLE TO CWLP</t>
  </si>
  <si>
    <t xml:space="preserve">FILL IN WHEN ATTACHMENT GG IS COMPLETE.  </t>
  </si>
  <si>
    <t>FROM GSU TRANSFORMER VALUE - STEVE ROSE</t>
  </si>
  <si>
    <t>Do not include Admin salaries.</t>
  </si>
  <si>
    <t>NET PLANT IN SERVICE FROM ABOVE</t>
  </si>
  <si>
    <t>SEE  WORKPAPERS.   EIA412 - SCHED 2 LINE 37.</t>
  </si>
  <si>
    <t>CONTRIBUTIONS AND RETAINED EARNINGS  EIA412 - SCHED 2 LINE 32</t>
  </si>
  <si>
    <t>CHATHAM AND RIVERTON NO LONGER RECEIVE ENERGY FROM CWLP</t>
  </si>
  <si>
    <t>POLE RENTAL AGREEMENTS AND CELL TOWER RENTALS ASSUMED TO BE ALL DISTRIBUTION RELATED</t>
  </si>
  <si>
    <t>For the 12 months ended 02/28/2014</t>
  </si>
  <si>
    <t>Schedule 1 Recoverable Expenses</t>
  </si>
  <si>
    <t>Company:</t>
  </si>
  <si>
    <t>Rate Year:</t>
  </si>
  <si>
    <t>Projected or Actual:</t>
  </si>
  <si>
    <t>(a)</t>
  </si>
  <si>
    <t>(b)</t>
  </si>
  <si>
    <t>(c)</t>
  </si>
  <si>
    <t>Account 561.1</t>
  </si>
  <si>
    <t>Account 561.2</t>
  </si>
  <si>
    <t>Account 561.3</t>
  </si>
  <si>
    <t xml:space="preserve">   Subtotal</t>
  </si>
  <si>
    <t>Account 561.BA for Schedule 24</t>
  </si>
  <si>
    <t>Input 1:  Account 561 Available excluding revenue credits</t>
  </si>
  <si>
    <t>Input 2:  True-Up Adjustment Principal &amp; Interest Under(Over) Recovery</t>
  </si>
  <si>
    <t>Schedule 1 Net Expenses including True-Up Adjustment</t>
  </si>
  <si>
    <t>Note 2:  Source references may vary by company; page references are to each company's source document; analogous figures</t>
  </si>
  <si>
    <t xml:space="preserve">   would be provided for projected year.  Inputs in whole dollars.</t>
  </si>
  <si>
    <t>Note 3:  Revenue collected by the Transmission Owner or ITC under this Schedule 1 for firm transactions of less than 1 year,</t>
  </si>
  <si>
    <t>all non-firm transactions, and any other transactions whose loads are not included in the Attachment O Zonal Rate Divisor for the zone.</t>
  </si>
  <si>
    <t>This revenue credit is derived from the MISO MR Settlements file by subtracting Schedule 9 revenues related to Schedule 1</t>
  </si>
  <si>
    <t>from the total Schedule 1 revenues, which results in the total revenue credit for Schedule 1.</t>
  </si>
  <si>
    <t>True-Up Year1:</t>
  </si>
  <si>
    <t>(Line 10+ Line 11+ Line 12)</t>
  </si>
  <si>
    <t>(Line 13 - Line 15)</t>
  </si>
  <si>
    <t>Input 3: Revenue Credits (Current year Schedule 1 Revenue Credits, excluding True-Up Adjustment)</t>
  </si>
  <si>
    <t>(Line 17 + Line 19 - Line 21)</t>
  </si>
  <si>
    <t>Note 1:  Utilized by forward-looking Transmission Owners.  Line 21 will be supported by a True-Up Worksheet.</t>
  </si>
  <si>
    <t>PRODUCTION</t>
  </si>
  <si>
    <t>SALARIES</t>
  </si>
  <si>
    <t>Salaries do not include taxes.</t>
  </si>
  <si>
    <t xml:space="preserve">  STEAM</t>
  </si>
  <si>
    <t xml:space="preserve">  INTERSTATE</t>
  </si>
  <si>
    <t xml:space="preserve">  REYNOLDS</t>
  </si>
  <si>
    <t xml:space="preserve">  FACTORY</t>
  </si>
  <si>
    <t>TOTAL PRODUCTION</t>
  </si>
  <si>
    <t>TRANSMISSION</t>
  </si>
  <si>
    <t>DISTRIBUTION</t>
  </si>
  <si>
    <t>OTHER</t>
  </si>
  <si>
    <t xml:space="preserve">  CUSTOMER BILLING</t>
  </si>
  <si>
    <t xml:space="preserve">  ENERGY SERVICES</t>
  </si>
  <si>
    <t xml:space="preserve">  ADMINISTRATIVE/GENERAL</t>
  </si>
  <si>
    <t>MISO wants us to not include Admin costs.</t>
  </si>
  <si>
    <t xml:space="preserve">  LAKE II</t>
  </si>
  <si>
    <t>TOTAL OTHER</t>
  </si>
  <si>
    <t>TOTAL O&amp;M SALARIES</t>
  </si>
  <si>
    <t>MISO does not want us to include any payroll taxes, already included in total Trans and A&amp;G.</t>
  </si>
  <si>
    <t xml:space="preserve">SOURCE: INFOADV MISOSAL </t>
  </si>
  <si>
    <t>TOTAL</t>
  </si>
  <si>
    <t>source -debt service schedule and debt query</t>
  </si>
  <si>
    <t>PRINCIPAL</t>
  </si>
  <si>
    <t>INTEREST(1)</t>
  </si>
  <si>
    <t>DEBT SERVICE</t>
  </si>
  <si>
    <t>SERIES 1991</t>
  </si>
  <si>
    <t>SERIES 2000 (AUCTION BONDS)</t>
  </si>
  <si>
    <t>SERIES 2001</t>
  </si>
  <si>
    <t>SERIES 2002 (AUCTION BONDS)</t>
  </si>
  <si>
    <t>SERIES 2006</t>
  </si>
  <si>
    <t>SERIES 2007</t>
  </si>
  <si>
    <t>SERIES 2008</t>
  </si>
  <si>
    <t>TOTALS</t>
  </si>
  <si>
    <t>audit interest</t>
  </si>
  <si>
    <t>(1) INCLUDES CAPITALIZED INTEREST EXPENSE, WHICH WOULD NOT BE SHOWN</t>
  </si>
  <si>
    <t>ON THE INCOME STATEMENT. MUST COME FROM DEBT SERVICE SCHEDULE</t>
  </si>
  <si>
    <t>capital portion-query</t>
  </si>
  <si>
    <t>current portion-query</t>
  </si>
  <si>
    <t>REVOLVING LINE OF CREDIT</t>
  </si>
  <si>
    <t xml:space="preserve">interest on a lease purchase of computer </t>
  </si>
  <si>
    <t>equipment.  Audit includes it as current interest.</t>
  </si>
  <si>
    <t>UNAMORTIZED DEBT PREMIUM</t>
  </si>
  <si>
    <t>TAKE OUT LOC</t>
  </si>
  <si>
    <t>TOTAL LONG-TERM DEBT</t>
  </si>
  <si>
    <t>PLANT AND DEPRECIATION BALANCES</t>
  </si>
  <si>
    <t>PLANT BALANCE</t>
  </si>
  <si>
    <t>ACCUM DEPREC</t>
  </si>
  <si>
    <t>PLANT IN SERVICE</t>
  </si>
  <si>
    <t>DEPREC EXPENSE</t>
  </si>
  <si>
    <t>WASTEWATER</t>
  </si>
  <si>
    <t>UNAMORTIZED CILCO (MISO TOOK OUT)</t>
  </si>
  <si>
    <t>TOTAL DISTRIBUTION</t>
  </si>
  <si>
    <t>GENERAL</t>
  </si>
  <si>
    <t>TOTAL FROM AUDIT</t>
  </si>
  <si>
    <t>LESS UNAMORTIZED CILCO</t>
  </si>
  <si>
    <t>MATERIALS AND SUPPLIES</t>
  </si>
  <si>
    <t>GROTH INVENTORY</t>
  </si>
  <si>
    <t>DALLMAN INVENTORY</t>
  </si>
  <si>
    <t>OTHER INVENTORY</t>
  </si>
  <si>
    <t>TOTAL PLANT INVENTORY</t>
  </si>
  <si>
    <t>EIA412 Schedule 2 Line 18</t>
  </si>
  <si>
    <t>ESTIMATED TRANSMISSION SHARE</t>
  </si>
  <si>
    <t>(Net Transmission Plant / Net T&amp;D Plant)</t>
  </si>
  <si>
    <t>TRANSMISSION MATERIALS SUPPLIES</t>
  </si>
  <si>
    <t>PREPAYMENTS</t>
  </si>
  <si>
    <t>412 Schedule 2 Line 20</t>
  </si>
  <si>
    <t xml:space="preserve">IN LIEU OF TAX AMOUNTS </t>
  </si>
  <si>
    <t>VALUE OF FREE STREET/TRAFFIC SIGNAL LIGHTING</t>
  </si>
  <si>
    <t>EIA412 SCHEDULE 5 LINE 10</t>
  </si>
  <si>
    <t>CORPORATE ASSESSMENT 190B  ACTV(7910)</t>
  </si>
  <si>
    <t>MISO wants Corporate payment out of amount on Attachemnt O because it is in Admin Exp.</t>
  </si>
  <si>
    <t>EIA412 SCHEDULE 5 LINE 7</t>
  </si>
  <si>
    <t>PAYMENTS IN LIEU OF TAXES</t>
  </si>
  <si>
    <t>TRANSMISSION REVENUES FROM  MISO</t>
  </si>
  <si>
    <t>MONTH</t>
  </si>
  <si>
    <t>SCHEDULE 7</t>
  </si>
  <si>
    <t>SCHEDULE 8</t>
  </si>
  <si>
    <t>SCHEDULE 14</t>
  </si>
  <si>
    <t>SCHEDULE 26</t>
  </si>
  <si>
    <t>APRIL</t>
  </si>
  <si>
    <t>MAY</t>
  </si>
  <si>
    <t>JUNE</t>
  </si>
  <si>
    <t>JULY</t>
  </si>
  <si>
    <t>AUGUST</t>
  </si>
  <si>
    <t>SEPTEMBER</t>
  </si>
  <si>
    <t>OCTOBER</t>
  </si>
  <si>
    <t>NOVEMBER</t>
  </si>
  <si>
    <t>DECEMBER</t>
  </si>
  <si>
    <t>TOTAL TRANSMISSION REVENUES</t>
  </si>
  <si>
    <t>Schedule 7,8,14, 26 revenues on invoice</t>
  </si>
  <si>
    <t>from Midwest ISO website.</t>
  </si>
  <si>
    <t>CWLP BA Schedule 24 costs</t>
  </si>
  <si>
    <t>int_id</t>
  </si>
  <si>
    <t>Last Name</t>
  </si>
  <si>
    <t>First Name</t>
  </si>
  <si>
    <t>Percent of 7761</t>
  </si>
  <si>
    <t>FY 7761 Contract Pay</t>
  </si>
  <si>
    <t>BEERS</t>
  </si>
  <si>
    <t>WILLIAM</t>
  </si>
  <si>
    <t>MCALLISTER</t>
  </si>
  <si>
    <t>BRADLEY</t>
  </si>
  <si>
    <t>EYTCHISON</t>
  </si>
  <si>
    <t>DENVER</t>
  </si>
  <si>
    <t>STONE</t>
  </si>
  <si>
    <t>GERALD</t>
  </si>
  <si>
    <t>MATEJKA</t>
  </si>
  <si>
    <t>GREG</t>
  </si>
  <si>
    <t>GODIKSEN</t>
  </si>
  <si>
    <t>DAN</t>
  </si>
  <si>
    <t>POWERS</t>
  </si>
  <si>
    <t>ROGER</t>
  </si>
  <si>
    <t>WITKOWSKI</t>
  </si>
  <si>
    <t>JOSHUA</t>
  </si>
  <si>
    <t>ANDERS</t>
  </si>
  <si>
    <t>SHAUN</t>
  </si>
  <si>
    <t>HICKEY</t>
  </si>
  <si>
    <t>MIKE</t>
  </si>
  <si>
    <t>Steve Rose gets this from Elaine Urekar.</t>
  </si>
  <si>
    <t>FEBRUARY</t>
  </si>
  <si>
    <t>TOTAL FERC FEES</t>
  </si>
  <si>
    <t>Comes from Interchange billings TEA Billing, FERC fees just Springfield. Steve Rose</t>
  </si>
  <si>
    <t>CWLP BALANCING</t>
  </si>
  <si>
    <t>DAY</t>
  </si>
  <si>
    <t>HOUR</t>
  </si>
  <si>
    <t>AREA PEAK MW</t>
  </si>
  <si>
    <t>Comes from Steve Rose.</t>
  </si>
  <si>
    <t xml:space="preserve">Replacement Value </t>
  </si>
  <si>
    <t>Estimated Purchase</t>
  </si>
  <si>
    <t>Consumer's Price</t>
  </si>
  <si>
    <t xml:space="preserve">Esimated Original </t>
  </si>
  <si>
    <t>Transformer</t>
  </si>
  <si>
    <t>Year</t>
  </si>
  <si>
    <t>Index Deflator</t>
  </si>
  <si>
    <t xml:space="preserve">Cost </t>
  </si>
  <si>
    <t>Dallman 1</t>
  </si>
  <si>
    <t>1967</t>
  </si>
  <si>
    <t>Dallman 2</t>
  </si>
  <si>
    <t>1971</t>
  </si>
  <si>
    <t>Dallman 3</t>
  </si>
  <si>
    <t>1977</t>
  </si>
  <si>
    <t>Interstate 1</t>
  </si>
  <si>
    <t>1996</t>
  </si>
  <si>
    <t>Dallman 4 (4)</t>
  </si>
  <si>
    <t>2006</t>
  </si>
  <si>
    <t>Notes</t>
  </si>
  <si>
    <t>(1) Based on replacement value for insurance purposes prepared by Steve Rose via Electrorep Energy Products 3/13/14.</t>
  </si>
  <si>
    <t>(2) Estimated to be one year before unit went into service.</t>
  </si>
  <si>
    <r>
      <t xml:space="preserve">(3) See </t>
    </r>
    <r>
      <rPr>
        <u/>
        <sz val="12"/>
        <rFont val="Arial MT"/>
      </rPr>
      <t>http://research.stlouisfed.org/fred2/graph/?g=sXS, average for the year.</t>
    </r>
  </si>
  <si>
    <t>Retired</t>
  </si>
  <si>
    <t>Lakeside 6</t>
  </si>
  <si>
    <t>1960</t>
  </si>
  <si>
    <t>Lakeside 7</t>
  </si>
  <si>
    <t>1964</t>
  </si>
  <si>
    <t>FROM STEVE ROSE GSU TRANSFORMER VALUE.</t>
  </si>
  <si>
    <t>FY2014 WAGE &amp; SALARY INFORMATION - MISO REVENUE REQUIREMENT TEMPLATE</t>
  </si>
  <si>
    <t>FY2014 DEBT WORKSHEETS</t>
  </si>
  <si>
    <t>Page 29 note 7</t>
  </si>
  <si>
    <t>Page 15 note 2</t>
  </si>
  <si>
    <t>Total Interest</t>
  </si>
  <si>
    <t>Debt Service Difference</t>
  </si>
  <si>
    <t>Capital Lease Interest</t>
  </si>
  <si>
    <t>LOC Interest</t>
  </si>
  <si>
    <t>Total Non Debt Service</t>
  </si>
  <si>
    <t xml:space="preserve">$25,272 is not in debt schedule because it is </t>
  </si>
  <si>
    <t>$99,222 is interest on a line of credit draw.</t>
  </si>
  <si>
    <t>Audit includes it as current interest.</t>
  </si>
  <si>
    <t>PRINCIPAL OUTSTANDING AT FISCAL YEAR END - FY2014</t>
  </si>
  <si>
    <t>FY2014 GROSS</t>
  </si>
  <si>
    <t>FY2014</t>
  </si>
  <si>
    <t>FY2014 NET</t>
  </si>
  <si>
    <t>MARCH, 2013</t>
  </si>
  <si>
    <t>JANUARY, 2014</t>
  </si>
  <si>
    <t>FEBRUARY, 2014</t>
  </si>
  <si>
    <t>26772</t>
  </si>
  <si>
    <t>26834</t>
  </si>
  <si>
    <t>26898</t>
  </si>
  <si>
    <t>27123</t>
  </si>
  <si>
    <t>THOELE</t>
  </si>
  <si>
    <t>ROLEEN</t>
  </si>
  <si>
    <t>31667</t>
  </si>
  <si>
    <t>FY2014 FERC ANNUAL FEES</t>
  </si>
  <si>
    <t>FY2014 Average of 12 Coincident Peaks</t>
  </si>
  <si>
    <t>FY2014 Value of GSU Step-up Transformers</t>
  </si>
  <si>
    <t>in March 2015</t>
  </si>
  <si>
    <t>Attachment GG - Supporting Data for Network Upgrade Charge Calculation - Historical Rate Transmission Owner</t>
  </si>
  <si>
    <t xml:space="preserve">Rate Year </t>
  </si>
  <si>
    <t>Reporting Company</t>
  </si>
  <si>
    <t>Reliability</t>
  </si>
  <si>
    <t>MTEP Project ID</t>
  </si>
  <si>
    <t>Project 1</t>
  </si>
  <si>
    <t>Project 2</t>
  </si>
  <si>
    <t>Project 3</t>
  </si>
  <si>
    <t>Project 4</t>
  </si>
  <si>
    <t>Project 5</t>
  </si>
  <si>
    <t>Project 6</t>
  </si>
  <si>
    <t>Project 7</t>
  </si>
  <si>
    <t>Project 8</t>
  </si>
  <si>
    <t>Project 9</t>
  </si>
  <si>
    <t>Project 10</t>
  </si>
  <si>
    <t>GIP</t>
  </si>
  <si>
    <t>Pricing Zone</t>
  </si>
  <si>
    <t>XYZ</t>
  </si>
  <si>
    <t>Allocation Type Per Attachment FF</t>
  </si>
  <si>
    <t>Gross Plant Column (3)</t>
  </si>
  <si>
    <t>End of Year Balance</t>
  </si>
  <si>
    <t>Accumulated Depreciation</t>
  </si>
  <si>
    <t>Net Plant Column (6)</t>
  </si>
  <si>
    <t>Depreciation Expense</t>
  </si>
  <si>
    <t>Project Depreciation Expense</t>
  </si>
  <si>
    <t>Column (9)</t>
  </si>
  <si>
    <t>Project Amortization Expense</t>
  </si>
  <si>
    <t>Depreciation Expense Total</t>
  </si>
  <si>
    <t>Attachment GG - Description of Facilities Included in Network Upgrade Charge</t>
  </si>
  <si>
    <t>Facility ID</t>
  </si>
  <si>
    <t>Project Record Date</t>
  </si>
  <si>
    <t>Description of Facilities Included in Network Upgrade Charge as of Record Date</t>
  </si>
  <si>
    <t>138 kV Breakers, 138 kV Switches, 69 kV Breaker, 138/69 kV Transformer</t>
  </si>
  <si>
    <t>Line relocation needed to provide clearance for the Dallman 4 unit
5) Line 15 Dallman - Culver 69 kV Relocation</t>
  </si>
  <si>
    <t xml:space="preserve">Line relocation needed to provide clearance for the Dallman 4 unit
4) Line 10 Lakeside - Stevenson 69 kV Relocation </t>
  </si>
  <si>
    <t xml:space="preserve">Line relocation needed to provide clearance for the Dallman 4 unit
3) Line 11 Dallman - Franklin Park 69 kV Relocation </t>
  </si>
  <si>
    <t xml:space="preserve">Line relocation needed to provide clearance for the Dallman 4 unit. 
2) Line 32 Dallman - Eastdale 138 kV Relocation </t>
  </si>
  <si>
    <t xml:space="preserve">Line relocation needed to provide clearance for the Dallman 4 unit. 
1) Line 31 Dallman -Spaulding 138 kV Relocation </t>
  </si>
  <si>
    <t>ASSET TOTAL</t>
  </si>
  <si>
    <t>FY2007</t>
  </si>
  <si>
    <t>FY2008</t>
  </si>
  <si>
    <t>FY2009</t>
  </si>
  <si>
    <t>FY2010</t>
  </si>
  <si>
    <t>FY2011</t>
  </si>
  <si>
    <t>FY2012</t>
  </si>
  <si>
    <t>FY2013</t>
  </si>
  <si>
    <t>ACCOUNT 3520</t>
  </si>
  <si>
    <t>UL - 20YRS</t>
  </si>
  <si>
    <t>FY07</t>
  </si>
  <si>
    <t>FY08</t>
  </si>
  <si>
    <t>FY09</t>
  </si>
  <si>
    <t>FY10</t>
  </si>
  <si>
    <t>ACCOUNT 3530</t>
  </si>
  <si>
    <t>UL - 29YRS</t>
  </si>
  <si>
    <t>ACCOUNT 3550</t>
  </si>
  <si>
    <t>UL - 25YRS</t>
  </si>
  <si>
    <t>ACCOUNT 3560</t>
  </si>
  <si>
    <t>ACCOUNT 3620</t>
  </si>
  <si>
    <t>UL - 50YRS</t>
  </si>
  <si>
    <t>ACCOUNT 3630</t>
  </si>
  <si>
    <t>ACCOUNT 3650</t>
  </si>
  <si>
    <t>ACCOUNT 3660</t>
  </si>
  <si>
    <t>ACCOUNT 3670</t>
  </si>
  <si>
    <t>UL - 33YRS</t>
  </si>
  <si>
    <t>ACCOUNT 3680</t>
  </si>
  <si>
    <t>ACCOUNT 3690</t>
  </si>
  <si>
    <t>GRANDTOTALS</t>
  </si>
  <si>
    <t>Total Assets</t>
  </si>
  <si>
    <t>Total Deprec.</t>
  </si>
  <si>
    <t>Assets by Year</t>
  </si>
  <si>
    <t>NET VALUE</t>
  </si>
  <si>
    <t>AFE</t>
  </si>
  <si>
    <t>Written For</t>
  </si>
  <si>
    <t>Actual FY07</t>
  </si>
  <si>
    <t>Actual FY08</t>
  </si>
  <si>
    <t>Actual FY09</t>
  </si>
  <si>
    <t>Actual FY10</t>
  </si>
  <si>
    <t>Total Actual</t>
  </si>
  <si>
    <t>G208</t>
  </si>
  <si>
    <t>OH to UG Relocation for SD-4</t>
  </si>
  <si>
    <t>G209</t>
  </si>
  <si>
    <t>Temporary Feed for First Sea Van Location</t>
  </si>
  <si>
    <t>G210</t>
  </si>
  <si>
    <t>Temporary Power For Sea Vans</t>
  </si>
  <si>
    <t>G211</t>
  </si>
  <si>
    <t>Temp Power XFMR For Sea Van #4 at Dalmn</t>
  </si>
  <si>
    <t>G217</t>
  </si>
  <si>
    <t>Transmission Line Relocation at Dallman</t>
  </si>
  <si>
    <t>G228</t>
  </si>
  <si>
    <t>Dallman 138kV Sub Foundations</t>
  </si>
  <si>
    <t>G229</t>
  </si>
  <si>
    <t>Temp Transformer for Sea Van #5 at Dalmn</t>
  </si>
  <si>
    <t>G287</t>
  </si>
  <si>
    <t>Install 17 Poles For Safety Barriers at Dalmn</t>
  </si>
  <si>
    <t>G375</t>
  </si>
  <si>
    <t>Dallman 80 MVA Transformer</t>
  </si>
  <si>
    <t>G409</t>
  </si>
  <si>
    <t>Rebuild Transmission Lines 30&amp;32</t>
  </si>
  <si>
    <t>G445</t>
  </si>
  <si>
    <t>Engineering Services</t>
  </si>
  <si>
    <t>G482</t>
  </si>
  <si>
    <t xml:space="preserve">Install New 69kV Circuit </t>
  </si>
  <si>
    <t>G540</t>
  </si>
  <si>
    <t>Interstate Substation Expansion</t>
  </si>
  <si>
    <t>G602</t>
  </si>
  <si>
    <t>Interstate Substation Transm.</t>
  </si>
  <si>
    <t>Useful Life of accounts</t>
  </si>
  <si>
    <t>20 yrs</t>
  </si>
  <si>
    <t>29 yrs</t>
  </si>
  <si>
    <t>25 yrs</t>
  </si>
  <si>
    <t>50 yrs</t>
  </si>
  <si>
    <t>33 yrs</t>
  </si>
  <si>
    <t>Closed</t>
  </si>
  <si>
    <t>3530</t>
  </si>
  <si>
    <t>3620</t>
  </si>
  <si>
    <t>3630</t>
  </si>
  <si>
    <t>FY2007 &amp; FY2008</t>
  </si>
  <si>
    <t>Totals</t>
  </si>
  <si>
    <t>TOTAL 2007</t>
  </si>
  <si>
    <t>TOTAL 2008</t>
  </si>
  <si>
    <t>TOTAL 2009</t>
  </si>
  <si>
    <t>TOTAL 2010</t>
  </si>
  <si>
    <t>GRAND TOTALS OF ASSETS</t>
  </si>
  <si>
    <r>
      <t xml:space="preserve">Attachment GG - </t>
    </r>
    <r>
      <rPr>
        <sz val="10"/>
        <rFont val="Arial"/>
        <family val="2"/>
      </rPr>
      <t>Generic Company</t>
    </r>
  </si>
  <si>
    <t>Formula Rate calculation</t>
  </si>
  <si>
    <t xml:space="preserve">     Rate Formula Template</t>
  </si>
  <si>
    <t>For  the 12 months ended 2/28/2014</t>
  </si>
  <si>
    <t xml:space="preserve"> Utilizing Attachment O Data</t>
  </si>
  <si>
    <t>Page 1 of 2</t>
  </si>
  <si>
    <t>To be completed in conjunction with Attachment O.</t>
  </si>
  <si>
    <t>Attachment O</t>
  </si>
  <si>
    <t>Page, Line, Col.</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</si>
  <si>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</si>
  <si>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</si>
  <si>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</si>
  <si>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</si>
  <si>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</si>
  <si>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</si>
  <si>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</si>
  <si>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</si>
  <si>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</si>
  <si>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</si>
  <si>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</si>
  <si>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</si>
  <si>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</si>
  <si>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</si>
  <si>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</si>
  <si>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</si>
  <si>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</si>
  <si>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</si>
  <si>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</si>
  <si>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</si>
  <si>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</si>
  <si>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</si>
  <si>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</si>
  <si>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</si>
  <si>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</si>
  <si>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</si>
  <si>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</si>
  <si>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</si>
  <si>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</si>
  <si>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</si>
  <si>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</si>
  <si>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</si>
  <si>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</si>
  <si>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</si>
  <si>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</si>
  <si>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</si>
  <si>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</si>
  <si>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</si>
  <si>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</si>
  <si>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</si>
  <si>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</si>
  <si>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</si>
  <si>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</si>
  <si>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</si>
  <si>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</si>
  <si>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</si>
  <si>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</si>
  <si>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</si>
  <si>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</si>
  <si>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</si>
  <si>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Annual Revenue Requirement</t>
  </si>
  <si>
    <t>True-Up Adjustment</t>
  </si>
  <si>
    <t>Network Upgrade Charge</t>
  </si>
  <si>
    <t>(Page 1 line 9)</t>
  </si>
  <si>
    <t>(Col. 3 * Col. 4)</t>
  </si>
  <si>
    <t>(Page 1 line 14)</t>
  </si>
  <si>
    <t>(Col. 6 * Col. 7)</t>
  </si>
  <si>
    <t>(Sum Col. 5, 8 &amp; 9)</t>
  </si>
  <si>
    <t>(Note F)</t>
  </si>
  <si>
    <t>Sum Col. 10 &amp; 11
(Note G)</t>
  </si>
  <si>
    <t>P1</t>
  </si>
  <si>
    <t>1b</t>
  </si>
  <si>
    <t>P2</t>
  </si>
  <si>
    <t>1c</t>
  </si>
  <si>
    <t>P3</t>
  </si>
  <si>
    <t>2</t>
  </si>
  <si>
    <t>Annual Totals</t>
  </si>
  <si>
    <t>Rev. Req. Adj For Attachment O</t>
  </si>
  <si>
    <r>
      <t>Gross Transmission Plant is that identified on page 2 line 2 of Attachment O and includes any sub lines 2a or 2b etc. and is inclusive of any CWIP included in rate base when authorized by FERC order</t>
    </r>
    <r>
      <rPr>
        <sz val="10"/>
        <rFont val="Arial"/>
        <family val="2"/>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</si>
  <si>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0"/>
        <rFont val="Arial"/>
        <family val="2"/>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</si>
  <si>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</si>
  <si>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</si>
  <si>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</si>
  <si>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</si>
  <si>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r>
      <t>The Network Upgrade Charge is the value to be used in Schedule</t>
    </r>
    <r>
      <rPr>
        <sz val="10"/>
        <rFont val="Arial"/>
        <family val="2"/>
      </rPr>
      <t>s 26, 37 and 38.</t>
    </r>
  </si>
  <si>
    <t>The Total General and Common Depreciation Expense excludes any depreciation expense directly associated with a project and thereby included in page 2 column 9.</t>
  </si>
  <si>
    <t>RATE IS SAME AS LAST YEAR'S.  VERIFY WITH ANN COULTAS AT MISO.</t>
  </si>
  <si>
    <t>Actual</t>
  </si>
  <si>
    <t xml:space="preserve">CWLP Financial Statements (Activities 7761 p 16, 7777 p 17, 7779 p 17) </t>
  </si>
  <si>
    <t>CWLP BA Schedule 24 Cost Report (Workpapers)</t>
  </si>
  <si>
    <t>INFO REPORT BY CHRIS   "MISOSAL2014".</t>
  </si>
  <si>
    <t>CWLP'S SCHEDULE 26 REVENUE DISTRIBUTION FROM 03/13-02/14.  COMES FROM MISO WEBSITE.</t>
  </si>
  <si>
    <t>CWLP'S SCHEDULE REVENUE DISTRIBUTION FROM 03/13-02/14.  COMES FROM MISO WEBSITE.</t>
  </si>
  <si>
    <t xml:space="preserve">CWLP'S SCHEDULE 7,8, AND 14 REVENUE DISTRIBUTION FROM 03/13-02/14.  </t>
  </si>
  <si>
    <t>ACTIVITY 7773 OFF FINANCIAL STATEMENTS</t>
  </si>
  <si>
    <t>Interest on Debt</t>
  </si>
  <si>
    <t>Amortization of Debt Premium</t>
  </si>
  <si>
    <t>Loss on refunding</t>
  </si>
  <si>
    <t>Interest Charges from IS of Audit</t>
  </si>
  <si>
    <t>SCHEDULE 1</t>
  </si>
  <si>
    <t>Schedule 1 goes on line 21 of Worksheet</t>
  </si>
  <si>
    <t>Schedule 1 Credits from Workpapers</t>
  </si>
  <si>
    <t>From Debt Service Workpaper.  Should match net interest charges from note 7 of Audit.</t>
  </si>
</sst>
</file>

<file path=xl/styles.xml><?xml version="1.0" encoding="utf-8"?>
<styleSheet xmlns="http://schemas.openxmlformats.org/spreadsheetml/2006/main">
  <numFmts count="1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
    <numFmt numFmtId="176" formatCode="_(* #,##0.00000_);_(* \(#,##0.00000\);_(* &quot;-&quot;??_);_(@_)"/>
    <numFmt numFmtId="177" formatCode="0_);\(0\)"/>
  </numFmts>
  <fonts count="38">
    <font>
      <sz val="12"/>
      <name val="Arial MT"/>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name val="Arial MT"/>
    </font>
    <font>
      <b/>
      <u/>
      <sz val="12"/>
      <name val="Arial MT"/>
    </font>
    <font>
      <sz val="12"/>
      <name val="Arial"/>
      <family val="2"/>
    </font>
    <font>
      <sz val="12"/>
      <color indexed="17"/>
      <name val="Arial MT"/>
    </font>
    <font>
      <sz val="11"/>
      <name val="Calibri"/>
      <family val="2"/>
      <scheme val="minor"/>
    </font>
    <font>
      <b/>
      <sz val="16"/>
      <name val="Calibri"/>
      <family val="2"/>
      <scheme val="minor"/>
    </font>
    <font>
      <b/>
      <sz val="11"/>
      <name val="Calibri"/>
      <family val="2"/>
      <scheme val="minor"/>
    </font>
    <font>
      <sz val="10"/>
      <name val="Arial MT"/>
    </font>
    <font>
      <b/>
      <sz val="12"/>
      <name val="Arial MT"/>
    </font>
    <font>
      <sz val="11"/>
      <color rgb="FF1F497D"/>
      <name val="Calibri"/>
      <family val="2"/>
    </font>
    <font>
      <sz val="11"/>
      <name val="Calibri"/>
      <family val="2"/>
    </font>
    <font>
      <sz val="11"/>
      <color rgb="FF000000"/>
      <name val="Calibri"/>
      <family val="2"/>
    </font>
    <font>
      <u/>
      <sz val="12"/>
      <name val="Arial MT"/>
    </font>
    <font>
      <b/>
      <sz val="10"/>
      <name val="Arial"/>
      <family val="2"/>
    </font>
    <font>
      <sz val="10"/>
      <name val="Arial"/>
      <family val="2"/>
    </font>
    <font>
      <sz val="10"/>
      <name val="Arial Narrow"/>
      <family val="2"/>
    </font>
    <font>
      <b/>
      <sz val="14"/>
      <name val="Arial"/>
      <family val="2"/>
    </font>
    <font>
      <sz val="14"/>
      <name val="Arial"/>
      <family val="2"/>
    </font>
    <font>
      <sz val="10"/>
      <color theme="4"/>
      <name val="Arial"/>
      <family val="2"/>
    </font>
    <font>
      <sz val="9"/>
      <name val="Arial"/>
      <family val="2"/>
    </font>
    <font>
      <b/>
      <sz val="10"/>
      <color indexed="9"/>
      <name val="Arial"/>
      <family val="2"/>
    </font>
    <font>
      <b/>
      <sz val="10"/>
      <color indexed="9"/>
      <name val="Arial MT"/>
    </font>
    <font>
      <b/>
      <sz val="10"/>
      <name val="Arial Narrow"/>
      <family val="2"/>
    </font>
    <font>
      <b/>
      <sz val="12"/>
      <color theme="1"/>
      <name val="CG Omega"/>
      <family val="2"/>
    </font>
    <font>
      <b/>
      <sz val="12"/>
      <name val="Arial"/>
      <family val="2"/>
    </font>
    <font>
      <i/>
      <sz val="12"/>
      <name val="Arial MT"/>
    </font>
    <font>
      <sz val="12"/>
      <color indexed="10"/>
      <name val="Arial MT"/>
    </font>
    <font>
      <sz val="12"/>
      <color indexed="10"/>
      <name val="Arial"/>
      <family val="2"/>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s>
  <cellStyleXfs count="16">
    <xf numFmtId="172" fontId="0" fillId="0" borderId="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2" fillId="0" borderId="0"/>
    <xf numFmtId="172" fontId="10" fillId="0" borderId="0" applyProtection="0"/>
    <xf numFmtId="0" fontId="24" fillId="0" borderId="0"/>
    <xf numFmtId="0" fontId="25" fillId="0" borderId="0">
      <alignment vertical="top"/>
    </xf>
    <xf numFmtId="0" fontId="25" fillId="0" borderId="0">
      <alignment vertical="top"/>
    </xf>
    <xf numFmtId="172" fontId="10" fillId="0" borderId="0" applyProtection="0"/>
    <xf numFmtId="0" fontId="24" fillId="0" borderId="0"/>
    <xf numFmtId="172" fontId="10" fillId="0" borderId="0" applyProtection="0"/>
    <xf numFmtId="172" fontId="10" fillId="0" borderId="0" applyProtection="0"/>
    <xf numFmtId="9" fontId="2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cellStyleXfs>
  <cellXfs count="432">
    <xf numFmtId="172" fontId="0" fillId="0" borderId="0" xfId="0" applyAlignment="1"/>
    <xf numFmtId="0" fontId="2" fillId="0" borderId="0" xfId="0" applyNumberFormat="1" applyFont="1" applyAlignment="1" applyProtection="1">
      <alignment horizontal="center"/>
      <protection locked="0"/>
    </xf>
    <xf numFmtId="0" fontId="2" fillId="0" borderId="0" xfId="0" applyNumberFormat="1" applyFont="1" applyAlignment="1" applyProtection="1">
      <protection locked="0"/>
    </xf>
    <xf numFmtId="172" fontId="2" fillId="0" borderId="0" xfId="0" applyFont="1" applyAlignment="1"/>
    <xf numFmtId="0" fontId="2" fillId="0" borderId="0" xfId="0" applyNumberFormat="1" applyFont="1" applyAlignment="1"/>
    <xf numFmtId="3" fontId="2" fillId="0" borderId="0" xfId="0" applyNumberFormat="1" applyFont="1" applyAlignment="1"/>
    <xf numFmtId="3" fontId="2" fillId="0" borderId="0" xfId="0" applyNumberFormat="1" applyFont="1" applyBorder="1" applyAlignment="1"/>
    <xf numFmtId="164" fontId="2" fillId="0" borderId="0" xfId="0" applyNumberFormat="1" applyFont="1" applyAlignment="1">
      <alignment horizontal="center"/>
    </xf>
    <xf numFmtId="3" fontId="2" fillId="0" borderId="0" xfId="0" applyNumberFormat="1" applyFont="1" applyFill="1" applyAlignment="1"/>
    <xf numFmtId="3" fontId="2" fillId="0" borderId="0" xfId="0" applyNumberFormat="1" applyFont="1" applyFill="1" applyAlignment="1">
      <alignment horizontal="right"/>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0" borderId="0" xfId="0" applyNumberFormat="1" applyFont="1"/>
    <xf numFmtId="0" fontId="2" fillId="0" borderId="0" xfId="0" applyNumberFormat="1" applyFont="1" applyAlignment="1">
      <alignment horizontal="right"/>
    </xf>
    <xf numFmtId="0" fontId="2" fillId="0" borderId="0" xfId="0" applyNumberFormat="1" applyFont="1" applyAlignment="1">
      <alignment horizontal="center"/>
    </xf>
    <xf numFmtId="0" fontId="2" fillId="2" borderId="0" xfId="0" applyNumberFormat="1" applyFont="1" applyFill="1"/>
    <xf numFmtId="0" fontId="2" fillId="2" borderId="0" xfId="0" applyNumberFormat="1" applyFont="1" applyFill="1" applyAlignment="1" applyProtection="1">
      <alignment horizontal="right"/>
      <protection locked="0"/>
    </xf>
    <xf numFmtId="49" fontId="2" fillId="2" borderId="0" xfId="0" applyNumberFormat="1" applyFont="1" applyFill="1"/>
    <xf numFmtId="49" fontId="2" fillId="0" borderId="0" xfId="0" applyNumberFormat="1" applyFont="1"/>
    <xf numFmtId="0" fontId="2" fillId="0" borderId="1" xfId="0" applyNumberFormat="1" applyFont="1" applyBorder="1" applyAlignment="1" applyProtection="1">
      <alignment horizontal="center"/>
      <protection locked="0"/>
    </xf>
    <xf numFmtId="3" fontId="2" fillId="0" borderId="0" xfId="0" applyNumberFormat="1" applyFont="1"/>
    <xf numFmtId="42" fontId="2" fillId="0" borderId="0" xfId="0" applyNumberFormat="1" applyFont="1"/>
    <xf numFmtId="0" fontId="2" fillId="0" borderId="1" xfId="0" applyNumberFormat="1" applyFont="1" applyBorder="1" applyAlignment="1" applyProtection="1">
      <alignment horizontal="centerContinuous"/>
      <protection locked="0"/>
    </xf>
    <xf numFmtId="166" fontId="2" fillId="0" borderId="0" xfId="0" applyNumberFormat="1" applyFont="1" applyAlignment="1"/>
    <xf numFmtId="3" fontId="2" fillId="2" borderId="0" xfId="0" applyNumberFormat="1" applyFont="1" applyFill="1"/>
    <xf numFmtId="0" fontId="4" fillId="0" borderId="0" xfId="0" applyNumberFormat="1" applyFont="1"/>
    <xf numFmtId="3" fontId="2" fillId="0" borderId="1" xfId="0" applyNumberFormat="1" applyFont="1" applyBorder="1" applyAlignment="1"/>
    <xf numFmtId="3" fontId="2" fillId="0" borderId="0" xfId="0" applyNumberFormat="1" applyFont="1" applyAlignment="1">
      <alignment horizontal="fill"/>
    </xf>
    <xf numFmtId="42" fontId="2" fillId="0" borderId="2" xfId="0" applyNumberFormat="1" applyFont="1" applyBorder="1" applyAlignment="1" applyProtection="1">
      <alignment horizontal="right"/>
      <protection locked="0"/>
    </xf>
    <xf numFmtId="172" fontId="4" fillId="0" borderId="0" xfId="0" applyFont="1" applyAlignment="1"/>
    <xf numFmtId="3" fontId="2" fillId="0" borderId="0" xfId="0" applyNumberFormat="1" applyFont="1" applyFill="1" applyBorder="1"/>
    <xf numFmtId="3" fontId="2" fillId="2" borderId="0" xfId="0" applyNumberFormat="1" applyFont="1" applyFill="1" applyBorder="1"/>
    <xf numFmtId="3" fontId="2" fillId="2" borderId="1" xfId="0" applyNumberFormat="1" applyFont="1" applyFill="1" applyBorder="1"/>
    <xf numFmtId="168" fontId="2" fillId="0" borderId="0" xfId="0" applyNumberFormat="1" applyFont="1"/>
    <xf numFmtId="168" fontId="2" fillId="0" borderId="0" xfId="0" applyNumberFormat="1" applyFont="1" applyAlignment="1">
      <alignment horizontal="center"/>
    </xf>
    <xf numFmtId="172" fontId="2" fillId="0" borderId="0" xfId="0" applyFont="1" applyAlignment="1">
      <alignment horizontal="center"/>
    </xf>
    <xf numFmtId="171" fontId="2" fillId="0" borderId="0" xfId="0" applyNumberFormat="1" applyFont="1" applyAlignment="1"/>
    <xf numFmtId="171" fontId="2" fillId="2" borderId="0" xfId="0" applyNumberFormat="1" applyFont="1" applyFill="1" applyProtection="1">
      <protection locked="0"/>
    </xf>
    <xf numFmtId="171" fontId="2" fillId="0" borderId="0" xfId="0" applyNumberFormat="1" applyFont="1" applyProtection="1">
      <protection locked="0"/>
    </xf>
    <xf numFmtId="0" fontId="2" fillId="0" borderId="0" xfId="0" applyNumberFormat="1" applyFont="1" applyAlignment="1">
      <alignment horizontal="left"/>
    </xf>
    <xf numFmtId="49" fontId="2" fillId="0" borderId="0" xfId="0" applyNumberFormat="1" applyFont="1" applyAlignment="1">
      <alignment horizontal="left"/>
    </xf>
    <xf numFmtId="49" fontId="2" fillId="0" borderId="0" xfId="0" applyNumberFormat="1" applyFont="1" applyAlignment="1">
      <alignment horizontal="center"/>
    </xf>
    <xf numFmtId="3" fontId="5" fillId="0" borderId="0" xfId="0" applyNumberFormat="1" applyFont="1" applyAlignment="1">
      <alignment horizontal="center"/>
    </xf>
    <xf numFmtId="0" fontId="5" fillId="0" borderId="0" xfId="0" applyNumberFormat="1" applyFont="1" applyAlignment="1" applyProtection="1">
      <alignment horizontal="center"/>
      <protection locked="0"/>
    </xf>
    <xf numFmtId="172" fontId="5" fillId="0" borderId="0" xfId="0" applyFont="1" applyAlignment="1">
      <alignment horizontal="center"/>
    </xf>
    <xf numFmtId="3" fontId="5" fillId="0" borderId="0" xfId="0" applyNumberFormat="1" applyFont="1" applyAlignment="1"/>
    <xf numFmtId="0" fontId="5" fillId="0" borderId="0" xfId="0" applyNumberFormat="1" applyFont="1" applyAlignment="1"/>
    <xf numFmtId="3" fontId="2" fillId="2" borderId="0" xfId="0" applyNumberFormat="1" applyFont="1" applyFill="1" applyBorder="1" applyAlignment="1"/>
    <xf numFmtId="165" fontId="2" fillId="0" borderId="0" xfId="0" applyNumberFormat="1" applyFont="1" applyAlignment="1"/>
    <xf numFmtId="3" fontId="2" fillId="2" borderId="1" xfId="0" applyNumberFormat="1" applyFont="1" applyFill="1" applyBorder="1" applyAlignment="1"/>
    <xf numFmtId="3" fontId="2" fillId="2" borderId="0" xfId="0" applyNumberFormat="1" applyFont="1" applyFill="1" applyAlignment="1"/>
    <xf numFmtId="0" fontId="2" fillId="0" borderId="0" xfId="0" applyNumberFormat="1" applyFont="1" applyAlignment="1">
      <alignment horizontal="fill"/>
    </xf>
    <xf numFmtId="165" fontId="2" fillId="0" borderId="0" xfId="0" applyNumberFormat="1" applyFont="1" applyAlignment="1">
      <alignment horizontal="right"/>
    </xf>
    <xf numFmtId="3" fontId="2" fillId="0" borderId="0" xfId="0" applyNumberFormat="1" applyFont="1" applyAlignment="1">
      <alignment horizontal="center"/>
    </xf>
    <xf numFmtId="172" fontId="2" fillId="0" borderId="1" xfId="0" applyFont="1" applyBorder="1" applyAlignment="1"/>
    <xf numFmtId="3" fontId="2" fillId="0" borderId="2" xfId="0" applyNumberFormat="1" applyFont="1" applyBorder="1" applyAlignment="1"/>
    <xf numFmtId="3" fontId="2" fillId="0" borderId="0" xfId="0" applyNumberFormat="1" applyFont="1" applyAlignment="1">
      <alignment horizontal="right"/>
    </xf>
    <xf numFmtId="0" fontId="2" fillId="0" borderId="0" xfId="0" applyNumberFormat="1" applyFont="1" applyFill="1" applyAlignment="1" applyProtection="1">
      <alignment horizontal="center"/>
      <protection locked="0"/>
    </xf>
    <xf numFmtId="0" fontId="2" fillId="0" borderId="0" xfId="0" applyNumberFormat="1" applyFont="1" applyFill="1" applyAlignment="1"/>
    <xf numFmtId="172" fontId="2" fillId="0" borderId="0" xfId="0" applyFont="1" applyFill="1" applyAlignment="1"/>
    <xf numFmtId="3" fontId="2" fillId="0" borderId="0" xfId="0" applyNumberFormat="1" applyFont="1" applyAlignment="1">
      <alignment horizontal="left"/>
    </xf>
    <xf numFmtId="166" fontId="2" fillId="0" borderId="0" xfId="0" applyNumberFormat="1" applyFont="1" applyAlignment="1">
      <alignment horizontal="right"/>
    </xf>
    <xf numFmtId="10" fontId="2" fillId="0" borderId="0" xfId="0" applyNumberFormat="1" applyFont="1" applyAlignment="1">
      <alignment horizontal="left"/>
    </xf>
    <xf numFmtId="166" fontId="2" fillId="0" borderId="0" xfId="0" applyNumberFormat="1" applyFont="1" applyAlignment="1">
      <alignment horizontal="center"/>
    </xf>
    <xf numFmtId="164" fontId="2" fillId="0" borderId="0" xfId="0" applyNumberFormat="1" applyFont="1" applyAlignment="1">
      <alignment horizontal="left"/>
    </xf>
    <xf numFmtId="10" fontId="2" fillId="0" borderId="0" xfId="0" applyNumberFormat="1" applyFont="1" applyFill="1" applyAlignment="1">
      <alignment horizontal="right"/>
    </xf>
    <xf numFmtId="169" fontId="2" fillId="0" borderId="0" xfId="0" applyNumberFormat="1" applyFont="1" applyFill="1" applyAlignment="1">
      <alignment horizontal="right"/>
    </xf>
    <xf numFmtId="164" fontId="2" fillId="0" borderId="0" xfId="0" applyNumberFormat="1" applyFont="1" applyAlignment="1" applyProtection="1">
      <alignment horizontal="left"/>
      <protection locked="0"/>
    </xf>
    <xf numFmtId="167" fontId="2" fillId="0" borderId="0" xfId="0" applyNumberFormat="1" applyFont="1" applyAlignment="1"/>
    <xf numFmtId="0" fontId="3" fillId="0" borderId="0" xfId="0" applyNumberFormat="1" applyFont="1" applyAlignment="1" applyProtection="1">
      <alignment horizontal="center"/>
      <protection locked="0"/>
    </xf>
    <xf numFmtId="172" fontId="3" fillId="0" borderId="0" xfId="0" applyFont="1" applyAlignment="1"/>
    <xf numFmtId="3" fontId="3" fillId="0" borderId="0" xfId="0" applyNumberFormat="1" applyFont="1" applyAlignment="1"/>
    <xf numFmtId="0" fontId="3" fillId="0" borderId="0" xfId="0" applyNumberFormat="1" applyFont="1"/>
    <xf numFmtId="0" fontId="3" fillId="0" borderId="0" xfId="0" applyNumberFormat="1" applyFont="1" applyAlignment="1">
      <alignment horizontal="center"/>
    </xf>
    <xf numFmtId="172" fontId="2" fillId="0" borderId="0" xfId="0" applyFont="1" applyAlignment="1">
      <alignment horizontal="right"/>
    </xf>
    <xf numFmtId="0" fontId="6" fillId="0" borderId="0" xfId="0" applyNumberFormat="1" applyFont="1"/>
    <xf numFmtId="0" fontId="2" fillId="0" borderId="1" xfId="0" applyNumberFormat="1" applyFont="1" applyBorder="1" applyProtection="1">
      <protection locked="0"/>
    </xf>
    <xf numFmtId="0" fontId="2" fillId="0" borderId="1" xfId="0" applyNumberFormat="1" applyFont="1" applyBorder="1"/>
    <xf numFmtId="49" fontId="2" fillId="0" borderId="0" xfId="0" applyNumberFormat="1" applyFont="1" applyAlignment="1"/>
    <xf numFmtId="172" fontId="2" fillId="0" borderId="0" xfId="0" applyFont="1" applyBorder="1" applyAlignment="1"/>
    <xf numFmtId="165" fontId="2" fillId="0" borderId="0" xfId="0" applyNumberFormat="1" applyFont="1"/>
    <xf numFmtId="166" fontId="2" fillId="0" borderId="0" xfId="0" applyNumberFormat="1" applyFont="1"/>
    <xf numFmtId="3" fontId="2" fillId="0" borderId="1" xfId="0" applyNumberFormat="1" applyFont="1" applyBorder="1" applyAlignment="1">
      <alignment horizontal="center"/>
    </xf>
    <xf numFmtId="4" fontId="2" fillId="0" borderId="0" xfId="0" applyNumberFormat="1" applyFont="1" applyAlignment="1"/>
    <xf numFmtId="3" fontId="2" fillId="0" borderId="0" xfId="0" applyNumberFormat="1" applyFont="1" applyBorder="1" applyAlignment="1">
      <alignment horizontal="center"/>
    </xf>
    <xf numFmtId="166" fontId="2" fillId="0" borderId="0" xfId="0" applyNumberFormat="1" applyFont="1" applyAlignment="1" applyProtection="1">
      <alignment horizontal="center"/>
      <protection locked="0"/>
    </xf>
    <xf numFmtId="0" fontId="2" fillId="0" borderId="1" xfId="0" applyNumberFormat="1" applyFont="1" applyBorder="1" applyAlignment="1"/>
    <xf numFmtId="170" fontId="2" fillId="2" borderId="0" xfId="0" applyNumberFormat="1" applyFont="1" applyFill="1" applyAlignment="1"/>
    <xf numFmtId="9" fontId="2" fillId="0" borderId="0" xfId="0" applyNumberFormat="1" applyFont="1" applyAlignment="1"/>
    <xf numFmtId="169" fontId="2" fillId="0" borderId="0" xfId="0" applyNumberFormat="1" applyFont="1" applyAlignment="1"/>
    <xf numFmtId="10" fontId="2" fillId="0" borderId="0" xfId="0" applyNumberFormat="1" applyFont="1" applyAlignment="1"/>
    <xf numFmtId="169" fontId="2" fillId="0" borderId="1" xfId="0" applyNumberFormat="1" applyFont="1" applyBorder="1" applyAlignment="1"/>
    <xf numFmtId="3" fontId="2" fillId="0" borderId="0" xfId="0" quotePrefix="1" applyNumberFormat="1" applyFont="1" applyAlignment="1"/>
    <xf numFmtId="10" fontId="2" fillId="2" borderId="0" xfId="0" applyNumberFormat="1" applyFont="1" applyFill="1" applyAlignment="1"/>
    <xf numFmtId="0" fontId="3" fillId="0" borderId="0" xfId="0" applyNumberFormat="1" applyFont="1" applyProtection="1">
      <protection locked="0"/>
    </xf>
    <xf numFmtId="172" fontId="2" fillId="0" borderId="0" xfId="0" applyFont="1" applyFill="1" applyAlignment="1" applyProtection="1"/>
    <xf numFmtId="170" fontId="2" fillId="0" borderId="0" xfId="0" applyNumberFormat="1" applyFont="1" applyFill="1" applyBorder="1" applyProtection="1"/>
    <xf numFmtId="170" fontId="2" fillId="2" borderId="0" xfId="0" applyNumberFormat="1" applyFont="1" applyFill="1" applyBorder="1" applyProtection="1"/>
    <xf numFmtId="3" fontId="4" fillId="0" borderId="0" xfId="0" applyNumberFormat="1" applyFont="1" applyAlignment="1">
      <alignment horizontal="left"/>
    </xf>
    <xf numFmtId="170" fontId="2" fillId="2" borderId="0" xfId="0" applyNumberFormat="1" applyFont="1" applyFill="1" applyBorder="1" applyAlignment="1" applyProtection="1">
      <protection locked="0"/>
    </xf>
    <xf numFmtId="0" fontId="2" fillId="0" borderId="0" xfId="0" applyNumberFormat="1" applyFont="1" applyBorder="1" applyAlignment="1" applyProtection="1">
      <protection locked="0"/>
    </xf>
    <xf numFmtId="0" fontId="2" fillId="0" borderId="0" xfId="0" applyNumberFormat="1" applyFont="1" applyBorder="1" applyProtection="1">
      <protection locked="0"/>
    </xf>
    <xf numFmtId="0" fontId="3" fillId="0" borderId="0" xfId="0" applyNumberFormat="1" applyFont="1" applyAlignment="1" applyProtection="1">
      <protection locked="0"/>
    </xf>
    <xf numFmtId="170" fontId="2" fillId="0" borderId="0" xfId="0" applyNumberFormat="1" applyFont="1" applyFill="1" applyBorder="1" applyAlignment="1" applyProtection="1"/>
    <xf numFmtId="0" fontId="3" fillId="0" borderId="0" xfId="0" applyNumberFormat="1" applyFont="1" applyAlignment="1"/>
    <xf numFmtId="172" fontId="2" fillId="0" borderId="0" xfId="0" applyNumberFormat="1" applyFont="1" applyAlignment="1" applyProtection="1">
      <protection locked="0"/>
    </xf>
    <xf numFmtId="3" fontId="2" fillId="0" borderId="0" xfId="0" applyNumberFormat="1" applyFont="1" applyProtection="1">
      <protection locked="0"/>
    </xf>
    <xf numFmtId="170" fontId="2" fillId="0" borderId="0" xfId="0" applyNumberFormat="1" applyFont="1" applyAlignment="1" applyProtection="1">
      <alignment horizontal="right"/>
      <protection locked="0"/>
    </xf>
    <xf numFmtId="170" fontId="2" fillId="0" borderId="0" xfId="0" applyNumberFormat="1" applyFont="1" applyProtection="1">
      <protection locked="0"/>
    </xf>
    <xf numFmtId="3" fontId="2" fillId="0" borderId="0" xfId="0" applyNumberFormat="1" applyFont="1" applyFill="1" applyAlignment="1" applyProtection="1"/>
    <xf numFmtId="0" fontId="4" fillId="0" borderId="0" xfId="0" applyNumberFormat="1" applyFont="1" applyFill="1" applyAlignment="1" applyProtection="1">
      <alignment horizontal="left"/>
      <protection locked="0"/>
    </xf>
    <xf numFmtId="172" fontId="2" fillId="2" borderId="0" xfId="0" applyFont="1" applyFill="1" applyAlignment="1"/>
    <xf numFmtId="0" fontId="2" fillId="2" borderId="0" xfId="0" applyNumberFormat="1" applyFont="1" applyFill="1" applyProtection="1">
      <protection locked="0"/>
    </xf>
    <xf numFmtId="0" fontId="2" fillId="0" borderId="0" xfId="0" applyNumberFormat="1" applyFont="1" applyAlignment="1" applyProtection="1">
      <alignment horizontal="left" indent="8"/>
      <protection locked="0"/>
    </xf>
    <xf numFmtId="9" fontId="2" fillId="0" borderId="1" xfId="0" applyNumberFormat="1" applyFont="1" applyBorder="1" applyAlignment="1"/>
    <xf numFmtId="171" fontId="2" fillId="0" borderId="0" xfId="0" applyNumberFormat="1" applyFont="1" applyBorder="1" applyProtection="1">
      <protection locked="0"/>
    </xf>
    <xf numFmtId="0" fontId="2" fillId="0" borderId="0" xfId="0" applyNumberFormat="1" applyFont="1" applyAlignment="1" applyProtection="1">
      <alignment horizontal="center" vertical="top" wrapText="1"/>
      <protection locked="0"/>
    </xf>
    <xf numFmtId="0" fontId="2" fillId="0" borderId="0" xfId="0" applyNumberFormat="1" applyFont="1" applyAlignment="1" applyProtection="1">
      <alignment vertical="top" wrapText="1"/>
      <protection locked="0"/>
    </xf>
    <xf numFmtId="3" fontId="2" fillId="0" borderId="0" xfId="0" applyNumberFormat="1" applyFont="1" applyAlignment="1">
      <alignment vertical="top" wrapText="1"/>
    </xf>
    <xf numFmtId="0" fontId="2" fillId="0" borderId="0" xfId="0" applyNumberFormat="1" applyFont="1" applyFill="1" applyAlignment="1" applyProtection="1">
      <alignment vertical="top" wrapText="1"/>
      <protection locked="0"/>
    </xf>
    <xf numFmtId="10" fontId="2" fillId="2" borderId="0" xfId="0" applyNumberFormat="1" applyFont="1" applyFill="1" applyAlignment="1" applyProtection="1">
      <alignment vertical="top" wrapText="1"/>
      <protection locked="0"/>
    </xf>
    <xf numFmtId="0" fontId="2" fillId="0" borderId="0" xfId="0" applyNumberFormat="1" applyFont="1" applyFill="1" applyAlignment="1">
      <alignment vertical="top" wrapText="1"/>
    </xf>
    <xf numFmtId="172" fontId="2" fillId="0" borderId="0" xfId="0" applyFont="1" applyAlignment="1">
      <alignment horizontal="center" vertical="top" wrapText="1"/>
    </xf>
    <xf numFmtId="172" fontId="2" fillId="0" borderId="0" xfId="0" applyFont="1" applyFill="1" applyAlignment="1">
      <alignment horizontal="center" vertical="top" wrapText="1"/>
    </xf>
    <xf numFmtId="0" fontId="3" fillId="0" borderId="0" xfId="0" applyNumberFormat="1" applyFont="1" applyFill="1" applyAlignment="1">
      <alignment vertical="top" wrapText="1"/>
    </xf>
    <xf numFmtId="172" fontId="3" fillId="0" borderId="0" xfId="0" applyFont="1" applyAlignment="1">
      <alignment horizontal="center" vertical="top" wrapText="1"/>
    </xf>
    <xf numFmtId="0" fontId="3" fillId="0" borderId="0" xfId="0" applyNumberFormat="1" applyFont="1" applyAlignment="1" applyProtection="1">
      <alignment vertical="top" wrapText="1"/>
      <protection locked="0"/>
    </xf>
    <xf numFmtId="0" fontId="2" fillId="0" borderId="0" xfId="0" applyNumberFormat="1" applyFont="1" applyFill="1" applyAlignment="1" applyProtection="1">
      <alignment horizontal="left" vertical="top" wrapText="1" indent="8"/>
      <protection locked="0"/>
    </xf>
    <xf numFmtId="170" fontId="2" fillId="2" borderId="1" xfId="0" applyNumberFormat="1" applyFont="1" applyFill="1" applyBorder="1" applyAlignment="1" applyProtection="1">
      <protection locked="0"/>
    </xf>
    <xf numFmtId="0" fontId="2" fillId="0" borderId="0" xfId="0" applyNumberFormat="1" applyFont="1" applyFill="1"/>
    <xf numFmtId="9" fontId="2" fillId="0" borderId="0" xfId="0" applyNumberFormat="1" applyFont="1" applyFill="1" applyAlignment="1"/>
    <xf numFmtId="0" fontId="2" fillId="2" borderId="1" xfId="0" applyNumberFormat="1" applyFont="1" applyFill="1" applyBorder="1" applyAlignment="1"/>
    <xf numFmtId="3" fontId="2" fillId="0" borderId="2" xfId="0" applyNumberFormat="1" applyFont="1" applyFill="1" applyBorder="1" applyAlignment="1"/>
    <xf numFmtId="0" fontId="2" fillId="0" borderId="0" xfId="0" applyNumberFormat="1" applyFont="1" applyFill="1" applyAlignment="1">
      <alignment horizontal="fill"/>
    </xf>
    <xf numFmtId="3" fontId="9" fillId="0" borderId="0" xfId="0" applyNumberFormat="1" applyFont="1" applyAlignment="1"/>
    <xf numFmtId="0" fontId="2" fillId="2" borderId="0" xfId="0" applyNumberFormat="1" applyFont="1" applyFill="1" applyBorder="1" applyAlignment="1"/>
    <xf numFmtId="0" fontId="2" fillId="0" borderId="0" xfId="0" applyNumberFormat="1" applyFont="1" applyFill="1" applyAlignment="1">
      <alignment horizontal="left" vertical="top"/>
    </xf>
    <xf numFmtId="0" fontId="2" fillId="0" borderId="0" xfId="0" applyNumberFormat="1" applyFont="1" applyFill="1" applyAlignment="1">
      <alignment vertical="top"/>
    </xf>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0" fontId="2" fillId="0" borderId="1" xfId="0" applyNumberFormat="1" applyFont="1" applyFill="1" applyBorder="1" applyProtection="1">
      <protection locked="0"/>
    </xf>
    <xf numFmtId="170" fontId="2" fillId="0" borderId="0" xfId="0" applyNumberFormat="1" applyFont="1" applyFill="1" applyBorder="1" applyAlignment="1"/>
    <xf numFmtId="172" fontId="2" fillId="0" borderId="0" xfId="0" applyFont="1" applyFill="1" applyBorder="1" applyAlignment="1"/>
    <xf numFmtId="172" fontId="8" fillId="0" borderId="0" xfId="0" applyFont="1" applyFill="1" applyBorder="1" applyAlignment="1"/>
    <xf numFmtId="3" fontId="4" fillId="0" borderId="0" xfId="0" applyNumberFormat="1" applyFont="1" applyFill="1" applyBorder="1" applyAlignment="1"/>
    <xf numFmtId="0" fontId="2" fillId="0" borderId="0" xfId="0" applyNumberFormat="1" applyFont="1" applyFill="1" applyBorder="1"/>
    <xf numFmtId="3" fontId="2" fillId="0" borderId="0" xfId="0" applyNumberFormat="1" applyFont="1" applyFill="1" applyBorder="1" applyAlignment="1"/>
    <xf numFmtId="0" fontId="2" fillId="0" borderId="0" xfId="0" applyNumberFormat="1" applyFont="1" applyFill="1" applyBorder="1" applyAlignment="1"/>
    <xf numFmtId="172" fontId="4" fillId="0" borderId="0" xfId="0" applyFont="1" applyFill="1" applyBorder="1" applyAlignment="1"/>
    <xf numFmtId="0" fontId="2" fillId="0" borderId="0" xfId="0" applyNumberFormat="1" applyFont="1" applyFill="1" applyBorder="1" applyAlignment="1">
      <alignment horizontal="center"/>
    </xf>
    <xf numFmtId="172" fontId="7" fillId="0" borderId="0" xfId="0" applyFont="1" applyFill="1" applyBorder="1"/>
    <xf numFmtId="172" fontId="4" fillId="0" borderId="0" xfId="0" applyFont="1" applyFill="1" applyBorder="1"/>
    <xf numFmtId="0" fontId="2" fillId="0" borderId="0" xfId="0" applyNumberFormat="1" applyFont="1" applyFill="1" applyAlignment="1">
      <alignment vertical="top" wrapText="1"/>
    </xf>
    <xf numFmtId="0" fontId="2" fillId="0" borderId="0" xfId="0" applyNumberFormat="1" applyFont="1" applyFill="1" applyAlignment="1" applyProtection="1">
      <alignment vertical="top" wrapText="1"/>
      <protection locked="0"/>
    </xf>
    <xf numFmtId="0" fontId="2" fillId="0" borderId="0" xfId="0" applyNumberFormat="1" applyFont="1" applyAlignment="1" applyProtection="1">
      <alignment vertical="top" wrapText="1"/>
      <protection locked="0"/>
    </xf>
    <xf numFmtId="3" fontId="2" fillId="0" borderId="0" xfId="0" applyNumberFormat="1" applyFont="1" applyAlignment="1">
      <alignment horizontal="right"/>
    </xf>
    <xf numFmtId="0" fontId="11" fillId="0" borderId="0" xfId="0" applyNumberFormat="1" applyFont="1" applyAlignment="1">
      <alignment horizontal="left"/>
    </xf>
    <xf numFmtId="49" fontId="2" fillId="3" borderId="0" xfId="0" applyNumberFormat="1" applyFont="1" applyFill="1"/>
    <xf numFmtId="0" fontId="2" fillId="3" borderId="0" xfId="0" applyNumberFormat="1" applyFont="1" applyFill="1"/>
    <xf numFmtId="0" fontId="12" fillId="0" borderId="0" xfId="0" applyNumberFormat="1" applyFont="1" applyAlignment="1" applyProtection="1">
      <protection locked="0"/>
    </xf>
    <xf numFmtId="172" fontId="0" fillId="0" borderId="0" xfId="0" quotePrefix="1" applyAlignment="1">
      <alignment horizontal="left"/>
    </xf>
    <xf numFmtId="3" fontId="0" fillId="0" borderId="0" xfId="0" applyNumberFormat="1" applyFont="1" applyAlignment="1"/>
    <xf numFmtId="3" fontId="0" fillId="0" borderId="0" xfId="0" applyNumberFormat="1" applyAlignment="1"/>
    <xf numFmtId="3" fontId="0" fillId="0" borderId="0" xfId="0" applyNumberFormat="1" applyFont="1" applyAlignment="1">
      <alignment horizontal="left"/>
    </xf>
    <xf numFmtId="3" fontId="0" fillId="0" borderId="0" xfId="0" applyNumberFormat="1" applyAlignment="1">
      <alignment horizontal="left"/>
    </xf>
    <xf numFmtId="173" fontId="2" fillId="2" borderId="1" xfId="1" applyNumberFormat="1" applyFont="1" applyFill="1" applyBorder="1" applyAlignment="1"/>
    <xf numFmtId="0" fontId="2" fillId="0" borderId="0" xfId="0" applyNumberFormat="1" applyFont="1" applyFill="1" applyAlignment="1">
      <alignment horizontal="left"/>
    </xf>
    <xf numFmtId="0" fontId="0" fillId="0" borderId="0" xfId="0" applyNumberFormat="1"/>
    <xf numFmtId="0" fontId="2" fillId="0" borderId="0" xfId="0" applyNumberFormat="1" applyFont="1" applyBorder="1" applyAlignment="1"/>
    <xf numFmtId="172" fontId="4" fillId="0" borderId="0" xfId="0" applyFont="1" applyBorder="1" applyAlignment="1"/>
    <xf numFmtId="170" fontId="2" fillId="0" borderId="0" xfId="0" applyNumberFormat="1" applyFont="1" applyBorder="1" applyAlignment="1"/>
    <xf numFmtId="4" fontId="13" fillId="0" borderId="0" xfId="0" applyNumberFormat="1" applyFont="1" applyAlignment="1">
      <alignment horizontal="left"/>
    </xf>
    <xf numFmtId="172" fontId="14" fillId="0" borderId="0" xfId="0" applyFont="1"/>
    <xf numFmtId="172" fontId="1" fillId="0" borderId="0" xfId="0" applyFont="1"/>
    <xf numFmtId="172" fontId="15" fillId="0" borderId="0" xfId="0" applyFont="1"/>
    <xf numFmtId="0" fontId="16" fillId="4" borderId="0" xfId="4" applyFont="1" applyFill="1" applyAlignment="1">
      <alignment horizontal="center" vertical="center"/>
    </xf>
    <xf numFmtId="172" fontId="14" fillId="0" borderId="0" xfId="0" applyFont="1" applyAlignment="1">
      <alignment horizontal="center"/>
    </xf>
    <xf numFmtId="172" fontId="16" fillId="4" borderId="0" xfId="0" applyFont="1" applyFill="1" applyAlignment="1">
      <alignment horizontal="center"/>
    </xf>
    <xf numFmtId="172" fontId="16" fillId="0" borderId="0" xfId="0" applyFont="1" applyAlignment="1">
      <alignment horizontal="center"/>
    </xf>
    <xf numFmtId="172" fontId="16" fillId="0" borderId="0" xfId="0" applyFont="1" applyBorder="1" applyAlignment="1">
      <alignment horizontal="center"/>
    </xf>
    <xf numFmtId="172" fontId="14" fillId="0" borderId="0" xfId="0" applyFont="1" applyBorder="1" applyAlignment="1">
      <alignment horizontal="center"/>
    </xf>
    <xf numFmtId="172" fontId="14" fillId="0" borderId="0" xfId="0" applyFont="1" applyBorder="1"/>
    <xf numFmtId="172" fontId="14" fillId="4" borderId="0" xfId="0" applyFont="1" applyFill="1"/>
    <xf numFmtId="172" fontId="14" fillId="0" borderId="0" xfId="0" applyFont="1" applyFill="1"/>
    <xf numFmtId="41" fontId="14" fillId="4" borderId="0" xfId="0" applyNumberFormat="1" applyFont="1" applyFill="1"/>
    <xf numFmtId="41" fontId="14" fillId="0" borderId="0" xfId="0" applyNumberFormat="1" applyFont="1" applyFill="1"/>
    <xf numFmtId="172" fontId="16" fillId="0" borderId="0" xfId="0" applyFont="1"/>
    <xf numFmtId="41" fontId="14" fillId="0" borderId="0" xfId="0" applyNumberFormat="1" applyFont="1"/>
    <xf numFmtId="173" fontId="14" fillId="0" borderId="0" xfId="1" applyNumberFormat="1" applyFont="1"/>
    <xf numFmtId="172" fontId="17" fillId="0" borderId="0" xfId="5" applyFont="1" applyAlignment="1"/>
    <xf numFmtId="172" fontId="10" fillId="0" borderId="0" xfId="5" applyAlignment="1"/>
    <xf numFmtId="172" fontId="18" fillId="0" borderId="0" xfId="5" applyFont="1" applyAlignment="1"/>
    <xf numFmtId="172" fontId="0" fillId="0" borderId="0" xfId="5" applyFont="1" applyAlignment="1">
      <alignment horizontal="center"/>
    </xf>
    <xf numFmtId="172" fontId="0" fillId="0" borderId="0" xfId="5" applyFont="1" applyAlignment="1"/>
    <xf numFmtId="3" fontId="10" fillId="0" borderId="0" xfId="5" applyNumberFormat="1" applyAlignment="1"/>
    <xf numFmtId="173" fontId="10" fillId="0" borderId="0" xfId="1" applyNumberFormat="1" applyFont="1" applyAlignment="1"/>
    <xf numFmtId="174" fontId="10" fillId="0" borderId="0" xfId="5" applyNumberFormat="1" applyAlignment="1"/>
    <xf numFmtId="175" fontId="10" fillId="0" borderId="0" xfId="3" applyNumberFormat="1" applyAlignment="1"/>
    <xf numFmtId="174" fontId="10" fillId="0" borderId="0" xfId="1" applyNumberFormat="1" applyFont="1" applyAlignment="1"/>
    <xf numFmtId="173" fontId="0" fillId="0" borderId="0" xfId="1" applyNumberFormat="1" applyFont="1" applyAlignment="1"/>
    <xf numFmtId="174" fontId="0" fillId="0" borderId="0" xfId="1" applyNumberFormat="1" applyFont="1" applyAlignment="1"/>
    <xf numFmtId="175" fontId="10" fillId="0" borderId="0" xfId="3" applyNumberFormat="1" applyFont="1" applyAlignment="1"/>
    <xf numFmtId="172" fontId="18" fillId="0" borderId="0" xfId="5" applyFont="1" applyAlignment="1">
      <alignment horizontal="right"/>
    </xf>
    <xf numFmtId="172" fontId="19" fillId="0" borderId="0" xfId="0" applyFont="1" applyAlignment="1"/>
    <xf numFmtId="172" fontId="20" fillId="0" borderId="0" xfId="0" applyFont="1" applyAlignment="1"/>
    <xf numFmtId="173" fontId="20" fillId="0" borderId="0" xfId="1" applyNumberFormat="1" applyFont="1" applyAlignment="1"/>
    <xf numFmtId="3" fontId="22" fillId="0" borderId="0" xfId="5" applyNumberFormat="1" applyFont="1" applyAlignment="1"/>
    <xf numFmtId="172" fontId="0" fillId="0" borderId="0" xfId="5" applyFont="1" applyAlignment="1">
      <alignment horizontal="right"/>
    </xf>
    <xf numFmtId="172" fontId="21" fillId="0" borderId="0" xfId="0" applyFont="1" applyAlignment="1"/>
    <xf numFmtId="173" fontId="21" fillId="0" borderId="0" xfId="1" applyNumberFormat="1" applyFont="1" applyAlignment="1">
      <alignment horizontal="right"/>
    </xf>
    <xf numFmtId="172" fontId="10" fillId="0" borderId="0" xfId="5" applyAlignment="1">
      <alignment horizontal="right"/>
    </xf>
    <xf numFmtId="172" fontId="10" fillId="0" borderId="0" xfId="5" applyAlignment="1">
      <alignment horizontal="left"/>
    </xf>
    <xf numFmtId="3" fontId="10" fillId="0" borderId="0" xfId="5" applyNumberFormat="1" applyFont="1" applyAlignment="1"/>
    <xf numFmtId="173" fontId="10" fillId="0" borderId="0" xfId="1" applyNumberFormat="1" applyAlignment="1"/>
    <xf numFmtId="172" fontId="22" fillId="0" borderId="0" xfId="5" applyFont="1" applyAlignment="1">
      <alignment horizontal="right"/>
    </xf>
    <xf numFmtId="3" fontId="10" fillId="0" borderId="0" xfId="5" applyNumberFormat="1" applyAlignment="1">
      <alignment horizontal="right"/>
    </xf>
    <xf numFmtId="174" fontId="10" fillId="0" borderId="0" xfId="2" applyNumberFormat="1" applyFont="1" applyAlignment="1"/>
    <xf numFmtId="10" fontId="10" fillId="0" borderId="0" xfId="5" applyNumberFormat="1" applyAlignment="1"/>
    <xf numFmtId="172" fontId="22" fillId="0" borderId="0" xfId="5" applyFont="1" applyAlignment="1">
      <alignment horizontal="center"/>
    </xf>
    <xf numFmtId="172" fontId="22" fillId="0" borderId="0" xfId="5" applyFont="1" applyFill="1" applyAlignment="1">
      <alignment horizontal="center"/>
    </xf>
    <xf numFmtId="174" fontId="10" fillId="0" borderId="0" xfId="2" applyNumberFormat="1" applyFont="1" applyAlignment="1">
      <alignment horizontal="right"/>
    </xf>
    <xf numFmtId="174" fontId="10" fillId="0" borderId="0" xfId="2" applyNumberFormat="1" applyFont="1" applyFill="1" applyAlignment="1">
      <alignment horizontal="right"/>
    </xf>
    <xf numFmtId="173" fontId="10" fillId="0" borderId="0" xfId="1" applyNumberFormat="1" applyFont="1" applyAlignment="1">
      <alignment horizontal="right"/>
    </xf>
    <xf numFmtId="173" fontId="10" fillId="0" borderId="0" xfId="1" applyNumberFormat="1" applyFont="1" applyFill="1" applyAlignment="1">
      <alignment horizontal="right"/>
    </xf>
    <xf numFmtId="173" fontId="10" fillId="0" borderId="8" xfId="1" applyNumberFormat="1" applyFont="1" applyBorder="1" applyAlignment="1">
      <alignment horizontal="right"/>
    </xf>
    <xf numFmtId="173" fontId="10" fillId="0" borderId="8" xfId="1" applyNumberFormat="1" applyFont="1" applyFill="1" applyBorder="1" applyAlignment="1">
      <alignment horizontal="right"/>
    </xf>
    <xf numFmtId="172" fontId="10" fillId="0" borderId="0" xfId="5" applyFill="1" applyAlignment="1">
      <alignment horizontal="right"/>
    </xf>
    <xf numFmtId="172" fontId="10" fillId="0" borderId="0" xfId="5" applyFill="1" applyAlignment="1"/>
    <xf numFmtId="172" fontId="10" fillId="0" borderId="0" xfId="5" applyNumberFormat="1" applyFill="1" applyAlignment="1"/>
    <xf numFmtId="0" fontId="10" fillId="0" borderId="0" xfId="5" applyNumberFormat="1" applyFill="1" applyAlignment="1"/>
    <xf numFmtId="0" fontId="22" fillId="0" borderId="0" xfId="5" applyNumberFormat="1" applyFont="1" applyFill="1" applyAlignment="1">
      <alignment horizontal="right"/>
    </xf>
    <xf numFmtId="172" fontId="23" fillId="0" borderId="10" xfId="0" applyFont="1" applyBorder="1" applyAlignment="1">
      <alignment horizontal="center" wrapText="1"/>
    </xf>
    <xf numFmtId="172" fontId="23" fillId="0" borderId="11" xfId="0" applyFont="1" applyBorder="1" applyAlignment="1">
      <alignment horizontal="center" wrapText="1"/>
    </xf>
    <xf numFmtId="172" fontId="23" fillId="0" borderId="12" xfId="0" applyFont="1" applyBorder="1" applyAlignment="1">
      <alignment horizontal="center" wrapText="1"/>
    </xf>
    <xf numFmtId="49" fontId="24" fillId="0" borderId="13" xfId="0" applyNumberFormat="1" applyFont="1" applyBorder="1" applyAlignment="1">
      <alignment horizontal="center"/>
    </xf>
    <xf numFmtId="172" fontId="24" fillId="0" borderId="14" xfId="0" applyFont="1" applyBorder="1" applyAlignment="1"/>
    <xf numFmtId="172" fontId="24" fillId="0" borderId="15" xfId="0" applyFont="1" applyBorder="1" applyAlignment="1"/>
    <xf numFmtId="9" fontId="24" fillId="0" borderId="15" xfId="3" applyFont="1" applyBorder="1" applyAlignment="1">
      <alignment horizontal="right"/>
    </xf>
    <xf numFmtId="172" fontId="24" fillId="0" borderId="15" xfId="0" applyFont="1" applyBorder="1" applyAlignment="1">
      <alignment horizontal="right"/>
    </xf>
    <xf numFmtId="49" fontId="24" fillId="0" borderId="16" xfId="0" applyNumberFormat="1" applyFont="1" applyBorder="1" applyAlignment="1">
      <alignment horizontal="center"/>
    </xf>
    <xf numFmtId="172" fontId="24" fillId="0" borderId="17" xfId="0" applyFont="1" applyBorder="1" applyAlignment="1"/>
    <xf numFmtId="172" fontId="24" fillId="0" borderId="18" xfId="0" applyFont="1" applyBorder="1" applyAlignment="1"/>
    <xf numFmtId="9" fontId="24" fillId="0" borderId="18" xfId="3" applyFont="1" applyBorder="1" applyAlignment="1">
      <alignment horizontal="right"/>
    </xf>
    <xf numFmtId="172" fontId="24" fillId="0" borderId="18" xfId="0" applyFont="1" applyBorder="1" applyAlignment="1">
      <alignment horizontal="right"/>
    </xf>
    <xf numFmtId="172" fontId="23" fillId="3" borderId="0" xfId="0" applyFont="1" applyFill="1" applyAlignment="1">
      <alignment horizontal="right"/>
    </xf>
    <xf numFmtId="0" fontId="24" fillId="0" borderId="0" xfId="6" applyAlignment="1">
      <alignment horizontal="center"/>
    </xf>
    <xf numFmtId="0" fontId="24" fillId="0" borderId="0" xfId="6"/>
    <xf numFmtId="4" fontId="10" fillId="0" borderId="0" xfId="5" applyNumberFormat="1" applyAlignment="1"/>
    <xf numFmtId="173" fontId="18" fillId="0" borderId="0" xfId="1" applyNumberFormat="1" applyFont="1" applyAlignment="1"/>
    <xf numFmtId="173" fontId="0" fillId="0" borderId="0" xfId="1" quotePrefix="1" applyNumberFormat="1" applyFont="1" applyAlignment="1">
      <alignment horizontal="center"/>
    </xf>
    <xf numFmtId="173" fontId="0" fillId="0" borderId="0" xfId="1" quotePrefix="1" applyNumberFormat="1" applyFont="1" applyAlignment="1">
      <alignment horizontal="right"/>
    </xf>
    <xf numFmtId="176" fontId="10" fillId="0" borderId="0" xfId="1" applyNumberFormat="1" applyFont="1" applyAlignment="1"/>
    <xf numFmtId="170" fontId="10" fillId="0" borderId="0" xfId="5" applyNumberFormat="1" applyAlignment="1"/>
    <xf numFmtId="0" fontId="26" fillId="0" borderId="0" xfId="7" applyFont="1">
      <alignment vertical="top"/>
    </xf>
    <xf numFmtId="172" fontId="27" fillId="0" borderId="0" xfId="0" applyFont="1"/>
    <xf numFmtId="0" fontId="23" fillId="0" borderId="0" xfId="7" applyFont="1">
      <alignment vertical="top"/>
    </xf>
    <xf numFmtId="172" fontId="0" fillId="0" borderId="0" xfId="0"/>
    <xf numFmtId="0" fontId="23" fillId="0" borderId="0" xfId="8" applyFont="1" applyFill="1" applyBorder="1">
      <alignment vertical="top"/>
    </xf>
    <xf numFmtId="0" fontId="24" fillId="0" borderId="0" xfId="7" applyFont="1">
      <alignment vertical="top"/>
    </xf>
    <xf numFmtId="0" fontId="29" fillId="0" borderId="0" xfId="9" applyNumberFormat="1" applyFont="1" applyFill="1" applyBorder="1" applyAlignment="1" applyProtection="1">
      <alignment horizontal="left"/>
      <protection locked="0"/>
    </xf>
    <xf numFmtId="172" fontId="24" fillId="0" borderId="0" xfId="0" applyFont="1"/>
    <xf numFmtId="0" fontId="25" fillId="0" borderId="0" xfId="7">
      <alignment vertical="top"/>
    </xf>
    <xf numFmtId="0" fontId="30" fillId="5" borderId="0" xfId="10" applyFont="1" applyFill="1" applyAlignment="1"/>
    <xf numFmtId="170" fontId="31" fillId="5" borderId="0" xfId="11" applyNumberFormat="1" applyFont="1" applyFill="1" applyAlignment="1">
      <alignment horizontal="center" wrapText="1"/>
    </xf>
    <xf numFmtId="170" fontId="17" fillId="0" borderId="0" xfId="11" applyNumberFormat="1" applyFont="1" applyFill="1" applyAlignment="1">
      <alignment horizontal="center" wrapText="1"/>
    </xf>
    <xf numFmtId="0" fontId="23" fillId="6" borderId="19" xfId="7" applyFont="1" applyFill="1" applyBorder="1">
      <alignment vertical="top"/>
    </xf>
    <xf numFmtId="0" fontId="23" fillId="0" borderId="20" xfId="10" applyFont="1" applyBorder="1" applyAlignment="1">
      <alignment horizontal="right"/>
    </xf>
    <xf numFmtId="172" fontId="28" fillId="7" borderId="20" xfId="2" applyNumberFormat="1" applyFont="1" applyFill="1" applyBorder="1" applyAlignment="1">
      <alignment horizontal="right" vertical="top"/>
    </xf>
    <xf numFmtId="172" fontId="28" fillId="0" borderId="21" xfId="2" applyNumberFormat="1" applyFont="1" applyBorder="1" applyAlignment="1">
      <alignment horizontal="right" vertical="top"/>
    </xf>
    <xf numFmtId="172" fontId="28" fillId="7" borderId="21" xfId="2" applyNumberFormat="1" applyFont="1" applyFill="1" applyBorder="1" applyAlignment="1">
      <alignment horizontal="right" vertical="top"/>
    </xf>
    <xf numFmtId="172" fontId="28" fillId="0" borderId="22" xfId="2" applyNumberFormat="1" applyFont="1" applyBorder="1" applyAlignment="1">
      <alignment horizontal="right" vertical="top"/>
    </xf>
    <xf numFmtId="0" fontId="23" fillId="6" borderId="0" xfId="7" applyFont="1" applyFill="1">
      <alignment vertical="top"/>
    </xf>
    <xf numFmtId="0" fontId="24" fillId="6" borderId="0" xfId="10" applyFont="1" applyFill="1" applyAlignment="1">
      <alignment horizontal="right"/>
    </xf>
    <xf numFmtId="37" fontId="24" fillId="6" borderId="0" xfId="10" applyNumberFormat="1" applyFont="1" applyFill="1" applyBorder="1" applyAlignment="1">
      <alignment horizontal="right"/>
    </xf>
    <xf numFmtId="0" fontId="24" fillId="6" borderId="0" xfId="10" applyFont="1" applyFill="1"/>
    <xf numFmtId="172" fontId="24" fillId="7" borderId="20" xfId="7" applyNumberFormat="1" applyFont="1" applyFill="1" applyBorder="1" applyAlignment="1">
      <alignment horizontal="right" vertical="top"/>
    </xf>
    <xf numFmtId="172" fontId="24" fillId="0" borderId="21" xfId="7" applyNumberFormat="1" applyFont="1" applyBorder="1" applyAlignment="1">
      <alignment horizontal="right" vertical="top"/>
    </xf>
    <xf numFmtId="0" fontId="24" fillId="6" borderId="0" xfId="7" applyFont="1" applyFill="1" applyBorder="1" applyAlignment="1">
      <alignment horizontal="right" vertical="top"/>
    </xf>
    <xf numFmtId="172" fontId="0" fillId="6" borderId="0" xfId="0" applyFill="1"/>
    <xf numFmtId="172" fontId="0" fillId="6" borderId="0" xfId="0" applyFill="1" applyAlignment="1">
      <alignment horizontal="right"/>
    </xf>
    <xf numFmtId="172" fontId="23" fillId="0" borderId="23" xfId="0" applyFont="1" applyBorder="1"/>
    <xf numFmtId="0" fontId="24" fillId="0" borderId="23" xfId="7" applyFont="1" applyBorder="1">
      <alignment vertical="top"/>
    </xf>
    <xf numFmtId="172" fontId="28" fillId="7" borderId="3" xfId="2" applyNumberFormat="1" applyFont="1" applyFill="1" applyBorder="1" applyAlignment="1">
      <alignment horizontal="right" vertical="top"/>
    </xf>
    <xf numFmtId="172" fontId="28" fillId="0" borderId="4" xfId="2" applyNumberFormat="1" applyFont="1" applyBorder="1" applyAlignment="1">
      <alignment horizontal="right" vertical="top"/>
    </xf>
    <xf numFmtId="172" fontId="28" fillId="7" borderId="4" xfId="2" applyNumberFormat="1" applyFont="1" applyFill="1" applyBorder="1" applyAlignment="1">
      <alignment horizontal="right" vertical="top"/>
    </xf>
    <xf numFmtId="172" fontId="28" fillId="0" borderId="5" xfId="2" applyNumberFormat="1" applyFont="1" applyBorder="1" applyAlignment="1">
      <alignment horizontal="right" vertical="top"/>
    </xf>
    <xf numFmtId="0" fontId="23" fillId="6" borderId="24" xfId="7" applyFont="1" applyFill="1" applyBorder="1">
      <alignment vertical="top"/>
    </xf>
    <xf numFmtId="0" fontId="24" fillId="0" borderId="24" xfId="7" applyFont="1" applyBorder="1">
      <alignment vertical="top"/>
    </xf>
    <xf numFmtId="2" fontId="28" fillId="7" borderId="6" xfId="2" applyNumberFormat="1" applyFont="1" applyFill="1" applyBorder="1" applyAlignment="1">
      <alignment horizontal="right" vertical="top"/>
    </xf>
    <xf numFmtId="2" fontId="28" fillId="0" borderId="0" xfId="2" applyNumberFormat="1" applyFont="1" applyBorder="1" applyAlignment="1">
      <alignment horizontal="right" vertical="top"/>
    </xf>
    <xf numFmtId="2" fontId="28" fillId="7" borderId="0" xfId="2" applyNumberFormat="1" applyFont="1" applyFill="1" applyBorder="1" applyAlignment="1">
      <alignment horizontal="right" vertical="top"/>
    </xf>
    <xf numFmtId="2" fontId="28" fillId="0" borderId="7" xfId="2" applyNumberFormat="1" applyFont="1" applyBorder="1" applyAlignment="1">
      <alignment horizontal="right" vertical="top"/>
    </xf>
    <xf numFmtId="0" fontId="23" fillId="0" borderId="0" xfId="10" applyFont="1" applyAlignment="1">
      <alignment horizontal="right"/>
    </xf>
    <xf numFmtId="172" fontId="24" fillId="7" borderId="20" xfId="2" applyNumberFormat="1" applyFont="1" applyFill="1" applyBorder="1" applyAlignment="1">
      <alignment horizontal="right" vertical="top"/>
    </xf>
    <xf numFmtId="172" fontId="0" fillId="0" borderId="0" xfId="0" applyBorder="1"/>
    <xf numFmtId="0" fontId="28" fillId="3" borderId="8" xfId="0" applyNumberFormat="1" applyFont="1" applyFill="1" applyBorder="1" applyAlignment="1">
      <alignment horizontal="center"/>
    </xf>
    <xf numFmtId="172" fontId="23" fillId="0" borderId="0" xfId="0" applyFont="1"/>
    <xf numFmtId="172" fontId="32" fillId="0" borderId="19" xfId="0" applyFont="1" applyBorder="1" applyAlignment="1">
      <alignment horizontal="center" wrapText="1"/>
    </xf>
    <xf numFmtId="172" fontId="32" fillId="0" borderId="19" xfId="0" applyFont="1" applyBorder="1" applyAlignment="1">
      <alignment wrapText="1"/>
    </xf>
    <xf numFmtId="0" fontId="0" fillId="0" borderId="25" xfId="0" applyNumberFormat="1" applyBorder="1" applyAlignment="1">
      <alignment vertical="top"/>
    </xf>
    <xf numFmtId="0" fontId="0" fillId="0" borderId="25" xfId="0" quotePrefix="1" applyNumberFormat="1" applyBorder="1" applyAlignment="1">
      <alignment vertical="top"/>
    </xf>
    <xf numFmtId="14" fontId="0" fillId="0" borderId="25" xfId="0" quotePrefix="1" applyNumberFormat="1" applyBorder="1" applyAlignment="1">
      <alignment horizontal="center" vertical="top"/>
    </xf>
    <xf numFmtId="0" fontId="0" fillId="0" borderId="25" xfId="0" quotePrefix="1" applyNumberFormat="1" applyBorder="1" applyAlignment="1">
      <alignment vertical="top" wrapText="1"/>
    </xf>
    <xf numFmtId="0" fontId="24" fillId="0" borderId="25" xfId="0" quotePrefix="1" applyNumberFormat="1" applyFont="1" applyBorder="1" applyAlignment="1">
      <alignment vertical="top" wrapText="1"/>
    </xf>
    <xf numFmtId="172" fontId="0" fillId="0" borderId="25" xfId="0" applyBorder="1" applyAlignment="1">
      <alignment vertical="top"/>
    </xf>
    <xf numFmtId="0" fontId="10" fillId="0" borderId="0" xfId="12" applyNumberFormat="1"/>
    <xf numFmtId="0" fontId="33" fillId="0" borderId="0" xfId="12" applyNumberFormat="1" applyFont="1" applyAlignment="1">
      <alignment horizontal="center"/>
    </xf>
    <xf numFmtId="0" fontId="33" fillId="0" borderId="0" xfId="12" applyNumberFormat="1" applyFont="1" applyFill="1" applyAlignment="1">
      <alignment horizontal="center"/>
    </xf>
    <xf numFmtId="0" fontId="33" fillId="0" borderId="0" xfId="12" applyNumberFormat="1" applyFont="1"/>
    <xf numFmtId="8" fontId="10" fillId="0" borderId="0" xfId="12" applyNumberFormat="1"/>
    <xf numFmtId="8" fontId="33" fillId="0" borderId="0" xfId="12" applyNumberFormat="1" applyFont="1"/>
    <xf numFmtId="8" fontId="33" fillId="8" borderId="0" xfId="12" applyNumberFormat="1" applyFont="1" applyFill="1"/>
    <xf numFmtId="8" fontId="33" fillId="8" borderId="0" xfId="12" applyNumberFormat="1" applyFont="1" applyFill="1" applyAlignment="1">
      <alignment horizontal="center"/>
    </xf>
    <xf numFmtId="8" fontId="33" fillId="0" borderId="0" xfId="12" applyNumberFormat="1" applyFont="1" applyAlignment="1">
      <alignment horizontal="center"/>
    </xf>
    <xf numFmtId="0" fontId="10" fillId="0" borderId="0" xfId="12" applyNumberFormat="1" applyAlignment="1">
      <alignment horizontal="center"/>
    </xf>
    <xf numFmtId="0" fontId="33" fillId="8" borderId="0" xfId="12" applyNumberFormat="1" applyFont="1" applyFill="1" applyAlignment="1">
      <alignment horizontal="center"/>
    </xf>
    <xf numFmtId="49" fontId="33" fillId="0" borderId="0" xfId="12" applyNumberFormat="1" applyFont="1" applyAlignment="1">
      <alignment horizontal="center"/>
    </xf>
    <xf numFmtId="172" fontId="10" fillId="0" borderId="0" xfId="12" applyFill="1" applyBorder="1" applyAlignment="1"/>
    <xf numFmtId="172" fontId="10" fillId="0" borderId="0" xfId="12" applyFill="1" applyBorder="1" applyAlignment="1">
      <alignment horizontal="right"/>
    </xf>
    <xf numFmtId="172" fontId="10" fillId="0" borderId="0" xfId="12" applyFont="1" applyFill="1" applyBorder="1" applyAlignment="1">
      <alignment horizontal="right"/>
    </xf>
    <xf numFmtId="0" fontId="12" fillId="0" borderId="0" xfId="12" applyNumberFormat="1" applyFont="1" applyFill="1" applyBorder="1" applyAlignment="1" applyProtection="1">
      <protection locked="0"/>
    </xf>
    <xf numFmtId="0" fontId="12" fillId="0" borderId="0" xfId="12" applyNumberFormat="1" applyFont="1" applyFill="1" applyBorder="1" applyAlignment="1" applyProtection="1">
      <alignment horizontal="left"/>
      <protection locked="0"/>
    </xf>
    <xf numFmtId="0" fontId="12" fillId="0" borderId="0" xfId="12" applyNumberFormat="1" applyFont="1" applyFill="1" applyBorder="1" applyProtection="1">
      <protection locked="0"/>
    </xf>
    <xf numFmtId="0" fontId="12" fillId="0" borderId="0" xfId="12" applyNumberFormat="1" applyFont="1" applyFill="1" applyBorder="1"/>
    <xf numFmtId="0" fontId="12" fillId="0" borderId="0" xfId="12" applyNumberFormat="1" applyFont="1" applyFill="1" applyBorder="1" applyAlignment="1" applyProtection="1">
      <alignment horizontal="right"/>
      <protection locked="0"/>
    </xf>
    <xf numFmtId="0" fontId="10" fillId="0" borderId="0" xfId="12" applyNumberFormat="1" applyFont="1" applyFill="1" applyBorder="1"/>
    <xf numFmtId="0" fontId="13" fillId="0" borderId="0" xfId="12" applyNumberFormat="1" applyFont="1" applyFill="1" applyBorder="1"/>
    <xf numFmtId="172" fontId="10" fillId="0" borderId="0" xfId="12" applyFont="1" applyFill="1" applyBorder="1" applyAlignment="1"/>
    <xf numFmtId="3" fontId="12" fillId="0" borderId="0" xfId="12" applyNumberFormat="1" applyFont="1" applyFill="1" applyBorder="1" applyAlignment="1"/>
    <xf numFmtId="0" fontId="13" fillId="0" borderId="0" xfId="12" applyNumberFormat="1" applyFont="1" applyFill="1" applyBorder="1" applyAlignment="1">
      <alignment horizontal="center"/>
    </xf>
    <xf numFmtId="0" fontId="10" fillId="0" borderId="0" xfId="12" applyNumberFormat="1" applyFill="1" applyBorder="1" applyAlignment="1" applyProtection="1">
      <alignment horizontal="center"/>
      <protection locked="0"/>
    </xf>
    <xf numFmtId="49" fontId="2" fillId="0" borderId="0" xfId="0" applyNumberFormat="1" applyFont="1" applyFill="1"/>
    <xf numFmtId="49" fontId="12" fillId="0" borderId="0" xfId="12" applyNumberFormat="1" applyFont="1" applyFill="1" applyBorder="1"/>
    <xf numFmtId="3" fontId="12" fillId="0" borderId="0" xfId="12" applyNumberFormat="1" applyFont="1" applyFill="1" applyBorder="1"/>
    <xf numFmtId="0" fontId="12" fillId="0" borderId="0" xfId="12" applyNumberFormat="1" applyFont="1" applyFill="1" applyBorder="1" applyAlignment="1">
      <alignment horizontal="center"/>
    </xf>
    <xf numFmtId="49" fontId="12" fillId="0" borderId="0" xfId="12" applyNumberFormat="1" applyFont="1" applyFill="1" applyBorder="1" applyAlignment="1">
      <alignment horizontal="center"/>
    </xf>
    <xf numFmtId="3" fontId="10" fillId="0" borderId="0" xfId="12" applyNumberFormat="1" applyFont="1" applyFill="1" applyBorder="1" applyAlignment="1"/>
    <xf numFmtId="0" fontId="10" fillId="0" borderId="0" xfId="12" applyNumberFormat="1" applyFont="1" applyFill="1" applyBorder="1" applyAlignment="1"/>
    <xf numFmtId="0" fontId="12" fillId="0" borderId="0" xfId="12" applyNumberFormat="1" applyFont="1" applyFill="1" applyBorder="1" applyAlignment="1"/>
    <xf numFmtId="3" fontId="34" fillId="0" borderId="0" xfId="12" applyNumberFormat="1" applyFont="1" applyFill="1" applyBorder="1" applyAlignment="1">
      <alignment horizontal="center"/>
    </xf>
    <xf numFmtId="0" fontId="10" fillId="0" borderId="0" xfId="12" applyNumberFormat="1" applyFont="1" applyFill="1" applyBorder="1" applyAlignment="1">
      <alignment horizontal="center"/>
    </xf>
    <xf numFmtId="172" fontId="34" fillId="0" borderId="0" xfId="12" applyFont="1" applyFill="1" applyBorder="1" applyAlignment="1">
      <alignment horizontal="center"/>
    </xf>
    <xf numFmtId="0" fontId="34" fillId="0" borderId="0" xfId="12" applyNumberFormat="1" applyFont="1" applyFill="1" applyBorder="1" applyAlignment="1" applyProtection="1">
      <alignment horizontal="center"/>
      <protection locked="0"/>
    </xf>
    <xf numFmtId="0" fontId="18" fillId="0" borderId="0" xfId="12" applyNumberFormat="1" applyFont="1" applyFill="1" applyBorder="1" applyAlignment="1">
      <alignment horizontal="center"/>
    </xf>
    <xf numFmtId="0" fontId="34" fillId="0" borderId="0" xfId="12" applyNumberFormat="1" applyFont="1" applyFill="1" applyBorder="1" applyAlignment="1"/>
    <xf numFmtId="172" fontId="35" fillId="0" borderId="0" xfId="12" applyFont="1" applyFill="1" applyBorder="1" applyAlignment="1"/>
    <xf numFmtId="0" fontId="11" fillId="0" borderId="0" xfId="12" applyNumberFormat="1" applyFont="1" applyFill="1" applyBorder="1" applyAlignment="1" applyProtection="1">
      <alignment horizontal="center"/>
      <protection locked="0"/>
    </xf>
    <xf numFmtId="3" fontId="10" fillId="0" borderId="0" xfId="12" applyNumberFormat="1" applyFill="1" applyBorder="1" applyAlignment="1">
      <alignment horizontal="center"/>
    </xf>
    <xf numFmtId="3" fontId="12" fillId="0" borderId="0" xfId="12" applyNumberFormat="1" applyFont="1" applyFill="1" applyBorder="1" applyAlignment="1">
      <alignment horizontal="center"/>
    </xf>
    <xf numFmtId="3" fontId="12" fillId="2" borderId="0" xfId="12" applyNumberFormat="1" applyFont="1" applyFill="1" applyBorder="1" applyAlignment="1"/>
    <xf numFmtId="41" fontId="12" fillId="2" borderId="0" xfId="12" applyNumberFormat="1" applyFont="1" applyFill="1" applyBorder="1" applyAlignment="1"/>
    <xf numFmtId="10" fontId="12" fillId="0" borderId="0" xfId="12" applyNumberFormat="1" applyFont="1" applyFill="1" applyBorder="1" applyAlignment="1"/>
    <xf numFmtId="10" fontId="0" fillId="0" borderId="0" xfId="13" applyNumberFormat="1" applyFont="1" applyFill="1" applyBorder="1" applyAlignment="1"/>
    <xf numFmtId="10" fontId="34" fillId="0" borderId="0" xfId="12" applyNumberFormat="1" applyFont="1" applyFill="1" applyBorder="1" applyAlignment="1"/>
    <xf numFmtId="3" fontId="18" fillId="0" borderId="0" xfId="12" applyNumberFormat="1" applyFont="1" applyFill="1" applyBorder="1" applyAlignment="1"/>
    <xf numFmtId="165" fontId="34" fillId="0" borderId="0" xfId="12" applyNumberFormat="1" applyFont="1" applyFill="1" applyBorder="1" applyAlignment="1"/>
    <xf numFmtId="49" fontId="10" fillId="0" borderId="0" xfId="12" applyNumberFormat="1" applyFont="1" applyFill="1" applyBorder="1" applyAlignment="1">
      <alignment horizontal="center"/>
    </xf>
    <xf numFmtId="172" fontId="12" fillId="0" borderId="0" xfId="12" applyFont="1" applyFill="1" applyBorder="1" applyAlignment="1">
      <alignment horizontal="center"/>
    </xf>
    <xf numFmtId="49" fontId="10" fillId="0" borderId="0" xfId="12" applyNumberFormat="1" applyFill="1" applyBorder="1" applyAlignment="1">
      <alignment horizontal="center"/>
    </xf>
    <xf numFmtId="0" fontId="34" fillId="0" borderId="0" xfId="12" applyNumberFormat="1" applyFont="1" applyFill="1" applyBorder="1" applyAlignment="1">
      <alignment horizontal="center"/>
    </xf>
    <xf numFmtId="3" fontId="10" fillId="0" borderId="0" xfId="12" applyNumberFormat="1" applyFont="1" applyFill="1" applyBorder="1" applyAlignment="1">
      <alignment horizontal="center"/>
    </xf>
    <xf numFmtId="49" fontId="18" fillId="0" borderId="0" xfId="12" applyNumberFormat="1" applyFont="1" applyFill="1" applyBorder="1" applyAlignment="1">
      <alignment horizontal="center"/>
    </xf>
    <xf numFmtId="172" fontId="18" fillId="0" borderId="0" xfId="12" applyFont="1" applyFill="1" applyBorder="1" applyAlignment="1"/>
    <xf numFmtId="3" fontId="34" fillId="0" borderId="0" xfId="12" applyNumberFormat="1" applyFont="1" applyFill="1" applyBorder="1" applyAlignment="1"/>
    <xf numFmtId="10" fontId="34" fillId="0" borderId="0" xfId="13" applyNumberFormat="1" applyFont="1" applyFill="1" applyBorder="1" applyAlignment="1"/>
    <xf numFmtId="0" fontId="10" fillId="0" borderId="0" xfId="12" applyNumberFormat="1" applyFont="1" applyFill="1" applyBorder="1" applyAlignment="1">
      <alignment horizontal="fill"/>
    </xf>
    <xf numFmtId="172" fontId="36" fillId="0" borderId="0" xfId="12" applyFont="1" applyFill="1" applyBorder="1" applyAlignment="1"/>
    <xf numFmtId="3" fontId="37" fillId="0" borderId="0" xfId="12" applyNumberFormat="1" applyFont="1" applyFill="1" applyBorder="1" applyAlignment="1"/>
    <xf numFmtId="164" fontId="12" fillId="0" borderId="0" xfId="12" applyNumberFormat="1" applyFont="1" applyFill="1" applyBorder="1" applyAlignment="1">
      <alignment horizontal="center"/>
    </xf>
    <xf numFmtId="10" fontId="12" fillId="0" borderId="0" xfId="13" applyNumberFormat="1" applyFont="1" applyFill="1" applyBorder="1" applyAlignment="1"/>
    <xf numFmtId="170" fontId="10" fillId="0" borderId="0" xfId="12" applyNumberFormat="1" applyFill="1" applyBorder="1" applyAlignment="1"/>
    <xf numFmtId="0" fontId="37" fillId="0" borderId="0" xfId="12" applyNumberFormat="1" applyFont="1" applyFill="1" applyBorder="1"/>
    <xf numFmtId="172" fontId="12" fillId="0" borderId="0" xfId="12" applyFont="1" applyFill="1" applyBorder="1" applyAlignment="1"/>
    <xf numFmtId="49" fontId="2" fillId="0" borderId="0" xfId="12" applyNumberFormat="1" applyFont="1" applyFill="1" applyBorder="1" applyAlignment="1">
      <alignment horizontal="left"/>
    </xf>
    <xf numFmtId="0" fontId="2" fillId="0" borderId="0" xfId="12" applyNumberFormat="1" applyFont="1" applyFill="1" applyBorder="1" applyAlignment="1">
      <alignment horizontal="right"/>
    </xf>
    <xf numFmtId="0" fontId="10" fillId="0" borderId="0" xfId="12" applyNumberFormat="1" applyFont="1" applyFill="1" applyBorder="1" applyAlignment="1">
      <alignment horizontal="right"/>
    </xf>
    <xf numFmtId="49" fontId="10" fillId="0" borderId="0" xfId="12" applyNumberFormat="1" applyFill="1" applyBorder="1" applyAlignment="1">
      <alignment horizontal="left"/>
    </xf>
    <xf numFmtId="172" fontId="12" fillId="0" borderId="0" xfId="12" applyFont="1" applyFill="1" applyBorder="1" applyAlignment="1">
      <alignment horizontal="right"/>
    </xf>
    <xf numFmtId="177" fontId="34" fillId="0" borderId="0" xfId="12" applyNumberFormat="1" applyFont="1" applyFill="1" applyBorder="1" applyAlignment="1">
      <alignment horizontal="center"/>
    </xf>
    <xf numFmtId="172" fontId="18" fillId="0" borderId="20" xfId="12" applyFont="1" applyFill="1" applyBorder="1" applyAlignment="1">
      <alignment horizontal="center" wrapText="1"/>
    </xf>
    <xf numFmtId="172" fontId="18" fillId="0" borderId="21" xfId="12" applyFont="1" applyFill="1" applyBorder="1" applyAlignment="1"/>
    <xf numFmtId="172" fontId="18" fillId="0" borderId="21" xfId="12" applyFont="1" applyFill="1" applyBorder="1" applyAlignment="1">
      <alignment horizontal="center" wrapText="1"/>
    </xf>
    <xf numFmtId="0" fontId="34" fillId="0" borderId="21" xfId="12" applyNumberFormat="1" applyFont="1" applyFill="1" applyBorder="1" applyAlignment="1">
      <alignment horizontal="center" wrapText="1"/>
    </xf>
    <xf numFmtId="172" fontId="18" fillId="0" borderId="19" xfId="12" applyFont="1" applyFill="1" applyBorder="1" applyAlignment="1">
      <alignment horizontal="center" wrapText="1"/>
    </xf>
    <xf numFmtId="3" fontId="34" fillId="0" borderId="19" xfId="12" applyNumberFormat="1" applyFont="1" applyFill="1" applyBorder="1" applyAlignment="1">
      <alignment horizontal="center" wrapText="1"/>
    </xf>
    <xf numFmtId="3" fontId="34" fillId="0" borderId="21" xfId="12" applyNumberFormat="1" applyFont="1" applyFill="1" applyBorder="1" applyAlignment="1">
      <alignment horizontal="center" wrapText="1"/>
    </xf>
    <xf numFmtId="0" fontId="12" fillId="0" borderId="20" xfId="12" applyNumberFormat="1" applyFont="1" applyFill="1" applyBorder="1"/>
    <xf numFmtId="0" fontId="12" fillId="0" borderId="21" xfId="12" applyNumberFormat="1" applyFont="1" applyFill="1" applyBorder="1"/>
    <xf numFmtId="0" fontId="12" fillId="0" borderId="21" xfId="12" applyNumberFormat="1" applyFont="1" applyFill="1" applyBorder="1" applyAlignment="1">
      <alignment horizontal="center"/>
    </xf>
    <xf numFmtId="0" fontId="12" fillId="0" borderId="19" xfId="12" applyNumberFormat="1" applyFont="1" applyFill="1" applyBorder="1" applyAlignment="1">
      <alignment horizontal="center"/>
    </xf>
    <xf numFmtId="3" fontId="12" fillId="0" borderId="21" xfId="12" applyNumberFormat="1" applyFont="1" applyFill="1" applyBorder="1" applyAlignment="1">
      <alignment horizontal="center"/>
    </xf>
    <xf numFmtId="3" fontId="12" fillId="0" borderId="19" xfId="12" applyNumberFormat="1" applyFont="1" applyFill="1" applyBorder="1" applyAlignment="1">
      <alignment horizontal="center" wrapText="1"/>
    </xf>
    <xf numFmtId="0" fontId="12" fillId="0" borderId="6" xfId="12" applyNumberFormat="1" applyFont="1" applyFill="1" applyBorder="1"/>
    <xf numFmtId="0" fontId="12" fillId="0" borderId="26" xfId="12" applyNumberFormat="1" applyFont="1" applyFill="1" applyBorder="1"/>
    <xf numFmtId="3" fontId="12" fillId="0" borderId="26" xfId="12" applyNumberFormat="1" applyFont="1" applyFill="1" applyBorder="1" applyAlignment="1"/>
    <xf numFmtId="172" fontId="10" fillId="0" borderId="6" xfId="12" applyFill="1" applyBorder="1" applyAlignment="1"/>
    <xf numFmtId="174" fontId="0" fillId="2" borderId="0" xfId="14" applyNumberFormat="1" applyFont="1" applyFill="1" applyBorder="1" applyAlignment="1"/>
    <xf numFmtId="172" fontId="10" fillId="0" borderId="26" xfId="12" applyFill="1" applyBorder="1" applyAlignment="1"/>
    <xf numFmtId="170" fontId="10" fillId="2" borderId="0" xfId="12" applyNumberFormat="1" applyFill="1" applyBorder="1" applyAlignment="1"/>
    <xf numFmtId="174" fontId="12" fillId="2" borderId="0" xfId="14" applyNumberFormat="1" applyFont="1" applyFill="1" applyBorder="1" applyAlignment="1"/>
    <xf numFmtId="172" fontId="17" fillId="0" borderId="0" xfId="12" applyFont="1" applyFill="1" applyBorder="1" applyAlignment="1"/>
    <xf numFmtId="172" fontId="17" fillId="0" borderId="26" xfId="12" applyFont="1" applyFill="1" applyBorder="1" applyAlignment="1"/>
    <xf numFmtId="172" fontId="10" fillId="0" borderId="9" xfId="12" applyFill="1" applyBorder="1" applyAlignment="1"/>
    <xf numFmtId="172" fontId="10" fillId="0" borderId="8" xfId="12" applyFill="1" applyBorder="1" applyAlignment="1"/>
    <xf numFmtId="172" fontId="17" fillId="0" borderId="8" xfId="12" applyFont="1" applyFill="1" applyBorder="1" applyAlignment="1"/>
    <xf numFmtId="172" fontId="17" fillId="0" borderId="24" xfId="12" applyFont="1" applyFill="1" applyBorder="1" applyAlignment="1"/>
    <xf numFmtId="170" fontId="12" fillId="0" borderId="0" xfId="12" applyNumberFormat="1" applyFont="1" applyFill="1" applyBorder="1" applyAlignment="1"/>
    <xf numFmtId="172" fontId="24" fillId="0" borderId="0" xfId="12" applyFont="1" applyFill="1" applyBorder="1" applyAlignment="1"/>
    <xf numFmtId="1" fontId="12" fillId="0" borderId="0" xfId="15" applyNumberFormat="1" applyFont="1" applyFill="1" applyBorder="1" applyAlignment="1">
      <alignment horizontal="center"/>
    </xf>
    <xf numFmtId="172" fontId="12" fillId="0" borderId="1" xfId="12" applyFont="1" applyFill="1" applyBorder="1" applyAlignment="1"/>
    <xf numFmtId="172" fontId="10" fillId="0" borderId="0" xfId="12" applyFont="1" applyFill="1" applyBorder="1" applyAlignment="1">
      <alignment horizontal="center" vertical="top"/>
    </xf>
    <xf numFmtId="172" fontId="10" fillId="0" borderId="0" xfId="12" applyFont="1" applyFill="1" applyBorder="1" applyAlignment="1">
      <alignment horizontal="center"/>
    </xf>
    <xf numFmtId="172" fontId="17" fillId="0" borderId="0" xfId="12" applyFont="1" applyFill="1" applyBorder="1" applyAlignment="1">
      <alignment horizontal="center"/>
    </xf>
    <xf numFmtId="172" fontId="2" fillId="0" borderId="0" xfId="12" applyFont="1" applyFill="1" applyBorder="1" applyAlignment="1"/>
    <xf numFmtId="49" fontId="2" fillId="0" borderId="0" xfId="12" applyNumberFormat="1" applyFont="1" applyFill="1" applyBorder="1" applyAlignment="1">
      <alignment horizontal="center"/>
    </xf>
    <xf numFmtId="0" fontId="2" fillId="0" borderId="0" xfId="0" applyNumberFormat="1" applyFont="1" applyAlignment="1" applyProtection="1">
      <alignment vertical="top" wrapText="1"/>
      <protection locked="0"/>
    </xf>
    <xf numFmtId="3" fontId="2" fillId="0" borderId="0" xfId="0" applyNumberFormat="1" applyFont="1" applyAlignment="1">
      <alignment horizontal="right"/>
    </xf>
    <xf numFmtId="0" fontId="2" fillId="0" borderId="0" xfId="0" applyNumberFormat="1" applyFont="1" applyFill="1" applyAlignment="1" applyProtection="1">
      <alignment vertical="top" wrapText="1"/>
      <protection locked="0"/>
    </xf>
    <xf numFmtId="0" fontId="2" fillId="0" borderId="0" xfId="0" applyNumberFormat="1" applyFont="1" applyFill="1" applyAlignment="1">
      <alignment vertical="top" wrapText="1"/>
    </xf>
    <xf numFmtId="174" fontId="10" fillId="3" borderId="0" xfId="2" applyNumberFormat="1" applyFont="1" applyFill="1" applyAlignment="1">
      <alignment horizontal="right"/>
    </xf>
    <xf numFmtId="0" fontId="2" fillId="0" borderId="0" xfId="0" applyNumberFormat="1" applyFont="1" applyFill="1" applyAlignment="1" applyProtection="1">
      <alignment vertical="top" wrapText="1"/>
      <protection locked="0"/>
    </xf>
    <xf numFmtId="3" fontId="2" fillId="0" borderId="0" xfId="0" applyNumberFormat="1" applyFont="1" applyAlignment="1">
      <alignment horizontal="right"/>
    </xf>
    <xf numFmtId="0" fontId="2" fillId="0" borderId="0" xfId="0" applyNumberFormat="1" applyFont="1" applyAlignment="1" applyProtection="1">
      <alignment vertical="top" wrapText="1"/>
      <protection locked="0"/>
    </xf>
    <xf numFmtId="0" fontId="2" fillId="0" borderId="0" xfId="0" applyNumberFormat="1" applyFont="1" applyFill="1" applyAlignment="1">
      <alignment vertical="top" wrapText="1"/>
    </xf>
    <xf numFmtId="172" fontId="21" fillId="0" borderId="0" xfId="0" applyFont="1" applyAlignment="1"/>
    <xf numFmtId="172" fontId="10" fillId="0" borderId="0" xfId="12" applyFont="1" applyFill="1" applyBorder="1" applyAlignment="1">
      <alignment horizontal="left"/>
    </xf>
    <xf numFmtId="172" fontId="10" fillId="0" borderId="0" xfId="12" applyFont="1" applyFill="1" applyBorder="1" applyAlignment="1">
      <alignment horizontal="left" vertical="top" wrapText="1"/>
    </xf>
    <xf numFmtId="172" fontId="10" fillId="0" borderId="0" xfId="12" applyFill="1" applyBorder="1" applyAlignment="1">
      <alignment horizontal="left" vertical="top" wrapText="1"/>
    </xf>
    <xf numFmtId="172" fontId="10" fillId="0" borderId="0" xfId="12" applyFont="1" applyFill="1" applyBorder="1" applyAlignment="1">
      <alignment horizontal="left" wrapText="1"/>
    </xf>
    <xf numFmtId="172" fontId="10" fillId="0" borderId="0" xfId="12" applyFill="1" applyBorder="1" applyAlignment="1">
      <alignment horizontal="left"/>
    </xf>
    <xf numFmtId="0" fontId="2" fillId="0" borderId="0" xfId="0" applyNumberFormat="1" applyFont="1" applyFill="1" applyBorder="1" applyAlignment="1">
      <alignment horizontal="center"/>
    </xf>
  </cellXfs>
  <cellStyles count="16">
    <cellStyle name="Comma" xfId="1" builtinId="3"/>
    <cellStyle name="Comma 2" xfId="15"/>
    <cellStyle name="Currency" xfId="2" builtinId="4"/>
    <cellStyle name="Currency 2" xfId="14"/>
    <cellStyle name="Normal" xfId="0" builtinId="0"/>
    <cellStyle name="Normal 5" xfId="12"/>
    <cellStyle name="Normal_Actvity 7761 FY2007" xfId="6"/>
    <cellStyle name="Normal_Attachment GG (2)" xfId="11"/>
    <cellStyle name="Normal_Attachment GG Blank Template 8 26 09 (3)" xfId="9"/>
    <cellStyle name="Normal_Book2_12-31-2004 SPS BK Revised Revenue Credit" xfId="4"/>
    <cellStyle name="Normal_CWLPMISOREVREQFY2006 MISO final" xfId="5"/>
    <cellStyle name="Normal_Schedule O Info for Mike" xfId="10"/>
    <cellStyle name="Normal_Sheet1" xfId="8"/>
    <cellStyle name="Normal_Sheet3" xfId="7"/>
    <cellStyle name="Percent" xfId="3" builtinId="5"/>
    <cellStyle name="Percent 2"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441960</xdr:colOff>
      <xdr:row>0</xdr:row>
      <xdr:rowOff>22860</xdr:rowOff>
    </xdr:from>
    <xdr:to>
      <xdr:col>3</xdr:col>
      <xdr:colOff>4107180</xdr:colOff>
      <xdr:row>4</xdr:row>
      <xdr:rowOff>30480</xdr:rowOff>
    </xdr:to>
    <xdr:sp macro="" textlink="">
      <xdr:nvSpPr>
        <xdr:cNvPr id="2" name="TextBox 1"/>
        <xdr:cNvSpPr txBox="1"/>
      </xdr:nvSpPr>
      <xdr:spPr>
        <a:xfrm>
          <a:off x="6088380" y="22860"/>
          <a:ext cx="3665220" cy="98298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t>BASIC WORKSHEET</a:t>
          </a:r>
        </a:p>
        <a:p>
          <a:pPr algn="ctr"/>
          <a:r>
            <a:rPr lang="en-US" sz="1200" baseline="0"/>
            <a:t>TU first becomes effective in 2013</a:t>
          </a:r>
        </a:p>
        <a:p>
          <a:pPr algn="ctr"/>
          <a:endParaRPr lang="en-US" sz="1100"/>
        </a:p>
      </xdr:txBody>
    </xdr:sp>
    <xdr:clientData/>
  </xdr:twoCellAnchor>
  <xdr:twoCellAnchor editAs="oneCell">
    <xdr:from>
      <xdr:col>3</xdr:col>
      <xdr:colOff>1280160</xdr:colOff>
      <xdr:row>3</xdr:row>
      <xdr:rowOff>30480</xdr:rowOff>
    </xdr:from>
    <xdr:to>
      <xdr:col>3</xdr:col>
      <xdr:colOff>1280160</xdr:colOff>
      <xdr:row>4</xdr:row>
      <xdr:rowOff>7620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6926580" y="762000"/>
          <a:ext cx="1996440" cy="18288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336"/>
  <sheetViews>
    <sheetView topLeftCell="A192" zoomScale="80" zoomScaleNormal="80" workbookViewId="0">
      <selection activeCell="I196" sqref="I196"/>
    </sheetView>
  </sheetViews>
  <sheetFormatPr defaultColWidth="8.88671875"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77734375" style="3" customWidth="1"/>
    <col min="11" max="11" width="9.21875" style="3" customWidth="1"/>
    <col min="12" max="13" width="8.88671875" style="3"/>
    <col min="14" max="14" width="16.77734375" style="3" customWidth="1"/>
    <col min="15" max="18" width="8.88671875" style="3"/>
    <col min="19" max="19" width="10.77734375" style="3" customWidth="1"/>
    <col min="20" max="256" width="8.88671875" style="3"/>
    <col min="257" max="257" width="6" style="3" customWidth="1"/>
    <col min="258" max="258" width="28.44140625" style="3" customWidth="1"/>
    <col min="259" max="259" width="32.5546875" style="3" customWidth="1"/>
    <col min="260" max="260" width="11.88671875" style="3" customWidth="1"/>
    <col min="261" max="261" width="4.88671875" style="3" customWidth="1"/>
    <col min="262" max="262" width="4.6640625" style="3" customWidth="1"/>
    <col min="263" max="263" width="8" style="3" customWidth="1"/>
    <col min="264" max="264" width="3.88671875" style="3" customWidth="1"/>
    <col min="265" max="265" width="10.88671875" style="3" customWidth="1"/>
    <col min="266" max="266" width="2.77734375" style="3" customWidth="1"/>
    <col min="267" max="267" width="9.21875" style="3" customWidth="1"/>
    <col min="268" max="269" width="8.88671875" style="3"/>
    <col min="270" max="270" width="16.77734375" style="3" customWidth="1"/>
    <col min="271" max="274" width="8.88671875" style="3"/>
    <col min="275" max="275" width="10.77734375" style="3" customWidth="1"/>
    <col min="276" max="512" width="8.88671875" style="3"/>
    <col min="513" max="513" width="6" style="3" customWidth="1"/>
    <col min="514" max="514" width="28.44140625" style="3" customWidth="1"/>
    <col min="515" max="515" width="32.5546875" style="3" customWidth="1"/>
    <col min="516" max="516" width="11.88671875" style="3" customWidth="1"/>
    <col min="517" max="517" width="4.88671875" style="3" customWidth="1"/>
    <col min="518" max="518" width="4.6640625" style="3" customWidth="1"/>
    <col min="519" max="519" width="8" style="3" customWidth="1"/>
    <col min="520" max="520" width="3.88671875" style="3" customWidth="1"/>
    <col min="521" max="521" width="10.88671875" style="3" customWidth="1"/>
    <col min="522" max="522" width="2.77734375" style="3" customWidth="1"/>
    <col min="523" max="523" width="9.21875" style="3" customWidth="1"/>
    <col min="524" max="525" width="8.88671875" style="3"/>
    <col min="526" max="526" width="16.77734375" style="3" customWidth="1"/>
    <col min="527" max="530" width="8.88671875" style="3"/>
    <col min="531" max="531" width="10.77734375" style="3" customWidth="1"/>
    <col min="532" max="768" width="8.88671875" style="3"/>
    <col min="769" max="769" width="6" style="3" customWidth="1"/>
    <col min="770" max="770" width="28.44140625" style="3" customWidth="1"/>
    <col min="771" max="771" width="32.5546875" style="3" customWidth="1"/>
    <col min="772" max="772" width="11.88671875" style="3" customWidth="1"/>
    <col min="773" max="773" width="4.88671875" style="3" customWidth="1"/>
    <col min="774" max="774" width="4.6640625" style="3" customWidth="1"/>
    <col min="775" max="775" width="8" style="3" customWidth="1"/>
    <col min="776" max="776" width="3.88671875" style="3" customWidth="1"/>
    <col min="777" max="777" width="10.88671875" style="3" customWidth="1"/>
    <col min="778" max="778" width="2.77734375" style="3" customWidth="1"/>
    <col min="779" max="779" width="9.21875" style="3" customWidth="1"/>
    <col min="780" max="781" width="8.88671875" style="3"/>
    <col min="782" max="782" width="16.77734375" style="3" customWidth="1"/>
    <col min="783" max="786" width="8.88671875" style="3"/>
    <col min="787" max="787" width="10.77734375" style="3" customWidth="1"/>
    <col min="788" max="1024" width="8.88671875" style="3"/>
    <col min="1025" max="1025" width="6" style="3" customWidth="1"/>
    <col min="1026" max="1026" width="28.44140625" style="3" customWidth="1"/>
    <col min="1027" max="1027" width="32.5546875" style="3" customWidth="1"/>
    <col min="1028" max="1028" width="11.88671875" style="3" customWidth="1"/>
    <col min="1029" max="1029" width="4.88671875" style="3" customWidth="1"/>
    <col min="1030" max="1030" width="4.6640625" style="3" customWidth="1"/>
    <col min="1031" max="1031" width="8" style="3" customWidth="1"/>
    <col min="1032" max="1032" width="3.88671875" style="3" customWidth="1"/>
    <col min="1033" max="1033" width="10.88671875" style="3" customWidth="1"/>
    <col min="1034" max="1034" width="2.77734375" style="3" customWidth="1"/>
    <col min="1035" max="1035" width="9.21875" style="3" customWidth="1"/>
    <col min="1036" max="1037" width="8.88671875" style="3"/>
    <col min="1038" max="1038" width="16.77734375" style="3" customWidth="1"/>
    <col min="1039" max="1042" width="8.88671875" style="3"/>
    <col min="1043" max="1043" width="10.77734375" style="3" customWidth="1"/>
    <col min="1044" max="1280" width="8.88671875" style="3"/>
    <col min="1281" max="1281" width="6" style="3" customWidth="1"/>
    <col min="1282" max="1282" width="28.44140625" style="3" customWidth="1"/>
    <col min="1283" max="1283" width="32.5546875" style="3" customWidth="1"/>
    <col min="1284" max="1284" width="11.88671875" style="3" customWidth="1"/>
    <col min="1285" max="1285" width="4.88671875" style="3" customWidth="1"/>
    <col min="1286" max="1286" width="4.6640625" style="3" customWidth="1"/>
    <col min="1287" max="1287" width="8" style="3" customWidth="1"/>
    <col min="1288" max="1288" width="3.88671875" style="3" customWidth="1"/>
    <col min="1289" max="1289" width="10.88671875" style="3" customWidth="1"/>
    <col min="1290" max="1290" width="2.77734375" style="3" customWidth="1"/>
    <col min="1291" max="1291" width="9.21875" style="3" customWidth="1"/>
    <col min="1292" max="1293" width="8.88671875" style="3"/>
    <col min="1294" max="1294" width="16.77734375" style="3" customWidth="1"/>
    <col min="1295" max="1298" width="8.88671875" style="3"/>
    <col min="1299" max="1299" width="10.77734375" style="3" customWidth="1"/>
    <col min="1300" max="1536" width="8.88671875" style="3"/>
    <col min="1537" max="1537" width="6" style="3" customWidth="1"/>
    <col min="1538" max="1538" width="28.44140625" style="3" customWidth="1"/>
    <col min="1539" max="1539" width="32.5546875" style="3" customWidth="1"/>
    <col min="1540" max="1540" width="11.88671875" style="3" customWidth="1"/>
    <col min="1541" max="1541" width="4.88671875" style="3" customWidth="1"/>
    <col min="1542" max="1542" width="4.6640625" style="3" customWidth="1"/>
    <col min="1543" max="1543" width="8" style="3" customWidth="1"/>
    <col min="1544" max="1544" width="3.88671875" style="3" customWidth="1"/>
    <col min="1545" max="1545" width="10.88671875" style="3" customWidth="1"/>
    <col min="1546" max="1546" width="2.77734375" style="3" customWidth="1"/>
    <col min="1547" max="1547" width="9.21875" style="3" customWidth="1"/>
    <col min="1548" max="1549" width="8.88671875" style="3"/>
    <col min="1550" max="1550" width="16.77734375" style="3" customWidth="1"/>
    <col min="1551" max="1554" width="8.88671875" style="3"/>
    <col min="1555" max="1555" width="10.77734375" style="3" customWidth="1"/>
    <col min="1556" max="1792" width="8.88671875" style="3"/>
    <col min="1793" max="1793" width="6" style="3" customWidth="1"/>
    <col min="1794" max="1794" width="28.44140625" style="3" customWidth="1"/>
    <col min="1795" max="1795" width="32.5546875" style="3" customWidth="1"/>
    <col min="1796" max="1796" width="11.88671875" style="3" customWidth="1"/>
    <col min="1797" max="1797" width="4.88671875" style="3" customWidth="1"/>
    <col min="1798" max="1798" width="4.6640625" style="3" customWidth="1"/>
    <col min="1799" max="1799" width="8" style="3" customWidth="1"/>
    <col min="1800" max="1800" width="3.88671875" style="3" customWidth="1"/>
    <col min="1801" max="1801" width="10.88671875" style="3" customWidth="1"/>
    <col min="1802" max="1802" width="2.77734375" style="3" customWidth="1"/>
    <col min="1803" max="1803" width="9.21875" style="3" customWidth="1"/>
    <col min="1804" max="1805" width="8.88671875" style="3"/>
    <col min="1806" max="1806" width="16.77734375" style="3" customWidth="1"/>
    <col min="1807" max="1810" width="8.88671875" style="3"/>
    <col min="1811" max="1811" width="10.77734375" style="3" customWidth="1"/>
    <col min="1812" max="2048" width="8.88671875" style="3"/>
    <col min="2049" max="2049" width="6" style="3" customWidth="1"/>
    <col min="2050" max="2050" width="28.44140625" style="3" customWidth="1"/>
    <col min="2051" max="2051" width="32.5546875" style="3" customWidth="1"/>
    <col min="2052" max="2052" width="11.88671875" style="3" customWidth="1"/>
    <col min="2053" max="2053" width="4.88671875" style="3" customWidth="1"/>
    <col min="2054" max="2054" width="4.6640625" style="3" customWidth="1"/>
    <col min="2055" max="2055" width="8" style="3" customWidth="1"/>
    <col min="2056" max="2056" width="3.88671875" style="3" customWidth="1"/>
    <col min="2057" max="2057" width="10.88671875" style="3" customWidth="1"/>
    <col min="2058" max="2058" width="2.77734375" style="3" customWidth="1"/>
    <col min="2059" max="2059" width="9.21875" style="3" customWidth="1"/>
    <col min="2060" max="2061" width="8.88671875" style="3"/>
    <col min="2062" max="2062" width="16.77734375" style="3" customWidth="1"/>
    <col min="2063" max="2066" width="8.88671875" style="3"/>
    <col min="2067" max="2067" width="10.77734375" style="3" customWidth="1"/>
    <col min="2068" max="2304" width="8.88671875" style="3"/>
    <col min="2305" max="2305" width="6" style="3" customWidth="1"/>
    <col min="2306" max="2306" width="28.44140625" style="3" customWidth="1"/>
    <col min="2307" max="2307" width="32.5546875" style="3" customWidth="1"/>
    <col min="2308" max="2308" width="11.88671875" style="3" customWidth="1"/>
    <col min="2309" max="2309" width="4.88671875" style="3" customWidth="1"/>
    <col min="2310" max="2310" width="4.6640625" style="3" customWidth="1"/>
    <col min="2311" max="2311" width="8" style="3" customWidth="1"/>
    <col min="2312" max="2312" width="3.88671875" style="3" customWidth="1"/>
    <col min="2313" max="2313" width="10.88671875" style="3" customWidth="1"/>
    <col min="2314" max="2314" width="2.77734375" style="3" customWidth="1"/>
    <col min="2315" max="2315" width="9.21875" style="3" customWidth="1"/>
    <col min="2316" max="2317" width="8.88671875" style="3"/>
    <col min="2318" max="2318" width="16.77734375" style="3" customWidth="1"/>
    <col min="2319" max="2322" width="8.88671875" style="3"/>
    <col min="2323" max="2323" width="10.77734375" style="3" customWidth="1"/>
    <col min="2324" max="2560" width="8.88671875" style="3"/>
    <col min="2561" max="2561" width="6" style="3" customWidth="1"/>
    <col min="2562" max="2562" width="28.44140625" style="3" customWidth="1"/>
    <col min="2563" max="2563" width="32.5546875" style="3" customWidth="1"/>
    <col min="2564" max="2564" width="11.88671875" style="3" customWidth="1"/>
    <col min="2565" max="2565" width="4.88671875" style="3" customWidth="1"/>
    <col min="2566" max="2566" width="4.6640625" style="3" customWidth="1"/>
    <col min="2567" max="2567" width="8" style="3" customWidth="1"/>
    <col min="2568" max="2568" width="3.88671875" style="3" customWidth="1"/>
    <col min="2569" max="2569" width="10.88671875" style="3" customWidth="1"/>
    <col min="2570" max="2570" width="2.77734375" style="3" customWidth="1"/>
    <col min="2571" max="2571" width="9.21875" style="3" customWidth="1"/>
    <col min="2572" max="2573" width="8.88671875" style="3"/>
    <col min="2574" max="2574" width="16.77734375" style="3" customWidth="1"/>
    <col min="2575" max="2578" width="8.88671875" style="3"/>
    <col min="2579" max="2579" width="10.77734375" style="3" customWidth="1"/>
    <col min="2580" max="2816" width="8.88671875" style="3"/>
    <col min="2817" max="2817" width="6" style="3" customWidth="1"/>
    <col min="2818" max="2818" width="28.44140625" style="3" customWidth="1"/>
    <col min="2819" max="2819" width="32.5546875" style="3" customWidth="1"/>
    <col min="2820" max="2820" width="11.88671875" style="3" customWidth="1"/>
    <col min="2821" max="2821" width="4.88671875" style="3" customWidth="1"/>
    <col min="2822" max="2822" width="4.6640625" style="3" customWidth="1"/>
    <col min="2823" max="2823" width="8" style="3" customWidth="1"/>
    <col min="2824" max="2824" width="3.88671875" style="3" customWidth="1"/>
    <col min="2825" max="2825" width="10.88671875" style="3" customWidth="1"/>
    <col min="2826" max="2826" width="2.77734375" style="3" customWidth="1"/>
    <col min="2827" max="2827" width="9.21875" style="3" customWidth="1"/>
    <col min="2828" max="2829" width="8.88671875" style="3"/>
    <col min="2830" max="2830" width="16.77734375" style="3" customWidth="1"/>
    <col min="2831" max="2834" width="8.88671875" style="3"/>
    <col min="2835" max="2835" width="10.77734375" style="3" customWidth="1"/>
    <col min="2836" max="3072" width="8.88671875" style="3"/>
    <col min="3073" max="3073" width="6" style="3" customWidth="1"/>
    <col min="3074" max="3074" width="28.44140625" style="3" customWidth="1"/>
    <col min="3075" max="3075" width="32.5546875" style="3" customWidth="1"/>
    <col min="3076" max="3076" width="11.88671875" style="3" customWidth="1"/>
    <col min="3077" max="3077" width="4.88671875" style="3" customWidth="1"/>
    <col min="3078" max="3078" width="4.6640625" style="3" customWidth="1"/>
    <col min="3079" max="3079" width="8" style="3" customWidth="1"/>
    <col min="3080" max="3080" width="3.88671875" style="3" customWidth="1"/>
    <col min="3081" max="3081" width="10.88671875" style="3" customWidth="1"/>
    <col min="3082" max="3082" width="2.77734375" style="3" customWidth="1"/>
    <col min="3083" max="3083" width="9.21875" style="3" customWidth="1"/>
    <col min="3084" max="3085" width="8.88671875" style="3"/>
    <col min="3086" max="3086" width="16.77734375" style="3" customWidth="1"/>
    <col min="3087" max="3090" width="8.88671875" style="3"/>
    <col min="3091" max="3091" width="10.77734375" style="3" customWidth="1"/>
    <col min="3092" max="3328" width="8.88671875" style="3"/>
    <col min="3329" max="3329" width="6" style="3" customWidth="1"/>
    <col min="3330" max="3330" width="28.44140625" style="3" customWidth="1"/>
    <col min="3331" max="3331" width="32.5546875" style="3" customWidth="1"/>
    <col min="3332" max="3332" width="11.88671875" style="3" customWidth="1"/>
    <col min="3333" max="3333" width="4.88671875" style="3" customWidth="1"/>
    <col min="3334" max="3334" width="4.6640625" style="3" customWidth="1"/>
    <col min="3335" max="3335" width="8" style="3" customWidth="1"/>
    <col min="3336" max="3336" width="3.88671875" style="3" customWidth="1"/>
    <col min="3337" max="3337" width="10.88671875" style="3" customWidth="1"/>
    <col min="3338" max="3338" width="2.77734375" style="3" customWidth="1"/>
    <col min="3339" max="3339" width="9.21875" style="3" customWidth="1"/>
    <col min="3340" max="3341" width="8.88671875" style="3"/>
    <col min="3342" max="3342" width="16.77734375" style="3" customWidth="1"/>
    <col min="3343" max="3346" width="8.88671875" style="3"/>
    <col min="3347" max="3347" width="10.77734375" style="3" customWidth="1"/>
    <col min="3348" max="3584" width="8.88671875" style="3"/>
    <col min="3585" max="3585" width="6" style="3" customWidth="1"/>
    <col min="3586" max="3586" width="28.44140625" style="3" customWidth="1"/>
    <col min="3587" max="3587" width="32.5546875" style="3" customWidth="1"/>
    <col min="3588" max="3588" width="11.88671875" style="3" customWidth="1"/>
    <col min="3589" max="3589" width="4.88671875" style="3" customWidth="1"/>
    <col min="3590" max="3590" width="4.6640625" style="3" customWidth="1"/>
    <col min="3591" max="3591" width="8" style="3" customWidth="1"/>
    <col min="3592" max="3592" width="3.88671875" style="3" customWidth="1"/>
    <col min="3593" max="3593" width="10.88671875" style="3" customWidth="1"/>
    <col min="3594" max="3594" width="2.77734375" style="3" customWidth="1"/>
    <col min="3595" max="3595" width="9.21875" style="3" customWidth="1"/>
    <col min="3596" max="3597" width="8.88671875" style="3"/>
    <col min="3598" max="3598" width="16.77734375" style="3" customWidth="1"/>
    <col min="3599" max="3602" width="8.88671875" style="3"/>
    <col min="3603" max="3603" width="10.77734375" style="3" customWidth="1"/>
    <col min="3604" max="3840" width="8.88671875" style="3"/>
    <col min="3841" max="3841" width="6" style="3" customWidth="1"/>
    <col min="3842" max="3842" width="28.44140625" style="3" customWidth="1"/>
    <col min="3843" max="3843" width="32.5546875" style="3" customWidth="1"/>
    <col min="3844" max="3844" width="11.88671875" style="3" customWidth="1"/>
    <col min="3845" max="3845" width="4.88671875" style="3" customWidth="1"/>
    <col min="3846" max="3846" width="4.6640625" style="3" customWidth="1"/>
    <col min="3847" max="3847" width="8" style="3" customWidth="1"/>
    <col min="3848" max="3848" width="3.88671875" style="3" customWidth="1"/>
    <col min="3849" max="3849" width="10.88671875" style="3" customWidth="1"/>
    <col min="3850" max="3850" width="2.77734375" style="3" customWidth="1"/>
    <col min="3851" max="3851" width="9.21875" style="3" customWidth="1"/>
    <col min="3852" max="3853" width="8.88671875" style="3"/>
    <col min="3854" max="3854" width="16.77734375" style="3" customWidth="1"/>
    <col min="3855" max="3858" width="8.88671875" style="3"/>
    <col min="3859" max="3859" width="10.77734375" style="3" customWidth="1"/>
    <col min="3860" max="4096" width="8.88671875" style="3"/>
    <col min="4097" max="4097" width="6" style="3" customWidth="1"/>
    <col min="4098" max="4098" width="28.44140625" style="3" customWidth="1"/>
    <col min="4099" max="4099" width="32.5546875" style="3" customWidth="1"/>
    <col min="4100" max="4100" width="11.88671875" style="3" customWidth="1"/>
    <col min="4101" max="4101" width="4.88671875" style="3" customWidth="1"/>
    <col min="4102" max="4102" width="4.6640625" style="3" customWidth="1"/>
    <col min="4103" max="4103" width="8" style="3" customWidth="1"/>
    <col min="4104" max="4104" width="3.88671875" style="3" customWidth="1"/>
    <col min="4105" max="4105" width="10.88671875" style="3" customWidth="1"/>
    <col min="4106" max="4106" width="2.77734375" style="3" customWidth="1"/>
    <col min="4107" max="4107" width="9.21875" style="3" customWidth="1"/>
    <col min="4108" max="4109" width="8.88671875" style="3"/>
    <col min="4110" max="4110" width="16.77734375" style="3" customWidth="1"/>
    <col min="4111" max="4114" width="8.88671875" style="3"/>
    <col min="4115" max="4115" width="10.77734375" style="3" customWidth="1"/>
    <col min="4116" max="4352" width="8.88671875" style="3"/>
    <col min="4353" max="4353" width="6" style="3" customWidth="1"/>
    <col min="4354" max="4354" width="28.44140625" style="3" customWidth="1"/>
    <col min="4355" max="4355" width="32.5546875" style="3" customWidth="1"/>
    <col min="4356" max="4356" width="11.88671875" style="3" customWidth="1"/>
    <col min="4357" max="4357" width="4.88671875" style="3" customWidth="1"/>
    <col min="4358" max="4358" width="4.6640625" style="3" customWidth="1"/>
    <col min="4359" max="4359" width="8" style="3" customWidth="1"/>
    <col min="4360" max="4360" width="3.88671875" style="3" customWidth="1"/>
    <col min="4361" max="4361" width="10.88671875" style="3" customWidth="1"/>
    <col min="4362" max="4362" width="2.77734375" style="3" customWidth="1"/>
    <col min="4363" max="4363" width="9.21875" style="3" customWidth="1"/>
    <col min="4364" max="4365" width="8.88671875" style="3"/>
    <col min="4366" max="4366" width="16.77734375" style="3" customWidth="1"/>
    <col min="4367" max="4370" width="8.88671875" style="3"/>
    <col min="4371" max="4371" width="10.77734375" style="3" customWidth="1"/>
    <col min="4372" max="4608" width="8.88671875" style="3"/>
    <col min="4609" max="4609" width="6" style="3" customWidth="1"/>
    <col min="4610" max="4610" width="28.44140625" style="3" customWidth="1"/>
    <col min="4611" max="4611" width="32.5546875" style="3" customWidth="1"/>
    <col min="4612" max="4612" width="11.88671875" style="3" customWidth="1"/>
    <col min="4613" max="4613" width="4.88671875" style="3" customWidth="1"/>
    <col min="4614" max="4614" width="4.6640625" style="3" customWidth="1"/>
    <col min="4615" max="4615" width="8" style="3" customWidth="1"/>
    <col min="4616" max="4616" width="3.88671875" style="3" customWidth="1"/>
    <col min="4617" max="4617" width="10.88671875" style="3" customWidth="1"/>
    <col min="4618" max="4618" width="2.77734375" style="3" customWidth="1"/>
    <col min="4619" max="4619" width="9.21875" style="3" customWidth="1"/>
    <col min="4620" max="4621" width="8.88671875" style="3"/>
    <col min="4622" max="4622" width="16.77734375" style="3" customWidth="1"/>
    <col min="4623" max="4626" width="8.88671875" style="3"/>
    <col min="4627" max="4627" width="10.77734375" style="3" customWidth="1"/>
    <col min="4628" max="4864" width="8.88671875" style="3"/>
    <col min="4865" max="4865" width="6" style="3" customWidth="1"/>
    <col min="4866" max="4866" width="28.44140625" style="3" customWidth="1"/>
    <col min="4867" max="4867" width="32.5546875" style="3" customWidth="1"/>
    <col min="4868" max="4868" width="11.88671875" style="3" customWidth="1"/>
    <col min="4869" max="4869" width="4.88671875" style="3" customWidth="1"/>
    <col min="4870" max="4870" width="4.6640625" style="3" customWidth="1"/>
    <col min="4871" max="4871" width="8" style="3" customWidth="1"/>
    <col min="4872" max="4872" width="3.88671875" style="3" customWidth="1"/>
    <col min="4873" max="4873" width="10.88671875" style="3" customWidth="1"/>
    <col min="4874" max="4874" width="2.77734375" style="3" customWidth="1"/>
    <col min="4875" max="4875" width="9.21875" style="3" customWidth="1"/>
    <col min="4876" max="4877" width="8.88671875" style="3"/>
    <col min="4878" max="4878" width="16.77734375" style="3" customWidth="1"/>
    <col min="4879" max="4882" width="8.88671875" style="3"/>
    <col min="4883" max="4883" width="10.77734375" style="3" customWidth="1"/>
    <col min="4884" max="5120" width="8.88671875" style="3"/>
    <col min="5121" max="5121" width="6" style="3" customWidth="1"/>
    <col min="5122" max="5122" width="28.44140625" style="3" customWidth="1"/>
    <col min="5123" max="5123" width="32.5546875" style="3" customWidth="1"/>
    <col min="5124" max="5124" width="11.88671875" style="3" customWidth="1"/>
    <col min="5125" max="5125" width="4.88671875" style="3" customWidth="1"/>
    <col min="5126" max="5126" width="4.6640625" style="3" customWidth="1"/>
    <col min="5127" max="5127" width="8" style="3" customWidth="1"/>
    <col min="5128" max="5128" width="3.88671875" style="3" customWidth="1"/>
    <col min="5129" max="5129" width="10.88671875" style="3" customWidth="1"/>
    <col min="5130" max="5130" width="2.77734375" style="3" customWidth="1"/>
    <col min="5131" max="5131" width="9.21875" style="3" customWidth="1"/>
    <col min="5132" max="5133" width="8.88671875" style="3"/>
    <col min="5134" max="5134" width="16.77734375" style="3" customWidth="1"/>
    <col min="5135" max="5138" width="8.88671875" style="3"/>
    <col min="5139" max="5139" width="10.77734375" style="3" customWidth="1"/>
    <col min="5140" max="5376" width="8.88671875" style="3"/>
    <col min="5377" max="5377" width="6" style="3" customWidth="1"/>
    <col min="5378" max="5378" width="28.44140625" style="3" customWidth="1"/>
    <col min="5379" max="5379" width="32.5546875" style="3" customWidth="1"/>
    <col min="5380" max="5380" width="11.88671875" style="3" customWidth="1"/>
    <col min="5381" max="5381" width="4.88671875" style="3" customWidth="1"/>
    <col min="5382" max="5382" width="4.6640625" style="3" customWidth="1"/>
    <col min="5383" max="5383" width="8" style="3" customWidth="1"/>
    <col min="5384" max="5384" width="3.88671875" style="3" customWidth="1"/>
    <col min="5385" max="5385" width="10.88671875" style="3" customWidth="1"/>
    <col min="5386" max="5386" width="2.77734375" style="3" customWidth="1"/>
    <col min="5387" max="5387" width="9.21875" style="3" customWidth="1"/>
    <col min="5388" max="5389" width="8.88671875" style="3"/>
    <col min="5390" max="5390" width="16.77734375" style="3" customWidth="1"/>
    <col min="5391" max="5394" width="8.88671875" style="3"/>
    <col min="5395" max="5395" width="10.77734375" style="3" customWidth="1"/>
    <col min="5396" max="5632" width="8.88671875" style="3"/>
    <col min="5633" max="5633" width="6" style="3" customWidth="1"/>
    <col min="5634" max="5634" width="28.44140625" style="3" customWidth="1"/>
    <col min="5635" max="5635" width="32.5546875" style="3" customWidth="1"/>
    <col min="5636" max="5636" width="11.88671875" style="3" customWidth="1"/>
    <col min="5637" max="5637" width="4.88671875" style="3" customWidth="1"/>
    <col min="5638" max="5638" width="4.6640625" style="3" customWidth="1"/>
    <col min="5639" max="5639" width="8" style="3" customWidth="1"/>
    <col min="5640" max="5640" width="3.88671875" style="3" customWidth="1"/>
    <col min="5641" max="5641" width="10.88671875" style="3" customWidth="1"/>
    <col min="5642" max="5642" width="2.77734375" style="3" customWidth="1"/>
    <col min="5643" max="5643" width="9.21875" style="3" customWidth="1"/>
    <col min="5644" max="5645" width="8.88671875" style="3"/>
    <col min="5646" max="5646" width="16.77734375" style="3" customWidth="1"/>
    <col min="5647" max="5650" width="8.88671875" style="3"/>
    <col min="5651" max="5651" width="10.77734375" style="3" customWidth="1"/>
    <col min="5652" max="5888" width="8.88671875" style="3"/>
    <col min="5889" max="5889" width="6" style="3" customWidth="1"/>
    <col min="5890" max="5890" width="28.44140625" style="3" customWidth="1"/>
    <col min="5891" max="5891" width="32.5546875" style="3" customWidth="1"/>
    <col min="5892" max="5892" width="11.88671875" style="3" customWidth="1"/>
    <col min="5893" max="5893" width="4.88671875" style="3" customWidth="1"/>
    <col min="5894" max="5894" width="4.6640625" style="3" customWidth="1"/>
    <col min="5895" max="5895" width="8" style="3" customWidth="1"/>
    <col min="5896" max="5896" width="3.88671875" style="3" customWidth="1"/>
    <col min="5897" max="5897" width="10.88671875" style="3" customWidth="1"/>
    <col min="5898" max="5898" width="2.77734375" style="3" customWidth="1"/>
    <col min="5899" max="5899" width="9.21875" style="3" customWidth="1"/>
    <col min="5900" max="5901" width="8.88671875" style="3"/>
    <col min="5902" max="5902" width="16.77734375" style="3" customWidth="1"/>
    <col min="5903" max="5906" width="8.88671875" style="3"/>
    <col min="5907" max="5907" width="10.77734375" style="3" customWidth="1"/>
    <col min="5908" max="6144" width="8.88671875" style="3"/>
    <col min="6145" max="6145" width="6" style="3" customWidth="1"/>
    <col min="6146" max="6146" width="28.44140625" style="3" customWidth="1"/>
    <col min="6147" max="6147" width="32.5546875" style="3" customWidth="1"/>
    <col min="6148" max="6148" width="11.88671875" style="3" customWidth="1"/>
    <col min="6149" max="6149" width="4.88671875" style="3" customWidth="1"/>
    <col min="6150" max="6150" width="4.6640625" style="3" customWidth="1"/>
    <col min="6151" max="6151" width="8" style="3" customWidth="1"/>
    <col min="6152" max="6152" width="3.88671875" style="3" customWidth="1"/>
    <col min="6153" max="6153" width="10.88671875" style="3" customWidth="1"/>
    <col min="6154" max="6154" width="2.77734375" style="3" customWidth="1"/>
    <col min="6155" max="6155" width="9.21875" style="3" customWidth="1"/>
    <col min="6156" max="6157" width="8.88671875" style="3"/>
    <col min="6158" max="6158" width="16.77734375" style="3" customWidth="1"/>
    <col min="6159" max="6162" width="8.88671875" style="3"/>
    <col min="6163" max="6163" width="10.77734375" style="3" customWidth="1"/>
    <col min="6164" max="6400" width="8.88671875" style="3"/>
    <col min="6401" max="6401" width="6" style="3" customWidth="1"/>
    <col min="6402" max="6402" width="28.44140625" style="3" customWidth="1"/>
    <col min="6403" max="6403" width="32.5546875" style="3" customWidth="1"/>
    <col min="6404" max="6404" width="11.88671875" style="3" customWidth="1"/>
    <col min="6405" max="6405" width="4.88671875" style="3" customWidth="1"/>
    <col min="6406" max="6406" width="4.6640625" style="3" customWidth="1"/>
    <col min="6407" max="6407" width="8" style="3" customWidth="1"/>
    <col min="6408" max="6408" width="3.88671875" style="3" customWidth="1"/>
    <col min="6409" max="6409" width="10.88671875" style="3" customWidth="1"/>
    <col min="6410" max="6410" width="2.77734375" style="3" customWidth="1"/>
    <col min="6411" max="6411" width="9.21875" style="3" customWidth="1"/>
    <col min="6412" max="6413" width="8.88671875" style="3"/>
    <col min="6414" max="6414" width="16.77734375" style="3" customWidth="1"/>
    <col min="6415" max="6418" width="8.88671875" style="3"/>
    <col min="6419" max="6419" width="10.77734375" style="3" customWidth="1"/>
    <col min="6420" max="6656" width="8.88671875" style="3"/>
    <col min="6657" max="6657" width="6" style="3" customWidth="1"/>
    <col min="6658" max="6658" width="28.44140625" style="3" customWidth="1"/>
    <col min="6659" max="6659" width="32.5546875" style="3" customWidth="1"/>
    <col min="6660" max="6660" width="11.88671875" style="3" customWidth="1"/>
    <col min="6661" max="6661" width="4.88671875" style="3" customWidth="1"/>
    <col min="6662" max="6662" width="4.6640625" style="3" customWidth="1"/>
    <col min="6663" max="6663" width="8" style="3" customWidth="1"/>
    <col min="6664" max="6664" width="3.88671875" style="3" customWidth="1"/>
    <col min="6665" max="6665" width="10.88671875" style="3" customWidth="1"/>
    <col min="6666" max="6666" width="2.77734375" style="3" customWidth="1"/>
    <col min="6667" max="6667" width="9.21875" style="3" customWidth="1"/>
    <col min="6668" max="6669" width="8.88671875" style="3"/>
    <col min="6670" max="6670" width="16.77734375" style="3" customWidth="1"/>
    <col min="6671" max="6674" width="8.88671875" style="3"/>
    <col min="6675" max="6675" width="10.77734375" style="3" customWidth="1"/>
    <col min="6676" max="6912" width="8.88671875" style="3"/>
    <col min="6913" max="6913" width="6" style="3" customWidth="1"/>
    <col min="6914" max="6914" width="28.44140625" style="3" customWidth="1"/>
    <col min="6915" max="6915" width="32.5546875" style="3" customWidth="1"/>
    <col min="6916" max="6916" width="11.88671875" style="3" customWidth="1"/>
    <col min="6917" max="6917" width="4.88671875" style="3" customWidth="1"/>
    <col min="6918" max="6918" width="4.6640625" style="3" customWidth="1"/>
    <col min="6919" max="6919" width="8" style="3" customWidth="1"/>
    <col min="6920" max="6920" width="3.88671875" style="3" customWidth="1"/>
    <col min="6921" max="6921" width="10.88671875" style="3" customWidth="1"/>
    <col min="6922" max="6922" width="2.77734375" style="3" customWidth="1"/>
    <col min="6923" max="6923" width="9.21875" style="3" customWidth="1"/>
    <col min="6924" max="6925" width="8.88671875" style="3"/>
    <col min="6926" max="6926" width="16.77734375" style="3" customWidth="1"/>
    <col min="6927" max="6930" width="8.88671875" style="3"/>
    <col min="6931" max="6931" width="10.77734375" style="3" customWidth="1"/>
    <col min="6932" max="7168" width="8.88671875" style="3"/>
    <col min="7169" max="7169" width="6" style="3" customWidth="1"/>
    <col min="7170" max="7170" width="28.44140625" style="3" customWidth="1"/>
    <col min="7171" max="7171" width="32.5546875" style="3" customWidth="1"/>
    <col min="7172" max="7172" width="11.88671875" style="3" customWidth="1"/>
    <col min="7173" max="7173" width="4.88671875" style="3" customWidth="1"/>
    <col min="7174" max="7174" width="4.6640625" style="3" customWidth="1"/>
    <col min="7175" max="7175" width="8" style="3" customWidth="1"/>
    <col min="7176" max="7176" width="3.88671875" style="3" customWidth="1"/>
    <col min="7177" max="7177" width="10.88671875" style="3" customWidth="1"/>
    <col min="7178" max="7178" width="2.77734375" style="3" customWidth="1"/>
    <col min="7179" max="7179" width="9.21875" style="3" customWidth="1"/>
    <col min="7180" max="7181" width="8.88671875" style="3"/>
    <col min="7182" max="7182" width="16.77734375" style="3" customWidth="1"/>
    <col min="7183" max="7186" width="8.88671875" style="3"/>
    <col min="7187" max="7187" width="10.77734375" style="3" customWidth="1"/>
    <col min="7188" max="7424" width="8.88671875" style="3"/>
    <col min="7425" max="7425" width="6" style="3" customWidth="1"/>
    <col min="7426" max="7426" width="28.44140625" style="3" customWidth="1"/>
    <col min="7427" max="7427" width="32.5546875" style="3" customWidth="1"/>
    <col min="7428" max="7428" width="11.88671875" style="3" customWidth="1"/>
    <col min="7429" max="7429" width="4.88671875" style="3" customWidth="1"/>
    <col min="7430" max="7430" width="4.6640625" style="3" customWidth="1"/>
    <col min="7431" max="7431" width="8" style="3" customWidth="1"/>
    <col min="7432" max="7432" width="3.88671875" style="3" customWidth="1"/>
    <col min="7433" max="7433" width="10.88671875" style="3" customWidth="1"/>
    <col min="7434" max="7434" width="2.77734375" style="3" customWidth="1"/>
    <col min="7435" max="7435" width="9.21875" style="3" customWidth="1"/>
    <col min="7436" max="7437" width="8.88671875" style="3"/>
    <col min="7438" max="7438" width="16.77734375" style="3" customWidth="1"/>
    <col min="7439" max="7442" width="8.88671875" style="3"/>
    <col min="7443" max="7443" width="10.77734375" style="3" customWidth="1"/>
    <col min="7444" max="7680" width="8.88671875" style="3"/>
    <col min="7681" max="7681" width="6" style="3" customWidth="1"/>
    <col min="7682" max="7682" width="28.44140625" style="3" customWidth="1"/>
    <col min="7683" max="7683" width="32.5546875" style="3" customWidth="1"/>
    <col min="7684" max="7684" width="11.88671875" style="3" customWidth="1"/>
    <col min="7685" max="7685" width="4.88671875" style="3" customWidth="1"/>
    <col min="7686" max="7686" width="4.6640625" style="3" customWidth="1"/>
    <col min="7687" max="7687" width="8" style="3" customWidth="1"/>
    <col min="7688" max="7688" width="3.88671875" style="3" customWidth="1"/>
    <col min="7689" max="7689" width="10.88671875" style="3" customWidth="1"/>
    <col min="7690" max="7690" width="2.77734375" style="3" customWidth="1"/>
    <col min="7691" max="7691" width="9.21875" style="3" customWidth="1"/>
    <col min="7692" max="7693" width="8.88671875" style="3"/>
    <col min="7694" max="7694" width="16.77734375" style="3" customWidth="1"/>
    <col min="7695" max="7698" width="8.88671875" style="3"/>
    <col min="7699" max="7699" width="10.77734375" style="3" customWidth="1"/>
    <col min="7700" max="7936" width="8.88671875" style="3"/>
    <col min="7937" max="7937" width="6" style="3" customWidth="1"/>
    <col min="7938" max="7938" width="28.44140625" style="3" customWidth="1"/>
    <col min="7939" max="7939" width="32.5546875" style="3" customWidth="1"/>
    <col min="7940" max="7940" width="11.88671875" style="3" customWidth="1"/>
    <col min="7941" max="7941" width="4.88671875" style="3" customWidth="1"/>
    <col min="7942" max="7942" width="4.6640625" style="3" customWidth="1"/>
    <col min="7943" max="7943" width="8" style="3" customWidth="1"/>
    <col min="7944" max="7944" width="3.88671875" style="3" customWidth="1"/>
    <col min="7945" max="7945" width="10.88671875" style="3" customWidth="1"/>
    <col min="7946" max="7946" width="2.77734375" style="3" customWidth="1"/>
    <col min="7947" max="7947" width="9.21875" style="3" customWidth="1"/>
    <col min="7948" max="7949" width="8.88671875" style="3"/>
    <col min="7950" max="7950" width="16.77734375" style="3" customWidth="1"/>
    <col min="7951" max="7954" width="8.88671875" style="3"/>
    <col min="7955" max="7955" width="10.77734375" style="3" customWidth="1"/>
    <col min="7956" max="8192" width="8.88671875" style="3"/>
    <col min="8193" max="8193" width="6" style="3" customWidth="1"/>
    <col min="8194" max="8194" width="28.44140625" style="3" customWidth="1"/>
    <col min="8195" max="8195" width="32.5546875" style="3" customWidth="1"/>
    <col min="8196" max="8196" width="11.88671875" style="3" customWidth="1"/>
    <col min="8197" max="8197" width="4.88671875" style="3" customWidth="1"/>
    <col min="8198" max="8198" width="4.6640625" style="3" customWidth="1"/>
    <col min="8199" max="8199" width="8" style="3" customWidth="1"/>
    <col min="8200" max="8200" width="3.88671875" style="3" customWidth="1"/>
    <col min="8201" max="8201" width="10.88671875" style="3" customWidth="1"/>
    <col min="8202" max="8202" width="2.77734375" style="3" customWidth="1"/>
    <col min="8203" max="8203" width="9.21875" style="3" customWidth="1"/>
    <col min="8204" max="8205" width="8.88671875" style="3"/>
    <col min="8206" max="8206" width="16.77734375" style="3" customWidth="1"/>
    <col min="8207" max="8210" width="8.88671875" style="3"/>
    <col min="8211" max="8211" width="10.77734375" style="3" customWidth="1"/>
    <col min="8212" max="8448" width="8.88671875" style="3"/>
    <col min="8449" max="8449" width="6" style="3" customWidth="1"/>
    <col min="8450" max="8450" width="28.44140625" style="3" customWidth="1"/>
    <col min="8451" max="8451" width="32.5546875" style="3" customWidth="1"/>
    <col min="8452" max="8452" width="11.88671875" style="3" customWidth="1"/>
    <col min="8453" max="8453" width="4.88671875" style="3" customWidth="1"/>
    <col min="8454" max="8454" width="4.6640625" style="3" customWidth="1"/>
    <col min="8455" max="8455" width="8" style="3" customWidth="1"/>
    <col min="8456" max="8456" width="3.88671875" style="3" customWidth="1"/>
    <col min="8457" max="8457" width="10.88671875" style="3" customWidth="1"/>
    <col min="8458" max="8458" width="2.77734375" style="3" customWidth="1"/>
    <col min="8459" max="8459" width="9.21875" style="3" customWidth="1"/>
    <col min="8460" max="8461" width="8.88671875" style="3"/>
    <col min="8462" max="8462" width="16.77734375" style="3" customWidth="1"/>
    <col min="8463" max="8466" width="8.88671875" style="3"/>
    <col min="8467" max="8467" width="10.77734375" style="3" customWidth="1"/>
    <col min="8468" max="8704" width="8.88671875" style="3"/>
    <col min="8705" max="8705" width="6" style="3" customWidth="1"/>
    <col min="8706" max="8706" width="28.44140625" style="3" customWidth="1"/>
    <col min="8707" max="8707" width="32.5546875" style="3" customWidth="1"/>
    <col min="8708" max="8708" width="11.88671875" style="3" customWidth="1"/>
    <col min="8709" max="8709" width="4.88671875" style="3" customWidth="1"/>
    <col min="8710" max="8710" width="4.6640625" style="3" customWidth="1"/>
    <col min="8711" max="8711" width="8" style="3" customWidth="1"/>
    <col min="8712" max="8712" width="3.88671875" style="3" customWidth="1"/>
    <col min="8713" max="8713" width="10.88671875" style="3" customWidth="1"/>
    <col min="8714" max="8714" width="2.77734375" style="3" customWidth="1"/>
    <col min="8715" max="8715" width="9.21875" style="3" customWidth="1"/>
    <col min="8716" max="8717" width="8.88671875" style="3"/>
    <col min="8718" max="8718" width="16.77734375" style="3" customWidth="1"/>
    <col min="8719" max="8722" width="8.88671875" style="3"/>
    <col min="8723" max="8723" width="10.77734375" style="3" customWidth="1"/>
    <col min="8724" max="8960" width="8.88671875" style="3"/>
    <col min="8961" max="8961" width="6" style="3" customWidth="1"/>
    <col min="8962" max="8962" width="28.44140625" style="3" customWidth="1"/>
    <col min="8963" max="8963" width="32.5546875" style="3" customWidth="1"/>
    <col min="8964" max="8964" width="11.88671875" style="3" customWidth="1"/>
    <col min="8965" max="8965" width="4.88671875" style="3" customWidth="1"/>
    <col min="8966" max="8966" width="4.6640625" style="3" customWidth="1"/>
    <col min="8967" max="8967" width="8" style="3" customWidth="1"/>
    <col min="8968" max="8968" width="3.88671875" style="3" customWidth="1"/>
    <col min="8969" max="8969" width="10.88671875" style="3" customWidth="1"/>
    <col min="8970" max="8970" width="2.77734375" style="3" customWidth="1"/>
    <col min="8971" max="8971" width="9.21875" style="3" customWidth="1"/>
    <col min="8972" max="8973" width="8.88671875" style="3"/>
    <col min="8974" max="8974" width="16.77734375" style="3" customWidth="1"/>
    <col min="8975" max="8978" width="8.88671875" style="3"/>
    <col min="8979" max="8979" width="10.77734375" style="3" customWidth="1"/>
    <col min="8980" max="9216" width="8.88671875" style="3"/>
    <col min="9217" max="9217" width="6" style="3" customWidth="1"/>
    <col min="9218" max="9218" width="28.44140625" style="3" customWidth="1"/>
    <col min="9219" max="9219" width="32.5546875" style="3" customWidth="1"/>
    <col min="9220" max="9220" width="11.88671875" style="3" customWidth="1"/>
    <col min="9221" max="9221" width="4.88671875" style="3" customWidth="1"/>
    <col min="9222" max="9222" width="4.6640625" style="3" customWidth="1"/>
    <col min="9223" max="9223" width="8" style="3" customWidth="1"/>
    <col min="9224" max="9224" width="3.88671875" style="3" customWidth="1"/>
    <col min="9225" max="9225" width="10.88671875" style="3" customWidth="1"/>
    <col min="9226" max="9226" width="2.77734375" style="3" customWidth="1"/>
    <col min="9227" max="9227" width="9.21875" style="3" customWidth="1"/>
    <col min="9228" max="9229" width="8.88671875" style="3"/>
    <col min="9230" max="9230" width="16.77734375" style="3" customWidth="1"/>
    <col min="9231" max="9234" width="8.88671875" style="3"/>
    <col min="9235" max="9235" width="10.77734375" style="3" customWidth="1"/>
    <col min="9236" max="9472" width="8.88671875" style="3"/>
    <col min="9473" max="9473" width="6" style="3" customWidth="1"/>
    <col min="9474" max="9474" width="28.44140625" style="3" customWidth="1"/>
    <col min="9475" max="9475" width="32.5546875" style="3" customWidth="1"/>
    <col min="9476" max="9476" width="11.88671875" style="3" customWidth="1"/>
    <col min="9477" max="9477" width="4.88671875" style="3" customWidth="1"/>
    <col min="9478" max="9478" width="4.6640625" style="3" customWidth="1"/>
    <col min="9479" max="9479" width="8" style="3" customWidth="1"/>
    <col min="9480" max="9480" width="3.88671875" style="3" customWidth="1"/>
    <col min="9481" max="9481" width="10.88671875" style="3" customWidth="1"/>
    <col min="9482" max="9482" width="2.77734375" style="3" customWidth="1"/>
    <col min="9483" max="9483" width="9.21875" style="3" customWidth="1"/>
    <col min="9484" max="9485" width="8.88671875" style="3"/>
    <col min="9486" max="9486" width="16.77734375" style="3" customWidth="1"/>
    <col min="9487" max="9490" width="8.88671875" style="3"/>
    <col min="9491" max="9491" width="10.77734375" style="3" customWidth="1"/>
    <col min="9492" max="9728" width="8.88671875" style="3"/>
    <col min="9729" max="9729" width="6" style="3" customWidth="1"/>
    <col min="9730" max="9730" width="28.44140625" style="3" customWidth="1"/>
    <col min="9731" max="9731" width="32.5546875" style="3" customWidth="1"/>
    <col min="9732" max="9732" width="11.88671875" style="3" customWidth="1"/>
    <col min="9733" max="9733" width="4.88671875" style="3" customWidth="1"/>
    <col min="9734" max="9734" width="4.6640625" style="3" customWidth="1"/>
    <col min="9735" max="9735" width="8" style="3" customWidth="1"/>
    <col min="9736" max="9736" width="3.88671875" style="3" customWidth="1"/>
    <col min="9737" max="9737" width="10.88671875" style="3" customWidth="1"/>
    <col min="9738" max="9738" width="2.77734375" style="3" customWidth="1"/>
    <col min="9739" max="9739" width="9.21875" style="3" customWidth="1"/>
    <col min="9740" max="9741" width="8.88671875" style="3"/>
    <col min="9742" max="9742" width="16.77734375" style="3" customWidth="1"/>
    <col min="9743" max="9746" width="8.88671875" style="3"/>
    <col min="9747" max="9747" width="10.77734375" style="3" customWidth="1"/>
    <col min="9748" max="9984" width="8.88671875" style="3"/>
    <col min="9985" max="9985" width="6" style="3" customWidth="1"/>
    <col min="9986" max="9986" width="28.44140625" style="3" customWidth="1"/>
    <col min="9987" max="9987" width="32.5546875" style="3" customWidth="1"/>
    <col min="9988" max="9988" width="11.88671875" style="3" customWidth="1"/>
    <col min="9989" max="9989" width="4.88671875" style="3" customWidth="1"/>
    <col min="9990" max="9990" width="4.6640625" style="3" customWidth="1"/>
    <col min="9991" max="9991" width="8" style="3" customWidth="1"/>
    <col min="9992" max="9992" width="3.88671875" style="3" customWidth="1"/>
    <col min="9993" max="9993" width="10.88671875" style="3" customWidth="1"/>
    <col min="9994" max="9994" width="2.77734375" style="3" customWidth="1"/>
    <col min="9995" max="9995" width="9.21875" style="3" customWidth="1"/>
    <col min="9996" max="9997" width="8.88671875" style="3"/>
    <col min="9998" max="9998" width="16.77734375" style="3" customWidth="1"/>
    <col min="9999" max="10002" width="8.88671875" style="3"/>
    <col min="10003" max="10003" width="10.77734375" style="3" customWidth="1"/>
    <col min="10004" max="10240" width="8.88671875" style="3"/>
    <col min="10241" max="10241" width="6" style="3" customWidth="1"/>
    <col min="10242" max="10242" width="28.44140625" style="3" customWidth="1"/>
    <col min="10243" max="10243" width="32.5546875" style="3" customWidth="1"/>
    <col min="10244" max="10244" width="11.88671875" style="3" customWidth="1"/>
    <col min="10245" max="10245" width="4.88671875" style="3" customWidth="1"/>
    <col min="10246" max="10246" width="4.6640625" style="3" customWidth="1"/>
    <col min="10247" max="10247" width="8" style="3" customWidth="1"/>
    <col min="10248" max="10248" width="3.88671875" style="3" customWidth="1"/>
    <col min="10249" max="10249" width="10.88671875" style="3" customWidth="1"/>
    <col min="10250" max="10250" width="2.77734375" style="3" customWidth="1"/>
    <col min="10251" max="10251" width="9.21875" style="3" customWidth="1"/>
    <col min="10252" max="10253" width="8.88671875" style="3"/>
    <col min="10254" max="10254" width="16.77734375" style="3" customWidth="1"/>
    <col min="10255" max="10258" width="8.88671875" style="3"/>
    <col min="10259" max="10259" width="10.77734375" style="3" customWidth="1"/>
    <col min="10260" max="10496" width="8.88671875" style="3"/>
    <col min="10497" max="10497" width="6" style="3" customWidth="1"/>
    <col min="10498" max="10498" width="28.44140625" style="3" customWidth="1"/>
    <col min="10499" max="10499" width="32.5546875" style="3" customWidth="1"/>
    <col min="10500" max="10500" width="11.88671875" style="3" customWidth="1"/>
    <col min="10501" max="10501" width="4.88671875" style="3" customWidth="1"/>
    <col min="10502" max="10502" width="4.6640625" style="3" customWidth="1"/>
    <col min="10503" max="10503" width="8" style="3" customWidth="1"/>
    <col min="10504" max="10504" width="3.88671875" style="3" customWidth="1"/>
    <col min="10505" max="10505" width="10.88671875" style="3" customWidth="1"/>
    <col min="10506" max="10506" width="2.77734375" style="3" customWidth="1"/>
    <col min="10507" max="10507" width="9.21875" style="3" customWidth="1"/>
    <col min="10508" max="10509" width="8.88671875" style="3"/>
    <col min="10510" max="10510" width="16.77734375" style="3" customWidth="1"/>
    <col min="10511" max="10514" width="8.88671875" style="3"/>
    <col min="10515" max="10515" width="10.77734375" style="3" customWidth="1"/>
    <col min="10516" max="10752" width="8.88671875" style="3"/>
    <col min="10753" max="10753" width="6" style="3" customWidth="1"/>
    <col min="10754" max="10754" width="28.44140625" style="3" customWidth="1"/>
    <col min="10755" max="10755" width="32.5546875" style="3" customWidth="1"/>
    <col min="10756" max="10756" width="11.88671875" style="3" customWidth="1"/>
    <col min="10757" max="10757" width="4.88671875" style="3" customWidth="1"/>
    <col min="10758" max="10758" width="4.6640625" style="3" customWidth="1"/>
    <col min="10759" max="10759" width="8" style="3" customWidth="1"/>
    <col min="10760" max="10760" width="3.88671875" style="3" customWidth="1"/>
    <col min="10761" max="10761" width="10.88671875" style="3" customWidth="1"/>
    <col min="10762" max="10762" width="2.77734375" style="3" customWidth="1"/>
    <col min="10763" max="10763" width="9.21875" style="3" customWidth="1"/>
    <col min="10764" max="10765" width="8.88671875" style="3"/>
    <col min="10766" max="10766" width="16.77734375" style="3" customWidth="1"/>
    <col min="10767" max="10770" width="8.88671875" style="3"/>
    <col min="10771" max="10771" width="10.77734375" style="3" customWidth="1"/>
    <col min="10772" max="11008" width="8.88671875" style="3"/>
    <col min="11009" max="11009" width="6" style="3" customWidth="1"/>
    <col min="11010" max="11010" width="28.44140625" style="3" customWidth="1"/>
    <col min="11011" max="11011" width="32.5546875" style="3" customWidth="1"/>
    <col min="11012" max="11012" width="11.88671875" style="3" customWidth="1"/>
    <col min="11013" max="11013" width="4.88671875" style="3" customWidth="1"/>
    <col min="11014" max="11014" width="4.6640625" style="3" customWidth="1"/>
    <col min="11015" max="11015" width="8" style="3" customWidth="1"/>
    <col min="11016" max="11016" width="3.88671875" style="3" customWidth="1"/>
    <col min="11017" max="11017" width="10.88671875" style="3" customWidth="1"/>
    <col min="11018" max="11018" width="2.77734375" style="3" customWidth="1"/>
    <col min="11019" max="11019" width="9.21875" style="3" customWidth="1"/>
    <col min="11020" max="11021" width="8.88671875" style="3"/>
    <col min="11022" max="11022" width="16.77734375" style="3" customWidth="1"/>
    <col min="11023" max="11026" width="8.88671875" style="3"/>
    <col min="11027" max="11027" width="10.77734375" style="3" customWidth="1"/>
    <col min="11028" max="11264" width="8.88671875" style="3"/>
    <col min="11265" max="11265" width="6" style="3" customWidth="1"/>
    <col min="11266" max="11266" width="28.44140625" style="3" customWidth="1"/>
    <col min="11267" max="11267" width="32.5546875" style="3" customWidth="1"/>
    <col min="11268" max="11268" width="11.88671875" style="3" customWidth="1"/>
    <col min="11269" max="11269" width="4.88671875" style="3" customWidth="1"/>
    <col min="11270" max="11270" width="4.6640625" style="3" customWidth="1"/>
    <col min="11271" max="11271" width="8" style="3" customWidth="1"/>
    <col min="11272" max="11272" width="3.88671875" style="3" customWidth="1"/>
    <col min="11273" max="11273" width="10.88671875" style="3" customWidth="1"/>
    <col min="11274" max="11274" width="2.77734375" style="3" customWidth="1"/>
    <col min="11275" max="11275" width="9.21875" style="3" customWidth="1"/>
    <col min="11276" max="11277" width="8.88671875" style="3"/>
    <col min="11278" max="11278" width="16.77734375" style="3" customWidth="1"/>
    <col min="11279" max="11282" width="8.88671875" style="3"/>
    <col min="11283" max="11283" width="10.77734375" style="3" customWidth="1"/>
    <col min="11284" max="11520" width="8.88671875" style="3"/>
    <col min="11521" max="11521" width="6" style="3" customWidth="1"/>
    <col min="11522" max="11522" width="28.44140625" style="3" customWidth="1"/>
    <col min="11523" max="11523" width="32.5546875" style="3" customWidth="1"/>
    <col min="11524" max="11524" width="11.88671875" style="3" customWidth="1"/>
    <col min="11525" max="11525" width="4.88671875" style="3" customWidth="1"/>
    <col min="11526" max="11526" width="4.6640625" style="3" customWidth="1"/>
    <col min="11527" max="11527" width="8" style="3" customWidth="1"/>
    <col min="11528" max="11528" width="3.88671875" style="3" customWidth="1"/>
    <col min="11529" max="11529" width="10.88671875" style="3" customWidth="1"/>
    <col min="11530" max="11530" width="2.77734375" style="3" customWidth="1"/>
    <col min="11531" max="11531" width="9.21875" style="3" customWidth="1"/>
    <col min="11532" max="11533" width="8.88671875" style="3"/>
    <col min="11534" max="11534" width="16.77734375" style="3" customWidth="1"/>
    <col min="11535" max="11538" width="8.88671875" style="3"/>
    <col min="11539" max="11539" width="10.77734375" style="3" customWidth="1"/>
    <col min="11540" max="11776" width="8.88671875" style="3"/>
    <col min="11777" max="11777" width="6" style="3" customWidth="1"/>
    <col min="11778" max="11778" width="28.44140625" style="3" customWidth="1"/>
    <col min="11779" max="11779" width="32.5546875" style="3" customWidth="1"/>
    <col min="11780" max="11780" width="11.88671875" style="3" customWidth="1"/>
    <col min="11781" max="11781" width="4.88671875" style="3" customWidth="1"/>
    <col min="11782" max="11782" width="4.6640625" style="3" customWidth="1"/>
    <col min="11783" max="11783" width="8" style="3" customWidth="1"/>
    <col min="11784" max="11784" width="3.88671875" style="3" customWidth="1"/>
    <col min="11785" max="11785" width="10.88671875" style="3" customWidth="1"/>
    <col min="11786" max="11786" width="2.77734375" style="3" customWidth="1"/>
    <col min="11787" max="11787" width="9.21875" style="3" customWidth="1"/>
    <col min="11788" max="11789" width="8.88671875" style="3"/>
    <col min="11790" max="11790" width="16.77734375" style="3" customWidth="1"/>
    <col min="11791" max="11794" width="8.88671875" style="3"/>
    <col min="11795" max="11795" width="10.77734375" style="3" customWidth="1"/>
    <col min="11796" max="12032" width="8.88671875" style="3"/>
    <col min="12033" max="12033" width="6" style="3" customWidth="1"/>
    <col min="12034" max="12034" width="28.44140625" style="3" customWidth="1"/>
    <col min="12035" max="12035" width="32.5546875" style="3" customWidth="1"/>
    <col min="12036" max="12036" width="11.88671875" style="3" customWidth="1"/>
    <col min="12037" max="12037" width="4.88671875" style="3" customWidth="1"/>
    <col min="12038" max="12038" width="4.6640625" style="3" customWidth="1"/>
    <col min="12039" max="12039" width="8" style="3" customWidth="1"/>
    <col min="12040" max="12040" width="3.88671875" style="3" customWidth="1"/>
    <col min="12041" max="12041" width="10.88671875" style="3" customWidth="1"/>
    <col min="12042" max="12042" width="2.77734375" style="3" customWidth="1"/>
    <col min="12043" max="12043" width="9.21875" style="3" customWidth="1"/>
    <col min="12044" max="12045" width="8.88671875" style="3"/>
    <col min="12046" max="12046" width="16.77734375" style="3" customWidth="1"/>
    <col min="12047" max="12050" width="8.88671875" style="3"/>
    <col min="12051" max="12051" width="10.77734375" style="3" customWidth="1"/>
    <col min="12052" max="12288" width="8.88671875" style="3"/>
    <col min="12289" max="12289" width="6" style="3" customWidth="1"/>
    <col min="12290" max="12290" width="28.44140625" style="3" customWidth="1"/>
    <col min="12291" max="12291" width="32.5546875" style="3" customWidth="1"/>
    <col min="12292" max="12292" width="11.88671875" style="3" customWidth="1"/>
    <col min="12293" max="12293" width="4.88671875" style="3" customWidth="1"/>
    <col min="12294" max="12294" width="4.6640625" style="3" customWidth="1"/>
    <col min="12295" max="12295" width="8" style="3" customWidth="1"/>
    <col min="12296" max="12296" width="3.88671875" style="3" customWidth="1"/>
    <col min="12297" max="12297" width="10.88671875" style="3" customWidth="1"/>
    <col min="12298" max="12298" width="2.77734375" style="3" customWidth="1"/>
    <col min="12299" max="12299" width="9.21875" style="3" customWidth="1"/>
    <col min="12300" max="12301" width="8.88671875" style="3"/>
    <col min="12302" max="12302" width="16.77734375" style="3" customWidth="1"/>
    <col min="12303" max="12306" width="8.88671875" style="3"/>
    <col min="12307" max="12307" width="10.77734375" style="3" customWidth="1"/>
    <col min="12308" max="12544" width="8.88671875" style="3"/>
    <col min="12545" max="12545" width="6" style="3" customWidth="1"/>
    <col min="12546" max="12546" width="28.44140625" style="3" customWidth="1"/>
    <col min="12547" max="12547" width="32.5546875" style="3" customWidth="1"/>
    <col min="12548" max="12548" width="11.88671875" style="3" customWidth="1"/>
    <col min="12549" max="12549" width="4.88671875" style="3" customWidth="1"/>
    <col min="12550" max="12550" width="4.6640625" style="3" customWidth="1"/>
    <col min="12551" max="12551" width="8" style="3" customWidth="1"/>
    <col min="12552" max="12552" width="3.88671875" style="3" customWidth="1"/>
    <col min="12553" max="12553" width="10.88671875" style="3" customWidth="1"/>
    <col min="12554" max="12554" width="2.77734375" style="3" customWidth="1"/>
    <col min="12555" max="12555" width="9.21875" style="3" customWidth="1"/>
    <col min="12556" max="12557" width="8.88671875" style="3"/>
    <col min="12558" max="12558" width="16.77734375" style="3" customWidth="1"/>
    <col min="12559" max="12562" width="8.88671875" style="3"/>
    <col min="12563" max="12563" width="10.77734375" style="3" customWidth="1"/>
    <col min="12564" max="12800" width="8.88671875" style="3"/>
    <col min="12801" max="12801" width="6" style="3" customWidth="1"/>
    <col min="12802" max="12802" width="28.44140625" style="3" customWidth="1"/>
    <col min="12803" max="12803" width="32.5546875" style="3" customWidth="1"/>
    <col min="12804" max="12804" width="11.88671875" style="3" customWidth="1"/>
    <col min="12805" max="12805" width="4.88671875" style="3" customWidth="1"/>
    <col min="12806" max="12806" width="4.6640625" style="3" customWidth="1"/>
    <col min="12807" max="12807" width="8" style="3" customWidth="1"/>
    <col min="12808" max="12808" width="3.88671875" style="3" customWidth="1"/>
    <col min="12809" max="12809" width="10.88671875" style="3" customWidth="1"/>
    <col min="12810" max="12810" width="2.77734375" style="3" customWidth="1"/>
    <col min="12811" max="12811" width="9.21875" style="3" customWidth="1"/>
    <col min="12812" max="12813" width="8.88671875" style="3"/>
    <col min="12814" max="12814" width="16.77734375" style="3" customWidth="1"/>
    <col min="12815" max="12818" width="8.88671875" style="3"/>
    <col min="12819" max="12819" width="10.77734375" style="3" customWidth="1"/>
    <col min="12820" max="13056" width="8.88671875" style="3"/>
    <col min="13057" max="13057" width="6" style="3" customWidth="1"/>
    <col min="13058" max="13058" width="28.44140625" style="3" customWidth="1"/>
    <col min="13059" max="13059" width="32.5546875" style="3" customWidth="1"/>
    <col min="13060" max="13060" width="11.88671875" style="3" customWidth="1"/>
    <col min="13061" max="13061" width="4.88671875" style="3" customWidth="1"/>
    <col min="13062" max="13062" width="4.6640625" style="3" customWidth="1"/>
    <col min="13063" max="13063" width="8" style="3" customWidth="1"/>
    <col min="13064" max="13064" width="3.88671875" style="3" customWidth="1"/>
    <col min="13065" max="13065" width="10.88671875" style="3" customWidth="1"/>
    <col min="13066" max="13066" width="2.77734375" style="3" customWidth="1"/>
    <col min="13067" max="13067" width="9.21875" style="3" customWidth="1"/>
    <col min="13068" max="13069" width="8.88671875" style="3"/>
    <col min="13070" max="13070" width="16.77734375" style="3" customWidth="1"/>
    <col min="13071" max="13074" width="8.88671875" style="3"/>
    <col min="13075" max="13075" width="10.77734375" style="3" customWidth="1"/>
    <col min="13076" max="13312" width="8.88671875" style="3"/>
    <col min="13313" max="13313" width="6" style="3" customWidth="1"/>
    <col min="13314" max="13314" width="28.44140625" style="3" customWidth="1"/>
    <col min="13315" max="13315" width="32.5546875" style="3" customWidth="1"/>
    <col min="13316" max="13316" width="11.88671875" style="3" customWidth="1"/>
    <col min="13317" max="13317" width="4.88671875" style="3" customWidth="1"/>
    <col min="13318" max="13318" width="4.6640625" style="3" customWidth="1"/>
    <col min="13319" max="13319" width="8" style="3" customWidth="1"/>
    <col min="13320" max="13320" width="3.88671875" style="3" customWidth="1"/>
    <col min="13321" max="13321" width="10.88671875" style="3" customWidth="1"/>
    <col min="13322" max="13322" width="2.77734375" style="3" customWidth="1"/>
    <col min="13323" max="13323" width="9.21875" style="3" customWidth="1"/>
    <col min="13324" max="13325" width="8.88671875" style="3"/>
    <col min="13326" max="13326" width="16.77734375" style="3" customWidth="1"/>
    <col min="13327" max="13330" width="8.88671875" style="3"/>
    <col min="13331" max="13331" width="10.77734375" style="3" customWidth="1"/>
    <col min="13332" max="13568" width="8.88671875" style="3"/>
    <col min="13569" max="13569" width="6" style="3" customWidth="1"/>
    <col min="13570" max="13570" width="28.44140625" style="3" customWidth="1"/>
    <col min="13571" max="13571" width="32.5546875" style="3" customWidth="1"/>
    <col min="13572" max="13572" width="11.88671875" style="3" customWidth="1"/>
    <col min="13573" max="13573" width="4.88671875" style="3" customWidth="1"/>
    <col min="13574" max="13574" width="4.6640625" style="3" customWidth="1"/>
    <col min="13575" max="13575" width="8" style="3" customWidth="1"/>
    <col min="13576" max="13576" width="3.88671875" style="3" customWidth="1"/>
    <col min="13577" max="13577" width="10.88671875" style="3" customWidth="1"/>
    <col min="13578" max="13578" width="2.77734375" style="3" customWidth="1"/>
    <col min="13579" max="13579" width="9.21875" style="3" customWidth="1"/>
    <col min="13580" max="13581" width="8.88671875" style="3"/>
    <col min="13582" max="13582" width="16.77734375" style="3" customWidth="1"/>
    <col min="13583" max="13586" width="8.88671875" style="3"/>
    <col min="13587" max="13587" width="10.77734375" style="3" customWidth="1"/>
    <col min="13588" max="13824" width="8.88671875" style="3"/>
    <col min="13825" max="13825" width="6" style="3" customWidth="1"/>
    <col min="13826" max="13826" width="28.44140625" style="3" customWidth="1"/>
    <col min="13827" max="13827" width="32.5546875" style="3" customWidth="1"/>
    <col min="13828" max="13828" width="11.88671875" style="3" customWidth="1"/>
    <col min="13829" max="13829" width="4.88671875" style="3" customWidth="1"/>
    <col min="13830" max="13830" width="4.6640625" style="3" customWidth="1"/>
    <col min="13831" max="13831" width="8" style="3" customWidth="1"/>
    <col min="13832" max="13832" width="3.88671875" style="3" customWidth="1"/>
    <col min="13833" max="13833" width="10.88671875" style="3" customWidth="1"/>
    <col min="13834" max="13834" width="2.77734375" style="3" customWidth="1"/>
    <col min="13835" max="13835" width="9.21875" style="3" customWidth="1"/>
    <col min="13836" max="13837" width="8.88671875" style="3"/>
    <col min="13838" max="13838" width="16.77734375" style="3" customWidth="1"/>
    <col min="13839" max="13842" width="8.88671875" style="3"/>
    <col min="13843" max="13843" width="10.77734375" style="3" customWidth="1"/>
    <col min="13844" max="14080" width="8.88671875" style="3"/>
    <col min="14081" max="14081" width="6" style="3" customWidth="1"/>
    <col min="14082" max="14082" width="28.44140625" style="3" customWidth="1"/>
    <col min="14083" max="14083" width="32.5546875" style="3" customWidth="1"/>
    <col min="14084" max="14084" width="11.88671875" style="3" customWidth="1"/>
    <col min="14085" max="14085" width="4.88671875" style="3" customWidth="1"/>
    <col min="14086" max="14086" width="4.6640625" style="3" customWidth="1"/>
    <col min="14087" max="14087" width="8" style="3" customWidth="1"/>
    <col min="14088" max="14088" width="3.88671875" style="3" customWidth="1"/>
    <col min="14089" max="14089" width="10.88671875" style="3" customWidth="1"/>
    <col min="14090" max="14090" width="2.77734375" style="3" customWidth="1"/>
    <col min="14091" max="14091" width="9.21875" style="3" customWidth="1"/>
    <col min="14092" max="14093" width="8.88671875" style="3"/>
    <col min="14094" max="14094" width="16.77734375" style="3" customWidth="1"/>
    <col min="14095" max="14098" width="8.88671875" style="3"/>
    <col min="14099" max="14099" width="10.77734375" style="3" customWidth="1"/>
    <col min="14100" max="14336" width="8.88671875" style="3"/>
    <col min="14337" max="14337" width="6" style="3" customWidth="1"/>
    <col min="14338" max="14338" width="28.44140625" style="3" customWidth="1"/>
    <col min="14339" max="14339" width="32.5546875" style="3" customWidth="1"/>
    <col min="14340" max="14340" width="11.88671875" style="3" customWidth="1"/>
    <col min="14341" max="14341" width="4.88671875" style="3" customWidth="1"/>
    <col min="14342" max="14342" width="4.6640625" style="3" customWidth="1"/>
    <col min="14343" max="14343" width="8" style="3" customWidth="1"/>
    <col min="14344" max="14344" width="3.88671875" style="3" customWidth="1"/>
    <col min="14345" max="14345" width="10.88671875" style="3" customWidth="1"/>
    <col min="14346" max="14346" width="2.77734375" style="3" customWidth="1"/>
    <col min="14347" max="14347" width="9.21875" style="3" customWidth="1"/>
    <col min="14348" max="14349" width="8.88671875" style="3"/>
    <col min="14350" max="14350" width="16.77734375" style="3" customWidth="1"/>
    <col min="14351" max="14354" width="8.88671875" style="3"/>
    <col min="14355" max="14355" width="10.77734375" style="3" customWidth="1"/>
    <col min="14356" max="14592" width="8.88671875" style="3"/>
    <col min="14593" max="14593" width="6" style="3" customWidth="1"/>
    <col min="14594" max="14594" width="28.44140625" style="3" customWidth="1"/>
    <col min="14595" max="14595" width="32.5546875" style="3" customWidth="1"/>
    <col min="14596" max="14596" width="11.88671875" style="3" customWidth="1"/>
    <col min="14597" max="14597" width="4.88671875" style="3" customWidth="1"/>
    <col min="14598" max="14598" width="4.6640625" style="3" customWidth="1"/>
    <col min="14599" max="14599" width="8" style="3" customWidth="1"/>
    <col min="14600" max="14600" width="3.88671875" style="3" customWidth="1"/>
    <col min="14601" max="14601" width="10.88671875" style="3" customWidth="1"/>
    <col min="14602" max="14602" width="2.77734375" style="3" customWidth="1"/>
    <col min="14603" max="14603" width="9.21875" style="3" customWidth="1"/>
    <col min="14604" max="14605" width="8.88671875" style="3"/>
    <col min="14606" max="14606" width="16.77734375" style="3" customWidth="1"/>
    <col min="14607" max="14610" width="8.88671875" style="3"/>
    <col min="14611" max="14611" width="10.77734375" style="3" customWidth="1"/>
    <col min="14612" max="14848" width="8.88671875" style="3"/>
    <col min="14849" max="14849" width="6" style="3" customWidth="1"/>
    <col min="14850" max="14850" width="28.44140625" style="3" customWidth="1"/>
    <col min="14851" max="14851" width="32.5546875" style="3" customWidth="1"/>
    <col min="14852" max="14852" width="11.88671875" style="3" customWidth="1"/>
    <col min="14853" max="14853" width="4.88671875" style="3" customWidth="1"/>
    <col min="14854" max="14854" width="4.6640625" style="3" customWidth="1"/>
    <col min="14855" max="14855" width="8" style="3" customWidth="1"/>
    <col min="14856" max="14856" width="3.88671875" style="3" customWidth="1"/>
    <col min="14857" max="14857" width="10.88671875" style="3" customWidth="1"/>
    <col min="14858" max="14858" width="2.77734375" style="3" customWidth="1"/>
    <col min="14859" max="14859" width="9.21875" style="3" customWidth="1"/>
    <col min="14860" max="14861" width="8.88671875" style="3"/>
    <col min="14862" max="14862" width="16.77734375" style="3" customWidth="1"/>
    <col min="14863" max="14866" width="8.88671875" style="3"/>
    <col min="14867" max="14867" width="10.77734375" style="3" customWidth="1"/>
    <col min="14868" max="15104" width="8.88671875" style="3"/>
    <col min="15105" max="15105" width="6" style="3" customWidth="1"/>
    <col min="15106" max="15106" width="28.44140625" style="3" customWidth="1"/>
    <col min="15107" max="15107" width="32.5546875" style="3" customWidth="1"/>
    <col min="15108" max="15108" width="11.88671875" style="3" customWidth="1"/>
    <col min="15109" max="15109" width="4.88671875" style="3" customWidth="1"/>
    <col min="15110" max="15110" width="4.6640625" style="3" customWidth="1"/>
    <col min="15111" max="15111" width="8" style="3" customWidth="1"/>
    <col min="15112" max="15112" width="3.88671875" style="3" customWidth="1"/>
    <col min="15113" max="15113" width="10.88671875" style="3" customWidth="1"/>
    <col min="15114" max="15114" width="2.77734375" style="3" customWidth="1"/>
    <col min="15115" max="15115" width="9.21875" style="3" customWidth="1"/>
    <col min="15116" max="15117" width="8.88671875" style="3"/>
    <col min="15118" max="15118" width="16.77734375" style="3" customWidth="1"/>
    <col min="15119" max="15122" width="8.88671875" style="3"/>
    <col min="15123" max="15123" width="10.77734375" style="3" customWidth="1"/>
    <col min="15124" max="15360" width="8.88671875" style="3"/>
    <col min="15361" max="15361" width="6" style="3" customWidth="1"/>
    <col min="15362" max="15362" width="28.44140625" style="3" customWidth="1"/>
    <col min="15363" max="15363" width="32.5546875" style="3" customWidth="1"/>
    <col min="15364" max="15364" width="11.88671875" style="3" customWidth="1"/>
    <col min="15365" max="15365" width="4.88671875" style="3" customWidth="1"/>
    <col min="15366" max="15366" width="4.6640625" style="3" customWidth="1"/>
    <col min="15367" max="15367" width="8" style="3" customWidth="1"/>
    <col min="15368" max="15368" width="3.88671875" style="3" customWidth="1"/>
    <col min="15369" max="15369" width="10.88671875" style="3" customWidth="1"/>
    <col min="15370" max="15370" width="2.77734375" style="3" customWidth="1"/>
    <col min="15371" max="15371" width="9.21875" style="3" customWidth="1"/>
    <col min="15372" max="15373" width="8.88671875" style="3"/>
    <col min="15374" max="15374" width="16.77734375" style="3" customWidth="1"/>
    <col min="15375" max="15378" width="8.88671875" style="3"/>
    <col min="15379" max="15379" width="10.77734375" style="3" customWidth="1"/>
    <col min="15380" max="15616" width="8.88671875" style="3"/>
    <col min="15617" max="15617" width="6" style="3" customWidth="1"/>
    <col min="15618" max="15618" width="28.44140625" style="3" customWidth="1"/>
    <col min="15619" max="15619" width="32.5546875" style="3" customWidth="1"/>
    <col min="15620" max="15620" width="11.88671875" style="3" customWidth="1"/>
    <col min="15621" max="15621" width="4.88671875" style="3" customWidth="1"/>
    <col min="15622" max="15622" width="4.6640625" style="3" customWidth="1"/>
    <col min="15623" max="15623" width="8" style="3" customWidth="1"/>
    <col min="15624" max="15624" width="3.88671875" style="3" customWidth="1"/>
    <col min="15625" max="15625" width="10.88671875" style="3" customWidth="1"/>
    <col min="15626" max="15626" width="2.77734375" style="3" customWidth="1"/>
    <col min="15627" max="15627" width="9.21875" style="3" customWidth="1"/>
    <col min="15628" max="15629" width="8.88671875" style="3"/>
    <col min="15630" max="15630" width="16.77734375" style="3" customWidth="1"/>
    <col min="15631" max="15634" width="8.88671875" style="3"/>
    <col min="15635" max="15635" width="10.77734375" style="3" customWidth="1"/>
    <col min="15636" max="15872" width="8.88671875" style="3"/>
    <col min="15873" max="15873" width="6" style="3" customWidth="1"/>
    <col min="15874" max="15874" width="28.44140625" style="3" customWidth="1"/>
    <col min="15875" max="15875" width="32.5546875" style="3" customWidth="1"/>
    <col min="15876" max="15876" width="11.88671875" style="3" customWidth="1"/>
    <col min="15877" max="15877" width="4.88671875" style="3" customWidth="1"/>
    <col min="15878" max="15878" width="4.6640625" style="3" customWidth="1"/>
    <col min="15879" max="15879" width="8" style="3" customWidth="1"/>
    <col min="15880" max="15880" width="3.88671875" style="3" customWidth="1"/>
    <col min="15881" max="15881" width="10.88671875" style="3" customWidth="1"/>
    <col min="15882" max="15882" width="2.77734375" style="3" customWidth="1"/>
    <col min="15883" max="15883" width="9.21875" style="3" customWidth="1"/>
    <col min="15884" max="15885" width="8.88671875" style="3"/>
    <col min="15886" max="15886" width="16.77734375" style="3" customWidth="1"/>
    <col min="15887" max="15890" width="8.88671875" style="3"/>
    <col min="15891" max="15891" width="10.77734375" style="3" customWidth="1"/>
    <col min="15892" max="16128" width="8.88671875" style="3"/>
    <col min="16129" max="16129" width="6" style="3" customWidth="1"/>
    <col min="16130" max="16130" width="28.44140625" style="3" customWidth="1"/>
    <col min="16131" max="16131" width="32.5546875" style="3" customWidth="1"/>
    <col min="16132" max="16132" width="11.88671875" style="3" customWidth="1"/>
    <col min="16133" max="16133" width="4.88671875" style="3" customWidth="1"/>
    <col min="16134" max="16134" width="4.6640625" style="3" customWidth="1"/>
    <col min="16135" max="16135" width="8" style="3" customWidth="1"/>
    <col min="16136" max="16136" width="3.88671875" style="3" customWidth="1"/>
    <col min="16137" max="16137" width="10.88671875" style="3" customWidth="1"/>
    <col min="16138" max="16138" width="2.77734375" style="3" customWidth="1"/>
    <col min="16139" max="16139" width="9.21875" style="3" customWidth="1"/>
    <col min="16140" max="16141" width="8.88671875" style="3"/>
    <col min="16142" max="16142" width="16.77734375" style="3" customWidth="1"/>
    <col min="16143" max="16146" width="8.88671875" style="3"/>
    <col min="16147" max="16147" width="10.77734375" style="3" customWidth="1"/>
    <col min="16148" max="16384" width="8.88671875" style="3"/>
  </cols>
  <sheetData>
    <row r="1" spans="1:16">
      <c r="B1" s="2"/>
      <c r="C1" s="2"/>
      <c r="D1" s="10"/>
      <c r="E1" s="2"/>
      <c r="F1" s="2"/>
      <c r="G1" s="2"/>
      <c r="H1" s="11"/>
      <c r="I1" s="12"/>
      <c r="K1" s="13" t="s">
        <v>186</v>
      </c>
      <c r="L1" s="157"/>
      <c r="N1" s="12"/>
      <c r="O1" s="12"/>
      <c r="P1" s="12"/>
    </row>
    <row r="2" spans="1:16">
      <c r="B2" s="2"/>
      <c r="C2" s="2"/>
      <c r="D2" s="10"/>
      <c r="E2" s="2"/>
      <c r="F2" s="2"/>
      <c r="G2" s="2"/>
      <c r="H2" s="11"/>
      <c r="I2" s="11"/>
      <c r="J2" s="12"/>
      <c r="K2" s="14"/>
      <c r="L2" s="12"/>
      <c r="N2" s="12"/>
      <c r="O2" s="12"/>
      <c r="P2" s="12"/>
    </row>
    <row r="3" spans="1:16">
      <c r="B3" s="2" t="s">
        <v>0</v>
      </c>
      <c r="C3" s="2"/>
      <c r="D3" s="10" t="s">
        <v>1</v>
      </c>
      <c r="E3" s="2"/>
      <c r="F3" s="2"/>
      <c r="G3" s="2"/>
      <c r="H3" s="112"/>
      <c r="I3" s="111"/>
      <c r="J3" s="15"/>
      <c r="K3" s="16" t="s">
        <v>335</v>
      </c>
      <c r="L3" s="12"/>
      <c r="N3" s="12"/>
      <c r="O3" s="12"/>
      <c r="P3" s="12"/>
    </row>
    <row r="4" spans="1:16">
      <c r="B4" s="2"/>
      <c r="C4" s="5" t="s">
        <v>3</v>
      </c>
      <c r="D4" s="5" t="s">
        <v>4</v>
      </c>
      <c r="E4" s="5"/>
      <c r="F4" s="5"/>
      <c r="G4" s="5"/>
      <c r="H4" s="11"/>
      <c r="I4" s="11"/>
      <c r="J4" s="12"/>
      <c r="K4" s="12"/>
      <c r="L4" s="12"/>
      <c r="N4" s="12"/>
      <c r="O4" s="12"/>
      <c r="P4" s="12"/>
    </row>
    <row r="5" spans="1:16">
      <c r="B5" s="12"/>
      <c r="C5" s="12"/>
      <c r="D5" s="12"/>
      <c r="E5" s="12"/>
      <c r="F5" s="12"/>
      <c r="G5" s="12"/>
      <c r="H5" s="12"/>
      <c r="I5" s="12"/>
      <c r="J5" s="12"/>
      <c r="K5" s="12"/>
      <c r="L5" s="12"/>
      <c r="N5" s="12"/>
      <c r="O5" s="12"/>
      <c r="P5" s="12"/>
    </row>
    <row r="6" spans="1:16">
      <c r="A6" s="1"/>
      <c r="B6" s="12"/>
      <c r="C6" s="12"/>
      <c r="D6" s="158" t="s">
        <v>312</v>
      </c>
      <c r="E6" s="159"/>
      <c r="F6" s="159"/>
      <c r="G6" s="16"/>
      <c r="H6" s="159"/>
      <c r="I6" s="12"/>
      <c r="J6" s="12"/>
      <c r="K6" s="12"/>
      <c r="L6" s="12"/>
      <c r="N6" s="12"/>
      <c r="O6" s="12"/>
      <c r="P6" s="12"/>
    </row>
    <row r="7" spans="1:16">
      <c r="A7" s="1"/>
      <c r="B7" s="12"/>
      <c r="C7" s="12"/>
      <c r="D7" s="18"/>
      <c r="E7" s="12"/>
      <c r="F7" s="12"/>
      <c r="G7" s="12"/>
      <c r="H7" s="12"/>
      <c r="I7" s="12"/>
      <c r="J7" s="12"/>
      <c r="K7" s="12"/>
      <c r="L7" s="12"/>
      <c r="N7" s="12"/>
      <c r="O7" s="12"/>
      <c r="P7" s="12"/>
    </row>
    <row r="8" spans="1:16">
      <c r="A8" s="1" t="s">
        <v>6</v>
      </c>
      <c r="B8" s="12"/>
      <c r="C8" s="12"/>
      <c r="D8" s="18"/>
      <c r="E8" s="12"/>
      <c r="F8" s="12"/>
      <c r="G8" s="12"/>
      <c r="H8" s="12"/>
      <c r="I8" s="1" t="s">
        <v>7</v>
      </c>
      <c r="J8" s="12"/>
      <c r="K8" s="12"/>
      <c r="L8" s="12"/>
      <c r="N8" s="12"/>
      <c r="O8" s="12"/>
      <c r="P8" s="12"/>
    </row>
    <row r="9" spans="1:16" ht="16.5" thickBot="1">
      <c r="A9" s="19" t="s">
        <v>8</v>
      </c>
      <c r="B9" s="12"/>
      <c r="C9" s="12"/>
      <c r="D9" s="12"/>
      <c r="E9" s="12"/>
      <c r="F9" s="12"/>
      <c r="G9" s="12"/>
      <c r="H9" s="12"/>
      <c r="I9" s="19" t="s">
        <v>9</v>
      </c>
      <c r="J9" s="12"/>
      <c r="K9" s="12"/>
      <c r="L9" s="12"/>
      <c r="N9" s="12"/>
      <c r="O9" s="12"/>
      <c r="P9" s="12"/>
    </row>
    <row r="10" spans="1:16">
      <c r="A10" s="1">
        <v>1</v>
      </c>
      <c r="B10" s="12" t="s">
        <v>257</v>
      </c>
      <c r="C10" s="12"/>
      <c r="D10" s="20"/>
      <c r="E10" s="12"/>
      <c r="F10" s="12"/>
      <c r="G10" s="12"/>
      <c r="H10" s="12"/>
      <c r="I10" s="21">
        <f>+I196</f>
        <v>6543721.5396826696</v>
      </c>
      <c r="J10" s="12"/>
      <c r="K10" s="12"/>
      <c r="L10" s="12"/>
      <c r="N10" s="12"/>
      <c r="O10" s="12"/>
      <c r="P10" s="12"/>
    </row>
    <row r="11" spans="1:16">
      <c r="A11" s="1"/>
      <c r="B11" s="12"/>
      <c r="C11" s="12"/>
      <c r="D11" s="12"/>
      <c r="E11" s="12"/>
      <c r="F11" s="12"/>
      <c r="G11" s="12"/>
      <c r="H11" s="12"/>
      <c r="I11" s="20"/>
      <c r="J11" s="12"/>
      <c r="K11" s="12"/>
      <c r="L11" s="12"/>
      <c r="N11" s="12"/>
      <c r="O11" s="12"/>
      <c r="P11" s="12"/>
    </row>
    <row r="12" spans="1:16" ht="16.5" thickBot="1">
      <c r="A12" s="1" t="s">
        <v>3</v>
      </c>
      <c r="B12" s="4" t="s">
        <v>10</v>
      </c>
      <c r="C12" s="5" t="s">
        <v>177</v>
      </c>
      <c r="D12" s="19" t="s">
        <v>11</v>
      </c>
      <c r="E12" s="5"/>
      <c r="F12" s="22" t="s">
        <v>12</v>
      </c>
      <c r="G12" s="22"/>
      <c r="H12" s="12"/>
      <c r="I12" s="20"/>
      <c r="J12" s="12"/>
      <c r="K12" s="12"/>
      <c r="L12" s="12"/>
      <c r="N12" s="12"/>
      <c r="O12" s="12"/>
      <c r="P12" s="12"/>
    </row>
    <row r="13" spans="1:16">
      <c r="A13" s="1">
        <v>2</v>
      </c>
      <c r="B13" s="4" t="s">
        <v>13</v>
      </c>
      <c r="C13" s="5" t="s">
        <v>170</v>
      </c>
      <c r="D13" s="5">
        <f>I256</f>
        <v>0</v>
      </c>
      <c r="E13" s="5"/>
      <c r="F13" s="5" t="s">
        <v>14</v>
      </c>
      <c r="G13" s="23">
        <f>I215</f>
        <v>0.97004406082956207</v>
      </c>
      <c r="H13" s="5"/>
      <c r="I13" s="5">
        <f>+G13*D13</f>
        <v>0</v>
      </c>
      <c r="J13" s="12"/>
      <c r="K13" s="12"/>
      <c r="L13" s="12"/>
      <c r="N13" s="12"/>
      <c r="O13" s="12"/>
      <c r="P13" s="12"/>
    </row>
    <row r="14" spans="1:16">
      <c r="A14" s="1">
        <v>3</v>
      </c>
      <c r="B14" s="4" t="s">
        <v>199</v>
      </c>
      <c r="C14" s="5" t="s">
        <v>171</v>
      </c>
      <c r="D14" s="5">
        <f>I263</f>
        <v>154286.82000000007</v>
      </c>
      <c r="E14" s="5"/>
      <c r="F14" s="5" t="str">
        <f>+F13</f>
        <v>TP</v>
      </c>
      <c r="G14" s="23">
        <f>+G13</f>
        <v>0.97004406082956207</v>
      </c>
      <c r="H14" s="5"/>
      <c r="I14" s="5">
        <f>+G14*D14</f>
        <v>149665.01340527975</v>
      </c>
      <c r="J14" s="12"/>
      <c r="K14" s="12"/>
      <c r="L14" s="160"/>
      <c r="N14" s="12"/>
      <c r="O14" s="12"/>
      <c r="P14" s="12"/>
    </row>
    <row r="15" spans="1:16">
      <c r="A15" s="1">
        <v>4</v>
      </c>
      <c r="B15" s="4" t="s">
        <v>15</v>
      </c>
      <c r="C15" s="5"/>
      <c r="D15" s="24">
        <v>0</v>
      </c>
      <c r="E15" s="5"/>
      <c r="F15" s="5" t="s">
        <v>14</v>
      </c>
      <c r="G15" s="23">
        <f>+G13</f>
        <v>0.97004406082956207</v>
      </c>
      <c r="H15" s="5"/>
      <c r="I15" s="5">
        <f>+G15*D15</f>
        <v>0</v>
      </c>
      <c r="J15" s="12"/>
      <c r="K15" s="12"/>
      <c r="L15" s="25" t="s">
        <v>191</v>
      </c>
      <c r="N15" s="12"/>
      <c r="O15" s="12"/>
      <c r="P15" s="12"/>
    </row>
    <row r="16" spans="1:16" ht="16.5" thickBot="1">
      <c r="A16" s="1">
        <v>5</v>
      </c>
      <c r="B16" s="4" t="s">
        <v>16</v>
      </c>
      <c r="C16" s="5"/>
      <c r="D16" s="24">
        <v>0</v>
      </c>
      <c r="E16" s="5"/>
      <c r="F16" s="5" t="s">
        <v>14</v>
      </c>
      <c r="G16" s="23">
        <f>+G13</f>
        <v>0.97004406082956207</v>
      </c>
      <c r="H16" s="5"/>
      <c r="I16" s="26">
        <f>+G16*D16</f>
        <v>0</v>
      </c>
      <c r="J16" s="12"/>
      <c r="K16" s="12"/>
      <c r="L16" s="25" t="s">
        <v>192</v>
      </c>
      <c r="N16" s="12"/>
      <c r="O16" s="12"/>
      <c r="P16" s="12"/>
    </row>
    <row r="17" spans="1:16">
      <c r="A17" s="1">
        <v>6</v>
      </c>
      <c r="B17" s="4" t="s">
        <v>17</v>
      </c>
      <c r="C17" s="12"/>
      <c r="D17" s="27" t="s">
        <v>3</v>
      </c>
      <c r="E17" s="5"/>
      <c r="F17" s="5"/>
      <c r="G17" s="23"/>
      <c r="H17" s="5"/>
      <c r="I17" s="5">
        <f>SUM(I13:I16)</f>
        <v>149665.01340527975</v>
      </c>
      <c r="J17" s="12"/>
      <c r="K17" s="12"/>
      <c r="L17" s="12"/>
      <c r="N17" s="12"/>
      <c r="O17" s="12"/>
      <c r="P17" s="12"/>
    </row>
    <row r="18" spans="1:16">
      <c r="A18" s="1"/>
      <c r="B18" s="4"/>
      <c r="C18" s="12"/>
      <c r="I18" s="5"/>
      <c r="J18" s="12"/>
      <c r="K18" s="12"/>
      <c r="L18" s="12"/>
      <c r="N18" s="12"/>
      <c r="O18" s="12"/>
      <c r="P18" s="12"/>
    </row>
    <row r="19" spans="1:16" ht="16.5" thickBot="1">
      <c r="A19" s="1">
        <v>7</v>
      </c>
      <c r="B19" s="4" t="s">
        <v>18</v>
      </c>
      <c r="C19" s="12" t="s">
        <v>216</v>
      </c>
      <c r="D19" s="27" t="s">
        <v>3</v>
      </c>
      <c r="E19" s="5"/>
      <c r="F19" s="5"/>
      <c r="G19" s="5"/>
      <c r="H19" s="5"/>
      <c r="I19" s="28">
        <f>+I10-I17</f>
        <v>6394056.5262773894</v>
      </c>
      <c r="J19" s="12"/>
      <c r="K19" s="12"/>
      <c r="L19" s="12"/>
      <c r="N19" s="12"/>
      <c r="O19" s="12"/>
      <c r="P19" s="12"/>
    </row>
    <row r="20" spans="1:16" ht="16.5" thickTop="1">
      <c r="A20" s="1"/>
      <c r="B20" s="4"/>
      <c r="C20" s="5"/>
      <c r="I20" s="5"/>
      <c r="J20" s="12"/>
      <c r="K20" s="12"/>
      <c r="L20" s="12"/>
      <c r="N20" s="12"/>
      <c r="O20" s="12"/>
      <c r="P20" s="12"/>
    </row>
    <row r="21" spans="1:16">
      <c r="A21" s="1" t="s">
        <v>3</v>
      </c>
      <c r="B21" s="4" t="s">
        <v>19</v>
      </c>
      <c r="C21" s="12"/>
      <c r="D21" s="20"/>
      <c r="E21" s="12"/>
      <c r="F21" s="12"/>
      <c r="G21" s="12"/>
      <c r="H21" s="12"/>
      <c r="I21" s="20"/>
      <c r="J21" s="12"/>
      <c r="K21" s="12"/>
      <c r="L21" s="12"/>
      <c r="N21" s="12"/>
      <c r="O21" s="12"/>
      <c r="P21" s="12"/>
    </row>
    <row r="22" spans="1:16">
      <c r="A22" s="1">
        <v>8</v>
      </c>
      <c r="B22" s="4" t="s">
        <v>20</v>
      </c>
      <c r="D22" s="20"/>
      <c r="E22" s="12"/>
      <c r="F22" s="12"/>
      <c r="G22" s="11" t="s">
        <v>21</v>
      </c>
      <c r="H22" s="12"/>
      <c r="I22" s="24">
        <v>314000</v>
      </c>
      <c r="J22" s="12"/>
      <c r="K22" s="12"/>
      <c r="L22" s="161"/>
      <c r="O22" s="12"/>
      <c r="P22" s="12"/>
    </row>
    <row r="23" spans="1:16">
      <c r="A23" s="1">
        <v>9</v>
      </c>
      <c r="B23" s="4" t="s">
        <v>22</v>
      </c>
      <c r="C23" s="5"/>
      <c r="D23" s="5"/>
      <c r="E23" s="5"/>
      <c r="F23" s="5"/>
      <c r="G23" s="5" t="s">
        <v>23</v>
      </c>
      <c r="H23" s="5"/>
      <c r="I23" s="24">
        <v>0</v>
      </c>
      <c r="J23" s="12"/>
      <c r="K23" s="12"/>
      <c r="L23"/>
      <c r="O23" s="12"/>
      <c r="P23" s="12"/>
    </row>
    <row r="24" spans="1:16">
      <c r="A24" s="1">
        <v>10</v>
      </c>
      <c r="B24" s="4" t="s">
        <v>24</v>
      </c>
      <c r="C24" s="12"/>
      <c r="D24" s="12"/>
      <c r="E24" s="12"/>
      <c r="F24" s="12"/>
      <c r="G24" s="11" t="s">
        <v>25</v>
      </c>
      <c r="H24" s="12"/>
      <c r="I24" s="24">
        <v>0</v>
      </c>
      <c r="J24" s="12"/>
      <c r="K24" s="12"/>
      <c r="L24" s="12"/>
      <c r="O24" s="12"/>
      <c r="P24" s="12"/>
    </row>
    <row r="25" spans="1:16">
      <c r="A25" s="1">
        <v>11</v>
      </c>
      <c r="B25" s="30" t="s">
        <v>26</v>
      </c>
      <c r="C25" s="12"/>
      <c r="D25" s="12"/>
      <c r="E25" s="12"/>
      <c r="F25" s="12"/>
      <c r="G25" s="11" t="s">
        <v>27</v>
      </c>
      <c r="H25" s="12"/>
      <c r="I25" s="24">
        <v>0</v>
      </c>
      <c r="J25" s="12"/>
      <c r="K25" s="12"/>
      <c r="L25" s="12"/>
      <c r="O25" s="12"/>
      <c r="P25" s="12"/>
    </row>
    <row r="26" spans="1:16">
      <c r="A26" s="1">
        <v>12</v>
      </c>
      <c r="B26" s="30" t="s">
        <v>28</v>
      </c>
      <c r="C26" s="12"/>
      <c r="D26" s="12"/>
      <c r="E26" s="12"/>
      <c r="F26" s="12"/>
      <c r="G26" s="11"/>
      <c r="H26" s="12"/>
      <c r="I26" s="24">
        <v>0</v>
      </c>
      <c r="J26" s="12"/>
      <c r="K26" s="12"/>
      <c r="L26" s="12"/>
      <c r="O26" s="12"/>
      <c r="P26" s="12"/>
    </row>
    <row r="27" spans="1:16">
      <c r="A27" s="1">
        <v>13</v>
      </c>
      <c r="B27" s="30" t="s">
        <v>178</v>
      </c>
      <c r="C27" s="12"/>
      <c r="D27" s="12"/>
      <c r="E27" s="12"/>
      <c r="F27" s="12"/>
      <c r="G27" s="11"/>
      <c r="H27" s="12"/>
      <c r="I27" s="31">
        <v>0</v>
      </c>
      <c r="J27" s="12"/>
      <c r="K27" s="12"/>
      <c r="L27" s="12"/>
      <c r="O27" s="12"/>
      <c r="P27" s="12"/>
    </row>
    <row r="28" spans="1:16" ht="16.5" thickBot="1">
      <c r="A28" s="1">
        <v>14</v>
      </c>
      <c r="B28" s="2" t="s">
        <v>172</v>
      </c>
      <c r="C28" s="12"/>
      <c r="D28" s="12"/>
      <c r="E28" s="12"/>
      <c r="F28" s="12"/>
      <c r="G28" s="12"/>
      <c r="H28" s="12"/>
      <c r="I28" s="32">
        <v>0</v>
      </c>
      <c r="J28" s="12"/>
      <c r="K28" s="12"/>
      <c r="L28" s="12"/>
      <c r="O28" s="12"/>
      <c r="P28" s="12"/>
    </row>
    <row r="29" spans="1:16">
      <c r="A29" s="1">
        <v>15</v>
      </c>
      <c r="B29" s="4" t="s">
        <v>217</v>
      </c>
      <c r="C29" s="12"/>
      <c r="D29" s="12"/>
      <c r="E29" s="12"/>
      <c r="F29" s="12"/>
      <c r="G29" s="12"/>
      <c r="H29" s="12"/>
      <c r="I29" s="20">
        <f>SUM(I22:I28)</f>
        <v>314000</v>
      </c>
      <c r="J29" s="12"/>
      <c r="K29" s="12"/>
      <c r="L29" s="12"/>
      <c r="O29" s="12"/>
      <c r="P29" s="12"/>
    </row>
    <row r="30" spans="1:16">
      <c r="A30" s="1"/>
      <c r="B30" s="4"/>
      <c r="C30" s="12"/>
      <c r="D30" s="12"/>
      <c r="E30" s="12"/>
      <c r="F30" s="12"/>
      <c r="G30" s="12"/>
      <c r="H30" s="12"/>
      <c r="I30" s="20"/>
      <c r="J30" s="12"/>
      <c r="K30" s="12"/>
      <c r="L30" s="12"/>
      <c r="N30" s="12"/>
      <c r="O30" s="12"/>
      <c r="P30" s="12"/>
    </row>
    <row r="31" spans="1:16">
      <c r="A31" s="1">
        <v>16</v>
      </c>
      <c r="B31" s="4" t="s">
        <v>29</v>
      </c>
      <c r="C31" s="12" t="s">
        <v>215</v>
      </c>
      <c r="D31" s="33">
        <f>IF(I29&gt;0,I19/I29,0)</f>
        <v>20.363237344832449</v>
      </c>
      <c r="E31" s="12"/>
      <c r="F31" s="12"/>
      <c r="G31" s="12"/>
      <c r="H31" s="12"/>
      <c r="J31" s="12"/>
      <c r="K31" s="12"/>
      <c r="L31" s="12"/>
      <c r="N31" s="12"/>
      <c r="O31" s="12"/>
      <c r="P31" s="12"/>
    </row>
    <row r="32" spans="1:16">
      <c r="A32" s="1">
        <v>17</v>
      </c>
      <c r="B32" s="4" t="s">
        <v>310</v>
      </c>
      <c r="C32" s="12"/>
      <c r="D32" s="33">
        <f>+D31/12</f>
        <v>1.6969364454027041</v>
      </c>
      <c r="E32" s="12"/>
      <c r="F32" s="12"/>
      <c r="G32" s="12"/>
      <c r="H32" s="12"/>
      <c r="J32" s="12"/>
      <c r="K32" s="12"/>
      <c r="L32" s="12"/>
      <c r="N32" s="12"/>
      <c r="O32" s="12"/>
      <c r="P32" s="12"/>
    </row>
    <row r="33" spans="1:16">
      <c r="A33" s="1"/>
      <c r="B33" s="4"/>
      <c r="C33" s="12"/>
      <c r="D33" s="33"/>
      <c r="E33" s="12"/>
      <c r="F33" s="12"/>
      <c r="G33" s="12"/>
      <c r="H33" s="12"/>
      <c r="J33" s="12"/>
      <c r="K33" s="12"/>
      <c r="L33" s="12"/>
      <c r="N33" s="12"/>
      <c r="O33" s="12"/>
      <c r="P33" s="12"/>
    </row>
    <row r="34" spans="1:16">
      <c r="A34" s="1"/>
      <c r="B34" s="4"/>
      <c r="C34" s="12"/>
      <c r="D34" s="34" t="s">
        <v>30</v>
      </c>
      <c r="E34" s="12"/>
      <c r="F34" s="12"/>
      <c r="G34" s="12"/>
      <c r="H34" s="12"/>
      <c r="I34" s="35" t="s">
        <v>31</v>
      </c>
      <c r="J34" s="12"/>
      <c r="K34" s="12"/>
      <c r="L34" s="12"/>
      <c r="N34" s="12"/>
      <c r="O34" s="12"/>
      <c r="P34" s="12"/>
    </row>
    <row r="35" spans="1:16">
      <c r="A35" s="1">
        <v>18</v>
      </c>
      <c r="B35" s="4" t="s">
        <v>32</v>
      </c>
      <c r="C35" s="12" t="s">
        <v>218</v>
      </c>
      <c r="D35" s="33">
        <f>+D31/52</f>
        <v>0.39160071816985476</v>
      </c>
      <c r="E35" s="12"/>
      <c r="F35" s="12"/>
      <c r="G35" s="12"/>
      <c r="H35" s="12"/>
      <c r="I35" s="36">
        <f>+D31/52</f>
        <v>0.39160071816985476</v>
      </c>
      <c r="J35" s="12"/>
      <c r="K35" s="12"/>
      <c r="L35" s="12"/>
      <c r="N35" s="12"/>
      <c r="O35" s="12"/>
      <c r="P35" s="12"/>
    </row>
    <row r="36" spans="1:16">
      <c r="A36" s="1">
        <v>19</v>
      </c>
      <c r="B36" s="4" t="s">
        <v>33</v>
      </c>
      <c r="C36" s="12" t="s">
        <v>258</v>
      </c>
      <c r="D36" s="33">
        <f>+D31/260</f>
        <v>7.8320143633970954E-2</v>
      </c>
      <c r="E36" s="12" t="s">
        <v>34</v>
      </c>
      <c r="G36" s="12"/>
      <c r="H36" s="12"/>
      <c r="I36" s="36">
        <f>+D31/365</f>
        <v>5.5789691355705336E-2</v>
      </c>
      <c r="J36" s="12"/>
      <c r="K36" s="12"/>
      <c r="L36" s="12"/>
      <c r="N36" s="12"/>
      <c r="O36" s="12"/>
      <c r="P36" s="12"/>
    </row>
    <row r="37" spans="1:16">
      <c r="A37" s="1">
        <v>20</v>
      </c>
      <c r="B37" s="4" t="s">
        <v>35</v>
      </c>
      <c r="C37" s="12" t="s">
        <v>259</v>
      </c>
      <c r="D37" s="33">
        <f>+D31/4160*1000</f>
        <v>4.8950089771231848</v>
      </c>
      <c r="E37" s="12" t="s">
        <v>36</v>
      </c>
      <c r="G37" s="12"/>
      <c r="H37" s="12"/>
      <c r="I37" s="36">
        <f>+D31/8760*1000</f>
        <v>2.324570473154389</v>
      </c>
      <c r="J37" s="12"/>
      <c r="K37" s="12" t="s">
        <v>3</v>
      </c>
      <c r="L37" s="12"/>
      <c r="N37" s="12"/>
      <c r="O37" s="12"/>
      <c r="P37" s="12"/>
    </row>
    <row r="38" spans="1:16">
      <c r="A38" s="1"/>
      <c r="B38" s="4"/>
      <c r="C38" s="12" t="s">
        <v>37</v>
      </c>
      <c r="D38" s="12"/>
      <c r="E38" s="12" t="s">
        <v>38</v>
      </c>
      <c r="G38" s="12"/>
      <c r="H38" s="12"/>
      <c r="J38" s="12"/>
      <c r="K38" s="12" t="s">
        <v>3</v>
      </c>
      <c r="L38" s="12"/>
      <c r="N38" s="12"/>
      <c r="O38" s="12"/>
      <c r="P38" s="12"/>
    </row>
    <row r="39" spans="1:16">
      <c r="A39" s="1"/>
      <c r="B39" s="4"/>
      <c r="C39" s="12"/>
      <c r="D39" s="12"/>
      <c r="E39" s="12"/>
      <c r="G39" s="12"/>
      <c r="H39" s="12"/>
      <c r="J39" s="12"/>
      <c r="K39" s="12" t="s">
        <v>3</v>
      </c>
      <c r="L39" s="12"/>
      <c r="N39" s="12"/>
      <c r="O39" s="12"/>
      <c r="P39" s="12"/>
    </row>
    <row r="40" spans="1:16">
      <c r="A40" s="1">
        <v>21</v>
      </c>
      <c r="B40" s="4" t="s">
        <v>219</v>
      </c>
      <c r="C40" s="12" t="s">
        <v>210</v>
      </c>
      <c r="D40" s="37">
        <v>0</v>
      </c>
      <c r="E40" s="38" t="s">
        <v>39</v>
      </c>
      <c r="F40" s="38"/>
      <c r="G40" s="38"/>
      <c r="H40" s="38"/>
      <c r="I40" s="38">
        <f>D40</f>
        <v>0</v>
      </c>
      <c r="J40" s="38" t="s">
        <v>39</v>
      </c>
      <c r="K40" s="12"/>
      <c r="L40" s="12"/>
      <c r="N40" s="12"/>
      <c r="O40" s="12"/>
      <c r="P40" s="12"/>
    </row>
    <row r="41" spans="1:16">
      <c r="A41" s="1">
        <v>22</v>
      </c>
      <c r="B41" s="4"/>
      <c r="C41" s="12"/>
      <c r="D41" s="37">
        <v>0</v>
      </c>
      <c r="E41" s="38" t="s">
        <v>40</v>
      </c>
      <c r="F41" s="38"/>
      <c r="G41" s="38"/>
      <c r="H41" s="38"/>
      <c r="I41" s="38">
        <f>D41</f>
        <v>0</v>
      </c>
      <c r="J41" s="38" t="s">
        <v>40</v>
      </c>
      <c r="K41" s="12"/>
      <c r="L41" s="12"/>
      <c r="N41" s="12"/>
      <c r="O41" s="12"/>
      <c r="P41" s="12"/>
    </row>
    <row r="42" spans="1:16">
      <c r="J42" s="11"/>
      <c r="K42" s="12"/>
      <c r="L42" s="12"/>
      <c r="N42" s="12"/>
      <c r="O42" s="12"/>
      <c r="P42" s="12"/>
    </row>
    <row r="43" spans="1:16">
      <c r="J43" s="11"/>
      <c r="K43" s="12"/>
      <c r="L43" s="12"/>
      <c r="N43" s="12"/>
      <c r="O43" s="12"/>
      <c r="P43" s="12"/>
    </row>
    <row r="44" spans="1:16">
      <c r="J44" s="11"/>
      <c r="K44" s="12"/>
      <c r="L44" s="12"/>
      <c r="N44" s="12"/>
      <c r="O44" s="12"/>
      <c r="P44" s="12"/>
    </row>
    <row r="45" spans="1:16">
      <c r="J45" s="11"/>
      <c r="K45" s="12"/>
      <c r="L45" s="12"/>
      <c r="N45" s="12"/>
      <c r="O45" s="12"/>
      <c r="P45" s="12"/>
    </row>
    <row r="46" spans="1:16">
      <c r="J46" s="11"/>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B68" s="2"/>
      <c r="C68" s="2"/>
      <c r="D68" s="10"/>
      <c r="E68" s="2"/>
      <c r="F68" s="2"/>
      <c r="G68" s="2"/>
      <c r="H68" s="11"/>
      <c r="I68" s="11"/>
      <c r="K68" s="13" t="s">
        <v>187</v>
      </c>
      <c r="L68" s="157"/>
      <c r="N68" s="12"/>
      <c r="O68" s="12"/>
      <c r="P68" s="12"/>
    </row>
    <row r="69" spans="1:16">
      <c r="B69" s="12"/>
      <c r="C69" s="12"/>
      <c r="D69" s="12"/>
      <c r="E69" s="12"/>
      <c r="F69" s="12"/>
      <c r="G69" s="12"/>
      <c r="H69" s="12"/>
      <c r="I69" s="12"/>
      <c r="J69" s="12"/>
      <c r="K69" s="12"/>
      <c r="L69" s="12"/>
      <c r="N69" s="12"/>
      <c r="O69" s="12"/>
      <c r="P69" s="12"/>
    </row>
    <row r="70" spans="1:16">
      <c r="B70" s="4" t="str">
        <f>B3</f>
        <v xml:space="preserve">Formula Rate - Non-Levelized </v>
      </c>
      <c r="C70" s="4"/>
      <c r="D70" s="39" t="str">
        <f>D3</f>
        <v xml:space="preserve">   Rate Formula Template</v>
      </c>
      <c r="E70" s="4"/>
      <c r="F70" s="4"/>
      <c r="G70" s="4"/>
      <c r="H70" s="4"/>
      <c r="J70" s="4"/>
      <c r="K70" s="13" t="str">
        <f>K3</f>
        <v>For the 12 months ended 02/28/2014</v>
      </c>
      <c r="L70" s="12"/>
      <c r="N70" s="4"/>
      <c r="O70" s="4"/>
      <c r="P70" s="4"/>
    </row>
    <row r="71" spans="1:16">
      <c r="B71" s="4"/>
      <c r="C71" s="5" t="s">
        <v>3</v>
      </c>
      <c r="D71" s="5" t="str">
        <f>D4</f>
        <v>Utilizing EIA Form 412 Data</v>
      </c>
      <c r="E71" s="5"/>
      <c r="F71" s="5"/>
      <c r="G71" s="5"/>
      <c r="H71" s="5"/>
      <c r="I71" s="5"/>
      <c r="J71" s="5"/>
      <c r="K71" s="5"/>
      <c r="L71" s="12"/>
      <c r="N71" s="12"/>
      <c r="O71" s="5"/>
      <c r="P71" s="4"/>
    </row>
    <row r="72" spans="1:16">
      <c r="B72" s="4"/>
      <c r="C72" s="5" t="s">
        <v>3</v>
      </c>
      <c r="D72" s="5" t="s">
        <v>3</v>
      </c>
      <c r="E72" s="5"/>
      <c r="F72" s="5"/>
      <c r="G72" s="5" t="s">
        <v>3</v>
      </c>
      <c r="H72" s="5"/>
      <c r="I72" s="5"/>
      <c r="J72" s="5"/>
      <c r="K72" s="5"/>
      <c r="L72" s="4"/>
      <c r="N72" s="5"/>
      <c r="O72" s="5"/>
      <c r="P72" s="4"/>
    </row>
    <row r="73" spans="1:16">
      <c r="B73" s="4"/>
      <c r="C73" s="12"/>
      <c r="D73" s="5" t="str">
        <f>D6</f>
        <v>City Water, Light and Power - Springfield, IL</v>
      </c>
      <c r="E73" s="5"/>
      <c r="F73" s="5"/>
      <c r="G73" s="5"/>
      <c r="H73" s="5"/>
      <c r="I73" s="5"/>
      <c r="J73" s="5"/>
      <c r="K73" s="5"/>
      <c r="L73" s="4"/>
      <c r="N73" s="5"/>
      <c r="O73" s="5"/>
      <c r="P73" s="4"/>
    </row>
    <row r="74" spans="1:16">
      <c r="B74" s="14" t="s">
        <v>41</v>
      </c>
      <c r="C74" s="14" t="s">
        <v>42</v>
      </c>
      <c r="D74" s="14" t="s">
        <v>43</v>
      </c>
      <c r="E74" s="5" t="s">
        <v>3</v>
      </c>
      <c r="F74" s="5"/>
      <c r="G74" s="40" t="s">
        <v>44</v>
      </c>
      <c r="H74" s="5"/>
      <c r="I74" s="41" t="s">
        <v>45</v>
      </c>
      <c r="J74" s="5"/>
      <c r="K74" s="14"/>
      <c r="L74" s="4"/>
      <c r="N74" s="14"/>
      <c r="O74" s="5"/>
      <c r="P74" s="4"/>
    </row>
    <row r="75" spans="1:16">
      <c r="A75" s="1" t="s">
        <v>6</v>
      </c>
      <c r="B75" s="4"/>
      <c r="C75" s="42" t="s">
        <v>46</v>
      </c>
      <c r="D75" s="5"/>
      <c r="E75" s="5"/>
      <c r="F75" s="5"/>
      <c r="G75" s="1"/>
      <c r="H75" s="5"/>
      <c r="I75" s="43" t="s">
        <v>47</v>
      </c>
      <c r="J75" s="5"/>
      <c r="K75" s="14"/>
      <c r="L75" s="4"/>
      <c r="N75" s="14"/>
      <c r="O75" s="14"/>
      <c r="P75" s="4"/>
    </row>
    <row r="76" spans="1:16" ht="16.5" thickBot="1">
      <c r="A76" s="19" t="s">
        <v>8</v>
      </c>
      <c r="B76" s="46" t="s">
        <v>52</v>
      </c>
      <c r="C76" s="44" t="s">
        <v>48</v>
      </c>
      <c r="D76" s="43" t="s">
        <v>49</v>
      </c>
      <c r="E76" s="45"/>
      <c r="F76" s="43" t="s">
        <v>50</v>
      </c>
      <c r="H76" s="45"/>
      <c r="I76" s="1" t="s">
        <v>51</v>
      </c>
      <c r="J76" s="5"/>
      <c r="K76" s="14"/>
      <c r="L76" s="4"/>
      <c r="N76" s="14"/>
      <c r="O76" s="14"/>
      <c r="P76" s="4"/>
    </row>
    <row r="77" spans="1:16">
      <c r="A77" s="1"/>
      <c r="B77" s="4" t="s">
        <v>290</v>
      </c>
      <c r="C77" s="5"/>
      <c r="D77" s="5"/>
      <c r="E77" s="5"/>
      <c r="F77" s="5"/>
      <c r="G77" s="5"/>
      <c r="H77" s="5"/>
      <c r="I77" s="5"/>
      <c r="J77" s="5"/>
      <c r="K77" s="5"/>
      <c r="L77"/>
      <c r="N77" s="5"/>
      <c r="O77" s="5"/>
      <c r="P77" s="4"/>
    </row>
    <row r="78" spans="1:16">
      <c r="A78" s="1">
        <v>1</v>
      </c>
      <c r="B78" s="4" t="s">
        <v>53</v>
      </c>
      <c r="C78" s="5" t="s">
        <v>260</v>
      </c>
      <c r="D78" s="47">
        <v>1057487108</v>
      </c>
      <c r="E78" s="5"/>
      <c r="F78" s="5" t="s">
        <v>54</v>
      </c>
      <c r="G78" s="48" t="s">
        <v>3</v>
      </c>
      <c r="H78" s="5"/>
      <c r="I78" s="5" t="s">
        <v>3</v>
      </c>
      <c r="J78" s="5"/>
      <c r="K78" s="5"/>
      <c r="L78" s="162"/>
      <c r="O78" s="5"/>
      <c r="P78" s="4"/>
    </row>
    <row r="79" spans="1:16">
      <c r="A79" s="1">
        <v>2</v>
      </c>
      <c r="B79" s="4" t="s">
        <v>55</v>
      </c>
      <c r="C79" s="5" t="s">
        <v>261</v>
      </c>
      <c r="D79" s="47">
        <v>79925152</v>
      </c>
      <c r="E79" s="5"/>
      <c r="F79" s="5" t="s">
        <v>14</v>
      </c>
      <c r="G79" s="48">
        <f>I215</f>
        <v>0.97004406082956207</v>
      </c>
      <c r="H79" s="5"/>
      <c r="I79" s="5">
        <f>+G79*D79</f>
        <v>77530919.008499995</v>
      </c>
      <c r="J79" s="5"/>
      <c r="K79" s="5"/>
      <c r="L79"/>
      <c r="O79" s="5"/>
      <c r="P79" s="4"/>
    </row>
    <row r="80" spans="1:16">
      <c r="A80" s="1">
        <v>3</v>
      </c>
      <c r="B80" s="4" t="s">
        <v>56</v>
      </c>
      <c r="C80" s="5" t="s">
        <v>262</v>
      </c>
      <c r="D80" s="47">
        <v>277644886</v>
      </c>
      <c r="E80" s="5"/>
      <c r="F80" s="5" t="s">
        <v>54</v>
      </c>
      <c r="G80" s="48" t="s">
        <v>3</v>
      </c>
      <c r="H80" s="5"/>
      <c r="I80" s="5" t="s">
        <v>3</v>
      </c>
      <c r="J80" s="5"/>
      <c r="K80" s="5"/>
      <c r="L80"/>
      <c r="O80" s="5"/>
      <c r="P80" s="4"/>
    </row>
    <row r="81" spans="1:16">
      <c r="A81" s="1">
        <v>4</v>
      </c>
      <c r="B81" s="4" t="s">
        <v>57</v>
      </c>
      <c r="C81" s="5" t="s">
        <v>291</v>
      </c>
      <c r="D81" s="47">
        <v>62411374</v>
      </c>
      <c r="E81" s="5"/>
      <c r="F81" s="5" t="s">
        <v>58</v>
      </c>
      <c r="G81" s="48">
        <f>I231</f>
        <v>6.8016109848056769E-2</v>
      </c>
      <c r="H81" s="5"/>
      <c r="I81" s="5">
        <f>+G81*D81</f>
        <v>4244978.8697521538</v>
      </c>
      <c r="J81" s="5"/>
      <c r="K81" s="5"/>
      <c r="O81" s="14"/>
      <c r="P81" s="4"/>
    </row>
    <row r="82" spans="1:16" ht="16.5" thickBot="1">
      <c r="A82" s="1">
        <v>5</v>
      </c>
      <c r="B82" s="4" t="s">
        <v>59</v>
      </c>
      <c r="C82" s="5"/>
      <c r="D82" s="49">
        <v>0</v>
      </c>
      <c r="E82" s="5"/>
      <c r="F82" s="5" t="s">
        <v>60</v>
      </c>
      <c r="G82" s="48">
        <f>K235</f>
        <v>6.8016109848056769E-2</v>
      </c>
      <c r="H82" s="5"/>
      <c r="I82" s="26">
        <f>+G82*D82</f>
        <v>0</v>
      </c>
      <c r="J82" s="5"/>
      <c r="K82" s="5"/>
      <c r="L82" s="4"/>
      <c r="O82" s="14"/>
      <c r="P82" s="4"/>
    </row>
    <row r="83" spans="1:16">
      <c r="A83" s="1">
        <v>6</v>
      </c>
      <c r="B83" s="2" t="s">
        <v>220</v>
      </c>
      <c r="C83" s="5"/>
      <c r="D83" s="5">
        <f>SUM(D78:D82)</f>
        <v>1477468520</v>
      </c>
      <c r="E83" s="5"/>
      <c r="F83" s="5" t="s">
        <v>61</v>
      </c>
      <c r="G83" s="7">
        <f>IF(I83&gt;0,I83/D83,0)</f>
        <v>5.5348656686270481E-2</v>
      </c>
      <c r="H83" s="5"/>
      <c r="I83" s="5">
        <f>SUM(I78:I82)</f>
        <v>81775897.878252149</v>
      </c>
      <c r="J83" s="5"/>
      <c r="K83" s="7"/>
      <c r="L83" s="4"/>
      <c r="N83" s="5"/>
      <c r="O83" s="5"/>
      <c r="P83" s="4"/>
    </row>
    <row r="84" spans="1:16">
      <c r="B84" s="4"/>
      <c r="C84" s="5"/>
      <c r="D84" s="5"/>
      <c r="E84" s="5"/>
      <c r="F84" s="5"/>
      <c r="G84" s="7"/>
      <c r="H84" s="5"/>
      <c r="I84" s="5"/>
      <c r="J84" s="5"/>
      <c r="K84" s="7"/>
      <c r="L84" s="4"/>
      <c r="N84" s="5"/>
      <c r="O84" s="5"/>
      <c r="P84" s="4"/>
    </row>
    <row r="85" spans="1:16">
      <c r="B85" s="4" t="s">
        <v>292</v>
      </c>
      <c r="C85" s="5"/>
      <c r="D85" s="5"/>
      <c r="E85" s="5"/>
      <c r="F85" s="5"/>
      <c r="G85" s="5"/>
      <c r="H85" s="5"/>
      <c r="I85" s="5"/>
      <c r="J85" s="5"/>
      <c r="K85" s="5"/>
      <c r="L85" s="4"/>
      <c r="N85" s="5"/>
      <c r="O85" s="5"/>
      <c r="P85" s="4"/>
    </row>
    <row r="86" spans="1:16">
      <c r="A86" s="1">
        <v>7</v>
      </c>
      <c r="B86" s="4" t="str">
        <f>+B78</f>
        <v xml:space="preserve">  Production</v>
      </c>
      <c r="D86" s="50">
        <v>320242524</v>
      </c>
      <c r="E86" s="5"/>
      <c r="F86" s="5" t="str">
        <f t="shared" ref="F86:G90" si="0">+F78</f>
        <v>NA</v>
      </c>
      <c r="G86" s="48" t="str">
        <f t="shared" si="0"/>
        <v xml:space="preserve"> </v>
      </c>
      <c r="H86" s="5"/>
      <c r="I86" s="5" t="s">
        <v>3</v>
      </c>
      <c r="J86" s="5"/>
      <c r="K86" s="5"/>
      <c r="L86" s="163"/>
      <c r="N86" s="5"/>
      <c r="O86" s="5"/>
      <c r="P86" s="4"/>
    </row>
    <row r="87" spans="1:16">
      <c r="A87" s="1">
        <v>8</v>
      </c>
      <c r="B87" s="4" t="str">
        <f>+B79</f>
        <v xml:space="preserve">  Transmission</v>
      </c>
      <c r="D87" s="50">
        <v>54880919</v>
      </c>
      <c r="E87" s="5"/>
      <c r="F87" s="5" t="str">
        <f t="shared" si="0"/>
        <v>TP</v>
      </c>
      <c r="G87" s="48">
        <f t="shared" si="0"/>
        <v>0.97004406082956207</v>
      </c>
      <c r="H87" s="5"/>
      <c r="I87" s="5">
        <f>+G87*D87</f>
        <v>53236909.528818272</v>
      </c>
      <c r="J87" s="5"/>
      <c r="K87" s="5"/>
      <c r="L87" s="4"/>
      <c r="N87" s="5"/>
      <c r="O87" s="5"/>
      <c r="P87" s="4"/>
    </row>
    <row r="88" spans="1:16">
      <c r="A88" s="1">
        <v>9</v>
      </c>
      <c r="B88" s="4" t="str">
        <f>+B80</f>
        <v xml:space="preserve">  Distribution</v>
      </c>
      <c r="D88" s="50">
        <v>171720719</v>
      </c>
      <c r="E88" s="5"/>
      <c r="F88" s="5" t="str">
        <f t="shared" si="0"/>
        <v>NA</v>
      </c>
      <c r="G88" s="48" t="str">
        <f t="shared" si="0"/>
        <v xml:space="preserve"> </v>
      </c>
      <c r="H88" s="5"/>
      <c r="I88" s="5" t="s">
        <v>3</v>
      </c>
      <c r="J88" s="5"/>
      <c r="K88" s="5"/>
      <c r="L88" s="4"/>
      <c r="N88" s="5"/>
      <c r="O88" s="5"/>
      <c r="P88" s="4"/>
    </row>
    <row r="89" spans="1:16">
      <c r="A89" s="1">
        <v>10</v>
      </c>
      <c r="B89" s="4" t="str">
        <f>+B81</f>
        <v xml:space="preserve">  General &amp; Intangible</v>
      </c>
      <c r="D89" s="50">
        <v>40958353</v>
      </c>
      <c r="E89" s="5"/>
      <c r="F89" s="5" t="str">
        <f t="shared" si="0"/>
        <v>W/S</v>
      </c>
      <c r="G89" s="48">
        <f t="shared" si="0"/>
        <v>6.8016109848056769E-2</v>
      </c>
      <c r="H89" s="5"/>
      <c r="I89" s="5">
        <f>+G89*D89</f>
        <v>2785827.8368434855</v>
      </c>
      <c r="J89" s="5"/>
      <c r="K89" s="5"/>
      <c r="L89" s="4"/>
      <c r="N89" s="5"/>
      <c r="O89" s="14"/>
      <c r="P89" s="4"/>
    </row>
    <row r="90" spans="1:16" ht="16.5" thickBot="1">
      <c r="A90" s="1">
        <v>11</v>
      </c>
      <c r="B90" s="4" t="str">
        <f>+B82</f>
        <v xml:space="preserve">  Common</v>
      </c>
      <c r="C90" s="5"/>
      <c r="D90" s="49">
        <v>0</v>
      </c>
      <c r="E90" s="5"/>
      <c r="F90" s="5" t="str">
        <f t="shared" si="0"/>
        <v>CE</v>
      </c>
      <c r="G90" s="48">
        <f t="shared" si="0"/>
        <v>6.8016109848056769E-2</v>
      </c>
      <c r="H90" s="5"/>
      <c r="I90" s="26">
        <f>+G90*D90</f>
        <v>0</v>
      </c>
      <c r="J90" s="5"/>
      <c r="K90" s="5"/>
      <c r="L90" s="4"/>
      <c r="N90" s="5"/>
      <c r="O90" s="14"/>
      <c r="P90" s="4"/>
    </row>
    <row r="91" spans="1:16">
      <c r="A91" s="1">
        <v>12</v>
      </c>
      <c r="B91" s="4" t="s">
        <v>221</v>
      </c>
      <c r="C91" s="5"/>
      <c r="D91" s="5">
        <f>SUM(D86:D90)</f>
        <v>587802515</v>
      </c>
      <c r="E91" s="5"/>
      <c r="F91" s="5"/>
      <c r="G91" s="5"/>
      <c r="H91" s="5"/>
      <c r="I91" s="5">
        <f>SUM(I86:I90)</f>
        <v>56022737.365661755</v>
      </c>
      <c r="J91" s="5"/>
      <c r="K91" s="5"/>
      <c r="L91" s="4"/>
      <c r="N91" s="51"/>
      <c r="O91" s="5"/>
      <c r="P91" s="4"/>
    </row>
    <row r="92" spans="1:16">
      <c r="A92" s="1"/>
      <c r="C92" s="5" t="s">
        <v>3</v>
      </c>
      <c r="E92" s="5"/>
      <c r="F92" s="5"/>
      <c r="G92" s="7"/>
      <c r="H92" s="5"/>
      <c r="J92" s="5"/>
      <c r="K92" s="7"/>
      <c r="L92" s="4"/>
      <c r="N92" s="5"/>
      <c r="O92" s="5"/>
      <c r="P92" s="4"/>
    </row>
    <row r="93" spans="1:16">
      <c r="A93" s="1"/>
      <c r="B93" s="4" t="s">
        <v>62</v>
      </c>
      <c r="C93" s="5"/>
      <c r="D93" s="5"/>
      <c r="E93" s="5"/>
      <c r="F93" s="5"/>
      <c r="G93" s="5"/>
      <c r="H93" s="5"/>
      <c r="I93" s="5"/>
      <c r="J93" s="5"/>
      <c r="K93" s="5"/>
      <c r="L93" s="4"/>
      <c r="N93" s="5"/>
      <c r="O93" s="5"/>
      <c r="P93" s="4"/>
    </row>
    <row r="94" spans="1:16">
      <c r="A94" s="1">
        <v>13</v>
      </c>
      <c r="B94" s="4" t="str">
        <f>+B86</f>
        <v xml:space="preserve">  Production</v>
      </c>
      <c r="C94" s="5" t="s">
        <v>222</v>
      </c>
      <c r="D94" s="5">
        <f>D78-D86</f>
        <v>737244584</v>
      </c>
      <c r="E94" s="5"/>
      <c r="F94" s="5"/>
      <c r="G94" s="7"/>
      <c r="H94" s="5"/>
      <c r="I94" s="5" t="s">
        <v>3</v>
      </c>
      <c r="J94" s="5"/>
      <c r="K94" s="7"/>
      <c r="L94" s="4"/>
      <c r="N94" s="5"/>
      <c r="O94" s="5"/>
      <c r="P94" s="4"/>
    </row>
    <row r="95" spans="1:16">
      <c r="A95" s="1">
        <v>14</v>
      </c>
      <c r="B95" s="4" t="str">
        <f>+B87</f>
        <v xml:space="preserve">  Transmission</v>
      </c>
      <c r="C95" s="5" t="s">
        <v>223</v>
      </c>
      <c r="D95" s="5">
        <f>D79-D87</f>
        <v>25044233</v>
      </c>
      <c r="E95" s="5"/>
      <c r="F95" s="5"/>
      <c r="G95" s="48"/>
      <c r="H95" s="5"/>
      <c r="I95" s="5">
        <f>I79-I87</f>
        <v>24294009.479681723</v>
      </c>
      <c r="J95" s="5"/>
      <c r="K95" s="7"/>
      <c r="L95" s="4"/>
      <c r="N95" s="5"/>
      <c r="O95" s="5"/>
      <c r="P95" s="4"/>
    </row>
    <row r="96" spans="1:16">
      <c r="A96" s="1">
        <v>15</v>
      </c>
      <c r="B96" s="4" t="str">
        <f>+B88</f>
        <v xml:space="preserve">  Distribution</v>
      </c>
      <c r="C96" s="5" t="s">
        <v>224</v>
      </c>
      <c r="D96" s="5">
        <f>D80-D88</f>
        <v>105924167</v>
      </c>
      <c r="E96" s="5"/>
      <c r="F96" s="5"/>
      <c r="G96" s="7"/>
      <c r="H96" s="5"/>
      <c r="I96" s="5" t="s">
        <v>3</v>
      </c>
      <c r="J96" s="5"/>
      <c r="K96" s="7"/>
      <c r="L96" s="4"/>
      <c r="N96" s="5"/>
      <c r="O96" s="5"/>
      <c r="P96" s="4"/>
    </row>
    <row r="97" spans="1:16">
      <c r="A97" s="1">
        <v>16</v>
      </c>
      <c r="B97" s="4" t="str">
        <f>+B89</f>
        <v xml:space="preserve">  General &amp; Intangible</v>
      </c>
      <c r="C97" s="5" t="s">
        <v>225</v>
      </c>
      <c r="D97" s="5">
        <f>D81-D89</f>
        <v>21453021</v>
      </c>
      <c r="E97" s="5"/>
      <c r="F97" s="5"/>
      <c r="G97" s="7"/>
      <c r="H97" s="5"/>
      <c r="I97" s="5">
        <f>I81-I89</f>
        <v>1459151.0329086683</v>
      </c>
      <c r="J97" s="5"/>
      <c r="K97" s="7"/>
      <c r="L97" s="4"/>
      <c r="N97" s="5"/>
      <c r="O97" s="14"/>
      <c r="P97" s="4"/>
    </row>
    <row r="98" spans="1:16" ht="16.5" thickBot="1">
      <c r="A98" s="1">
        <v>17</v>
      </c>
      <c r="B98" s="4" t="str">
        <f>+B90</f>
        <v xml:space="preserve">  Common</v>
      </c>
      <c r="C98" s="5" t="s">
        <v>226</v>
      </c>
      <c r="D98" s="26">
        <f>D82-D90</f>
        <v>0</v>
      </c>
      <c r="E98" s="5"/>
      <c r="F98" s="5"/>
      <c r="G98" s="7"/>
      <c r="H98" s="5"/>
      <c r="I98" s="26">
        <f>I82-I90</f>
        <v>0</v>
      </c>
      <c r="J98" s="5"/>
      <c r="K98" s="7"/>
      <c r="L98" s="4"/>
      <c r="N98" s="5"/>
      <c r="O98" s="14"/>
      <c r="P98" s="4"/>
    </row>
    <row r="99" spans="1:16">
      <c r="A99" s="1">
        <v>18</v>
      </c>
      <c r="B99" s="4" t="s">
        <v>227</v>
      </c>
      <c r="C99" s="5"/>
      <c r="D99" s="5">
        <f>SUM(D94:D98)</f>
        <v>889666005</v>
      </c>
      <c r="E99" s="5"/>
      <c r="F99" s="5" t="s">
        <v>63</v>
      </c>
      <c r="G99" s="7">
        <f>IF(I99&gt;0,I99/D99,0)</f>
        <v>2.8946998500398349E-2</v>
      </c>
      <c r="H99" s="5"/>
      <c r="I99" s="5">
        <f>SUM(I94:I98)</f>
        <v>25753160.51259039</v>
      </c>
      <c r="J99" s="5"/>
      <c r="K99" s="5"/>
      <c r="L99" s="4"/>
      <c r="N99" s="27"/>
      <c r="O99" s="5"/>
      <c r="P99" s="4"/>
    </row>
    <row r="100" spans="1:16">
      <c r="A100" s="1"/>
      <c r="C100" s="5"/>
      <c r="E100" s="5"/>
      <c r="H100" s="5"/>
      <c r="J100" s="5"/>
      <c r="K100" s="7"/>
      <c r="L100" s="4"/>
      <c r="N100" s="5"/>
      <c r="O100" s="5"/>
      <c r="P100" s="4"/>
    </row>
    <row r="101" spans="1:16">
      <c r="A101" s="1"/>
      <c r="B101" s="2" t="s">
        <v>228</v>
      </c>
      <c r="C101" s="5"/>
      <c r="D101" s="5"/>
      <c r="E101" s="5"/>
      <c r="F101" s="5"/>
      <c r="G101" s="5"/>
      <c r="H101" s="5"/>
      <c r="I101" s="5"/>
      <c r="J101" s="5"/>
      <c r="K101" s="5"/>
      <c r="L101" s="4"/>
      <c r="N101" s="5" t="s">
        <v>3</v>
      </c>
      <c r="O101" s="5"/>
      <c r="P101" s="4"/>
    </row>
    <row r="102" spans="1:16">
      <c r="A102" s="1">
        <v>19</v>
      </c>
      <c r="B102" s="4" t="s">
        <v>64</v>
      </c>
      <c r="C102" s="5"/>
      <c r="D102" s="50">
        <v>0</v>
      </c>
      <c r="E102" s="5"/>
      <c r="F102" s="5"/>
      <c r="G102" s="52" t="s">
        <v>179</v>
      </c>
      <c r="H102" s="5"/>
      <c r="I102" s="5">
        <v>0</v>
      </c>
      <c r="J102" s="5"/>
      <c r="K102" s="7"/>
      <c r="L102" s="4"/>
      <c r="N102" s="7"/>
      <c r="O102" s="14"/>
      <c r="P102" s="4"/>
    </row>
    <row r="103" spans="1:16">
      <c r="A103" s="1">
        <v>20</v>
      </c>
      <c r="B103" s="4" t="s">
        <v>66</v>
      </c>
      <c r="C103" s="5"/>
      <c r="D103" s="50">
        <v>0</v>
      </c>
      <c r="E103" s="5"/>
      <c r="F103" s="5" t="s">
        <v>65</v>
      </c>
      <c r="G103" s="48">
        <f>+G99</f>
        <v>2.8946998500398349E-2</v>
      </c>
      <c r="H103" s="5"/>
      <c r="I103" s="5">
        <f>D103*G103</f>
        <v>0</v>
      </c>
      <c r="J103" s="5"/>
      <c r="K103" s="7"/>
      <c r="L103" s="4"/>
      <c r="N103" s="7"/>
      <c r="O103" s="14"/>
      <c r="P103" s="4"/>
    </row>
    <row r="104" spans="1:16">
      <c r="A104" s="1">
        <v>21</v>
      </c>
      <c r="B104" s="4" t="s">
        <v>67</v>
      </c>
      <c r="C104" s="5"/>
      <c r="D104" s="47">
        <v>0</v>
      </c>
      <c r="E104" s="5"/>
      <c r="F104" s="5" t="s">
        <v>65</v>
      </c>
      <c r="G104" s="48">
        <f>+G103</f>
        <v>2.8946998500398349E-2</v>
      </c>
      <c r="H104" s="5"/>
      <c r="I104" s="5">
        <f>D104*G104</f>
        <v>0</v>
      </c>
      <c r="J104" s="5"/>
      <c r="K104" s="7"/>
      <c r="L104" s="4"/>
      <c r="N104" s="7"/>
      <c r="O104" s="14"/>
      <c r="P104" s="4"/>
    </row>
    <row r="105" spans="1:16">
      <c r="A105" s="1">
        <v>22</v>
      </c>
      <c r="B105" s="4" t="s">
        <v>68</v>
      </c>
      <c r="C105" s="5"/>
      <c r="D105" s="47">
        <v>0</v>
      </c>
      <c r="E105" s="5"/>
      <c r="F105" s="5" t="str">
        <f>+F104</f>
        <v>NP</v>
      </c>
      <c r="G105" s="48">
        <f>+G104</f>
        <v>2.8946998500398349E-2</v>
      </c>
      <c r="H105" s="5"/>
      <c r="I105" s="5">
        <f>D105*G105</f>
        <v>0</v>
      </c>
      <c r="J105" s="5"/>
      <c r="K105" s="7"/>
      <c r="L105" s="4"/>
      <c r="N105" s="7"/>
      <c r="O105" s="14"/>
      <c r="P105" s="4"/>
    </row>
    <row r="106" spans="1:16" ht="16.5" thickBot="1">
      <c r="A106" s="1">
        <v>23</v>
      </c>
      <c r="B106" s="3" t="s">
        <v>69</v>
      </c>
      <c r="D106" s="49">
        <v>0</v>
      </c>
      <c r="E106" s="5"/>
      <c r="F106" s="5" t="s">
        <v>65</v>
      </c>
      <c r="G106" s="48">
        <f>+G104</f>
        <v>2.8946998500398349E-2</v>
      </c>
      <c r="H106" s="5"/>
      <c r="I106" s="26">
        <f>D106*G106</f>
        <v>0</v>
      </c>
      <c r="J106" s="5"/>
      <c r="K106" s="5"/>
      <c r="L106" s="4"/>
      <c r="N106" s="51"/>
      <c r="O106" s="5"/>
      <c r="P106" s="4"/>
    </row>
    <row r="107" spans="1:16">
      <c r="A107" s="1">
        <v>24</v>
      </c>
      <c r="B107" s="4" t="s">
        <v>70</v>
      </c>
      <c r="C107" s="5"/>
      <c r="D107" s="5">
        <f>SUM(D102:D106)</f>
        <v>0</v>
      </c>
      <c r="E107" s="5"/>
      <c r="F107" s="5"/>
      <c r="G107" s="5"/>
      <c r="H107" s="5"/>
      <c r="I107" s="5">
        <f>SUM(I102:I106)</f>
        <v>0</v>
      </c>
      <c r="J107" s="5"/>
      <c r="K107" s="7"/>
      <c r="L107" s="4"/>
      <c r="N107" s="5"/>
      <c r="O107" s="5"/>
      <c r="P107" s="4"/>
    </row>
    <row r="108" spans="1:16">
      <c r="A108" s="1"/>
      <c r="B108" s="4"/>
      <c r="C108" s="5"/>
      <c r="D108" s="5"/>
      <c r="E108" s="5"/>
      <c r="F108" s="5"/>
      <c r="G108" s="5"/>
      <c r="H108" s="5"/>
      <c r="I108" s="5"/>
      <c r="J108" s="5"/>
      <c r="K108" s="7"/>
      <c r="L108" s="4"/>
      <c r="N108" s="5"/>
      <c r="O108" s="5"/>
      <c r="P108" s="4"/>
    </row>
    <row r="109" spans="1:16">
      <c r="A109" s="1">
        <v>25</v>
      </c>
      <c r="B109" s="2" t="s">
        <v>71</v>
      </c>
      <c r="C109" s="5" t="s">
        <v>263</v>
      </c>
      <c r="D109" s="50">
        <v>0</v>
      </c>
      <c r="E109" s="5"/>
      <c r="F109" s="5" t="str">
        <f>+F87</f>
        <v>TP</v>
      </c>
      <c r="G109" s="48">
        <f>+G87</f>
        <v>0.97004406082956207</v>
      </c>
      <c r="H109" s="5"/>
      <c r="I109" s="5">
        <f>+G109*D109</f>
        <v>0</v>
      </c>
      <c r="J109" s="5"/>
      <c r="K109" s="5"/>
      <c r="L109" s="162"/>
      <c r="N109" s="5"/>
      <c r="O109" s="5"/>
      <c r="P109" s="4"/>
    </row>
    <row r="110" spans="1:16">
      <c r="A110" s="1"/>
      <c r="B110" s="4"/>
      <c r="C110" s="5"/>
      <c r="D110" s="5"/>
      <c r="E110" s="5"/>
      <c r="F110" s="5"/>
      <c r="G110" s="5"/>
      <c r="H110" s="5"/>
      <c r="I110" s="5"/>
      <c r="J110" s="5"/>
      <c r="K110" s="5"/>
      <c r="L110" s="4"/>
      <c r="N110" s="5"/>
      <c r="O110" s="5"/>
      <c r="P110" s="4"/>
    </row>
    <row r="111" spans="1:16">
      <c r="A111" s="1"/>
      <c r="B111" s="4" t="s">
        <v>72</v>
      </c>
      <c r="C111" s="5" t="s">
        <v>74</v>
      </c>
      <c r="D111" s="5"/>
      <c r="E111" s="5"/>
      <c r="F111" s="5"/>
      <c r="G111" s="5"/>
      <c r="H111" s="5"/>
      <c r="I111" s="5"/>
      <c r="J111" s="5"/>
      <c r="K111" s="5"/>
      <c r="L111" s="4"/>
      <c r="N111" s="5"/>
      <c r="O111" s="5"/>
      <c r="P111" s="4"/>
    </row>
    <row r="112" spans="1:16">
      <c r="A112" s="1">
        <v>26</v>
      </c>
      <c r="B112" s="4" t="s">
        <v>73</v>
      </c>
      <c r="D112" s="5">
        <f>D153/8</f>
        <v>3619311.8987500002</v>
      </c>
      <c r="E112" s="5"/>
      <c r="F112" s="5"/>
      <c r="G112" s="7"/>
      <c r="H112" s="5"/>
      <c r="I112" s="5">
        <f>I153/8</f>
        <v>428740.16457613272</v>
      </c>
      <c r="J112" s="12"/>
      <c r="K112" s="7"/>
      <c r="L112" s="4"/>
      <c r="N112" s="53"/>
      <c r="O112" s="39"/>
      <c r="P112" s="4"/>
    </row>
    <row r="113" spans="1:16">
      <c r="A113" s="1">
        <v>27</v>
      </c>
      <c r="B113" s="4" t="s">
        <v>75</v>
      </c>
      <c r="C113" s="3" t="s">
        <v>229</v>
      </c>
      <c r="D113" s="50">
        <v>275077</v>
      </c>
      <c r="E113" s="5"/>
      <c r="F113" s="5" t="s">
        <v>76</v>
      </c>
      <c r="G113" s="48">
        <f>I224</f>
        <v>0.50105043971305574</v>
      </c>
      <c r="H113" s="5"/>
      <c r="I113" s="5">
        <f>G113*D113</f>
        <v>137827.45180494824</v>
      </c>
      <c r="J113" s="5" t="s">
        <v>3</v>
      </c>
      <c r="K113" s="7"/>
      <c r="L113" s="164"/>
      <c r="N113" s="53"/>
      <c r="O113" s="14"/>
      <c r="P113" s="4"/>
    </row>
    <row r="114" spans="1:16" ht="16.5" thickBot="1">
      <c r="A114" s="1">
        <v>28</v>
      </c>
      <c r="B114" s="4" t="s">
        <v>77</v>
      </c>
      <c r="C114" s="3" t="s">
        <v>264</v>
      </c>
      <c r="D114" s="49">
        <v>2131679</v>
      </c>
      <c r="E114" s="5"/>
      <c r="F114" s="5" t="s">
        <v>78</v>
      </c>
      <c r="G114" s="48">
        <f>+G83</f>
        <v>5.5348656686270481E-2</v>
      </c>
      <c r="H114" s="5"/>
      <c r="I114" s="26">
        <f>+G114*D114</f>
        <v>117985.56913633237</v>
      </c>
      <c r="J114" s="5"/>
      <c r="K114" s="7"/>
      <c r="L114" s="4"/>
      <c r="N114" s="53"/>
      <c r="O114" s="14"/>
      <c r="P114" s="4"/>
    </row>
    <row r="115" spans="1:16">
      <c r="A115" s="1">
        <v>29</v>
      </c>
      <c r="B115" s="4" t="s">
        <v>230</v>
      </c>
      <c r="C115" s="12"/>
      <c r="D115" s="5">
        <f>D112+D113+D114</f>
        <v>6026067.8987499997</v>
      </c>
      <c r="E115" s="12"/>
      <c r="F115" s="12"/>
      <c r="G115" s="12"/>
      <c r="H115" s="12"/>
      <c r="I115" s="5">
        <f>I112+I113+I114</f>
        <v>684553.18551741331</v>
      </c>
      <c r="J115" s="12"/>
      <c r="K115" s="12"/>
      <c r="L115" s="4"/>
      <c r="N115" s="51"/>
      <c r="O115" s="5"/>
      <c r="P115" s="4"/>
    </row>
    <row r="116" spans="1:16" ht="16.5" thickBot="1">
      <c r="C116" s="5"/>
      <c r="D116" s="54"/>
      <c r="E116" s="5"/>
      <c r="F116" s="5"/>
      <c r="G116" s="5"/>
      <c r="H116" s="5"/>
      <c r="I116" s="54"/>
      <c r="J116" s="5"/>
      <c r="K116" s="5"/>
      <c r="L116" s="4"/>
      <c r="N116" s="5"/>
      <c r="O116" s="5"/>
      <c r="P116" s="4"/>
    </row>
    <row r="117" spans="1:16" ht="16.5" thickBot="1">
      <c r="A117" s="1">
        <v>30</v>
      </c>
      <c r="B117" s="4" t="s">
        <v>79</v>
      </c>
      <c r="C117" s="5"/>
      <c r="D117" s="55">
        <f>+D115+D109+D107+D99</f>
        <v>895692072.89874995</v>
      </c>
      <c r="E117" s="5"/>
      <c r="F117" s="5"/>
      <c r="G117" s="7"/>
      <c r="H117" s="5"/>
      <c r="I117" s="55">
        <f>+I115+I109+I107+I99</f>
        <v>26437713.698107801</v>
      </c>
      <c r="J117" s="5"/>
      <c r="K117" s="7"/>
      <c r="L117" s="4"/>
      <c r="N117" s="5"/>
      <c r="O117" s="5"/>
      <c r="P117" s="4"/>
    </row>
    <row r="118" spans="1:16" ht="16.5" thickTop="1">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A121" s="1"/>
      <c r="B121" s="4"/>
      <c r="C121" s="5"/>
      <c r="D121" s="5"/>
      <c r="E121" s="5"/>
      <c r="F121" s="5"/>
      <c r="G121" s="5"/>
      <c r="H121" s="5"/>
      <c r="I121" s="5"/>
      <c r="J121" s="5"/>
      <c r="K121" s="5"/>
      <c r="L121" s="12"/>
      <c r="N121" s="5"/>
      <c r="O121" s="5"/>
      <c r="P121" s="4"/>
    </row>
    <row r="122" spans="1:16">
      <c r="A122" s="1"/>
      <c r="B122" s="4"/>
      <c r="C122" s="5"/>
      <c r="D122" s="5"/>
      <c r="E122" s="5"/>
      <c r="F122" s="5"/>
      <c r="G122" s="5"/>
      <c r="H122" s="5"/>
      <c r="I122" s="5"/>
      <c r="J122" s="5"/>
      <c r="K122" s="5"/>
      <c r="L122" s="12"/>
      <c r="N122" s="5"/>
      <c r="O122" s="5"/>
      <c r="P122" s="4"/>
    </row>
    <row r="123" spans="1:16">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B134" s="2"/>
      <c r="C134" s="2"/>
      <c r="D134" s="10"/>
      <c r="E134" s="2"/>
      <c r="F134" s="2"/>
      <c r="G134" s="2"/>
      <c r="H134" s="11"/>
      <c r="I134" s="12"/>
      <c r="K134" s="13" t="s">
        <v>188</v>
      </c>
      <c r="L134" s="157"/>
      <c r="N134" s="12"/>
      <c r="O134" s="12"/>
      <c r="P134" s="12"/>
    </row>
    <row r="135" spans="1:16">
      <c r="A135" s="1"/>
      <c r="B135" s="4"/>
      <c r="C135" s="5"/>
      <c r="D135" s="5"/>
      <c r="E135" s="5"/>
      <c r="F135" s="5"/>
      <c r="G135" s="5"/>
      <c r="H135" s="5"/>
      <c r="I135" s="5"/>
      <c r="J135" s="5"/>
      <c r="K135" s="5"/>
      <c r="L135" s="12"/>
      <c r="N135" s="5"/>
      <c r="O135" s="5"/>
      <c r="P135" s="4"/>
    </row>
    <row r="136" spans="1:16">
      <c r="A136" s="1"/>
      <c r="B136" s="4" t="str">
        <f>B3</f>
        <v xml:space="preserve">Formula Rate - Non-Levelized </v>
      </c>
      <c r="C136" s="5"/>
      <c r="D136" s="5" t="str">
        <f>D3</f>
        <v xml:space="preserve">   Rate Formula Template</v>
      </c>
      <c r="E136" s="5"/>
      <c r="F136" s="5"/>
      <c r="G136" s="5"/>
      <c r="H136" s="5"/>
      <c r="J136" s="5"/>
      <c r="K136" s="417" t="str">
        <f>K3</f>
        <v>For the 12 months ended 02/28/2014</v>
      </c>
      <c r="L136" s="4"/>
      <c r="N136" s="5"/>
      <c r="O136" s="5"/>
      <c r="P136" s="4"/>
    </row>
    <row r="137" spans="1:16">
      <c r="A137" s="1"/>
      <c r="B137" s="4"/>
      <c r="C137" s="5"/>
      <c r="D137" s="5" t="str">
        <f>D4</f>
        <v>Utilizing EIA Form 412 Data</v>
      </c>
      <c r="E137" s="5"/>
      <c r="F137" s="5"/>
      <c r="G137" s="5"/>
      <c r="H137" s="5"/>
      <c r="I137" s="5"/>
      <c r="J137" s="5"/>
      <c r="K137" s="5"/>
      <c r="L137" s="4"/>
      <c r="N137" s="5"/>
      <c r="O137" s="5"/>
      <c r="P137" s="4"/>
    </row>
    <row r="138" spans="1:16">
      <c r="A138" s="1"/>
      <c r="C138" s="5"/>
      <c r="D138" s="5"/>
      <c r="E138" s="5"/>
      <c r="F138" s="5"/>
      <c r="G138" s="5"/>
      <c r="H138" s="5"/>
      <c r="I138" s="5"/>
      <c r="J138" s="5"/>
      <c r="K138" s="5"/>
      <c r="L138" s="4"/>
      <c r="N138" s="5"/>
      <c r="O138" s="5"/>
      <c r="P138" s="4"/>
    </row>
    <row r="139" spans="1:16">
      <c r="A139" s="1"/>
      <c r="D139" s="3" t="str">
        <f>D6</f>
        <v>City Water, Light and Power - Springfield, IL</v>
      </c>
      <c r="J139" s="5"/>
      <c r="K139" s="5"/>
      <c r="L139" s="4"/>
      <c r="N139" s="5"/>
      <c r="O139" s="5"/>
      <c r="P139" s="4"/>
    </row>
    <row r="140" spans="1:16">
      <c r="A140" s="1"/>
      <c r="B140" s="14" t="s">
        <v>41</v>
      </c>
      <c r="C140" s="14" t="s">
        <v>42</v>
      </c>
      <c r="D140" s="14" t="s">
        <v>43</v>
      </c>
      <c r="E140" s="5" t="s">
        <v>3</v>
      </c>
      <c r="F140" s="5"/>
      <c r="G140" s="40" t="s">
        <v>44</v>
      </c>
      <c r="H140" s="5"/>
      <c r="I140" s="41" t="s">
        <v>45</v>
      </c>
      <c r="J140" s="5"/>
      <c r="K140" s="5"/>
      <c r="L140" s="4"/>
      <c r="N140" s="12"/>
      <c r="O140" s="5"/>
      <c r="P140" s="4"/>
    </row>
    <row r="141" spans="1:16">
      <c r="A141" s="1" t="s">
        <v>6</v>
      </c>
      <c r="B141" s="4"/>
      <c r="C141" s="42" t="s">
        <v>46</v>
      </c>
      <c r="D141" s="5"/>
      <c r="E141" s="5"/>
      <c r="F141" s="5"/>
      <c r="G141" s="1"/>
      <c r="H141" s="5"/>
      <c r="I141" s="43" t="s">
        <v>47</v>
      </c>
      <c r="J141" s="5"/>
      <c r="K141" s="43"/>
      <c r="L141" s="4"/>
      <c r="N141" s="1"/>
      <c r="O141" s="5"/>
      <c r="P141" s="4"/>
    </row>
    <row r="142" spans="1:16" ht="16.5" thickBot="1">
      <c r="A142" s="19" t="s">
        <v>8</v>
      </c>
      <c r="B142" s="4"/>
      <c r="C142" s="44" t="s">
        <v>48</v>
      </c>
      <c r="D142" s="43" t="s">
        <v>49</v>
      </c>
      <c r="E142" s="45"/>
      <c r="F142" s="43" t="s">
        <v>50</v>
      </c>
      <c r="H142" s="45"/>
      <c r="I142" s="1" t="s">
        <v>51</v>
      </c>
      <c r="J142" s="5"/>
      <c r="K142" s="43"/>
      <c r="L142" s="5"/>
      <c r="N142" s="43"/>
      <c r="O142" s="5"/>
      <c r="P142" s="4"/>
    </row>
    <row r="143" spans="1:16">
      <c r="A143" s="1"/>
      <c r="B143" s="4" t="s">
        <v>293</v>
      </c>
      <c r="C143" s="5"/>
      <c r="D143" s="5"/>
      <c r="E143" s="5"/>
      <c r="F143" s="5"/>
      <c r="G143" s="5"/>
      <c r="H143" s="5"/>
      <c r="I143" s="5"/>
      <c r="J143" s="5"/>
      <c r="K143" s="5"/>
      <c r="L143" s="4"/>
      <c r="N143" s="5"/>
      <c r="O143" s="5"/>
      <c r="P143" s="4"/>
    </row>
    <row r="144" spans="1:16">
      <c r="A144" s="1">
        <v>1</v>
      </c>
      <c r="B144" s="4" t="s">
        <v>80</v>
      </c>
      <c r="C144" s="3" t="s">
        <v>265</v>
      </c>
      <c r="D144" s="50">
        <v>4871284</v>
      </c>
      <c r="E144" s="5"/>
      <c r="F144" s="5" t="s">
        <v>76</v>
      </c>
      <c r="G144" s="48">
        <f>I224</f>
        <v>0.50105043971305574</v>
      </c>
      <c r="H144" s="5"/>
      <c r="I144" s="5">
        <f t="shared" ref="I144:I152" si="1">+G144*D144</f>
        <v>2440758.9901671731</v>
      </c>
      <c r="J144" s="12"/>
      <c r="K144" s="5"/>
      <c r="L144" s="162"/>
      <c r="N144" s="5"/>
      <c r="O144" s="14"/>
      <c r="P144" s="5" t="s">
        <v>3</v>
      </c>
    </row>
    <row r="145" spans="1:16">
      <c r="A145" s="57" t="s">
        <v>197</v>
      </c>
      <c r="B145" s="58" t="s">
        <v>231</v>
      </c>
      <c r="C145" s="59"/>
      <c r="D145" s="50">
        <v>0</v>
      </c>
      <c r="E145" s="5"/>
      <c r="F145" s="134"/>
      <c r="G145" s="48">
        <v>1</v>
      </c>
      <c r="H145" s="5"/>
      <c r="I145" s="5">
        <f>+G145*D145</f>
        <v>0</v>
      </c>
      <c r="J145" s="12"/>
      <c r="K145" s="5"/>
      <c r="L145" s="4"/>
      <c r="N145" s="5"/>
      <c r="O145" s="14"/>
      <c r="P145" s="5"/>
    </row>
    <row r="146" spans="1:16">
      <c r="A146" s="1">
        <v>2</v>
      </c>
      <c r="B146" s="4" t="s">
        <v>81</v>
      </c>
      <c r="C146" s="3" t="s">
        <v>3</v>
      </c>
      <c r="D146" s="50">
        <v>1498458.59</v>
      </c>
      <c r="E146" s="5"/>
      <c r="F146" s="5" t="s">
        <v>76</v>
      </c>
      <c r="G146" s="48">
        <f>+G144</f>
        <v>0.50105043971305574</v>
      </c>
      <c r="H146" s="5"/>
      <c r="I146" s="5">
        <f t="shared" si="1"/>
        <v>750803.33541130554</v>
      </c>
      <c r="J146" s="12"/>
      <c r="K146" s="5"/>
      <c r="L146" s="162"/>
      <c r="N146" s="5"/>
      <c r="O146" s="14"/>
      <c r="P146" s="5"/>
    </row>
    <row r="147" spans="1:16">
      <c r="A147" s="1">
        <v>3</v>
      </c>
      <c r="B147" s="4" t="s">
        <v>82</v>
      </c>
      <c r="C147" s="3" t="s">
        <v>266</v>
      </c>
      <c r="D147" s="50">
        <v>25709917</v>
      </c>
      <c r="E147" s="5"/>
      <c r="F147" s="5" t="s">
        <v>58</v>
      </c>
      <c r="G147" s="48">
        <f>I231</f>
        <v>6.8016109848056769E-2</v>
      </c>
      <c r="H147" s="5"/>
      <c r="I147" s="5">
        <f t="shared" si="1"/>
        <v>1748688.5388564221</v>
      </c>
      <c r="J147" s="5"/>
      <c r="K147" s="5" t="s">
        <v>3</v>
      </c>
      <c r="L147" s="162"/>
      <c r="N147" s="5"/>
      <c r="O147" s="14"/>
      <c r="P147" s="4"/>
    </row>
    <row r="148" spans="1:16">
      <c r="A148" s="1">
        <v>4</v>
      </c>
      <c r="B148" s="4" t="s">
        <v>83</v>
      </c>
      <c r="C148" s="5"/>
      <c r="D148" s="50">
        <v>128247.21999999997</v>
      </c>
      <c r="E148" s="5"/>
      <c r="F148" s="5" t="str">
        <f>+F147</f>
        <v>W/S</v>
      </c>
      <c r="G148" s="48">
        <f>I231</f>
        <v>6.8016109848056769E-2</v>
      </c>
      <c r="H148" s="5"/>
      <c r="I148" s="5">
        <f t="shared" si="1"/>
        <v>8722.8770032279008</v>
      </c>
      <c r="J148" s="5"/>
      <c r="K148" s="5"/>
      <c r="L148" s="163"/>
      <c r="N148" s="5"/>
      <c r="O148" s="14"/>
      <c r="P148" s="4"/>
    </row>
    <row r="149" spans="1:16">
      <c r="A149" s="1">
        <v>5</v>
      </c>
      <c r="B149" s="4" t="s">
        <v>232</v>
      </c>
      <c r="C149" s="5"/>
      <c r="D149" s="50">
        <v>0</v>
      </c>
      <c r="E149" s="5"/>
      <c r="F149" s="5" t="str">
        <f>+F148</f>
        <v>W/S</v>
      </c>
      <c r="G149" s="48">
        <f>I231</f>
        <v>6.8016109848056769E-2</v>
      </c>
      <c r="H149" s="5"/>
      <c r="I149" s="5">
        <f t="shared" si="1"/>
        <v>0</v>
      </c>
      <c r="J149" s="5"/>
      <c r="K149" s="5"/>
      <c r="L149" s="4"/>
      <c r="N149" s="5"/>
      <c r="O149" s="14"/>
      <c r="P149" s="4"/>
    </row>
    <row r="150" spans="1:16">
      <c r="A150" s="1" t="s">
        <v>180</v>
      </c>
      <c r="B150" s="4" t="s">
        <v>233</v>
      </c>
      <c r="C150" s="5"/>
      <c r="D150" s="50">
        <v>0</v>
      </c>
      <c r="E150" s="5"/>
      <c r="F150" s="5" t="str">
        <f>+F144</f>
        <v>TE</v>
      </c>
      <c r="G150" s="48">
        <f>+G144</f>
        <v>0.50105043971305574</v>
      </c>
      <c r="H150" s="5"/>
      <c r="I150" s="5">
        <f t="shared" si="1"/>
        <v>0</v>
      </c>
      <c r="J150" s="5"/>
      <c r="K150" s="5"/>
      <c r="L150" s="4"/>
      <c r="N150" s="5"/>
      <c r="O150" s="14"/>
      <c r="P150" s="4"/>
    </row>
    <row r="151" spans="1:16">
      <c r="A151" s="1">
        <v>6</v>
      </c>
      <c r="B151" s="4" t="s">
        <v>59</v>
      </c>
      <c r="C151" s="5"/>
      <c r="D151" s="50">
        <v>0</v>
      </c>
      <c r="E151" s="5"/>
      <c r="F151" s="5" t="s">
        <v>60</v>
      </c>
      <c r="G151" s="48">
        <f>K235</f>
        <v>6.8016109848056769E-2</v>
      </c>
      <c r="H151" s="5"/>
      <c r="I151" s="5">
        <f t="shared" si="1"/>
        <v>0</v>
      </c>
      <c r="J151" s="5"/>
      <c r="K151" s="5"/>
      <c r="L151" s="4"/>
      <c r="N151" s="5"/>
      <c r="O151" s="14"/>
      <c r="P151" s="4"/>
    </row>
    <row r="152" spans="1:16" ht="16.5" thickBot="1">
      <c r="A152" s="1">
        <v>7</v>
      </c>
      <c r="B152" s="4" t="s">
        <v>84</v>
      </c>
      <c r="C152" s="5"/>
      <c r="D152" s="49">
        <v>0</v>
      </c>
      <c r="E152" s="5"/>
      <c r="F152" s="5" t="s">
        <v>54</v>
      </c>
      <c r="G152" s="48">
        <v>1</v>
      </c>
      <c r="H152" s="5"/>
      <c r="I152" s="26">
        <f t="shared" si="1"/>
        <v>0</v>
      </c>
      <c r="J152" s="5"/>
      <c r="K152" s="5"/>
      <c r="L152" s="4"/>
      <c r="N152" s="5"/>
      <c r="O152" s="39"/>
      <c r="P152" s="4"/>
    </row>
    <row r="153" spans="1:16">
      <c r="A153" s="57">
        <v>8</v>
      </c>
      <c r="B153" s="58" t="s">
        <v>267</v>
      </c>
      <c r="C153" s="8"/>
      <c r="D153" s="8">
        <f>+D144-D146+D147-D148-D149+D150+D151+D152-D145</f>
        <v>28954495.190000001</v>
      </c>
      <c r="E153" s="8"/>
      <c r="F153" s="8"/>
      <c r="G153" s="8"/>
      <c r="H153" s="8"/>
      <c r="I153" s="8">
        <f>+I144-I146+I147-I148-I149+I150+I151+I152-I145</f>
        <v>3429921.3166090618</v>
      </c>
      <c r="J153" s="8"/>
      <c r="K153" s="8"/>
      <c r="L153" s="8"/>
      <c r="M153" s="59"/>
      <c r="N153" s="133"/>
      <c r="O153" s="60"/>
      <c r="P153" s="4"/>
    </row>
    <row r="154" spans="1:16">
      <c r="A154" s="1"/>
      <c r="C154" s="5"/>
      <c r="E154" s="5"/>
      <c r="F154" s="5"/>
      <c r="G154" s="5"/>
      <c r="H154" s="5"/>
      <c r="J154" s="5"/>
      <c r="K154" s="5"/>
      <c r="L154" s="5"/>
      <c r="N154" s="5"/>
      <c r="O154" s="5"/>
      <c r="P154" s="4"/>
    </row>
    <row r="155" spans="1:16">
      <c r="A155" s="1"/>
      <c r="B155" s="4" t="s">
        <v>294</v>
      </c>
      <c r="C155" s="5"/>
      <c r="D155" s="5"/>
      <c r="E155" s="5"/>
      <c r="F155" s="5"/>
      <c r="G155" s="5"/>
      <c r="H155" s="5"/>
      <c r="I155" s="5"/>
      <c r="J155" s="5"/>
      <c r="K155" s="5"/>
      <c r="L155" s="5"/>
      <c r="N155" s="5"/>
      <c r="O155" s="5"/>
      <c r="P155" s="4"/>
    </row>
    <row r="156" spans="1:16">
      <c r="A156" s="1">
        <v>9</v>
      </c>
      <c r="B156" s="4" t="str">
        <f>+B144</f>
        <v xml:space="preserve">  Transmission </v>
      </c>
      <c r="C156" s="3" t="s">
        <v>3</v>
      </c>
      <c r="D156" s="50">
        <v>2040368</v>
      </c>
      <c r="E156" s="5"/>
      <c r="F156" s="5" t="s">
        <v>14</v>
      </c>
      <c r="G156" s="48">
        <f>+G109</f>
        <v>0.97004406082956207</v>
      </c>
      <c r="H156" s="5"/>
      <c r="I156" s="5">
        <f>+G156*D156</f>
        <v>1979246.8603066918</v>
      </c>
      <c r="J156" s="5"/>
      <c r="K156" s="7"/>
      <c r="L156" s="163"/>
      <c r="N156" s="5"/>
      <c r="O156" s="14"/>
      <c r="P156" s="5" t="s">
        <v>3</v>
      </c>
    </row>
    <row r="157" spans="1:16">
      <c r="A157" s="1">
        <v>10</v>
      </c>
      <c r="B157" s="4" t="s">
        <v>295</v>
      </c>
      <c r="C157" s="3" t="s">
        <v>3</v>
      </c>
      <c r="D157" s="50">
        <v>2671774</v>
      </c>
      <c r="E157" s="5"/>
      <c r="F157" s="5" t="s">
        <v>58</v>
      </c>
      <c r="G157" s="48">
        <f>+G147</f>
        <v>6.8016109848056769E-2</v>
      </c>
      <c r="H157" s="5"/>
      <c r="I157" s="5">
        <f>+G157*D157</f>
        <v>181723.67387318204</v>
      </c>
      <c r="J157" s="5"/>
      <c r="K157" s="7"/>
      <c r="L157" s="163"/>
      <c r="N157" s="5"/>
      <c r="O157" s="14"/>
      <c r="P157" s="5" t="s">
        <v>3</v>
      </c>
    </row>
    <row r="158" spans="1:16" ht="16.5" thickBot="1">
      <c r="A158" s="1">
        <v>11</v>
      </c>
      <c r="B158" s="4" t="str">
        <f>+B151</f>
        <v xml:space="preserve">  Common</v>
      </c>
      <c r="C158" s="5"/>
      <c r="D158" s="49">
        <v>0</v>
      </c>
      <c r="E158" s="5"/>
      <c r="F158" s="5" t="s">
        <v>60</v>
      </c>
      <c r="G158" s="48">
        <f>+G151</f>
        <v>6.8016109848056769E-2</v>
      </c>
      <c r="H158" s="5"/>
      <c r="I158" s="26">
        <f>+G158*D158</f>
        <v>0</v>
      </c>
      <c r="J158" s="5"/>
      <c r="K158" s="7"/>
      <c r="L158" s="4"/>
      <c r="N158" s="5"/>
      <c r="O158" s="14"/>
      <c r="P158" s="5" t="s">
        <v>3</v>
      </c>
    </row>
    <row r="159" spans="1:16">
      <c r="A159" s="1">
        <v>12</v>
      </c>
      <c r="B159" s="4" t="s">
        <v>234</v>
      </c>
      <c r="C159" s="5"/>
      <c r="D159" s="5">
        <f>SUM(D156:D158)</f>
        <v>4712142</v>
      </c>
      <c r="E159" s="5"/>
      <c r="F159" s="5"/>
      <c r="G159" s="5"/>
      <c r="H159" s="5"/>
      <c r="I159" s="5">
        <f>SUM(I156:I158)</f>
        <v>2160970.5341798738</v>
      </c>
      <c r="J159" s="5"/>
      <c r="K159" s="5"/>
      <c r="L159" s="4"/>
      <c r="N159" s="51"/>
      <c r="O159" s="5"/>
      <c r="P159" s="4"/>
    </row>
    <row r="160" spans="1:16">
      <c r="A160" s="1"/>
      <c r="B160" s="4"/>
      <c r="C160" s="5"/>
      <c r="D160" s="5"/>
      <c r="E160" s="5"/>
      <c r="F160" s="5"/>
      <c r="G160" s="5"/>
      <c r="H160" s="5"/>
      <c r="I160" s="5"/>
      <c r="J160" s="5"/>
      <c r="K160" s="5"/>
      <c r="L160" s="4"/>
      <c r="N160" s="5"/>
      <c r="O160" s="5"/>
      <c r="P160" s="4"/>
    </row>
    <row r="161" spans="1:16">
      <c r="A161" s="1" t="s">
        <v>3</v>
      </c>
      <c r="B161" s="4" t="s">
        <v>235</v>
      </c>
      <c r="D161" s="5"/>
      <c r="E161" s="5"/>
      <c r="F161" s="5"/>
      <c r="G161" s="5"/>
      <c r="H161" s="5"/>
      <c r="I161" s="5"/>
      <c r="J161" s="5"/>
      <c r="K161" s="5"/>
      <c r="L161" s="4"/>
      <c r="N161" s="5"/>
      <c r="O161" s="5"/>
      <c r="P161" s="4"/>
    </row>
    <row r="162" spans="1:16">
      <c r="A162" s="1"/>
      <c r="B162" s="4" t="s">
        <v>85</v>
      </c>
      <c r="E162" s="5"/>
      <c r="F162" s="5"/>
      <c r="H162" s="5"/>
      <c r="J162" s="5"/>
      <c r="K162" s="7"/>
      <c r="L162" s="4"/>
      <c r="N162" s="53"/>
      <c r="O162" s="14"/>
      <c r="P162" s="4"/>
    </row>
    <row r="163" spans="1:16">
      <c r="A163" s="1">
        <v>13</v>
      </c>
      <c r="B163" s="4" t="s">
        <v>86</v>
      </c>
      <c r="C163" s="5"/>
      <c r="D163" s="50">
        <v>0</v>
      </c>
      <c r="E163" s="5"/>
      <c r="F163" s="5" t="s">
        <v>58</v>
      </c>
      <c r="G163" s="23">
        <f>+G157</f>
        <v>6.8016109848056769E-2</v>
      </c>
      <c r="H163" s="5"/>
      <c r="I163" s="5">
        <f>+G163*D163</f>
        <v>0</v>
      </c>
      <c r="J163" s="5"/>
      <c r="K163" s="7"/>
      <c r="L163" s="4"/>
      <c r="N163" s="53"/>
      <c r="O163" s="14"/>
      <c r="P163" s="4"/>
    </row>
    <row r="164" spans="1:16">
      <c r="A164" s="1">
        <v>14</v>
      </c>
      <c r="B164" s="4" t="s">
        <v>87</v>
      </c>
      <c r="C164" s="5"/>
      <c r="D164" s="50">
        <v>0</v>
      </c>
      <c r="E164" s="5"/>
      <c r="F164" s="5" t="str">
        <f>+F163</f>
        <v>W/S</v>
      </c>
      <c r="G164" s="23">
        <f>+G163</f>
        <v>6.8016109848056769E-2</v>
      </c>
      <c r="H164" s="5"/>
      <c r="I164" s="5">
        <f>+G164*D164</f>
        <v>0</v>
      </c>
      <c r="J164" s="5"/>
      <c r="K164" s="7"/>
      <c r="L164" s="4"/>
      <c r="N164" s="53"/>
      <c r="O164" s="14"/>
      <c r="P164" s="4"/>
    </row>
    <row r="165" spans="1:16">
      <c r="A165" s="1">
        <v>15</v>
      </c>
      <c r="B165" s="4" t="s">
        <v>88</v>
      </c>
      <c r="C165" s="5"/>
      <c r="E165" s="5"/>
      <c r="F165" s="5"/>
      <c r="H165" s="5"/>
      <c r="J165" s="5"/>
      <c r="K165" s="7"/>
      <c r="L165" s="4"/>
      <c r="N165" s="53"/>
      <c r="O165" s="14"/>
      <c r="P165" s="4"/>
    </row>
    <row r="166" spans="1:16">
      <c r="A166" s="1">
        <v>16</v>
      </c>
      <c r="B166" s="4" t="s">
        <v>89</v>
      </c>
      <c r="C166" s="5"/>
      <c r="D166" s="50">
        <v>0</v>
      </c>
      <c r="E166" s="5"/>
      <c r="F166" s="5" t="s">
        <v>78</v>
      </c>
      <c r="G166" s="23">
        <f>+G83</f>
        <v>5.5348656686270481E-2</v>
      </c>
      <c r="H166" s="5"/>
      <c r="I166" s="5">
        <f>+G166*D166</f>
        <v>0</v>
      </c>
      <c r="J166" s="5"/>
      <c r="K166" s="7"/>
      <c r="L166" s="4"/>
      <c r="N166" s="53"/>
      <c r="O166" s="14"/>
      <c r="P166" s="4"/>
    </row>
    <row r="167" spans="1:16">
      <c r="A167" s="1">
        <v>17</v>
      </c>
      <c r="B167" s="4" t="s">
        <v>90</v>
      </c>
      <c r="C167" s="5"/>
      <c r="D167" s="50">
        <v>0</v>
      </c>
      <c r="E167" s="5"/>
      <c r="F167" s="5" t="s">
        <v>54</v>
      </c>
      <c r="G167" s="61" t="s">
        <v>179</v>
      </c>
      <c r="H167" s="5"/>
      <c r="I167" s="5">
        <v>0</v>
      </c>
      <c r="J167" s="5"/>
      <c r="K167" s="7"/>
      <c r="L167" s="4"/>
      <c r="N167" s="53"/>
      <c r="O167" s="14"/>
      <c r="P167" s="4"/>
    </row>
    <row r="168" spans="1:16">
      <c r="A168" s="1">
        <v>18</v>
      </c>
      <c r="B168" s="4" t="s">
        <v>91</v>
      </c>
      <c r="C168" s="5"/>
      <c r="D168" s="50">
        <v>0</v>
      </c>
      <c r="E168" s="5"/>
      <c r="F168" s="5" t="str">
        <f>+F166</f>
        <v>GP</v>
      </c>
      <c r="G168" s="23">
        <f>+G166</f>
        <v>5.5348656686270481E-2</v>
      </c>
      <c r="H168" s="5"/>
      <c r="I168" s="5">
        <f>+G168*D168</f>
        <v>0</v>
      </c>
      <c r="J168" s="5"/>
      <c r="K168" s="7"/>
      <c r="L168" s="4"/>
      <c r="N168" s="53"/>
      <c r="O168" s="14"/>
      <c r="P168" s="4"/>
    </row>
    <row r="169" spans="1:16" ht="16.5" thickBot="1">
      <c r="A169" s="1">
        <v>19</v>
      </c>
      <c r="B169" s="4" t="s">
        <v>92</v>
      </c>
      <c r="C169" s="5"/>
      <c r="D169" s="49">
        <v>2394852</v>
      </c>
      <c r="E169" s="5"/>
      <c r="F169" s="5" t="s">
        <v>78</v>
      </c>
      <c r="G169" s="23">
        <f>+G168</f>
        <v>5.5348656686270481E-2</v>
      </c>
      <c r="H169" s="5"/>
      <c r="I169" s="26">
        <f>+G169*D169</f>
        <v>132551.84116242823</v>
      </c>
      <c r="J169" s="5"/>
      <c r="K169" s="7"/>
      <c r="L169" s="165"/>
      <c r="N169" s="53"/>
      <c r="O169" s="14"/>
      <c r="P169" s="4"/>
    </row>
    <row r="170" spans="1:16">
      <c r="A170" s="1">
        <v>20</v>
      </c>
      <c r="B170" s="4" t="s">
        <v>93</v>
      </c>
      <c r="C170" s="5"/>
      <c r="D170" s="5">
        <f>SUM(D163:D169)</f>
        <v>2394852</v>
      </c>
      <c r="E170" s="5"/>
      <c r="F170" s="5"/>
      <c r="G170" s="23"/>
      <c r="H170" s="5"/>
      <c r="I170" s="5">
        <f>SUM(I163:I169)</f>
        <v>132551.84116242823</v>
      </c>
      <c r="J170" s="5"/>
      <c r="K170" s="5"/>
      <c r="L170" s="5"/>
      <c r="N170" s="51"/>
      <c r="O170" s="5"/>
      <c r="P170" s="4"/>
    </row>
    <row r="171" spans="1:16">
      <c r="A171" s="1" t="s">
        <v>94</v>
      </c>
      <c r="B171" s="4"/>
      <c r="C171" s="5"/>
      <c r="D171" s="5"/>
      <c r="E171" s="5"/>
      <c r="F171" s="5"/>
      <c r="G171" s="23"/>
      <c r="H171" s="5"/>
      <c r="I171" s="5"/>
      <c r="J171" s="5"/>
      <c r="K171" s="5"/>
      <c r="L171" s="5"/>
      <c r="N171" s="5"/>
      <c r="O171" s="5"/>
      <c r="P171" s="4"/>
    </row>
    <row r="172" spans="1:16">
      <c r="A172" s="1" t="s">
        <v>3</v>
      </c>
      <c r="B172" s="4" t="s">
        <v>95</v>
      </c>
      <c r="C172" s="62" t="s">
        <v>211</v>
      </c>
      <c r="D172" s="5"/>
      <c r="E172" s="5"/>
      <c r="F172" s="5" t="s">
        <v>54</v>
      </c>
      <c r="G172" s="63"/>
      <c r="H172" s="5"/>
      <c r="I172" s="5"/>
      <c r="J172" s="5"/>
      <c r="L172" s="162"/>
      <c r="N172" s="5"/>
      <c r="O172" s="39"/>
      <c r="P172" s="5" t="s">
        <v>3</v>
      </c>
    </row>
    <row r="173" spans="1:16">
      <c r="A173" s="1">
        <v>21</v>
      </c>
      <c r="B173" s="64" t="s">
        <v>96</v>
      </c>
      <c r="C173" s="5"/>
      <c r="D173" s="65">
        <f>IF(D288&gt;0,1-(((1-D289)*(1-D288))/(1-D289*D288*D290)),0)</f>
        <v>0</v>
      </c>
      <c r="E173" s="5"/>
      <c r="G173" s="63"/>
      <c r="H173" s="5"/>
      <c r="J173" s="5"/>
      <c r="L173" s="5"/>
      <c r="N173" s="5"/>
      <c r="O173" s="39"/>
      <c r="P173" s="5"/>
    </row>
    <row r="174" spans="1:16">
      <c r="A174" s="1">
        <v>22</v>
      </c>
      <c r="B174" s="3" t="s">
        <v>97</v>
      </c>
      <c r="C174" s="5"/>
      <c r="D174" s="65">
        <f>IF(I245&gt;0,(D173/(1-D173))*(1-I243/I245),0)</f>
        <v>0</v>
      </c>
      <c r="E174" s="5"/>
      <c r="G174" s="63"/>
      <c r="H174" s="5"/>
      <c r="J174" s="5"/>
      <c r="L174" s="5"/>
      <c r="N174" s="5"/>
      <c r="O174" s="14"/>
      <c r="P174" s="5"/>
    </row>
    <row r="175" spans="1:16">
      <c r="A175" s="1"/>
      <c r="B175" s="4" t="s">
        <v>296</v>
      </c>
      <c r="C175" s="5"/>
      <c r="D175" s="5"/>
      <c r="E175" s="5"/>
      <c r="G175" s="63"/>
      <c r="H175" s="5"/>
      <c r="J175" s="5"/>
      <c r="L175" s="5"/>
      <c r="N175" s="5"/>
      <c r="O175" s="14"/>
      <c r="P175" s="5"/>
    </row>
    <row r="176" spans="1:16">
      <c r="A176" s="1"/>
      <c r="B176" s="4" t="s">
        <v>98</v>
      </c>
      <c r="C176" s="5"/>
      <c r="D176" s="5"/>
      <c r="E176" s="5"/>
      <c r="G176" s="63"/>
      <c r="H176" s="5"/>
      <c r="J176" s="5"/>
      <c r="L176" s="5"/>
      <c r="N176" s="5"/>
      <c r="O176" s="14"/>
      <c r="P176" s="5"/>
    </row>
    <row r="177" spans="1:16">
      <c r="A177" s="1">
        <v>23</v>
      </c>
      <c r="B177" s="64" t="s">
        <v>99</v>
      </c>
      <c r="C177" s="5"/>
      <c r="D177" s="66">
        <f>IF(D173&gt;0,1/(1-D173),0)</f>
        <v>0</v>
      </c>
      <c r="E177" s="5"/>
      <c r="G177" s="63"/>
      <c r="H177" s="5"/>
      <c r="J177" s="5"/>
      <c r="L177" s="4"/>
      <c r="N177" s="5"/>
      <c r="O177" s="14"/>
      <c r="P177" s="5"/>
    </row>
    <row r="178" spans="1:16">
      <c r="A178" s="1">
        <v>24</v>
      </c>
      <c r="B178" s="58" t="s">
        <v>299</v>
      </c>
      <c r="C178" s="5"/>
      <c r="D178" s="50">
        <v>0</v>
      </c>
      <c r="E178" s="5"/>
      <c r="G178" s="63"/>
      <c r="H178" s="5"/>
      <c r="J178" s="5"/>
      <c r="L178" s="4"/>
      <c r="N178" s="5"/>
      <c r="O178" s="14"/>
      <c r="P178" s="5"/>
    </row>
    <row r="179" spans="1:16">
      <c r="A179" s="1"/>
      <c r="B179" s="4"/>
      <c r="C179" s="5"/>
      <c r="D179" s="5"/>
      <c r="E179" s="5"/>
      <c r="G179" s="63"/>
      <c r="H179" s="5"/>
      <c r="J179" s="5"/>
      <c r="L179" s="4"/>
      <c r="N179" s="5"/>
      <c r="O179" s="14"/>
      <c r="P179" s="5"/>
    </row>
    <row r="180" spans="1:16">
      <c r="A180" s="1">
        <v>25</v>
      </c>
      <c r="B180" s="64" t="s">
        <v>100</v>
      </c>
      <c r="C180" s="62"/>
      <c r="D180" s="5">
        <f>D174*D184</f>
        <v>0</v>
      </c>
      <c r="E180" s="5"/>
      <c r="F180" s="5" t="s">
        <v>54</v>
      </c>
      <c r="G180" s="23"/>
      <c r="H180" s="5"/>
      <c r="I180" s="5">
        <f>D174*I184</f>
        <v>0</v>
      </c>
      <c r="J180" s="5"/>
      <c r="L180" s="4"/>
      <c r="N180" s="5"/>
      <c r="O180" s="14"/>
      <c r="P180" s="5"/>
    </row>
    <row r="181" spans="1:16" ht="16.5" thickBot="1">
      <c r="A181" s="1">
        <v>26</v>
      </c>
      <c r="B181" s="3" t="s">
        <v>101</v>
      </c>
      <c r="C181" s="62"/>
      <c r="D181" s="26">
        <f>D177*D178</f>
        <v>0</v>
      </c>
      <c r="E181" s="5"/>
      <c r="F181" s="3" t="s">
        <v>65</v>
      </c>
      <c r="G181" s="23">
        <f>G99</f>
        <v>2.8946998500398349E-2</v>
      </c>
      <c r="H181" s="5"/>
      <c r="I181" s="26">
        <f>G181*D181</f>
        <v>0</v>
      </c>
      <c r="J181" s="5"/>
      <c r="L181" s="5" t="s">
        <v>3</v>
      </c>
      <c r="N181" s="5"/>
      <c r="O181" s="14"/>
      <c r="P181" s="5"/>
    </row>
    <row r="182" spans="1:16">
      <c r="A182" s="1">
        <v>27</v>
      </c>
      <c r="B182" s="67" t="s">
        <v>102</v>
      </c>
      <c r="C182" s="3" t="s">
        <v>103</v>
      </c>
      <c r="D182" s="9">
        <f>+D180+D181</f>
        <v>0</v>
      </c>
      <c r="E182" s="5"/>
      <c r="F182" s="5" t="s">
        <v>3</v>
      </c>
      <c r="G182" s="23" t="s">
        <v>3</v>
      </c>
      <c r="H182" s="5"/>
      <c r="I182" s="9">
        <f>+I180+I181</f>
        <v>0</v>
      </c>
      <c r="J182" s="5"/>
      <c r="L182" s="5"/>
      <c r="N182" s="5"/>
      <c r="O182" s="14"/>
      <c r="P182" s="5"/>
    </row>
    <row r="183" spans="1:16">
      <c r="A183" s="1" t="s">
        <v>3</v>
      </c>
      <c r="C183" s="68"/>
      <c r="D183" s="5"/>
      <c r="E183" s="5"/>
      <c r="F183" s="5"/>
      <c r="G183" s="23"/>
      <c r="H183" s="5"/>
      <c r="I183" s="5"/>
      <c r="J183" s="5"/>
      <c r="K183" s="5"/>
      <c r="L183" s="5"/>
      <c r="N183" s="5"/>
      <c r="O183" s="5"/>
      <c r="P183" s="4"/>
    </row>
    <row r="184" spans="1:16">
      <c r="A184" s="1">
        <v>28</v>
      </c>
      <c r="B184" s="4" t="s">
        <v>104</v>
      </c>
      <c r="C184" s="7"/>
      <c r="D184" s="5">
        <f>+$I245*D117</f>
        <v>67077702.788429007</v>
      </c>
      <c r="E184" s="5"/>
      <c r="F184" s="5" t="s">
        <v>54</v>
      </c>
      <c r="G184" s="63"/>
      <c r="H184" s="5"/>
      <c r="I184" s="5">
        <f>+$I245*I117</f>
        <v>1979900.4094208595</v>
      </c>
      <c r="J184" s="5"/>
      <c r="L184" s="4"/>
      <c r="N184" s="5"/>
      <c r="O184" s="14"/>
      <c r="P184" s="5" t="s">
        <v>3</v>
      </c>
    </row>
    <row r="185" spans="1:16">
      <c r="A185" s="1"/>
      <c r="B185" s="67" t="s">
        <v>105</v>
      </c>
      <c r="D185" s="5"/>
      <c r="E185" s="5"/>
      <c r="F185" s="5"/>
      <c r="G185" s="63"/>
      <c r="H185" s="5"/>
      <c r="I185" s="5"/>
      <c r="J185" s="5"/>
      <c r="K185" s="7"/>
      <c r="L185" s="12"/>
      <c r="N185" s="5"/>
      <c r="O185" s="14"/>
      <c r="P185" s="5"/>
    </row>
    <row r="186" spans="1:16">
      <c r="A186" s="1"/>
      <c r="B186" s="4"/>
      <c r="D186" s="6"/>
      <c r="E186" s="5"/>
      <c r="F186" s="5"/>
      <c r="G186" s="63"/>
      <c r="H186" s="5"/>
      <c r="I186" s="6"/>
      <c r="J186" s="5"/>
      <c r="K186" s="7"/>
      <c r="L186" s="12"/>
      <c r="N186" s="5"/>
      <c r="O186" s="14"/>
      <c r="P186" s="5"/>
    </row>
    <row r="187" spans="1:16">
      <c r="A187" s="1">
        <v>29</v>
      </c>
      <c r="B187" s="4" t="s">
        <v>236</v>
      </c>
      <c r="C187" s="5"/>
      <c r="D187" s="6">
        <f>+D184+D182+D170+D159+D153</f>
        <v>103139191.978429</v>
      </c>
      <c r="E187" s="5"/>
      <c r="F187" s="5"/>
      <c r="G187" s="5"/>
      <c r="H187" s="5"/>
      <c r="I187" s="6">
        <f>+I184+I182+I170+I159+I153</f>
        <v>7703344.1013722233</v>
      </c>
      <c r="J187" s="12"/>
      <c r="K187" s="12"/>
      <c r="L187" s="12"/>
      <c r="N187" s="12"/>
      <c r="O187" s="39"/>
      <c r="P187" s="4"/>
    </row>
    <row r="188" spans="1:16">
      <c r="A188" s="1"/>
      <c r="B188" s="4"/>
      <c r="C188" s="5"/>
      <c r="D188" s="6"/>
      <c r="E188" s="5"/>
      <c r="F188" s="5"/>
      <c r="G188" s="5"/>
      <c r="H188" s="5"/>
      <c r="I188" s="6"/>
      <c r="J188" s="12"/>
      <c r="K188" s="12"/>
      <c r="L188" s="12"/>
      <c r="N188" s="12"/>
      <c r="O188" s="39"/>
      <c r="P188" s="4"/>
    </row>
    <row r="189" spans="1:16">
      <c r="A189" s="1">
        <v>30</v>
      </c>
      <c r="B189" s="3" t="s">
        <v>273</v>
      </c>
      <c r="J189" s="12"/>
      <c r="K189" s="12"/>
      <c r="L189" s="12"/>
      <c r="N189" s="12"/>
      <c r="O189" s="39"/>
      <c r="P189" s="4"/>
    </row>
    <row r="190" spans="1:16">
      <c r="A190" s="1"/>
      <c r="B190" s="3" t="s">
        <v>206</v>
      </c>
      <c r="J190" s="12"/>
      <c r="K190" s="12"/>
      <c r="L190" s="12"/>
      <c r="N190" s="12"/>
      <c r="O190" s="39"/>
      <c r="P190" s="4"/>
    </row>
    <row r="191" spans="1:16" ht="16.5" thickBot="1">
      <c r="A191" s="1"/>
      <c r="B191" s="3" t="s">
        <v>207</v>
      </c>
      <c r="D191" s="166">
        <v>1159622.5616895538</v>
      </c>
      <c r="E191" s="4"/>
      <c r="F191" s="4"/>
      <c r="G191" s="4"/>
      <c r="H191" s="4"/>
      <c r="I191" s="166">
        <v>1159622.5616895538</v>
      </c>
      <c r="J191" s="12"/>
      <c r="K191" s="12"/>
      <c r="L191" s="129"/>
      <c r="M191" s="59"/>
      <c r="N191" s="129"/>
      <c r="O191" s="167"/>
      <c r="P191" s="4"/>
    </row>
    <row r="192" spans="1:16">
      <c r="A192" s="1"/>
      <c r="B192" s="4"/>
      <c r="C192" s="5"/>
      <c r="D192" s="6"/>
      <c r="E192" s="5"/>
      <c r="F192" s="5"/>
      <c r="G192" s="5"/>
      <c r="H192" s="5"/>
      <c r="I192" s="6"/>
      <c r="J192" s="12"/>
      <c r="K192" s="12"/>
      <c r="L192" s="12"/>
      <c r="N192" s="12"/>
      <c r="O192" s="39"/>
      <c r="P192" s="4"/>
    </row>
    <row r="193" spans="1:16">
      <c r="A193" s="1" t="s">
        <v>277</v>
      </c>
      <c r="B193" s="59" t="s">
        <v>300</v>
      </c>
      <c r="C193" s="59"/>
      <c r="D193" s="59"/>
      <c r="J193" s="5"/>
      <c r="K193" s="5"/>
      <c r="L193" s="12"/>
      <c r="N193" s="5"/>
      <c r="O193" s="14"/>
      <c r="P193" s="5" t="s">
        <v>3</v>
      </c>
    </row>
    <row r="194" spans="1:16">
      <c r="A194" s="1"/>
      <c r="B194" s="3" t="s">
        <v>206</v>
      </c>
      <c r="J194" s="5"/>
      <c r="K194" s="5"/>
      <c r="L194" s="12"/>
      <c r="N194" s="5"/>
      <c r="O194" s="14"/>
      <c r="P194" s="5"/>
    </row>
    <row r="195" spans="1:16" ht="16.5" thickBot="1">
      <c r="A195" s="1"/>
      <c r="B195" s="3" t="s">
        <v>278</v>
      </c>
      <c r="D195" s="131">
        <v>0</v>
      </c>
      <c r="E195" s="4"/>
      <c r="F195" s="4"/>
      <c r="G195" s="4"/>
      <c r="H195" s="4"/>
      <c r="I195" s="131">
        <v>0</v>
      </c>
      <c r="J195" s="5"/>
      <c r="K195" s="5"/>
      <c r="L195" s="12"/>
      <c r="N195" s="5"/>
      <c r="O195" s="14"/>
      <c r="P195" s="5"/>
    </row>
    <row r="196" spans="1:16" ht="16.5" thickBot="1">
      <c r="A196" s="57">
        <v>31</v>
      </c>
      <c r="B196" s="59" t="s">
        <v>205</v>
      </c>
      <c r="C196" s="59"/>
      <c r="D196" s="132">
        <f>+D187-D191-D195</f>
        <v>101979569.41673945</v>
      </c>
      <c r="E196" s="59"/>
      <c r="F196" s="59"/>
      <c r="G196" s="59"/>
      <c r="H196" s="59"/>
      <c r="I196" s="132">
        <f>+I187-I191-I195</f>
        <v>6543721.5396826696</v>
      </c>
      <c r="J196" s="8"/>
      <c r="K196" s="8"/>
      <c r="L196" s="129"/>
      <c r="M196" s="59"/>
      <c r="N196" s="8"/>
      <c r="O196" s="14"/>
      <c r="P196" s="5"/>
    </row>
    <row r="197" spans="1:16" ht="16.5" thickTop="1">
      <c r="A197" s="1"/>
      <c r="B197" s="3" t="s">
        <v>279</v>
      </c>
      <c r="J197" s="5"/>
      <c r="K197" s="5"/>
      <c r="L197" s="12"/>
      <c r="N197" s="5"/>
      <c r="O197" s="14"/>
      <c r="P197" s="5"/>
    </row>
    <row r="198" spans="1:16" s="70" customFormat="1">
      <c r="A198" s="69"/>
      <c r="J198" s="71"/>
      <c r="K198" s="71"/>
      <c r="L198" s="72"/>
      <c r="N198" s="71"/>
      <c r="O198" s="73"/>
      <c r="P198" s="71"/>
    </row>
    <row r="199" spans="1:16" s="70" customFormat="1">
      <c r="A199" s="69"/>
      <c r="J199" s="71"/>
      <c r="K199" s="71"/>
      <c r="L199" s="72"/>
      <c r="N199" s="71"/>
      <c r="O199" s="73"/>
      <c r="P199" s="71"/>
    </row>
    <row r="200" spans="1:16" s="70" customFormat="1">
      <c r="A200" s="69"/>
      <c r="J200" s="71"/>
      <c r="K200" s="71"/>
      <c r="L200" s="72"/>
      <c r="N200" s="71"/>
      <c r="O200" s="73"/>
      <c r="P200" s="71"/>
    </row>
    <row r="201" spans="1:16">
      <c r="B201" s="2"/>
      <c r="C201" s="2"/>
      <c r="D201" s="10"/>
      <c r="E201" s="2"/>
      <c r="F201" s="2"/>
      <c r="G201" s="2"/>
      <c r="H201" s="11"/>
      <c r="I201" s="11"/>
      <c r="J201" s="12"/>
      <c r="K201" s="13" t="s">
        <v>189</v>
      </c>
      <c r="L201" s="157"/>
      <c r="N201" s="12"/>
      <c r="O201" s="12"/>
      <c r="P201" s="12"/>
    </row>
    <row r="202" spans="1:16">
      <c r="A202" s="1"/>
      <c r="J202" s="5"/>
      <c r="K202" s="5"/>
      <c r="L202" s="4"/>
      <c r="N202" s="5"/>
      <c r="O202" s="14"/>
      <c r="P202" s="5"/>
    </row>
    <row r="203" spans="1:16">
      <c r="A203" s="1"/>
      <c r="B203" s="4" t="str">
        <f>B3</f>
        <v xml:space="preserve">Formula Rate - Non-Levelized </v>
      </c>
      <c r="D203" s="3" t="str">
        <f>D3</f>
        <v xml:space="preserve">   Rate Formula Template</v>
      </c>
      <c r="J203" s="5"/>
      <c r="K203" s="74" t="str">
        <f>K3</f>
        <v>For the 12 months ended 02/28/2014</v>
      </c>
      <c r="L203" s="4"/>
      <c r="N203" s="5"/>
      <c r="O203" s="5"/>
      <c r="P203" s="4"/>
    </row>
    <row r="204" spans="1:16">
      <c r="A204" s="1"/>
      <c r="B204" s="4"/>
      <c r="D204" s="3" t="str">
        <f>D4</f>
        <v>Utilizing EIA Form 412 Data</v>
      </c>
      <c r="J204" s="5"/>
      <c r="K204" s="5"/>
      <c r="L204" s="4"/>
      <c r="N204" s="5"/>
      <c r="O204" s="5"/>
      <c r="P204" s="4"/>
    </row>
    <row r="205" spans="1:16">
      <c r="A205" s="1"/>
      <c r="J205" s="5"/>
      <c r="K205" s="5"/>
      <c r="L205" s="4"/>
      <c r="N205" s="5"/>
      <c r="O205" s="5"/>
      <c r="P205" s="4"/>
    </row>
    <row r="206" spans="1:16">
      <c r="A206" s="1"/>
      <c r="D206" s="3" t="str">
        <f>D6</f>
        <v>City Water, Light and Power - Springfield, IL</v>
      </c>
      <c r="J206" s="5"/>
      <c r="K206" s="5"/>
      <c r="L206" s="4"/>
      <c r="N206" s="5"/>
      <c r="O206" s="5"/>
      <c r="P206" s="4"/>
    </row>
    <row r="207" spans="1:16">
      <c r="A207" s="1" t="s">
        <v>6</v>
      </c>
      <c r="C207" s="4"/>
      <c r="D207" s="4"/>
      <c r="E207" s="4"/>
      <c r="F207" s="4"/>
      <c r="G207" s="4"/>
      <c r="H207" s="4"/>
      <c r="I207" s="4"/>
      <c r="J207" s="4"/>
      <c r="K207" s="4"/>
      <c r="L207" s="75"/>
      <c r="N207" s="4"/>
      <c r="O207" s="4"/>
      <c r="P207" s="4"/>
    </row>
    <row r="208" spans="1:16" ht="16.5" thickBot="1">
      <c r="A208" s="19" t="s">
        <v>8</v>
      </c>
      <c r="C208" s="46" t="s">
        <v>106</v>
      </c>
      <c r="E208" s="12"/>
      <c r="F208" s="12"/>
      <c r="G208" s="12"/>
      <c r="H208" s="12"/>
      <c r="I208" s="12"/>
      <c r="J208" s="5"/>
      <c r="K208" s="5"/>
      <c r="L208" s="75"/>
      <c r="N208" s="12"/>
      <c r="O208" s="5"/>
      <c r="P208" s="4"/>
    </row>
    <row r="209" spans="1:16">
      <c r="A209" s="1"/>
      <c r="B209" s="2" t="s">
        <v>109</v>
      </c>
      <c r="C209" s="12"/>
      <c r="D209" s="12"/>
      <c r="E209" s="12"/>
      <c r="F209" s="12"/>
      <c r="G209" s="12"/>
      <c r="H209" s="12"/>
      <c r="I209" s="12"/>
      <c r="J209" s="5"/>
      <c r="K209" s="5"/>
      <c r="L209" s="4"/>
      <c r="N209" s="12"/>
      <c r="O209" s="5"/>
      <c r="P209" s="4"/>
    </row>
    <row r="210" spans="1:16">
      <c r="A210" s="1">
        <v>1</v>
      </c>
      <c r="B210" s="11" t="s">
        <v>237</v>
      </c>
      <c r="C210" s="12"/>
      <c r="D210" s="5"/>
      <c r="E210" s="5"/>
      <c r="F210" s="5"/>
      <c r="G210" s="5"/>
      <c r="H210" s="5"/>
      <c r="I210" s="5">
        <f>D79</f>
        <v>79925152</v>
      </c>
      <c r="J210" s="5"/>
      <c r="K210" s="5"/>
      <c r="L210" s="4"/>
      <c r="N210" s="12"/>
      <c r="O210" s="5"/>
      <c r="P210" s="4"/>
    </row>
    <row r="211" spans="1:16">
      <c r="A211" s="1">
        <v>2</v>
      </c>
      <c r="B211" s="11" t="s">
        <v>238</v>
      </c>
      <c r="I211" s="50">
        <v>0</v>
      </c>
      <c r="J211" s="5"/>
      <c r="K211" s="5"/>
      <c r="L211" s="4"/>
      <c r="N211" s="12"/>
      <c r="O211" s="5"/>
      <c r="P211" s="4"/>
    </row>
    <row r="212" spans="1:16" ht="16.5" thickBot="1">
      <c r="A212" s="1">
        <v>3</v>
      </c>
      <c r="B212" s="76" t="s">
        <v>239</v>
      </c>
      <c r="C212" s="77"/>
      <c r="D212" s="6"/>
      <c r="E212" s="5"/>
      <c r="F212" s="5"/>
      <c r="G212" s="53"/>
      <c r="H212" s="5"/>
      <c r="I212" s="49">
        <v>2394232.9915</v>
      </c>
      <c r="J212" s="5"/>
      <c r="K212" s="5"/>
      <c r="L212" s="168"/>
      <c r="N212" s="12"/>
      <c r="O212" s="5"/>
      <c r="P212" s="4"/>
    </row>
    <row r="213" spans="1:16">
      <c r="A213" s="1">
        <v>4</v>
      </c>
      <c r="B213" s="11" t="s">
        <v>181</v>
      </c>
      <c r="C213" s="12"/>
      <c r="D213" s="5"/>
      <c r="E213" s="5"/>
      <c r="F213" s="5"/>
      <c r="G213" s="53"/>
      <c r="H213" s="5"/>
      <c r="I213" s="5">
        <f>I210-I211-I212</f>
        <v>77530919.008499995</v>
      </c>
      <c r="J213" s="5"/>
      <c r="K213" s="5"/>
      <c r="L213" s="4"/>
      <c r="N213" s="12"/>
      <c r="O213" s="5"/>
      <c r="P213" s="4"/>
    </row>
    <row r="214" spans="1:16">
      <c r="A214" s="1"/>
      <c r="C214" s="12"/>
      <c r="D214" s="5"/>
      <c r="E214" s="5"/>
      <c r="F214" s="5"/>
      <c r="G214" s="53"/>
      <c r="H214" s="5"/>
      <c r="J214" s="5"/>
      <c r="K214" s="5"/>
    </row>
    <row r="215" spans="1:16">
      <c r="A215" s="1">
        <v>5</v>
      </c>
      <c r="B215" s="11" t="s">
        <v>240</v>
      </c>
      <c r="C215" s="18"/>
      <c r="D215" s="78"/>
      <c r="E215" s="78"/>
      <c r="F215" s="78"/>
      <c r="G215" s="41"/>
      <c r="H215" s="5" t="s">
        <v>110</v>
      </c>
      <c r="I215" s="52">
        <f>IF(I210&gt;0,I213/I210,0)</f>
        <v>0.97004406082956207</v>
      </c>
      <c r="J215" s="5"/>
      <c r="K215" s="5"/>
    </row>
    <row r="216" spans="1:16">
      <c r="J216" s="5"/>
      <c r="K216" s="5"/>
    </row>
    <row r="217" spans="1:16">
      <c r="B217" s="4" t="s">
        <v>107</v>
      </c>
      <c r="J217" s="5"/>
      <c r="K217" s="5"/>
    </row>
    <row r="218" spans="1:16">
      <c r="A218" s="1">
        <v>6</v>
      </c>
      <c r="B218" s="3" t="s">
        <v>241</v>
      </c>
      <c r="D218" s="12"/>
      <c r="E218" s="12"/>
      <c r="F218" s="12"/>
      <c r="G218" s="14"/>
      <c r="H218" s="12"/>
      <c r="I218" s="5">
        <f>D144</f>
        <v>4871284</v>
      </c>
      <c r="J218" s="5"/>
      <c r="K218" s="5"/>
    </row>
    <row r="219" spans="1:16" ht="16.5" thickBot="1">
      <c r="A219" s="1">
        <v>7</v>
      </c>
      <c r="B219" s="76" t="s">
        <v>242</v>
      </c>
      <c r="C219" s="77"/>
      <c r="D219" s="6"/>
      <c r="E219" s="6"/>
      <c r="F219" s="5"/>
      <c r="G219" s="5"/>
      <c r="H219" s="5"/>
      <c r="I219" s="49">
        <v>2355151.91</v>
      </c>
      <c r="J219" s="5"/>
      <c r="K219" s="5"/>
    </row>
    <row r="220" spans="1:16">
      <c r="A220" s="1">
        <v>8</v>
      </c>
      <c r="B220" s="11" t="s">
        <v>268</v>
      </c>
      <c r="C220" s="18"/>
      <c r="D220" s="78"/>
      <c r="E220" s="78"/>
      <c r="F220" s="78"/>
      <c r="G220" s="41"/>
      <c r="H220" s="78"/>
      <c r="I220" s="5">
        <f>+I218-I219</f>
        <v>2516132.09</v>
      </c>
      <c r="J220" s="5"/>
      <c r="K220" s="5"/>
    </row>
    <row r="221" spans="1:16">
      <c r="A221" s="1"/>
      <c r="B221" s="11"/>
      <c r="C221" s="12"/>
      <c r="D221" s="5"/>
      <c r="E221" s="5"/>
      <c r="F221" s="5"/>
      <c r="G221" s="5"/>
      <c r="J221" s="5"/>
      <c r="K221" s="5"/>
    </row>
    <row r="222" spans="1:16">
      <c r="A222" s="1">
        <v>9</v>
      </c>
      <c r="B222" s="11" t="s">
        <v>243</v>
      </c>
      <c r="C222" s="12"/>
      <c r="D222" s="5"/>
      <c r="E222" s="5"/>
      <c r="F222" s="5"/>
      <c r="G222" s="5"/>
      <c r="H222" s="5"/>
      <c r="I222" s="48">
        <f>IF(I218&gt;0,I220/I218,0)</f>
        <v>0.51652338274672549</v>
      </c>
      <c r="J222" s="5"/>
      <c r="K222" s="5"/>
    </row>
    <row r="223" spans="1:16">
      <c r="A223" s="1">
        <v>10</v>
      </c>
      <c r="B223" s="11" t="s">
        <v>244</v>
      </c>
      <c r="C223" s="12"/>
      <c r="D223" s="5"/>
      <c r="E223" s="5"/>
      <c r="F223" s="5"/>
      <c r="G223" s="5"/>
      <c r="H223" s="12" t="s">
        <v>14</v>
      </c>
      <c r="I223" s="80">
        <f>I215</f>
        <v>0.97004406082956207</v>
      </c>
      <c r="J223" s="5"/>
      <c r="K223" s="5"/>
    </row>
    <row r="224" spans="1:16">
      <c r="A224" s="1">
        <v>11</v>
      </c>
      <c r="B224" s="11" t="s">
        <v>245</v>
      </c>
      <c r="C224" s="12"/>
      <c r="D224" s="12"/>
      <c r="E224" s="12"/>
      <c r="F224" s="12"/>
      <c r="G224" s="12"/>
      <c r="H224" s="12" t="s">
        <v>108</v>
      </c>
      <c r="I224" s="81">
        <f>+I223*I222</f>
        <v>0.50105043971305574</v>
      </c>
      <c r="J224" s="5"/>
      <c r="K224" s="5"/>
    </row>
    <row r="225" spans="1:17">
      <c r="A225" s="1"/>
      <c r="C225" s="12"/>
      <c r="D225" s="5"/>
      <c r="E225" s="5"/>
      <c r="F225" s="5"/>
      <c r="G225" s="53"/>
      <c r="H225" s="5"/>
    </row>
    <row r="226" spans="1:17" ht="16.5" thickBot="1">
      <c r="A226" s="1" t="s">
        <v>3</v>
      </c>
      <c r="B226" s="4" t="s">
        <v>111</v>
      </c>
      <c r="C226" s="5"/>
      <c r="D226" s="82" t="s">
        <v>112</v>
      </c>
      <c r="E226" s="82" t="s">
        <v>14</v>
      </c>
      <c r="F226" s="5"/>
      <c r="G226" s="82" t="s">
        <v>113</v>
      </c>
      <c r="H226" s="5"/>
      <c r="I226" s="5"/>
    </row>
    <row r="227" spans="1:17">
      <c r="A227" s="1">
        <v>12</v>
      </c>
      <c r="B227" s="4" t="s">
        <v>53</v>
      </c>
      <c r="C227" s="5"/>
      <c r="D227" s="50">
        <v>17521221.919999998</v>
      </c>
      <c r="E227" s="83">
        <v>0</v>
      </c>
      <c r="F227" s="83"/>
      <c r="G227" s="5">
        <f>D227*E227</f>
        <v>0</v>
      </c>
      <c r="H227" s="5"/>
      <c r="I227" s="5"/>
      <c r="J227" s="5"/>
      <c r="K227" s="5"/>
    </row>
    <row r="228" spans="1:17">
      <c r="A228" s="1">
        <v>13</v>
      </c>
      <c r="B228" s="4" t="s">
        <v>55</v>
      </c>
      <c r="C228" s="5"/>
      <c r="D228" s="50">
        <v>2184437.5499999998</v>
      </c>
      <c r="E228" s="83">
        <f>+I215</f>
        <v>0.97004406082956207</v>
      </c>
      <c r="F228" s="83"/>
      <c r="G228" s="5">
        <f>D228*E228</f>
        <v>2119000.6716305795</v>
      </c>
      <c r="H228" s="5"/>
      <c r="I228" s="5"/>
      <c r="J228" s="5"/>
      <c r="K228" s="5"/>
      <c r="L228" s="171"/>
      <c r="M228" s="170"/>
      <c r="N228" s="6"/>
      <c r="O228" s="169"/>
      <c r="P228" s="79"/>
      <c r="Q228" s="79"/>
    </row>
    <row r="229" spans="1:17">
      <c r="A229" s="1">
        <v>14</v>
      </c>
      <c r="B229" s="4" t="s">
        <v>56</v>
      </c>
      <c r="C229" s="5"/>
      <c r="D229" s="50">
        <v>7057636.5099999998</v>
      </c>
      <c r="E229" s="83">
        <v>0</v>
      </c>
      <c r="F229" s="83"/>
      <c r="G229" s="5">
        <f>D229*E229</f>
        <v>0</v>
      </c>
      <c r="H229" s="5"/>
      <c r="I229" s="84" t="s">
        <v>114</v>
      </c>
      <c r="J229" s="5"/>
      <c r="K229" s="5"/>
      <c r="L229" s="163"/>
      <c r="N229" s="5"/>
      <c r="O229" s="5"/>
      <c r="P229" s="4"/>
    </row>
    <row r="230" spans="1:17" ht="16.5" thickBot="1">
      <c r="A230" s="1">
        <v>15</v>
      </c>
      <c r="B230" s="4" t="s">
        <v>115</v>
      </c>
      <c r="C230" s="5"/>
      <c r="D230" s="49">
        <v>4391097.83</v>
      </c>
      <c r="E230" s="83">
        <v>0</v>
      </c>
      <c r="F230" s="83"/>
      <c r="G230" s="26">
        <f>D230*E230</f>
        <v>0</v>
      </c>
      <c r="H230" s="5"/>
      <c r="I230" s="19" t="s">
        <v>116</v>
      </c>
      <c r="J230" s="5"/>
      <c r="K230" s="5"/>
      <c r="L230" s="4"/>
      <c r="N230" s="5"/>
      <c r="O230" s="5"/>
      <c r="P230" s="4"/>
    </row>
    <row r="231" spans="1:17">
      <c r="A231" s="1">
        <v>16</v>
      </c>
      <c r="B231" s="4" t="s">
        <v>247</v>
      </c>
      <c r="C231" s="5"/>
      <c r="D231" s="5">
        <f>SUM(D227:D230)</f>
        <v>31154393.809999995</v>
      </c>
      <c r="E231" s="5"/>
      <c r="F231" s="5"/>
      <c r="G231" s="5">
        <f>SUM(G227:G230)</f>
        <v>2119000.6716305795</v>
      </c>
      <c r="H231" s="14" t="s">
        <v>117</v>
      </c>
      <c r="I231" s="48">
        <f>IF(G231&gt;0,G228/D231,0)</f>
        <v>6.8016109848056769E-2</v>
      </c>
      <c r="J231" s="5" t="s">
        <v>117</v>
      </c>
      <c r="K231" s="5" t="s">
        <v>58</v>
      </c>
      <c r="L231" s="4"/>
      <c r="N231" s="5"/>
      <c r="O231" s="5"/>
      <c r="P231" s="4"/>
    </row>
    <row r="232" spans="1:17">
      <c r="A232" s="1" t="s">
        <v>3</v>
      </c>
      <c r="B232" s="4" t="s">
        <v>3</v>
      </c>
      <c r="C232" s="5" t="s">
        <v>3</v>
      </c>
      <c r="E232" s="5"/>
      <c r="F232" s="5"/>
      <c r="L232" s="4"/>
      <c r="N232" s="5"/>
      <c r="O232" s="5"/>
      <c r="P232" s="4"/>
    </row>
    <row r="233" spans="1:17">
      <c r="A233" s="1"/>
      <c r="B233" s="4" t="s">
        <v>246</v>
      </c>
      <c r="C233" s="5"/>
      <c r="D233" s="42" t="s">
        <v>112</v>
      </c>
      <c r="E233" s="5"/>
      <c r="F233" s="5"/>
      <c r="G233" s="53" t="s">
        <v>118</v>
      </c>
      <c r="H233" s="63" t="s">
        <v>3</v>
      </c>
      <c r="I233" s="7" t="s">
        <v>119</v>
      </c>
      <c r="J233" s="5"/>
      <c r="K233" s="5"/>
      <c r="L233" s="4"/>
      <c r="N233" s="5"/>
      <c r="O233" s="5"/>
      <c r="P233" s="4"/>
    </row>
    <row r="234" spans="1:17">
      <c r="A234" s="1">
        <v>17</v>
      </c>
      <c r="B234" s="4" t="s">
        <v>120</v>
      </c>
      <c r="C234" s="5"/>
      <c r="D234" s="50">
        <v>889666004.54999995</v>
      </c>
      <c r="E234" s="5"/>
      <c r="G234" s="1" t="s">
        <v>121</v>
      </c>
      <c r="H234" s="85"/>
      <c r="I234" s="1" t="s">
        <v>122</v>
      </c>
      <c r="J234" s="5"/>
      <c r="K234" s="14" t="s">
        <v>60</v>
      </c>
      <c r="L234" s="162"/>
      <c r="N234" s="5"/>
      <c r="O234" s="5"/>
      <c r="P234" s="4"/>
    </row>
    <row r="235" spans="1:17">
      <c r="A235" s="1">
        <v>18</v>
      </c>
      <c r="B235" s="4" t="s">
        <v>123</v>
      </c>
      <c r="C235" s="5"/>
      <c r="D235" s="50">
        <v>0</v>
      </c>
      <c r="E235" s="5"/>
      <c r="G235" s="23">
        <f>IF(D237&gt;0,D234/D237,0)</f>
        <v>1</v>
      </c>
      <c r="H235" s="53" t="s">
        <v>124</v>
      </c>
      <c r="I235" s="23">
        <f>I231</f>
        <v>6.8016109848056769E-2</v>
      </c>
      <c r="J235" s="63" t="s">
        <v>117</v>
      </c>
      <c r="K235" s="23">
        <f>I235*G235</f>
        <v>6.8016109848056769E-2</v>
      </c>
      <c r="L235" s="4"/>
      <c r="N235" s="5"/>
      <c r="O235" s="5"/>
      <c r="P235" s="4"/>
    </row>
    <row r="236" spans="1:17" ht="16.5" thickBot="1">
      <c r="A236" s="1">
        <v>19</v>
      </c>
      <c r="B236" s="86" t="s">
        <v>125</v>
      </c>
      <c r="C236" s="26"/>
      <c r="D236" s="49">
        <v>0</v>
      </c>
      <c r="E236" s="5"/>
      <c r="F236" s="5"/>
      <c r="G236" s="5" t="s">
        <v>3</v>
      </c>
      <c r="H236" s="5"/>
      <c r="I236" s="5"/>
      <c r="L236" s="4"/>
      <c r="N236" s="5"/>
      <c r="O236" s="5"/>
      <c r="P236" s="4"/>
    </row>
    <row r="237" spans="1:17">
      <c r="A237" s="1">
        <v>20</v>
      </c>
      <c r="B237" s="4" t="s">
        <v>173</v>
      </c>
      <c r="C237" s="5"/>
      <c r="D237" s="5">
        <f>D234+D235+D236</f>
        <v>889666004.54999995</v>
      </c>
      <c r="E237" s="5"/>
      <c r="F237" s="5"/>
      <c r="G237" s="5"/>
      <c r="H237" s="5"/>
      <c r="I237" s="5"/>
      <c r="J237" s="5"/>
      <c r="K237" s="5"/>
      <c r="L237" s="4"/>
      <c r="N237" s="5"/>
      <c r="O237" s="5"/>
      <c r="P237" s="4"/>
    </row>
    <row r="238" spans="1:17">
      <c r="A238" s="1"/>
      <c r="B238" s="4" t="s">
        <v>3</v>
      </c>
      <c r="C238" s="5"/>
      <c r="E238" s="5"/>
      <c r="F238" s="5"/>
      <c r="G238" s="5"/>
      <c r="H238" s="5"/>
      <c r="I238" s="5" t="s">
        <v>3</v>
      </c>
      <c r="J238" s="5"/>
      <c r="K238" s="5"/>
      <c r="L238" s="4"/>
      <c r="N238" s="5"/>
      <c r="O238" s="5"/>
      <c r="P238" s="4"/>
    </row>
    <row r="239" spans="1:17" ht="16.5" thickBot="1">
      <c r="A239" s="1"/>
      <c r="B239" s="2" t="s">
        <v>126</v>
      </c>
      <c r="C239" s="5"/>
      <c r="D239" s="82" t="s">
        <v>112</v>
      </c>
      <c r="E239" s="5"/>
      <c r="F239" s="5"/>
      <c r="G239" s="5"/>
      <c r="H239" s="5"/>
      <c r="J239" s="5" t="s">
        <v>3</v>
      </c>
      <c r="K239" s="5"/>
      <c r="L239" s="4"/>
      <c r="N239" s="5"/>
      <c r="O239" s="5"/>
      <c r="P239" s="4"/>
    </row>
    <row r="240" spans="1:17">
      <c r="A240" s="1">
        <v>21</v>
      </c>
      <c r="B240" s="5" t="s">
        <v>127</v>
      </c>
      <c r="C240" s="11" t="s">
        <v>270</v>
      </c>
      <c r="D240" s="87">
        <v>27795286</v>
      </c>
      <c r="E240" s="5"/>
      <c r="F240" s="5"/>
      <c r="G240" s="5"/>
      <c r="H240" s="5"/>
      <c r="I240" s="5"/>
      <c r="J240" s="5"/>
      <c r="K240" s="5"/>
      <c r="L240" s="4"/>
      <c r="N240" s="5"/>
      <c r="O240" s="5"/>
      <c r="P240" s="4"/>
    </row>
    <row r="241" spans="1:16">
      <c r="A241" s="1"/>
      <c r="B241" s="4"/>
      <c r="D241" s="5"/>
      <c r="E241" s="5"/>
      <c r="F241" s="5"/>
      <c r="G241" s="53" t="s">
        <v>128</v>
      </c>
      <c r="H241" s="5"/>
      <c r="I241" s="5"/>
      <c r="J241" s="5"/>
      <c r="K241" s="5"/>
      <c r="L241" s="4"/>
      <c r="N241" s="5"/>
      <c r="O241" s="5"/>
      <c r="P241" s="4"/>
    </row>
    <row r="242" spans="1:16" ht="16.5" thickBot="1">
      <c r="A242" s="1"/>
      <c r="B242" s="2"/>
      <c r="C242" s="11"/>
      <c r="D242" s="19" t="s">
        <v>112</v>
      </c>
      <c r="E242" s="19" t="s">
        <v>129</v>
      </c>
      <c r="F242" s="5"/>
      <c r="G242" s="19" t="s">
        <v>130</v>
      </c>
      <c r="H242" s="5"/>
      <c r="I242" s="19" t="s">
        <v>131</v>
      </c>
      <c r="J242" s="5"/>
      <c r="K242" s="5"/>
      <c r="L242" s="4"/>
      <c r="N242" s="5"/>
      <c r="O242" s="5"/>
      <c r="P242" s="4"/>
    </row>
    <row r="243" spans="1:16">
      <c r="A243" s="1">
        <v>22</v>
      </c>
      <c r="B243" s="2" t="s">
        <v>132</v>
      </c>
      <c r="C243" s="11" t="s">
        <v>288</v>
      </c>
      <c r="D243" s="50">
        <v>595262787</v>
      </c>
      <c r="E243" s="88">
        <f>IF($D$245&gt;0,D243/$D$245,0)</f>
        <v>0.63433255997396276</v>
      </c>
      <c r="F243" s="89"/>
      <c r="G243" s="90">
        <f>IF(D243&gt;0,D240/D243,0)</f>
        <v>4.6694143506068021E-2</v>
      </c>
      <c r="I243" s="89">
        <f>G243*E243</f>
        <v>2.9619615585995716E-2</v>
      </c>
      <c r="J243" s="92" t="s">
        <v>133</v>
      </c>
      <c r="K243" s="5"/>
      <c r="L243" s="163"/>
      <c r="N243" s="5"/>
      <c r="O243" s="5"/>
      <c r="P243" s="4"/>
    </row>
    <row r="244" spans="1:16" ht="16.5" thickBot="1">
      <c r="A244" s="1">
        <v>23</v>
      </c>
      <c r="B244" s="2" t="s">
        <v>134</v>
      </c>
      <c r="C244" s="11" t="s">
        <v>269</v>
      </c>
      <c r="D244" s="49">
        <v>343145273</v>
      </c>
      <c r="E244" s="114">
        <f>IF($D$245&gt;0,D244/$D$245,0)</f>
        <v>0.36566744002603729</v>
      </c>
      <c r="F244" s="89"/>
      <c r="G244" s="89">
        <f>I247</f>
        <v>0.12379999999999999</v>
      </c>
      <c r="I244" s="91">
        <f>G244*E244</f>
        <v>4.5269629075223417E-2</v>
      </c>
      <c r="L244" s="162"/>
      <c r="N244" s="5"/>
      <c r="O244" s="5"/>
      <c r="P244" s="4"/>
    </row>
    <row r="245" spans="1:16">
      <c r="A245" s="1">
        <v>24</v>
      </c>
      <c r="B245" s="2" t="s">
        <v>174</v>
      </c>
      <c r="C245" s="11"/>
      <c r="D245" s="5">
        <f>SUM(D243:D244)</f>
        <v>938408060</v>
      </c>
      <c r="E245" s="130">
        <f>SUM(E243+E244)</f>
        <v>1</v>
      </c>
      <c r="F245" s="89"/>
      <c r="G245" s="89"/>
      <c r="I245" s="89">
        <f>SUM(I243:I244)</f>
        <v>7.4889244661219129E-2</v>
      </c>
      <c r="J245" s="92" t="s">
        <v>135</v>
      </c>
      <c r="L245" s="4"/>
      <c r="N245" s="5"/>
      <c r="O245" s="5"/>
      <c r="P245" s="4"/>
    </row>
    <row r="246" spans="1:16">
      <c r="A246" s="1" t="s">
        <v>3</v>
      </c>
      <c r="B246" s="4"/>
      <c r="D246" s="5"/>
      <c r="E246" s="5" t="s">
        <v>3</v>
      </c>
      <c r="F246" s="5"/>
      <c r="G246" s="5"/>
      <c r="H246" s="5"/>
      <c r="I246" s="89"/>
      <c r="L246" s="4"/>
      <c r="N246" s="5"/>
      <c r="O246" s="5"/>
      <c r="P246" s="4"/>
    </row>
    <row r="247" spans="1:16">
      <c r="A247" s="1">
        <v>25</v>
      </c>
      <c r="E247" s="5"/>
      <c r="F247" s="5"/>
      <c r="G247" s="5"/>
      <c r="H247" s="417" t="s">
        <v>208</v>
      </c>
      <c r="I247" s="93">
        <v>0.12379999999999999</v>
      </c>
      <c r="L247" s="163"/>
      <c r="N247" s="5"/>
      <c r="O247" s="5"/>
      <c r="P247" s="4"/>
    </row>
    <row r="248" spans="1:16">
      <c r="A248" s="1">
        <v>26</v>
      </c>
      <c r="H248" s="74" t="s">
        <v>209</v>
      </c>
      <c r="I248" s="83">
        <f>IF(G243&gt;0,I245/G243,0)</f>
        <v>1.6038252131444939</v>
      </c>
      <c r="L248" s="172"/>
      <c r="N248" s="5"/>
      <c r="O248" s="5"/>
      <c r="P248" s="4"/>
    </row>
    <row r="249" spans="1:16">
      <c r="A249" s="1"/>
      <c r="B249" s="2" t="s">
        <v>136</v>
      </c>
      <c r="C249" s="11"/>
      <c r="D249" s="11"/>
      <c r="E249" s="11"/>
      <c r="F249" s="11"/>
      <c r="G249" s="11"/>
      <c r="H249" s="11"/>
      <c r="I249" s="11"/>
      <c r="K249" s="5"/>
      <c r="L249" s="4"/>
      <c r="N249" s="5"/>
      <c r="O249" s="5"/>
      <c r="P249" s="4"/>
    </row>
    <row r="250" spans="1:16" ht="16.5" thickBot="1">
      <c r="A250" s="1"/>
      <c r="B250" s="2"/>
      <c r="C250" s="2"/>
      <c r="D250" s="2"/>
      <c r="E250" s="2"/>
      <c r="F250" s="2"/>
      <c r="G250" s="2"/>
      <c r="H250" s="2"/>
      <c r="I250" s="19" t="s">
        <v>137</v>
      </c>
      <c r="J250" s="11"/>
      <c r="K250" s="11"/>
      <c r="L250" s="4"/>
      <c r="N250" s="5"/>
      <c r="O250" s="5"/>
      <c r="P250" s="4"/>
    </row>
    <row r="251" spans="1:16">
      <c r="A251" s="1"/>
      <c r="B251" s="2" t="s">
        <v>138</v>
      </c>
      <c r="C251" s="11"/>
      <c r="D251" s="11"/>
      <c r="E251" s="11"/>
      <c r="F251" s="11"/>
      <c r="G251" s="94" t="s">
        <v>3</v>
      </c>
      <c r="H251" s="70"/>
      <c r="I251" s="95"/>
      <c r="J251" s="2"/>
      <c r="K251" s="2"/>
      <c r="L251" s="4"/>
      <c r="N251" s="5"/>
      <c r="O251" s="5"/>
      <c r="P251" s="4"/>
    </row>
    <row r="252" spans="1:16">
      <c r="A252" s="1">
        <v>27</v>
      </c>
      <c r="B252" s="3" t="s">
        <v>139</v>
      </c>
      <c r="C252" s="11"/>
      <c r="D252" s="11"/>
      <c r="E252" s="11" t="s">
        <v>140</v>
      </c>
      <c r="F252" s="11"/>
      <c r="H252" s="70"/>
      <c r="I252" s="50">
        <v>0</v>
      </c>
      <c r="J252" s="2"/>
      <c r="K252" s="2"/>
      <c r="L252" s="160"/>
      <c r="N252" s="53"/>
      <c r="O252" s="5"/>
      <c r="P252" s="4"/>
    </row>
    <row r="253" spans="1:16" ht="16.5" thickBot="1">
      <c r="A253" s="1">
        <v>28</v>
      </c>
      <c r="B253" s="54" t="s">
        <v>175</v>
      </c>
      <c r="C253" s="77"/>
      <c r="D253" s="79"/>
      <c r="E253" s="101"/>
      <c r="F253" s="101"/>
      <c r="G253" s="101"/>
      <c r="H253" s="11"/>
      <c r="I253" s="49">
        <v>0</v>
      </c>
      <c r="J253" s="2"/>
      <c r="K253" s="2"/>
      <c r="L253" s="4"/>
      <c r="N253" s="2"/>
      <c r="O253" s="5"/>
      <c r="P253" s="4"/>
    </row>
    <row r="254" spans="1:16">
      <c r="A254" s="1">
        <v>29</v>
      </c>
      <c r="B254" s="3" t="s">
        <v>141</v>
      </c>
      <c r="C254" s="12"/>
      <c r="D254" s="79"/>
      <c r="E254" s="101"/>
      <c r="F254" s="101"/>
      <c r="G254" s="101"/>
      <c r="H254" s="11"/>
      <c r="I254" s="50">
        <f>+I252-I253</f>
        <v>0</v>
      </c>
      <c r="J254" s="2"/>
      <c r="K254" s="2"/>
      <c r="L254" s="4"/>
      <c r="N254" s="2"/>
      <c r="O254" s="5"/>
      <c r="P254" s="4"/>
    </row>
    <row r="255" spans="1:16">
      <c r="A255" s="1"/>
      <c r="B255" s="3" t="s">
        <v>3</v>
      </c>
      <c r="C255" s="12"/>
      <c r="D255" s="79"/>
      <c r="E255" s="101"/>
      <c r="F255" s="101"/>
      <c r="G255" s="115"/>
      <c r="H255" s="11"/>
      <c r="I255" s="96" t="s">
        <v>3</v>
      </c>
      <c r="J255" s="2"/>
      <c r="K255" s="2"/>
      <c r="L255" s="4"/>
      <c r="N255" s="2"/>
      <c r="O255" s="5"/>
      <c r="P255" s="4"/>
    </row>
    <row r="256" spans="1:16">
      <c r="A256" s="1">
        <v>30</v>
      </c>
      <c r="B256" s="2" t="s">
        <v>248</v>
      </c>
      <c r="C256" s="12"/>
      <c r="D256" s="79"/>
      <c r="E256" s="101"/>
      <c r="F256" s="101"/>
      <c r="G256" s="115"/>
      <c r="H256" s="11"/>
      <c r="I256" s="97">
        <v>0</v>
      </c>
      <c r="J256" s="2"/>
      <c r="K256" s="2"/>
      <c r="L256" s="160"/>
      <c r="N256" s="2"/>
      <c r="O256" s="5"/>
      <c r="P256" s="4"/>
    </row>
    <row r="257" spans="1:17">
      <c r="A257" s="1"/>
      <c r="C257" s="11"/>
      <c r="D257" s="101"/>
      <c r="E257" s="101"/>
      <c r="F257" s="101"/>
      <c r="G257" s="101"/>
      <c r="H257" s="11"/>
      <c r="I257" s="96"/>
      <c r="J257" s="2"/>
      <c r="K257" s="2"/>
      <c r="N257" s="2"/>
      <c r="O257" s="5"/>
      <c r="P257" s="4"/>
    </row>
    <row r="258" spans="1:17">
      <c r="B258" s="2" t="s">
        <v>200</v>
      </c>
      <c r="C258" s="11"/>
      <c r="D258" s="101"/>
      <c r="E258" s="101"/>
      <c r="F258" s="101"/>
      <c r="G258" s="101"/>
      <c r="H258" s="11"/>
      <c r="J258" s="2"/>
      <c r="K258" s="2"/>
      <c r="N258" s="2"/>
      <c r="O258" s="5"/>
      <c r="P258" s="4"/>
    </row>
    <row r="259" spans="1:17">
      <c r="A259" s="1">
        <v>31</v>
      </c>
      <c r="B259" s="2" t="s">
        <v>142</v>
      </c>
      <c r="C259" s="5"/>
      <c r="D259" s="6"/>
      <c r="E259" s="6"/>
      <c r="F259" s="6"/>
      <c r="G259" s="6"/>
      <c r="H259" s="5"/>
      <c r="I259" s="99">
        <v>1178735.5399999993</v>
      </c>
      <c r="J259" s="2"/>
      <c r="K259" s="2"/>
      <c r="L259" s="160"/>
      <c r="N259" s="2"/>
      <c r="O259" s="5"/>
      <c r="P259" s="4"/>
    </row>
    <row r="260" spans="1:17">
      <c r="A260" s="1">
        <v>32</v>
      </c>
      <c r="B260" s="100" t="s">
        <v>176</v>
      </c>
      <c r="C260" s="101"/>
      <c r="D260" s="101"/>
      <c r="E260" s="101"/>
      <c r="F260" s="101"/>
      <c r="G260" s="101"/>
      <c r="H260" s="11"/>
      <c r="I260" s="99">
        <v>0</v>
      </c>
      <c r="J260" s="2"/>
      <c r="K260" s="2"/>
      <c r="L260" s="53"/>
      <c r="N260" s="2"/>
      <c r="O260" s="5"/>
      <c r="P260" s="4"/>
    </row>
    <row r="261" spans="1:17">
      <c r="A261" s="1" t="s">
        <v>202</v>
      </c>
      <c r="B261" s="138" t="s">
        <v>301</v>
      </c>
      <c r="C261" s="139"/>
      <c r="D261" s="101"/>
      <c r="E261" s="101"/>
      <c r="F261" s="101"/>
      <c r="G261" s="101"/>
      <c r="H261" s="11"/>
      <c r="I261" s="99">
        <v>1024448.7199999993</v>
      </c>
      <c r="J261" s="2"/>
      <c r="K261" s="2"/>
      <c r="L261" s="160"/>
      <c r="N261" s="2"/>
      <c r="O261" s="5"/>
      <c r="P261" s="4"/>
    </row>
    <row r="262" spans="1:17" ht="16.5" thickBot="1">
      <c r="A262" s="1" t="s">
        <v>280</v>
      </c>
      <c r="B262" s="140" t="s">
        <v>302</v>
      </c>
      <c r="C262" s="141"/>
      <c r="D262" s="101"/>
      <c r="E262" s="101"/>
      <c r="F262" s="101"/>
      <c r="G262" s="101"/>
      <c r="H262" s="11"/>
      <c r="I262" s="128">
        <v>0</v>
      </c>
      <c r="J262" s="2"/>
      <c r="K262" s="2"/>
      <c r="L262" s="53"/>
      <c r="N262" s="2"/>
      <c r="O262" s="5"/>
      <c r="P262" s="4"/>
    </row>
    <row r="263" spans="1:17" s="70" customFormat="1">
      <c r="A263" s="1">
        <v>33</v>
      </c>
      <c r="B263" s="3" t="s">
        <v>281</v>
      </c>
      <c r="C263" s="1"/>
      <c r="D263" s="6"/>
      <c r="E263" s="6"/>
      <c r="F263" s="6"/>
      <c r="G263" s="6"/>
      <c r="H263" s="11"/>
      <c r="I263" s="103">
        <f>+I259-I260-I261-I262</f>
        <v>154286.82000000007</v>
      </c>
      <c r="J263" s="2"/>
      <c r="K263" s="2"/>
      <c r="L263" s="98" t="s">
        <v>194</v>
      </c>
      <c r="M263" s="3"/>
      <c r="N263" s="2"/>
      <c r="O263" s="12"/>
      <c r="P263" s="4"/>
      <c r="Q263" s="3"/>
    </row>
    <row r="264" spans="1:17">
      <c r="A264" s="1"/>
      <c r="B264" s="105"/>
      <c r="C264" s="1"/>
      <c r="D264" s="6"/>
      <c r="E264" s="6"/>
      <c r="F264" s="6"/>
      <c r="G264" s="6"/>
      <c r="H264" s="11"/>
      <c r="I264" s="103"/>
      <c r="J264" s="2"/>
      <c r="K264" s="2"/>
      <c r="L264" s="98" t="s">
        <v>195</v>
      </c>
      <c r="M264" s="70"/>
      <c r="N264" s="102"/>
      <c r="O264" s="72"/>
      <c r="P264" s="104"/>
      <c r="Q264" s="70"/>
    </row>
    <row r="265" spans="1:17">
      <c r="A265" s="1"/>
      <c r="B265" s="105"/>
      <c r="C265" s="1"/>
      <c r="D265" s="6"/>
      <c r="E265" s="6"/>
      <c r="F265" s="6"/>
      <c r="G265" s="6"/>
      <c r="H265" s="11"/>
      <c r="I265" s="103"/>
      <c r="J265" s="2"/>
      <c r="K265" s="2"/>
      <c r="L265" s="98"/>
      <c r="N265" s="2"/>
      <c r="O265" s="12"/>
      <c r="P265" s="4"/>
    </row>
    <row r="266" spans="1:17">
      <c r="A266" s="1"/>
      <c r="B266" s="105"/>
      <c r="C266" s="1"/>
      <c r="D266" s="6"/>
      <c r="E266" s="6"/>
      <c r="F266" s="6"/>
      <c r="G266" s="6"/>
      <c r="H266" s="11"/>
      <c r="I266" s="103"/>
      <c r="J266" s="2"/>
      <c r="K266" s="2"/>
      <c r="L266" s="98"/>
      <c r="N266" s="2"/>
      <c r="O266" s="12"/>
      <c r="P266" s="4"/>
    </row>
    <row r="267" spans="1:17">
      <c r="A267" s="1"/>
      <c r="B267" s="105"/>
      <c r="C267" s="1"/>
      <c r="D267" s="6"/>
      <c r="E267" s="6"/>
      <c r="F267" s="6"/>
      <c r="G267" s="6"/>
      <c r="H267" s="11"/>
      <c r="I267" s="103"/>
      <c r="J267" s="2"/>
      <c r="K267" s="2"/>
      <c r="L267" s="98"/>
      <c r="N267" s="2"/>
      <c r="O267" s="12"/>
      <c r="P267" s="4"/>
    </row>
    <row r="268" spans="1:17">
      <c r="B268" s="2"/>
      <c r="C268" s="2"/>
      <c r="E268" s="2"/>
      <c r="F268" s="2"/>
      <c r="G268" s="2"/>
      <c r="H268" s="11"/>
      <c r="I268" s="11"/>
      <c r="K268" s="13" t="s">
        <v>190</v>
      </c>
      <c r="L268" s="12"/>
      <c r="N268" s="12"/>
      <c r="O268" s="12"/>
      <c r="P268" s="12"/>
    </row>
    <row r="269" spans="1:17">
      <c r="A269" s="1"/>
      <c r="B269" s="105" t="str">
        <f>B3</f>
        <v xml:space="preserve">Formula Rate - Non-Levelized </v>
      </c>
      <c r="C269" s="422" t="str">
        <f>D3</f>
        <v xml:space="preserve">   Rate Formula Template</v>
      </c>
      <c r="D269" s="422"/>
      <c r="E269" s="5"/>
      <c r="F269" s="5"/>
      <c r="G269" s="5"/>
      <c r="H269" s="106"/>
      <c r="J269" s="12"/>
      <c r="K269" s="107" t="str">
        <f>K3</f>
        <v>For the 12 months ended 02/28/2014</v>
      </c>
      <c r="L269" s="12"/>
      <c r="N269" s="12"/>
      <c r="O269" s="12"/>
      <c r="P269" s="12"/>
    </row>
    <row r="270" spans="1:17">
      <c r="A270" s="1"/>
      <c r="B270" s="105"/>
      <c r="C270" s="1"/>
      <c r="D270" s="5" t="str">
        <f>D4</f>
        <v>Utilizing EIA Form 412 Data</v>
      </c>
      <c r="E270" s="5"/>
      <c r="F270" s="5"/>
      <c r="G270" s="5"/>
      <c r="H270" s="11"/>
      <c r="I270" s="108"/>
      <c r="J270" s="95"/>
      <c r="K270" s="109"/>
      <c r="L270" s="12"/>
      <c r="N270" s="12"/>
      <c r="O270" s="12"/>
      <c r="P270" s="12"/>
    </row>
    <row r="271" spans="1:17">
      <c r="A271" s="1"/>
      <c r="B271" s="105"/>
      <c r="C271" s="1"/>
      <c r="D271" s="5" t="str">
        <f>D6</f>
        <v>City Water, Light and Power - Springfield, IL</v>
      </c>
      <c r="E271" s="5"/>
      <c r="F271" s="5"/>
      <c r="G271" s="5"/>
      <c r="H271" s="11"/>
      <c r="I271" s="108"/>
      <c r="J271" s="95"/>
      <c r="K271" s="109"/>
      <c r="L271" s="12"/>
      <c r="N271" s="12"/>
      <c r="O271" s="12"/>
      <c r="P271" s="12"/>
    </row>
    <row r="272" spans="1:17">
      <c r="A272" s="1"/>
      <c r="B272" s="2" t="s">
        <v>143</v>
      </c>
      <c r="C272" s="1"/>
      <c r="D272" s="5"/>
      <c r="E272" s="5"/>
      <c r="F272" s="5"/>
      <c r="G272" s="5"/>
      <c r="H272" s="11"/>
      <c r="I272" s="5"/>
      <c r="J272" s="95"/>
      <c r="K272" s="109"/>
      <c r="L272" s="12"/>
      <c r="N272" s="1"/>
      <c r="O272" s="12"/>
      <c r="P272" s="4"/>
    </row>
    <row r="273" spans="1:16">
      <c r="A273" s="1"/>
      <c r="B273" s="113" t="s">
        <v>214</v>
      </c>
      <c r="C273" s="1"/>
      <c r="D273" s="5"/>
      <c r="E273" s="5"/>
      <c r="F273" s="5"/>
      <c r="G273" s="5"/>
      <c r="H273" s="11"/>
      <c r="I273" s="5"/>
      <c r="J273" s="11"/>
      <c r="K273" s="5"/>
      <c r="L273" s="12"/>
      <c r="N273" s="1"/>
      <c r="O273" s="12"/>
      <c r="P273" s="4"/>
    </row>
    <row r="274" spans="1:16">
      <c r="B274" s="113" t="s">
        <v>213</v>
      </c>
      <c r="C274" s="1"/>
      <c r="D274" s="5"/>
      <c r="E274" s="5"/>
      <c r="F274" s="5"/>
      <c r="G274" s="5"/>
      <c r="H274" s="11"/>
      <c r="I274" s="5"/>
      <c r="J274" s="11"/>
      <c r="K274" s="5"/>
      <c r="L274" s="12"/>
      <c r="N274" s="1"/>
      <c r="O274" s="12"/>
      <c r="P274" s="12"/>
    </row>
    <row r="275" spans="1:16">
      <c r="A275" s="1" t="s">
        <v>144</v>
      </c>
      <c r="B275" s="2" t="s">
        <v>212</v>
      </c>
      <c r="C275" s="11"/>
      <c r="D275" s="5"/>
      <c r="E275" s="5"/>
      <c r="F275" s="5"/>
      <c r="G275" s="27"/>
      <c r="H275" s="11"/>
      <c r="I275" s="5"/>
      <c r="J275" s="11"/>
      <c r="K275" s="5"/>
      <c r="L275" s="12"/>
      <c r="N275" s="1"/>
      <c r="O275" s="12"/>
      <c r="P275" s="12"/>
    </row>
    <row r="276" spans="1:16" ht="16.5" thickBot="1">
      <c r="A276" s="19" t="s">
        <v>145</v>
      </c>
      <c r="C276" s="11"/>
      <c r="D276" s="5"/>
      <c r="E276" s="5"/>
      <c r="F276" s="5"/>
      <c r="G276" s="5"/>
      <c r="H276" s="11"/>
      <c r="I276" s="5"/>
      <c r="J276" s="11"/>
      <c r="K276" s="5"/>
      <c r="L276" s="12"/>
      <c r="N276" s="1"/>
      <c r="O276" s="12"/>
      <c r="P276" s="12"/>
    </row>
    <row r="277" spans="1:16" ht="15.6" customHeight="1">
      <c r="A277" s="116" t="s">
        <v>146</v>
      </c>
      <c r="B277" s="423" t="s">
        <v>274</v>
      </c>
      <c r="C277" s="423"/>
      <c r="D277" s="423"/>
      <c r="E277" s="423"/>
      <c r="F277" s="423"/>
      <c r="G277" s="423"/>
      <c r="H277" s="423"/>
      <c r="I277" s="423"/>
      <c r="J277" s="423"/>
      <c r="K277" s="423"/>
      <c r="L277" s="12"/>
      <c r="N277" s="1"/>
      <c r="O277" s="12"/>
      <c r="P277" s="12"/>
    </row>
    <row r="278" spans="1:16" ht="15.6" customHeight="1">
      <c r="A278" s="116" t="s">
        <v>147</v>
      </c>
      <c r="B278" s="423" t="s">
        <v>275</v>
      </c>
      <c r="C278" s="423"/>
      <c r="D278" s="423"/>
      <c r="E278" s="423"/>
      <c r="F278" s="423"/>
      <c r="G278" s="423"/>
      <c r="H278" s="423"/>
      <c r="I278" s="423"/>
      <c r="J278" s="423"/>
      <c r="K278" s="423"/>
      <c r="L278" s="12"/>
      <c r="N278" s="1"/>
      <c r="O278" s="12"/>
      <c r="P278" s="12"/>
    </row>
    <row r="279" spans="1:16" ht="15.6" customHeight="1">
      <c r="A279" s="116" t="s">
        <v>148</v>
      </c>
      <c r="B279" s="423" t="s">
        <v>276</v>
      </c>
      <c r="C279" s="423"/>
      <c r="D279" s="423"/>
      <c r="E279" s="423"/>
      <c r="F279" s="423"/>
      <c r="G279" s="423"/>
      <c r="H279" s="423"/>
      <c r="I279" s="423"/>
      <c r="J279" s="423"/>
      <c r="K279" s="423"/>
      <c r="L279" s="12"/>
      <c r="N279" s="1"/>
      <c r="O279" s="12"/>
      <c r="P279" s="12"/>
    </row>
    <row r="280" spans="1:16" ht="15.6" customHeight="1">
      <c r="A280" s="116" t="s">
        <v>149</v>
      </c>
      <c r="B280" s="423" t="s">
        <v>276</v>
      </c>
      <c r="C280" s="423"/>
      <c r="D280" s="423"/>
      <c r="E280" s="423"/>
      <c r="F280" s="423"/>
      <c r="G280" s="423"/>
      <c r="H280" s="423"/>
      <c r="I280" s="423"/>
      <c r="J280" s="423"/>
      <c r="K280" s="423"/>
      <c r="L280" s="12"/>
      <c r="N280" s="1"/>
      <c r="O280" s="12"/>
      <c r="P280" s="12"/>
    </row>
    <row r="281" spans="1:16" ht="15.6" customHeight="1">
      <c r="A281" s="116" t="s">
        <v>150</v>
      </c>
      <c r="B281" s="423" t="s">
        <v>289</v>
      </c>
      <c r="C281" s="423"/>
      <c r="D281" s="423"/>
      <c r="E281" s="423"/>
      <c r="F281" s="423"/>
      <c r="G281" s="423"/>
      <c r="H281" s="423"/>
      <c r="I281" s="423"/>
      <c r="J281" s="423"/>
      <c r="K281" s="423"/>
      <c r="L281" s="12"/>
      <c r="N281" s="1"/>
      <c r="O281" s="12"/>
      <c r="P281" s="12"/>
    </row>
    <row r="282" spans="1:16" ht="15.6" customHeight="1">
      <c r="A282" s="116" t="s">
        <v>151</v>
      </c>
      <c r="B282" s="421" t="s">
        <v>250</v>
      </c>
      <c r="C282" s="421"/>
      <c r="D282" s="421"/>
      <c r="E282" s="421"/>
      <c r="F282" s="421"/>
      <c r="G282" s="421"/>
      <c r="H282" s="421"/>
      <c r="I282" s="421"/>
      <c r="J282" s="421"/>
      <c r="K282" s="421"/>
      <c r="L282" s="12"/>
      <c r="N282" s="1"/>
      <c r="O282" s="12"/>
      <c r="P282" s="12"/>
    </row>
    <row r="283" spans="1:16">
      <c r="A283" s="116" t="s">
        <v>152</v>
      </c>
      <c r="B283" s="421" t="s">
        <v>182</v>
      </c>
      <c r="C283" s="421"/>
      <c r="D283" s="421"/>
      <c r="E283" s="421"/>
      <c r="F283" s="421"/>
      <c r="G283" s="421"/>
      <c r="H283" s="421"/>
      <c r="I283" s="421"/>
      <c r="J283" s="421"/>
      <c r="K283" s="421"/>
      <c r="L283" s="12"/>
      <c r="N283" s="1"/>
      <c r="O283" s="12"/>
      <c r="P283" s="12"/>
    </row>
    <row r="284" spans="1:16" ht="15.6" customHeight="1">
      <c r="A284" s="116" t="s">
        <v>153</v>
      </c>
      <c r="B284" s="421" t="s">
        <v>251</v>
      </c>
      <c r="C284" s="421"/>
      <c r="D284" s="421"/>
      <c r="E284" s="421"/>
      <c r="F284" s="421"/>
      <c r="G284" s="421"/>
      <c r="H284" s="421"/>
      <c r="I284" s="421"/>
      <c r="J284" s="421"/>
      <c r="K284" s="421"/>
      <c r="L284" s="12"/>
      <c r="N284" s="1"/>
      <c r="O284" s="12"/>
      <c r="P284" s="12"/>
    </row>
    <row r="285" spans="1:16" ht="15.6" customHeight="1">
      <c r="A285" s="116" t="s">
        <v>154</v>
      </c>
      <c r="B285" s="423" t="s">
        <v>252</v>
      </c>
      <c r="C285" s="423"/>
      <c r="D285" s="423"/>
      <c r="E285" s="423"/>
      <c r="F285" s="423"/>
      <c r="G285" s="423"/>
      <c r="H285" s="423"/>
      <c r="I285" s="423"/>
      <c r="J285" s="423"/>
      <c r="K285" s="423"/>
      <c r="L285" s="12"/>
      <c r="N285" s="1"/>
      <c r="O285" s="12"/>
      <c r="P285" s="12"/>
    </row>
    <row r="286" spans="1:16" ht="15.6" customHeight="1">
      <c r="A286" s="116" t="s">
        <v>155</v>
      </c>
      <c r="B286" s="421" t="s">
        <v>253</v>
      </c>
      <c r="C286" s="421"/>
      <c r="D286" s="421"/>
      <c r="E286" s="421"/>
      <c r="F286" s="421"/>
      <c r="G286" s="421"/>
      <c r="H286" s="421"/>
      <c r="I286" s="421"/>
      <c r="J286" s="421"/>
      <c r="K286" s="421"/>
      <c r="L286" s="12"/>
      <c r="N286" s="1"/>
      <c r="O286" s="39"/>
      <c r="P286" s="12"/>
    </row>
    <row r="287" spans="1:16" ht="15.6" customHeight="1">
      <c r="A287" s="116" t="s">
        <v>156</v>
      </c>
      <c r="B287" s="421" t="s">
        <v>254</v>
      </c>
      <c r="C287" s="421"/>
      <c r="D287" s="421"/>
      <c r="E287" s="421"/>
      <c r="F287" s="421"/>
      <c r="G287" s="421"/>
      <c r="H287" s="421"/>
      <c r="I287" s="421"/>
      <c r="J287" s="421"/>
      <c r="K287" s="421"/>
      <c r="L287" s="12"/>
      <c r="N287" s="1"/>
      <c r="O287" s="12"/>
      <c r="P287" s="12"/>
    </row>
    <row r="288" spans="1:16">
      <c r="A288" s="116" t="s">
        <v>3</v>
      </c>
      <c r="B288" s="127" t="s">
        <v>249</v>
      </c>
      <c r="C288" s="418" t="s">
        <v>157</v>
      </c>
      <c r="D288" s="120">
        <v>0</v>
      </c>
      <c r="E288" s="418"/>
      <c r="F288" s="118"/>
      <c r="G288" s="118"/>
      <c r="H288" s="416"/>
      <c r="I288" s="118"/>
      <c r="J288" s="416"/>
      <c r="K288" s="118"/>
      <c r="L288" s="12"/>
      <c r="N288" s="1"/>
      <c r="O288" s="12"/>
      <c r="P288" s="12"/>
    </row>
    <row r="289" spans="1:16" ht="15.6" customHeight="1">
      <c r="A289" s="116"/>
      <c r="B289" s="418"/>
      <c r="C289" s="418" t="s">
        <v>158</v>
      </c>
      <c r="D289" s="120">
        <v>0</v>
      </c>
      <c r="E289" s="421" t="s">
        <v>159</v>
      </c>
      <c r="F289" s="421"/>
      <c r="G289" s="421"/>
      <c r="H289" s="421"/>
      <c r="I289" s="421"/>
      <c r="J289" s="421"/>
      <c r="K289" s="421"/>
      <c r="N289" s="1"/>
      <c r="O289" s="12"/>
      <c r="P289" s="12"/>
    </row>
    <row r="290" spans="1:16" ht="15.6" customHeight="1">
      <c r="A290" s="116"/>
      <c r="B290" s="418"/>
      <c r="C290" s="418" t="s">
        <v>160</v>
      </c>
      <c r="D290" s="120">
        <v>0</v>
      </c>
      <c r="E290" s="421" t="s">
        <v>161</v>
      </c>
      <c r="F290" s="421"/>
      <c r="G290" s="421"/>
      <c r="H290" s="421"/>
      <c r="I290" s="421"/>
      <c r="J290" s="421"/>
      <c r="K290" s="421"/>
      <c r="L290" s="12"/>
      <c r="N290" s="1"/>
      <c r="O290" s="12"/>
      <c r="P290" s="12"/>
    </row>
    <row r="291" spans="1:16" ht="15.6" customHeight="1">
      <c r="A291" s="116" t="s">
        <v>162</v>
      </c>
      <c r="B291" s="421" t="s">
        <v>201</v>
      </c>
      <c r="C291" s="421"/>
      <c r="D291" s="421"/>
      <c r="E291" s="421"/>
      <c r="F291" s="421"/>
      <c r="G291" s="421"/>
      <c r="H291" s="421"/>
      <c r="I291" s="421"/>
      <c r="J291" s="421"/>
      <c r="K291" s="421"/>
      <c r="L291" s="12"/>
      <c r="N291" s="1"/>
      <c r="O291" s="12"/>
      <c r="P291" s="12"/>
    </row>
    <row r="292" spans="1:16" ht="15.6" customHeight="1">
      <c r="A292" s="116" t="s">
        <v>163</v>
      </c>
      <c r="B292" s="421" t="s">
        <v>307</v>
      </c>
      <c r="C292" s="421"/>
      <c r="D292" s="421"/>
      <c r="E292" s="421"/>
      <c r="F292" s="421"/>
      <c r="G292" s="421"/>
      <c r="H292" s="421"/>
      <c r="I292" s="421"/>
      <c r="J292" s="421"/>
      <c r="K292" s="421"/>
      <c r="L292" s="110" t="s">
        <v>193</v>
      </c>
      <c r="N292" s="1"/>
      <c r="O292" s="12"/>
      <c r="P292" s="12"/>
    </row>
    <row r="293" spans="1:16" ht="15.6" customHeight="1">
      <c r="A293" s="116" t="s">
        <v>164</v>
      </c>
      <c r="B293" s="421" t="s">
        <v>272</v>
      </c>
      <c r="C293" s="421"/>
      <c r="D293" s="421"/>
      <c r="E293" s="421"/>
      <c r="F293" s="421"/>
      <c r="G293" s="421"/>
      <c r="H293" s="421"/>
      <c r="I293" s="421"/>
      <c r="J293" s="421"/>
      <c r="K293" s="421"/>
      <c r="L293" s="12"/>
      <c r="N293" s="1"/>
      <c r="O293" s="12"/>
      <c r="P293" s="12"/>
    </row>
    <row r="294" spans="1:16">
      <c r="A294" s="116" t="s">
        <v>165</v>
      </c>
      <c r="B294" s="421" t="s">
        <v>183</v>
      </c>
      <c r="C294" s="421"/>
      <c r="D294" s="421"/>
      <c r="E294" s="421"/>
      <c r="F294" s="421"/>
      <c r="G294" s="421"/>
      <c r="H294" s="421"/>
      <c r="I294" s="421"/>
      <c r="J294" s="421"/>
      <c r="K294" s="421"/>
      <c r="L294" s="12"/>
      <c r="N294" s="1"/>
      <c r="O294" s="39"/>
      <c r="P294" s="12"/>
    </row>
    <row r="295" spans="1:16" ht="15.6" customHeight="1">
      <c r="A295" s="116" t="s">
        <v>166</v>
      </c>
      <c r="B295" s="423" t="s">
        <v>255</v>
      </c>
      <c r="C295" s="423"/>
      <c r="D295" s="423"/>
      <c r="E295" s="423"/>
      <c r="F295" s="423"/>
      <c r="G295" s="423"/>
      <c r="H295" s="423"/>
      <c r="I295" s="423"/>
      <c r="J295" s="423"/>
      <c r="K295" s="423"/>
      <c r="L295" s="12"/>
      <c r="N295" s="1"/>
      <c r="O295" s="39"/>
      <c r="P295" s="12"/>
    </row>
    <row r="296" spans="1:16" ht="15.6" customHeight="1">
      <c r="A296" s="116" t="s">
        <v>167</v>
      </c>
      <c r="B296" s="421" t="s">
        <v>256</v>
      </c>
      <c r="C296" s="421"/>
      <c r="D296" s="421"/>
      <c r="E296" s="421"/>
      <c r="F296" s="421"/>
      <c r="G296" s="421"/>
      <c r="H296" s="421"/>
      <c r="I296" s="421"/>
      <c r="J296" s="421"/>
      <c r="K296" s="421"/>
      <c r="L296" s="12"/>
      <c r="N296" s="1"/>
      <c r="O296" s="12"/>
      <c r="P296" s="12"/>
    </row>
    <row r="297" spans="1:16" ht="15.6" customHeight="1">
      <c r="A297" s="116" t="s">
        <v>168</v>
      </c>
      <c r="B297" s="421" t="s">
        <v>169</v>
      </c>
      <c r="C297" s="421"/>
      <c r="D297" s="421"/>
      <c r="E297" s="421"/>
      <c r="F297" s="421"/>
      <c r="G297" s="421"/>
      <c r="H297" s="421"/>
      <c r="I297" s="421"/>
      <c r="J297" s="421"/>
      <c r="K297" s="421"/>
      <c r="L297" s="12"/>
      <c r="N297" s="1"/>
      <c r="O297" s="12"/>
      <c r="P297" s="12"/>
    </row>
    <row r="298" spans="1:16" ht="15.6" customHeight="1">
      <c r="A298" s="116" t="s">
        <v>184</v>
      </c>
      <c r="B298" s="421" t="s">
        <v>308</v>
      </c>
      <c r="C298" s="421"/>
      <c r="D298" s="421"/>
      <c r="E298" s="421"/>
      <c r="F298" s="421"/>
      <c r="G298" s="421"/>
      <c r="H298" s="421"/>
      <c r="I298" s="421"/>
      <c r="J298" s="421"/>
      <c r="K298" s="421"/>
      <c r="L298" s="12"/>
      <c r="N298" s="1"/>
      <c r="O298" s="12"/>
      <c r="P298" s="12"/>
    </row>
    <row r="299" spans="1:16" ht="15.6" customHeight="1">
      <c r="A299" s="122" t="s">
        <v>185</v>
      </c>
      <c r="B299" s="424" t="s">
        <v>271</v>
      </c>
      <c r="C299" s="424"/>
      <c r="D299" s="424"/>
      <c r="E299" s="424"/>
      <c r="F299" s="424"/>
      <c r="G299" s="424"/>
      <c r="H299" s="424"/>
      <c r="I299" s="424"/>
      <c r="J299" s="424"/>
      <c r="K299" s="424"/>
      <c r="L299" s="12"/>
      <c r="N299" s="1"/>
      <c r="O299" s="12"/>
      <c r="P299" s="12"/>
    </row>
    <row r="300" spans="1:16" ht="15.6" customHeight="1">
      <c r="A300" s="122" t="s">
        <v>196</v>
      </c>
      <c r="B300" s="424" t="s">
        <v>297</v>
      </c>
      <c r="C300" s="424"/>
      <c r="D300" s="424"/>
      <c r="E300" s="424"/>
      <c r="F300" s="424"/>
      <c r="G300" s="424"/>
      <c r="H300" s="424"/>
      <c r="I300" s="424"/>
      <c r="J300" s="424"/>
      <c r="K300" s="424"/>
      <c r="L300" s="12"/>
      <c r="N300" s="1"/>
      <c r="O300" s="12"/>
      <c r="P300" s="12"/>
    </row>
    <row r="301" spans="1:16" ht="15.6" customHeight="1">
      <c r="A301" s="123" t="s">
        <v>198</v>
      </c>
      <c r="B301" s="424" t="s">
        <v>298</v>
      </c>
      <c r="C301" s="424"/>
      <c r="D301" s="424"/>
      <c r="E301" s="424"/>
      <c r="F301" s="424"/>
      <c r="G301" s="424"/>
      <c r="H301" s="424"/>
      <c r="I301" s="424"/>
      <c r="J301" s="424"/>
      <c r="K301" s="424"/>
      <c r="L301" s="12"/>
      <c r="N301" s="53"/>
      <c r="O301" s="12"/>
      <c r="P301" s="12"/>
    </row>
    <row r="302" spans="1:16" ht="15.6" customHeight="1">
      <c r="A302" s="123" t="s">
        <v>203</v>
      </c>
      <c r="B302" s="424" t="s">
        <v>303</v>
      </c>
      <c r="C302" s="424"/>
      <c r="D302" s="424"/>
      <c r="E302" s="424"/>
      <c r="F302" s="424"/>
      <c r="G302" s="424"/>
      <c r="H302" s="424"/>
      <c r="I302" s="424"/>
      <c r="J302" s="424"/>
      <c r="K302" s="424"/>
      <c r="L302" s="12"/>
      <c r="N302" s="53"/>
      <c r="O302" s="12"/>
      <c r="P302" s="12"/>
    </row>
    <row r="303" spans="1:16" s="59" customFormat="1" ht="15.6" customHeight="1">
      <c r="A303" s="122" t="s">
        <v>204</v>
      </c>
      <c r="B303" s="424" t="s">
        <v>304</v>
      </c>
      <c r="C303" s="424"/>
      <c r="D303" s="424"/>
      <c r="E303" s="424"/>
      <c r="F303" s="424"/>
      <c r="G303" s="424"/>
      <c r="H303" s="424"/>
      <c r="I303" s="424"/>
      <c r="J303" s="424"/>
      <c r="K303" s="424"/>
      <c r="L303" s="129"/>
      <c r="N303" s="57"/>
      <c r="O303" s="129"/>
      <c r="P303" s="129"/>
    </row>
    <row r="304" spans="1:16" s="70" customFormat="1" ht="15.6" customHeight="1">
      <c r="A304" s="123" t="s">
        <v>282</v>
      </c>
      <c r="B304" s="424" t="s">
        <v>305</v>
      </c>
      <c r="C304" s="424"/>
      <c r="D304" s="424"/>
      <c r="E304" s="424"/>
      <c r="F304" s="424"/>
      <c r="G304" s="424"/>
      <c r="H304" s="424"/>
      <c r="I304" s="424"/>
      <c r="J304" s="424"/>
      <c r="K304" s="424"/>
      <c r="L304" s="72"/>
      <c r="N304" s="69"/>
      <c r="O304" s="72"/>
      <c r="P304" s="72"/>
    </row>
    <row r="305" spans="1:16" s="70" customFormat="1" ht="15.6" customHeight="1">
      <c r="A305" s="122" t="s">
        <v>283</v>
      </c>
      <c r="B305" s="424" t="s">
        <v>306</v>
      </c>
      <c r="C305" s="424"/>
      <c r="D305" s="424"/>
      <c r="E305" s="424"/>
      <c r="F305" s="424"/>
      <c r="G305" s="424"/>
      <c r="H305" s="424"/>
      <c r="I305" s="424"/>
      <c r="J305" s="424"/>
      <c r="K305" s="424"/>
      <c r="L305" s="72"/>
      <c r="N305" s="69"/>
      <c r="O305" s="72"/>
      <c r="P305" s="72"/>
    </row>
    <row r="306" spans="1:16" s="70" customFormat="1">
      <c r="A306" s="122" t="s">
        <v>284</v>
      </c>
      <c r="B306" s="136" t="s">
        <v>285</v>
      </c>
      <c r="C306" s="126"/>
      <c r="D306" s="126"/>
      <c r="E306" s="126"/>
      <c r="F306" s="126"/>
      <c r="G306" s="126"/>
      <c r="H306" s="126"/>
      <c r="I306" s="126"/>
      <c r="J306" s="126"/>
      <c r="K306" s="126"/>
      <c r="L306" s="72"/>
      <c r="N306" s="69"/>
      <c r="O306" s="72"/>
      <c r="P306" s="72"/>
    </row>
    <row r="307" spans="1:16" s="70" customFormat="1">
      <c r="A307" s="122" t="s">
        <v>286</v>
      </c>
      <c r="B307" s="137" t="s">
        <v>287</v>
      </c>
      <c r="C307" s="126"/>
      <c r="D307" s="126"/>
      <c r="E307" s="126"/>
      <c r="F307" s="126"/>
      <c r="G307" s="126"/>
      <c r="H307" s="126"/>
      <c r="I307" s="126"/>
      <c r="J307" s="126"/>
      <c r="K307" s="126"/>
      <c r="L307" s="72"/>
      <c r="N307" s="69"/>
      <c r="O307" s="72"/>
      <c r="P307" s="72"/>
    </row>
    <row r="308" spans="1:16" s="70" customFormat="1">
      <c r="A308" s="125"/>
      <c r="B308" s="124"/>
      <c r="C308" s="126"/>
      <c r="D308" s="126"/>
      <c r="E308" s="126"/>
      <c r="F308" s="126"/>
      <c r="G308" s="126"/>
      <c r="H308" s="126"/>
      <c r="I308" s="126"/>
      <c r="J308" s="126"/>
      <c r="K308" s="126"/>
      <c r="L308" s="72"/>
      <c r="N308" s="69"/>
      <c r="O308" s="72"/>
      <c r="P308" s="72"/>
    </row>
    <row r="309" spans="1:16" s="70" customFormat="1">
      <c r="A309" s="122"/>
      <c r="B309" s="419"/>
      <c r="C309" s="416"/>
      <c r="D309" s="416"/>
      <c r="E309" s="416"/>
      <c r="F309" s="416"/>
      <c r="G309" s="416"/>
      <c r="H309" s="416"/>
      <c r="I309" s="416"/>
      <c r="J309" s="416"/>
      <c r="K309" s="416"/>
      <c r="L309" s="72"/>
      <c r="N309" s="69"/>
      <c r="O309" s="72"/>
      <c r="P309" s="72"/>
    </row>
    <row r="310" spans="1:16">
      <c r="A310" s="1"/>
      <c r="B310" s="11"/>
      <c r="C310" s="11"/>
      <c r="D310" s="11"/>
      <c r="E310" s="11"/>
      <c r="F310" s="11"/>
      <c r="G310" s="11"/>
      <c r="H310" s="11"/>
      <c r="I310" s="11"/>
      <c r="J310" s="11"/>
      <c r="K310" s="11"/>
      <c r="N310" s="1"/>
      <c r="O310" s="12"/>
      <c r="P310" s="12"/>
    </row>
    <row r="311" spans="1:16">
      <c r="A311" s="1"/>
      <c r="B311" s="11"/>
      <c r="C311" s="11"/>
      <c r="D311" s="11"/>
      <c r="E311" s="11"/>
      <c r="F311" s="11"/>
      <c r="G311" s="11"/>
      <c r="H311" s="11"/>
      <c r="I311" s="11"/>
      <c r="J311" s="11"/>
      <c r="K311" s="11"/>
      <c r="N311" s="1"/>
      <c r="O311" s="12"/>
      <c r="P311" s="12"/>
    </row>
    <row r="312" spans="1:16">
      <c r="A312" s="1"/>
      <c r="B312" s="11"/>
      <c r="C312" s="11"/>
      <c r="D312" s="11"/>
      <c r="E312" s="11"/>
      <c r="F312" s="11"/>
      <c r="G312" s="11"/>
      <c r="H312" s="11"/>
      <c r="I312" s="11"/>
      <c r="J312" s="11"/>
      <c r="K312" s="11"/>
      <c r="N312" s="1"/>
      <c r="O312" s="12"/>
      <c r="P312" s="12"/>
    </row>
    <row r="313" spans="1:16">
      <c r="A313" s="1"/>
      <c r="B313" s="11"/>
      <c r="C313" s="11"/>
      <c r="D313" s="11"/>
      <c r="E313" s="11"/>
      <c r="F313" s="11"/>
      <c r="G313" s="11"/>
      <c r="H313" s="11"/>
      <c r="I313" s="11"/>
      <c r="J313" s="11"/>
      <c r="K313" s="11"/>
      <c r="N313" s="1"/>
      <c r="O313" s="12"/>
      <c r="P313" s="12"/>
    </row>
    <row r="314" spans="1:16">
      <c r="A314" s="1"/>
      <c r="B314" s="11"/>
      <c r="C314" s="11"/>
      <c r="D314" s="11"/>
      <c r="E314" s="11"/>
      <c r="F314" s="11"/>
      <c r="G314" s="11"/>
      <c r="H314" s="11"/>
      <c r="I314" s="11"/>
      <c r="J314" s="11"/>
      <c r="K314" s="11"/>
      <c r="N314" s="1"/>
      <c r="O314" s="12"/>
      <c r="P314" s="12"/>
    </row>
    <row r="315" spans="1:16">
      <c r="A315" s="1"/>
      <c r="B315" s="11"/>
      <c r="C315" s="11"/>
      <c r="D315" s="11"/>
      <c r="E315" s="11"/>
      <c r="F315" s="11"/>
      <c r="G315" s="11"/>
      <c r="H315" s="11"/>
      <c r="I315" s="11"/>
      <c r="J315" s="11"/>
      <c r="K315" s="11"/>
      <c r="N315" s="1"/>
      <c r="O315" s="12"/>
      <c r="P315" s="12"/>
    </row>
    <row r="316" spans="1:16">
      <c r="A316" s="1"/>
      <c r="B316" s="11"/>
      <c r="C316" s="11"/>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1"/>
      <c r="C320" s="11"/>
      <c r="D320" s="11"/>
      <c r="E320" s="11"/>
      <c r="F320" s="11"/>
      <c r="G320" s="11"/>
      <c r="H320" s="11"/>
      <c r="I320" s="11"/>
      <c r="J320" s="11"/>
      <c r="K320" s="11"/>
      <c r="N320" s="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B325" s="12"/>
      <c r="C325" s="12"/>
      <c r="D325" s="12"/>
      <c r="E325" s="12"/>
      <c r="F325" s="12"/>
      <c r="G325" s="12"/>
      <c r="H325" s="12"/>
      <c r="I325" s="12"/>
      <c r="J325" s="11"/>
      <c r="K325" s="11"/>
      <c r="N325" s="1"/>
      <c r="O325" s="12"/>
      <c r="P325" s="12"/>
    </row>
    <row r="326" spans="1:16">
      <c r="B326" s="12"/>
      <c r="C326" s="12"/>
      <c r="D326" s="12"/>
      <c r="E326" s="12"/>
      <c r="F326" s="12"/>
      <c r="G326" s="12"/>
      <c r="H326" s="12"/>
      <c r="I326" s="12"/>
      <c r="J326" s="12"/>
      <c r="K326" s="12"/>
      <c r="N326" s="1"/>
      <c r="O326" s="12"/>
      <c r="P326" s="12"/>
    </row>
    <row r="327" spans="1:16">
      <c r="B327" s="12"/>
      <c r="C327" s="12"/>
      <c r="D327" s="12"/>
      <c r="E327" s="12"/>
      <c r="F327" s="12"/>
      <c r="G327" s="12"/>
      <c r="H327" s="12"/>
      <c r="I327" s="12"/>
      <c r="J327" s="12"/>
      <c r="K327" s="12"/>
      <c r="N327" s="1"/>
      <c r="O327" s="12"/>
      <c r="P327" s="12"/>
    </row>
    <row r="328" spans="1:16">
      <c r="B328" s="12"/>
      <c r="C328" s="12"/>
      <c r="D328" s="12"/>
      <c r="E328" s="12"/>
      <c r="F328" s="12"/>
      <c r="G328" s="12"/>
      <c r="H328" s="12"/>
      <c r="I328" s="12"/>
      <c r="J328" s="12"/>
      <c r="K328" s="12"/>
      <c r="N328" s="12"/>
      <c r="O328" s="12"/>
      <c r="P328" s="12"/>
    </row>
    <row r="329" spans="1:16">
      <c r="B329" s="12"/>
      <c r="C329" s="12"/>
      <c r="D329" s="12"/>
      <c r="E329" s="12"/>
      <c r="F329" s="12"/>
      <c r="G329" s="12"/>
      <c r="H329" s="12"/>
      <c r="I329" s="12"/>
      <c r="J329" s="12"/>
      <c r="K329" s="12"/>
      <c r="N329" s="12"/>
      <c r="O329" s="12"/>
      <c r="P329" s="12"/>
    </row>
    <row r="330" spans="1:16">
      <c r="B330" s="12"/>
      <c r="C330" s="12"/>
      <c r="D330" s="12"/>
      <c r="E330" s="12"/>
      <c r="F330" s="12"/>
      <c r="G330" s="12"/>
      <c r="H330" s="12"/>
      <c r="I330" s="12"/>
      <c r="J330" s="12"/>
      <c r="K330" s="12"/>
      <c r="N330" s="12"/>
      <c r="O330" s="12"/>
      <c r="P330" s="12"/>
    </row>
    <row r="331" spans="1:16">
      <c r="B331" s="12"/>
      <c r="C331" s="12"/>
      <c r="D331" s="12"/>
      <c r="E331" s="12"/>
      <c r="F331" s="12"/>
      <c r="G331" s="12"/>
      <c r="H331" s="12"/>
      <c r="I331" s="12"/>
      <c r="J331" s="12"/>
      <c r="K331" s="12"/>
      <c r="N331" s="12"/>
      <c r="O331" s="12"/>
      <c r="P331" s="12"/>
    </row>
    <row r="332" spans="1:16">
      <c r="B332" s="12"/>
      <c r="C332" s="12"/>
      <c r="D332" s="12"/>
      <c r="E332" s="12"/>
      <c r="F332" s="12"/>
      <c r="G332" s="12"/>
      <c r="H332" s="12"/>
      <c r="I332" s="12"/>
      <c r="J332" s="12"/>
      <c r="K332" s="12"/>
      <c r="N332" s="12"/>
      <c r="O332" s="12"/>
      <c r="P332" s="12"/>
    </row>
    <row r="333" spans="1:16">
      <c r="B333" s="12"/>
      <c r="C333" s="12"/>
      <c r="D333" s="12"/>
      <c r="E333" s="12"/>
      <c r="F333" s="12"/>
      <c r="G333" s="12"/>
      <c r="H333" s="12"/>
      <c r="I333" s="12"/>
      <c r="J333" s="12"/>
      <c r="K333" s="12"/>
      <c r="N333" s="12"/>
      <c r="O333" s="12"/>
      <c r="P333" s="12"/>
    </row>
    <row r="334" spans="1:16">
      <c r="J334" s="12"/>
      <c r="K334" s="12"/>
      <c r="N334" s="12"/>
      <c r="O334" s="12"/>
      <c r="P334" s="12"/>
    </row>
    <row r="335" spans="1:16">
      <c r="N335" s="12"/>
      <c r="O335" s="12"/>
      <c r="P335" s="12"/>
    </row>
    <row r="336" spans="1:16">
      <c r="N336" s="12"/>
      <c r="O336" s="12"/>
      <c r="P336" s="12"/>
    </row>
  </sheetData>
  <mergeCells count="29">
    <mergeCell ref="B301:K301"/>
    <mergeCell ref="B302:K302"/>
    <mergeCell ref="B303:K303"/>
    <mergeCell ref="B304:K304"/>
    <mergeCell ref="B305:K305"/>
    <mergeCell ref="B300:K300"/>
    <mergeCell ref="E289:K289"/>
    <mergeCell ref="E290:K290"/>
    <mergeCell ref="B291:K291"/>
    <mergeCell ref="B292:K292"/>
    <mergeCell ref="B293:K293"/>
    <mergeCell ref="B294:K294"/>
    <mergeCell ref="B295:K295"/>
    <mergeCell ref="B296:K296"/>
    <mergeCell ref="B297:K297"/>
    <mergeCell ref="B298:K298"/>
    <mergeCell ref="B299:K299"/>
    <mergeCell ref="B287:K287"/>
    <mergeCell ref="C269:D269"/>
    <mergeCell ref="B277:K277"/>
    <mergeCell ref="B278:K278"/>
    <mergeCell ref="B279:K279"/>
    <mergeCell ref="B280:K280"/>
    <mergeCell ref="B281:K281"/>
    <mergeCell ref="B282:K282"/>
    <mergeCell ref="B283:K283"/>
    <mergeCell ref="B284:K284"/>
    <mergeCell ref="B285:K285"/>
    <mergeCell ref="B286:K28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Q337"/>
  <sheetViews>
    <sheetView topLeftCell="A230" zoomScale="80" zoomScaleNormal="80" zoomScaleSheetLayoutView="85" workbookViewId="0">
      <selection activeCell="I196" sqref="I196"/>
    </sheetView>
  </sheetViews>
  <sheetFormatPr defaultColWidth="8.88671875"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109375" style="3" customWidth="1"/>
    <col min="11" max="11" width="9.21875" style="3" customWidth="1"/>
    <col min="12" max="13" width="8.88671875" style="3"/>
    <col min="14" max="14" width="16.77734375" style="3" customWidth="1"/>
    <col min="15" max="16384" width="8.88671875" style="3"/>
  </cols>
  <sheetData>
    <row r="1" spans="1:16">
      <c r="K1" s="74" t="s">
        <v>309</v>
      </c>
    </row>
    <row r="2" spans="1:16">
      <c r="B2" s="2"/>
      <c r="C2" s="2"/>
      <c r="D2" s="10"/>
      <c r="E2" s="2"/>
      <c r="F2" s="2"/>
      <c r="G2" s="2"/>
      <c r="H2" s="11"/>
      <c r="I2" s="12"/>
      <c r="K2" s="13" t="s">
        <v>186</v>
      </c>
      <c r="L2" s="12"/>
      <c r="N2" s="12"/>
      <c r="O2" s="12"/>
      <c r="P2" s="12"/>
    </row>
    <row r="3" spans="1:16">
      <c r="B3" s="2"/>
      <c r="C3" s="2"/>
      <c r="D3" s="10"/>
      <c r="E3" s="2"/>
      <c r="F3" s="2"/>
      <c r="G3" s="2"/>
      <c r="H3" s="11"/>
      <c r="I3" s="11"/>
      <c r="J3" s="12"/>
      <c r="K3" s="14"/>
      <c r="L3" s="12"/>
      <c r="N3" s="12"/>
      <c r="O3" s="12"/>
      <c r="P3" s="12"/>
    </row>
    <row r="4" spans="1:16">
      <c r="B4" s="2" t="s">
        <v>0</v>
      </c>
      <c r="C4" s="2"/>
      <c r="D4" s="10" t="s">
        <v>1</v>
      </c>
      <c r="E4" s="2"/>
      <c r="F4" s="2"/>
      <c r="G4" s="2"/>
      <c r="H4" s="112"/>
      <c r="I4" s="111"/>
      <c r="J4" s="15"/>
      <c r="K4" s="16" t="s">
        <v>2</v>
      </c>
      <c r="L4" s="12"/>
      <c r="N4" s="12"/>
      <c r="O4" s="12"/>
      <c r="P4" s="12"/>
    </row>
    <row r="5" spans="1:16">
      <c r="B5" s="2"/>
      <c r="C5" s="5" t="s">
        <v>3</v>
      </c>
      <c r="D5" s="5" t="s">
        <v>4</v>
      </c>
      <c r="E5" s="5"/>
      <c r="F5" s="5"/>
      <c r="G5" s="5"/>
      <c r="H5" s="11"/>
      <c r="I5" s="11"/>
      <c r="J5" s="12"/>
      <c r="K5" s="12"/>
      <c r="L5" s="12"/>
      <c r="N5" s="12"/>
      <c r="O5" s="12"/>
      <c r="P5" s="12"/>
    </row>
    <row r="6" spans="1:16">
      <c r="B6" s="12"/>
      <c r="C6" s="12"/>
      <c r="D6" s="12"/>
      <c r="E6" s="12"/>
      <c r="F6" s="12"/>
      <c r="G6" s="12"/>
      <c r="H6" s="12"/>
      <c r="I6" s="12"/>
      <c r="J6" s="12"/>
      <c r="K6" s="12"/>
      <c r="L6" s="12"/>
      <c r="N6" s="12"/>
      <c r="O6" s="12"/>
      <c r="P6" s="12"/>
    </row>
    <row r="7" spans="1:16">
      <c r="A7" s="1"/>
      <c r="B7" s="12"/>
      <c r="C7" s="12"/>
      <c r="D7" s="17" t="s">
        <v>5</v>
      </c>
      <c r="E7" s="15"/>
      <c r="F7" s="12"/>
      <c r="G7" s="12"/>
      <c r="H7" s="12"/>
      <c r="I7" s="12"/>
      <c r="J7" s="12"/>
      <c r="K7" s="12"/>
      <c r="L7" s="12"/>
      <c r="N7" s="12"/>
      <c r="O7" s="12"/>
      <c r="P7" s="12"/>
    </row>
    <row r="8" spans="1:16">
      <c r="A8" s="1"/>
      <c r="B8" s="12"/>
      <c r="C8" s="12"/>
      <c r="D8" s="18"/>
      <c r="E8" s="12"/>
      <c r="F8" s="12"/>
      <c r="G8" s="12"/>
      <c r="H8" s="12"/>
      <c r="I8" s="12"/>
      <c r="J8" s="12"/>
      <c r="K8" s="12"/>
      <c r="L8" s="12"/>
      <c r="N8" s="12"/>
      <c r="O8" s="12"/>
      <c r="P8" s="12"/>
    </row>
    <row r="9" spans="1:16">
      <c r="A9" s="1" t="s">
        <v>6</v>
      </c>
      <c r="B9" s="12"/>
      <c r="C9" s="12"/>
      <c r="D9" s="18"/>
      <c r="E9" s="12"/>
      <c r="F9" s="12"/>
      <c r="G9" s="12"/>
      <c r="H9" s="12"/>
      <c r="I9" s="1" t="s">
        <v>7</v>
      </c>
      <c r="J9" s="12"/>
      <c r="K9" s="12"/>
      <c r="L9" s="12"/>
      <c r="N9" s="12"/>
      <c r="O9" s="12"/>
      <c r="P9" s="12"/>
    </row>
    <row r="10" spans="1:16" ht="16.5" thickBot="1">
      <c r="A10" s="19" t="s">
        <v>8</v>
      </c>
      <c r="B10" s="12"/>
      <c r="C10" s="12"/>
      <c r="D10" s="12"/>
      <c r="E10" s="12"/>
      <c r="F10" s="12"/>
      <c r="G10" s="12"/>
      <c r="H10" s="12"/>
      <c r="I10" s="19" t="s">
        <v>9</v>
      </c>
      <c r="J10" s="12"/>
      <c r="K10" s="12"/>
      <c r="L10" s="12"/>
      <c r="N10" s="12"/>
      <c r="O10" s="12"/>
      <c r="P10" s="12"/>
    </row>
    <row r="11" spans="1:16">
      <c r="A11" s="1">
        <v>1</v>
      </c>
      <c r="B11" s="12" t="s">
        <v>257</v>
      </c>
      <c r="C11" s="12"/>
      <c r="D11" s="20"/>
      <c r="E11" s="12"/>
      <c r="F11" s="12"/>
      <c r="G11" s="12"/>
      <c r="H11" s="12"/>
      <c r="I11" s="21">
        <f>+I197</f>
        <v>0</v>
      </c>
      <c r="J11" s="12"/>
      <c r="K11" s="12"/>
      <c r="L11" s="12"/>
      <c r="N11" s="12"/>
      <c r="O11" s="12"/>
      <c r="P11" s="12"/>
    </row>
    <row r="12" spans="1:16">
      <c r="A12" s="1"/>
      <c r="B12" s="12"/>
      <c r="C12" s="12"/>
      <c r="D12" s="12"/>
      <c r="E12" s="12"/>
      <c r="F12" s="12"/>
      <c r="G12" s="12"/>
      <c r="H12" s="12"/>
      <c r="I12" s="20"/>
      <c r="J12" s="12"/>
      <c r="K12" s="12"/>
      <c r="L12" s="12"/>
      <c r="N12" s="12"/>
      <c r="O12" s="12"/>
      <c r="P12" s="12"/>
    </row>
    <row r="13" spans="1:16" ht="16.5" thickBot="1">
      <c r="A13" s="1" t="s">
        <v>3</v>
      </c>
      <c r="B13" s="4" t="s">
        <v>10</v>
      </c>
      <c r="C13" s="5" t="s">
        <v>177</v>
      </c>
      <c r="D13" s="19" t="s">
        <v>11</v>
      </c>
      <c r="E13" s="5"/>
      <c r="F13" s="22" t="s">
        <v>12</v>
      </c>
      <c r="G13" s="22"/>
      <c r="H13" s="12"/>
      <c r="I13" s="20"/>
      <c r="J13" s="12"/>
      <c r="K13" s="12"/>
      <c r="L13" s="12"/>
      <c r="N13" s="12"/>
      <c r="O13" s="12"/>
      <c r="P13" s="12"/>
    </row>
    <row r="14" spans="1:16">
      <c r="A14" s="1">
        <v>2</v>
      </c>
      <c r="B14" s="4" t="s">
        <v>13</v>
      </c>
      <c r="C14" s="5" t="s">
        <v>170</v>
      </c>
      <c r="D14" s="5">
        <f>I257</f>
        <v>0</v>
      </c>
      <c r="E14" s="5"/>
      <c r="F14" s="5" t="s">
        <v>14</v>
      </c>
      <c r="G14" s="23">
        <f>I216</f>
        <v>0</v>
      </c>
      <c r="H14" s="5"/>
      <c r="I14" s="5">
        <f>+G14*D14</f>
        <v>0</v>
      </c>
      <c r="J14" s="12"/>
      <c r="K14" s="12"/>
      <c r="L14" s="12"/>
      <c r="N14" s="12"/>
      <c r="O14" s="12"/>
      <c r="P14" s="12"/>
    </row>
    <row r="15" spans="1:16">
      <c r="A15" s="1">
        <v>3</v>
      </c>
      <c r="B15" s="4" t="s">
        <v>199</v>
      </c>
      <c r="C15" s="5" t="s">
        <v>171</v>
      </c>
      <c r="D15" s="5">
        <f>I264</f>
        <v>0</v>
      </c>
      <c r="E15" s="5"/>
      <c r="F15" s="5" t="str">
        <f>+F14</f>
        <v>TP</v>
      </c>
      <c r="G15" s="23">
        <f>+G14</f>
        <v>0</v>
      </c>
      <c r="H15" s="5"/>
      <c r="I15" s="5">
        <f>+G15*D15</f>
        <v>0</v>
      </c>
      <c r="J15" s="12"/>
      <c r="K15" s="12"/>
      <c r="N15" s="12"/>
      <c r="O15" s="12"/>
      <c r="P15" s="12"/>
    </row>
    <row r="16" spans="1:16">
      <c r="A16" s="1">
        <v>4</v>
      </c>
      <c r="B16" s="4" t="s">
        <v>15</v>
      </c>
      <c r="C16" s="5"/>
      <c r="D16" s="24">
        <v>0</v>
      </c>
      <c r="E16" s="5"/>
      <c r="F16" s="5" t="s">
        <v>14</v>
      </c>
      <c r="G16" s="23">
        <f>+G14</f>
        <v>0</v>
      </c>
      <c r="H16" s="5"/>
      <c r="I16" s="5">
        <f>+G16*D16</f>
        <v>0</v>
      </c>
      <c r="J16" s="12"/>
      <c r="K16" s="12"/>
      <c r="L16" s="25" t="s">
        <v>191</v>
      </c>
      <c r="N16" s="12"/>
      <c r="O16" s="12"/>
      <c r="P16" s="12"/>
    </row>
    <row r="17" spans="1:16" ht="16.5" thickBot="1">
      <c r="A17" s="1">
        <v>5</v>
      </c>
      <c r="B17" s="4" t="s">
        <v>16</v>
      </c>
      <c r="C17" s="5"/>
      <c r="D17" s="24">
        <v>0</v>
      </c>
      <c r="E17" s="5"/>
      <c r="F17" s="5" t="s">
        <v>14</v>
      </c>
      <c r="G17" s="23">
        <f>+G14</f>
        <v>0</v>
      </c>
      <c r="H17" s="5"/>
      <c r="I17" s="26">
        <f>+G17*D17</f>
        <v>0</v>
      </c>
      <c r="J17" s="12"/>
      <c r="K17" s="12"/>
      <c r="L17" s="25" t="s">
        <v>192</v>
      </c>
      <c r="N17" s="12"/>
      <c r="O17" s="12"/>
      <c r="P17" s="12"/>
    </row>
    <row r="18" spans="1:16">
      <c r="A18" s="1">
        <v>6</v>
      </c>
      <c r="B18" s="4" t="s">
        <v>17</v>
      </c>
      <c r="C18" s="12"/>
      <c r="D18" s="27" t="s">
        <v>3</v>
      </c>
      <c r="E18" s="5"/>
      <c r="F18" s="5"/>
      <c r="G18" s="23"/>
      <c r="H18" s="5"/>
      <c r="I18" s="5">
        <f>SUM(I14:I17)</f>
        <v>0</v>
      </c>
      <c r="J18" s="12"/>
      <c r="K18" s="12"/>
      <c r="L18" s="12"/>
      <c r="N18" s="12"/>
      <c r="O18" s="12"/>
      <c r="P18" s="12"/>
    </row>
    <row r="19" spans="1:16">
      <c r="A19" s="1"/>
      <c r="B19" s="4"/>
      <c r="C19" s="12"/>
      <c r="I19" s="5"/>
      <c r="J19" s="12"/>
      <c r="K19" s="12"/>
      <c r="L19" s="12"/>
      <c r="N19" s="12"/>
      <c r="O19" s="12"/>
      <c r="P19" s="12"/>
    </row>
    <row r="20" spans="1:16" ht="16.5" thickBot="1">
      <c r="A20" s="1">
        <v>7</v>
      </c>
      <c r="B20" s="4" t="s">
        <v>18</v>
      </c>
      <c r="C20" s="12" t="s">
        <v>216</v>
      </c>
      <c r="D20" s="27" t="s">
        <v>3</v>
      </c>
      <c r="E20" s="5"/>
      <c r="F20" s="5"/>
      <c r="G20" s="5"/>
      <c r="H20" s="5"/>
      <c r="I20" s="28">
        <f>+I11-I18</f>
        <v>0</v>
      </c>
      <c r="J20" s="12"/>
      <c r="K20" s="12"/>
      <c r="L20" s="12"/>
      <c r="N20" s="12"/>
      <c r="O20" s="12"/>
      <c r="P20" s="12"/>
    </row>
    <row r="21" spans="1:16" ht="16.5" thickTop="1">
      <c r="A21" s="1"/>
      <c r="B21" s="4"/>
      <c r="C21" s="5"/>
      <c r="I21" s="5"/>
      <c r="J21" s="12"/>
      <c r="K21" s="12"/>
      <c r="L21" s="12"/>
      <c r="N21" s="12"/>
      <c r="O21" s="12"/>
      <c r="P21" s="12"/>
    </row>
    <row r="22" spans="1:16">
      <c r="A22" s="1" t="s">
        <v>3</v>
      </c>
      <c r="B22" s="4" t="s">
        <v>19</v>
      </c>
      <c r="C22" s="12"/>
      <c r="D22" s="20"/>
      <c r="E22" s="12"/>
      <c r="F22" s="12"/>
      <c r="G22" s="12"/>
      <c r="H22" s="12"/>
      <c r="I22" s="20"/>
      <c r="J22" s="12"/>
      <c r="K22" s="12"/>
      <c r="L22" s="12"/>
      <c r="N22" s="12"/>
      <c r="O22" s="12"/>
      <c r="P22" s="12"/>
    </row>
    <row r="23" spans="1:16">
      <c r="A23" s="1">
        <v>8</v>
      </c>
      <c r="B23" s="4" t="s">
        <v>20</v>
      </c>
      <c r="D23" s="20"/>
      <c r="E23" s="12"/>
      <c r="F23" s="12"/>
      <c r="G23" s="11" t="s">
        <v>21</v>
      </c>
      <c r="H23" s="12"/>
      <c r="I23" s="24">
        <v>0</v>
      </c>
      <c r="J23" s="12"/>
      <c r="K23" s="12"/>
      <c r="L23" s="29"/>
      <c r="O23" s="12"/>
      <c r="P23" s="12"/>
    </row>
    <row r="24" spans="1:16">
      <c r="A24" s="1">
        <v>9</v>
      </c>
      <c r="B24" s="4" t="s">
        <v>22</v>
      </c>
      <c r="C24" s="5"/>
      <c r="D24" s="5"/>
      <c r="E24" s="5"/>
      <c r="F24" s="5"/>
      <c r="G24" s="5" t="s">
        <v>23</v>
      </c>
      <c r="H24" s="5"/>
      <c r="I24" s="24">
        <v>0</v>
      </c>
      <c r="J24" s="12"/>
      <c r="K24" s="12"/>
      <c r="L24" s="12"/>
      <c r="O24" s="12"/>
      <c r="P24" s="12"/>
    </row>
    <row r="25" spans="1:16">
      <c r="A25" s="1">
        <v>10</v>
      </c>
      <c r="B25" s="4" t="s">
        <v>24</v>
      </c>
      <c r="C25" s="12"/>
      <c r="D25" s="12"/>
      <c r="E25" s="12"/>
      <c r="F25" s="12"/>
      <c r="G25" s="11" t="s">
        <v>25</v>
      </c>
      <c r="H25" s="12"/>
      <c r="I25" s="24">
        <v>0</v>
      </c>
      <c r="J25" s="12"/>
      <c r="K25" s="12"/>
      <c r="L25" s="12"/>
      <c r="O25" s="12"/>
      <c r="P25" s="12"/>
    </row>
    <row r="26" spans="1:16">
      <c r="A26" s="1">
        <v>11</v>
      </c>
      <c r="B26" s="30" t="s">
        <v>26</v>
      </c>
      <c r="C26" s="12"/>
      <c r="D26" s="12"/>
      <c r="E26" s="12"/>
      <c r="F26" s="12"/>
      <c r="G26" s="11" t="s">
        <v>27</v>
      </c>
      <c r="H26" s="12"/>
      <c r="I26" s="24">
        <v>0</v>
      </c>
      <c r="J26" s="12"/>
      <c r="K26" s="12"/>
      <c r="L26" s="12"/>
      <c r="O26" s="12"/>
      <c r="P26" s="12"/>
    </row>
    <row r="27" spans="1:16">
      <c r="A27" s="1">
        <v>12</v>
      </c>
      <c r="B27" s="30" t="s">
        <v>28</v>
      </c>
      <c r="C27" s="12"/>
      <c r="D27" s="12"/>
      <c r="E27" s="12"/>
      <c r="F27" s="12"/>
      <c r="G27" s="11"/>
      <c r="H27" s="12"/>
      <c r="I27" s="24">
        <v>0</v>
      </c>
      <c r="J27" s="12"/>
      <c r="K27" s="12"/>
      <c r="L27" s="12"/>
      <c r="O27" s="12"/>
      <c r="P27" s="12"/>
    </row>
    <row r="28" spans="1:16">
      <c r="A28" s="1">
        <v>13</v>
      </c>
      <c r="B28" s="30" t="s">
        <v>178</v>
      </c>
      <c r="C28" s="12"/>
      <c r="D28" s="12"/>
      <c r="E28" s="12"/>
      <c r="F28" s="12"/>
      <c r="G28" s="11"/>
      <c r="H28" s="12"/>
      <c r="I28" s="31">
        <v>0</v>
      </c>
      <c r="J28" s="12"/>
      <c r="K28" s="12"/>
      <c r="L28" s="12"/>
      <c r="O28" s="12"/>
      <c r="P28" s="12"/>
    </row>
    <row r="29" spans="1:16" ht="16.5" thickBot="1">
      <c r="A29" s="1">
        <v>14</v>
      </c>
      <c r="B29" s="2" t="s">
        <v>172</v>
      </c>
      <c r="C29" s="12"/>
      <c r="D29" s="12"/>
      <c r="E29" s="12"/>
      <c r="F29" s="12"/>
      <c r="G29" s="12"/>
      <c r="H29" s="12"/>
      <c r="I29" s="32">
        <v>0</v>
      </c>
      <c r="J29" s="12"/>
      <c r="K29" s="12"/>
      <c r="L29" s="12"/>
      <c r="O29" s="12"/>
      <c r="P29" s="12"/>
    </row>
    <row r="30" spans="1:16">
      <c r="A30" s="1">
        <v>15</v>
      </c>
      <c r="B30" s="4" t="s">
        <v>217</v>
      </c>
      <c r="C30" s="12"/>
      <c r="D30" s="12"/>
      <c r="E30" s="12"/>
      <c r="F30" s="12"/>
      <c r="G30" s="12"/>
      <c r="H30" s="12"/>
      <c r="I30" s="20">
        <f>SUM(I23:I29)</f>
        <v>0</v>
      </c>
      <c r="J30" s="12"/>
      <c r="K30" s="12"/>
      <c r="L30" s="12"/>
      <c r="O30" s="12"/>
      <c r="P30" s="12"/>
    </row>
    <row r="31" spans="1:16">
      <c r="A31" s="1"/>
      <c r="B31" s="4"/>
      <c r="C31" s="12"/>
      <c r="D31" s="12"/>
      <c r="E31" s="12"/>
      <c r="F31" s="12"/>
      <c r="G31" s="12"/>
      <c r="H31" s="12"/>
      <c r="I31" s="20"/>
      <c r="J31" s="12"/>
      <c r="K31" s="12"/>
      <c r="L31" s="12"/>
      <c r="N31" s="12"/>
      <c r="O31" s="12"/>
      <c r="P31" s="12"/>
    </row>
    <row r="32" spans="1:16">
      <c r="A32" s="1">
        <v>16</v>
      </c>
      <c r="B32" s="4" t="s">
        <v>29</v>
      </c>
      <c r="C32" s="12" t="s">
        <v>215</v>
      </c>
      <c r="D32" s="33">
        <f>IF(I30&gt;0,I20/I30,0)</f>
        <v>0</v>
      </c>
      <c r="E32" s="12"/>
      <c r="F32" s="12"/>
      <c r="G32" s="12"/>
      <c r="H32" s="12"/>
      <c r="J32" s="12"/>
      <c r="K32" s="12"/>
      <c r="L32" s="12"/>
      <c r="N32" s="12"/>
      <c r="O32" s="12"/>
      <c r="P32" s="12"/>
    </row>
    <row r="33" spans="1:16">
      <c r="A33" s="1">
        <v>17</v>
      </c>
      <c r="B33" s="4" t="s">
        <v>310</v>
      </c>
      <c r="C33" s="12"/>
      <c r="D33" s="33">
        <f>+D32/12</f>
        <v>0</v>
      </c>
      <c r="E33" s="12"/>
      <c r="F33" s="12"/>
      <c r="G33" s="12"/>
      <c r="H33" s="12"/>
      <c r="J33" s="12"/>
      <c r="K33" s="12"/>
      <c r="L33" s="12"/>
      <c r="N33" s="12"/>
      <c r="O33" s="12"/>
      <c r="P33" s="12"/>
    </row>
    <row r="34" spans="1:16">
      <c r="A34" s="1"/>
      <c r="B34" s="4"/>
      <c r="C34" s="12"/>
      <c r="D34" s="33"/>
      <c r="E34" s="12"/>
      <c r="F34" s="12"/>
      <c r="G34" s="12"/>
      <c r="H34" s="12"/>
      <c r="J34" s="12"/>
      <c r="K34" s="12"/>
      <c r="L34" s="12"/>
      <c r="N34" s="12"/>
      <c r="O34" s="12"/>
      <c r="P34" s="12"/>
    </row>
    <row r="35" spans="1:16">
      <c r="A35" s="1"/>
      <c r="B35" s="4"/>
      <c r="C35" s="12"/>
      <c r="D35" s="34" t="s">
        <v>30</v>
      </c>
      <c r="E35" s="12"/>
      <c r="F35" s="12"/>
      <c r="G35" s="12"/>
      <c r="H35" s="12"/>
      <c r="I35" s="35" t="s">
        <v>31</v>
      </c>
      <c r="J35" s="12"/>
      <c r="K35" s="12"/>
      <c r="L35" s="12"/>
      <c r="N35" s="12"/>
      <c r="O35" s="12"/>
      <c r="P35" s="12"/>
    </row>
    <row r="36" spans="1:16">
      <c r="A36" s="1">
        <v>18</v>
      </c>
      <c r="B36" s="4" t="s">
        <v>32</v>
      </c>
      <c r="C36" s="12" t="s">
        <v>218</v>
      </c>
      <c r="D36" s="33">
        <f>+D32/52</f>
        <v>0</v>
      </c>
      <c r="E36" s="12"/>
      <c r="F36" s="12"/>
      <c r="G36" s="12"/>
      <c r="H36" s="12"/>
      <c r="I36" s="36">
        <f>+D32/52</f>
        <v>0</v>
      </c>
      <c r="J36" s="12"/>
      <c r="K36" s="12"/>
      <c r="L36" s="12"/>
      <c r="N36" s="12"/>
      <c r="O36" s="12"/>
      <c r="P36" s="12"/>
    </row>
    <row r="37" spans="1:16">
      <c r="A37" s="1">
        <v>19</v>
      </c>
      <c r="B37" s="4" t="s">
        <v>33</v>
      </c>
      <c r="C37" s="12" t="s">
        <v>258</v>
      </c>
      <c r="D37" s="33">
        <f>+D32/260</f>
        <v>0</v>
      </c>
      <c r="E37" s="12" t="s">
        <v>34</v>
      </c>
      <c r="G37" s="12"/>
      <c r="H37" s="12"/>
      <c r="I37" s="36">
        <f>+D32/365</f>
        <v>0</v>
      </c>
      <c r="J37" s="12"/>
      <c r="K37" s="12"/>
      <c r="L37" s="12"/>
      <c r="N37" s="12"/>
      <c r="O37" s="12"/>
      <c r="P37" s="12"/>
    </row>
    <row r="38" spans="1:16">
      <c r="A38" s="1">
        <v>20</v>
      </c>
      <c r="B38" s="4" t="s">
        <v>35</v>
      </c>
      <c r="C38" s="12" t="s">
        <v>259</v>
      </c>
      <c r="D38" s="33">
        <f>+D32/4160*1000</f>
        <v>0</v>
      </c>
      <c r="E38" s="12" t="s">
        <v>36</v>
      </c>
      <c r="G38" s="12"/>
      <c r="H38" s="12"/>
      <c r="I38" s="36">
        <f>+D32/8760*1000</f>
        <v>0</v>
      </c>
      <c r="J38" s="12"/>
      <c r="K38" s="12" t="s">
        <v>3</v>
      </c>
      <c r="L38" s="12"/>
      <c r="N38" s="12"/>
      <c r="O38" s="12"/>
      <c r="P38" s="12"/>
    </row>
    <row r="39" spans="1:16">
      <c r="A39" s="1"/>
      <c r="B39" s="4"/>
      <c r="C39" s="12" t="s">
        <v>37</v>
      </c>
      <c r="D39" s="12"/>
      <c r="E39" s="12" t="s">
        <v>38</v>
      </c>
      <c r="G39" s="12"/>
      <c r="H39" s="12"/>
      <c r="J39" s="12"/>
      <c r="K39" s="12" t="s">
        <v>3</v>
      </c>
      <c r="L39" s="12"/>
      <c r="N39" s="12"/>
      <c r="O39" s="12"/>
      <c r="P39" s="12"/>
    </row>
    <row r="40" spans="1:16">
      <c r="A40" s="1"/>
      <c r="B40" s="4"/>
      <c r="C40" s="12"/>
      <c r="D40" s="12"/>
      <c r="E40" s="12"/>
      <c r="G40" s="12"/>
      <c r="H40" s="12"/>
      <c r="J40" s="12"/>
      <c r="K40" s="12" t="s">
        <v>3</v>
      </c>
      <c r="L40" s="12"/>
      <c r="N40" s="12"/>
      <c r="O40" s="12"/>
      <c r="P40" s="12"/>
    </row>
    <row r="41" spans="1:16">
      <c r="A41" s="1">
        <v>21</v>
      </c>
      <c r="B41" s="4" t="s">
        <v>219</v>
      </c>
      <c r="C41" s="12" t="s">
        <v>210</v>
      </c>
      <c r="D41" s="37">
        <v>0</v>
      </c>
      <c r="E41" s="38" t="s">
        <v>39</v>
      </c>
      <c r="F41" s="38"/>
      <c r="G41" s="38"/>
      <c r="H41" s="38"/>
      <c r="I41" s="38">
        <f>D41</f>
        <v>0</v>
      </c>
      <c r="J41" s="38" t="s">
        <v>39</v>
      </c>
      <c r="K41" s="12"/>
      <c r="L41" s="12"/>
      <c r="N41" s="12"/>
      <c r="O41" s="12"/>
      <c r="P41" s="12"/>
    </row>
    <row r="42" spans="1:16">
      <c r="A42" s="1">
        <v>22</v>
      </c>
      <c r="B42" s="4"/>
      <c r="C42" s="12"/>
      <c r="D42" s="37">
        <v>0</v>
      </c>
      <c r="E42" s="38" t="s">
        <v>40</v>
      </c>
      <c r="F42" s="38"/>
      <c r="G42" s="38"/>
      <c r="H42" s="38"/>
      <c r="I42" s="38">
        <f>D42</f>
        <v>0</v>
      </c>
      <c r="J42" s="38" t="s">
        <v>40</v>
      </c>
      <c r="K42" s="12"/>
      <c r="L42" s="12"/>
      <c r="N42" s="12"/>
      <c r="O42" s="12"/>
      <c r="P42" s="12"/>
    </row>
    <row r="43" spans="1:16">
      <c r="J43" s="11"/>
      <c r="K43" s="12"/>
      <c r="L43" s="12"/>
      <c r="N43" s="12"/>
      <c r="O43" s="12"/>
      <c r="P43" s="12"/>
    </row>
    <row r="44" spans="1:16">
      <c r="J44" s="11"/>
      <c r="K44" s="12"/>
      <c r="L44" s="12"/>
      <c r="N44" s="12"/>
      <c r="O44" s="12"/>
      <c r="P44" s="12"/>
    </row>
    <row r="45" spans="1:16">
      <c r="J45" s="11"/>
      <c r="K45" s="12"/>
      <c r="L45" s="12"/>
      <c r="N45" s="12"/>
      <c r="O45" s="12"/>
      <c r="P45" s="12"/>
    </row>
    <row r="46" spans="1:16">
      <c r="J46" s="11"/>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J68" s="11"/>
      <c r="K68" s="74" t="s">
        <v>309</v>
      </c>
      <c r="L68" s="12"/>
      <c r="N68" s="12"/>
      <c r="O68" s="12"/>
      <c r="P68" s="12"/>
    </row>
    <row r="69" spans="1:16">
      <c r="B69" s="2"/>
      <c r="C69" s="2"/>
      <c r="D69" s="10"/>
      <c r="E69" s="2"/>
      <c r="F69" s="2"/>
      <c r="G69" s="2"/>
      <c r="H69" s="11"/>
      <c r="I69" s="11"/>
      <c r="K69" s="13" t="s">
        <v>187</v>
      </c>
      <c r="L69" s="13"/>
      <c r="N69" s="12"/>
      <c r="O69" s="12"/>
      <c r="P69" s="12"/>
    </row>
    <row r="70" spans="1:16">
      <c r="B70" s="12"/>
      <c r="C70" s="12"/>
      <c r="D70" s="12"/>
      <c r="E70" s="12"/>
      <c r="F70" s="12"/>
      <c r="G70" s="12"/>
      <c r="H70" s="12"/>
      <c r="I70" s="12"/>
      <c r="J70" s="12"/>
      <c r="K70" s="12"/>
      <c r="L70" s="12"/>
      <c r="N70" s="12"/>
      <c r="O70" s="12"/>
      <c r="P70" s="12"/>
    </row>
    <row r="71" spans="1:16">
      <c r="B71" s="4" t="str">
        <f>B4</f>
        <v xml:space="preserve">Formula Rate - Non-Levelized </v>
      </c>
      <c r="C71" s="4"/>
      <c r="D71" s="39" t="str">
        <f>D4</f>
        <v xml:space="preserve">   Rate Formula Template</v>
      </c>
      <c r="E71" s="4"/>
      <c r="F71" s="4"/>
      <c r="G71" s="4"/>
      <c r="H71" s="4"/>
      <c r="J71" s="4"/>
      <c r="K71" s="13" t="str">
        <f>K4</f>
        <v>For the 12 months ended 12/31/__</v>
      </c>
      <c r="L71" s="12"/>
      <c r="N71" s="4"/>
      <c r="O71" s="4"/>
      <c r="P71" s="4"/>
    </row>
    <row r="72" spans="1:16">
      <c r="B72" s="4"/>
      <c r="C72" s="5" t="s">
        <v>3</v>
      </c>
      <c r="D72" s="5" t="str">
        <f>D5</f>
        <v>Utilizing EIA Form 412 Data</v>
      </c>
      <c r="E72" s="5"/>
      <c r="F72" s="5"/>
      <c r="G72" s="5"/>
      <c r="H72" s="5"/>
      <c r="I72" s="5"/>
      <c r="J72" s="5"/>
      <c r="K72" s="5"/>
      <c r="L72" s="12"/>
      <c r="N72" s="12"/>
      <c r="O72" s="5"/>
      <c r="P72" s="4"/>
    </row>
    <row r="73" spans="1:16">
      <c r="B73" s="4"/>
      <c r="C73" s="5" t="s">
        <v>3</v>
      </c>
      <c r="D73" s="5" t="s">
        <v>3</v>
      </c>
      <c r="E73" s="5"/>
      <c r="F73" s="5"/>
      <c r="G73" s="5" t="s">
        <v>3</v>
      </c>
      <c r="H73" s="5"/>
      <c r="I73" s="5"/>
      <c r="J73" s="5"/>
      <c r="K73" s="5"/>
      <c r="L73" s="4"/>
      <c r="N73" s="5"/>
      <c r="O73" s="5"/>
      <c r="P73" s="4"/>
    </row>
    <row r="74" spans="1:16">
      <c r="B74" s="4"/>
      <c r="C74" s="12"/>
      <c r="D74" s="5" t="str">
        <f>D7</f>
        <v>UTILITY NAME</v>
      </c>
      <c r="E74" s="5"/>
      <c r="F74" s="5"/>
      <c r="G74" s="5"/>
      <c r="H74" s="5"/>
      <c r="I74" s="5"/>
      <c r="J74" s="5"/>
      <c r="K74" s="5"/>
      <c r="L74" s="4"/>
      <c r="N74" s="5"/>
      <c r="O74" s="5"/>
      <c r="P74" s="4"/>
    </row>
    <row r="75" spans="1:16">
      <c r="B75" s="14" t="s">
        <v>41</v>
      </c>
      <c r="C75" s="14" t="s">
        <v>42</v>
      </c>
      <c r="D75" s="14" t="s">
        <v>43</v>
      </c>
      <c r="E75" s="5" t="s">
        <v>3</v>
      </c>
      <c r="F75" s="5"/>
      <c r="G75" s="40" t="s">
        <v>44</v>
      </c>
      <c r="H75" s="5"/>
      <c r="I75" s="41" t="s">
        <v>45</v>
      </c>
      <c r="J75" s="5"/>
      <c r="K75" s="14"/>
      <c r="L75" s="4"/>
      <c r="N75" s="14"/>
      <c r="O75" s="5"/>
      <c r="P75" s="4"/>
    </row>
    <row r="76" spans="1:16">
      <c r="A76" s="1" t="s">
        <v>6</v>
      </c>
      <c r="B76" s="4"/>
      <c r="C76" s="42" t="s">
        <v>46</v>
      </c>
      <c r="D76" s="5"/>
      <c r="E76" s="5"/>
      <c r="F76" s="5"/>
      <c r="G76" s="1"/>
      <c r="H76" s="5"/>
      <c r="I76" s="43" t="s">
        <v>47</v>
      </c>
      <c r="J76" s="5"/>
      <c r="K76" s="14"/>
      <c r="L76" s="4"/>
      <c r="N76" s="14"/>
      <c r="O76" s="14"/>
      <c r="P76" s="4"/>
    </row>
    <row r="77" spans="1:16" ht="16.5" thickBot="1">
      <c r="A77" s="19" t="s">
        <v>8</v>
      </c>
      <c r="B77" s="46" t="s">
        <v>52</v>
      </c>
      <c r="C77" s="44" t="s">
        <v>48</v>
      </c>
      <c r="D77" s="43" t="s">
        <v>49</v>
      </c>
      <c r="E77" s="45"/>
      <c r="F77" s="43" t="s">
        <v>50</v>
      </c>
      <c r="H77" s="45"/>
      <c r="I77" s="1" t="s">
        <v>51</v>
      </c>
      <c r="J77" s="5"/>
      <c r="K77" s="14"/>
      <c r="L77" s="4"/>
      <c r="N77" s="14"/>
      <c r="O77" s="14"/>
      <c r="P77" s="4"/>
    </row>
    <row r="78" spans="1:16">
      <c r="A78" s="1"/>
      <c r="B78" s="4" t="s">
        <v>290</v>
      </c>
      <c r="C78" s="5"/>
      <c r="D78" s="5"/>
      <c r="E78" s="5"/>
      <c r="F78" s="5"/>
      <c r="G78" s="5"/>
      <c r="H78" s="5"/>
      <c r="I78" s="5"/>
      <c r="J78" s="5"/>
      <c r="K78" s="5"/>
      <c r="L78" s="4"/>
      <c r="N78" s="5"/>
      <c r="O78" s="5"/>
      <c r="P78" s="4"/>
    </row>
    <row r="79" spans="1:16">
      <c r="A79" s="1">
        <v>1</v>
      </c>
      <c r="B79" s="4" t="s">
        <v>53</v>
      </c>
      <c r="C79" s="5" t="s">
        <v>260</v>
      </c>
      <c r="D79" s="47">
        <v>0</v>
      </c>
      <c r="E79" s="5"/>
      <c r="F79" s="5" t="s">
        <v>54</v>
      </c>
      <c r="G79" s="48" t="s">
        <v>3</v>
      </c>
      <c r="H79" s="5"/>
      <c r="I79" s="5" t="s">
        <v>3</v>
      </c>
      <c r="J79" s="5"/>
      <c r="K79" s="5"/>
      <c r="L79" s="4"/>
      <c r="O79" s="5"/>
      <c r="P79" s="4"/>
    </row>
    <row r="80" spans="1:16">
      <c r="A80" s="1">
        <v>2</v>
      </c>
      <c r="B80" s="4" t="s">
        <v>55</v>
      </c>
      <c r="C80" s="5" t="s">
        <v>261</v>
      </c>
      <c r="D80" s="47">
        <v>0</v>
      </c>
      <c r="E80" s="5"/>
      <c r="F80" s="5" t="s">
        <v>14</v>
      </c>
      <c r="G80" s="48">
        <f>I216</f>
        <v>0</v>
      </c>
      <c r="H80" s="5"/>
      <c r="I80" s="5">
        <f>+G80*D80</f>
        <v>0</v>
      </c>
      <c r="J80" s="5"/>
      <c r="K80" s="5"/>
      <c r="L80" s="4"/>
      <c r="O80" s="5"/>
      <c r="P80" s="4"/>
    </row>
    <row r="81" spans="1:16">
      <c r="A81" s="1">
        <v>3</v>
      </c>
      <c r="B81" s="4" t="s">
        <v>56</v>
      </c>
      <c r="C81" s="5" t="s">
        <v>262</v>
      </c>
      <c r="D81" s="47">
        <v>0</v>
      </c>
      <c r="E81" s="5"/>
      <c r="F81" s="5" t="s">
        <v>54</v>
      </c>
      <c r="G81" s="48" t="s">
        <v>3</v>
      </c>
      <c r="H81" s="5"/>
      <c r="I81" s="5" t="s">
        <v>3</v>
      </c>
      <c r="J81" s="5"/>
      <c r="K81" s="5"/>
      <c r="L81" s="4"/>
      <c r="O81" s="5"/>
      <c r="P81" s="4"/>
    </row>
    <row r="82" spans="1:16">
      <c r="A82" s="1">
        <v>4</v>
      </c>
      <c r="B82" s="4" t="s">
        <v>57</v>
      </c>
      <c r="C82" s="5" t="s">
        <v>291</v>
      </c>
      <c r="D82" s="47">
        <v>0</v>
      </c>
      <c r="E82" s="5"/>
      <c r="F82" s="5" t="s">
        <v>58</v>
      </c>
      <c r="G82" s="48">
        <f>I232</f>
        <v>0</v>
      </c>
      <c r="H82" s="5"/>
      <c r="I82" s="5">
        <f>+G82*D82</f>
        <v>0</v>
      </c>
      <c r="J82" s="5"/>
      <c r="K82" s="5"/>
      <c r="L82" s="4"/>
      <c r="O82" s="14"/>
      <c r="P82" s="4"/>
    </row>
    <row r="83" spans="1:16" ht="16.5" thickBot="1">
      <c r="A83" s="1">
        <v>5</v>
      </c>
      <c r="B83" s="4" t="s">
        <v>59</v>
      </c>
      <c r="C83" s="5"/>
      <c r="D83" s="49">
        <v>0</v>
      </c>
      <c r="E83" s="5"/>
      <c r="F83" s="5" t="s">
        <v>60</v>
      </c>
      <c r="G83" s="48">
        <f>K236</f>
        <v>0</v>
      </c>
      <c r="H83" s="5"/>
      <c r="I83" s="26">
        <f>+G83*D83</f>
        <v>0</v>
      </c>
      <c r="J83" s="5"/>
      <c r="K83" s="5"/>
      <c r="L83" s="4"/>
      <c r="O83" s="14"/>
      <c r="P83" s="4"/>
    </row>
    <row r="84" spans="1:16">
      <c r="A84" s="1">
        <v>6</v>
      </c>
      <c r="B84" s="2" t="s">
        <v>220</v>
      </c>
      <c r="C84" s="5"/>
      <c r="D84" s="5">
        <f>SUM(D79:D83)</f>
        <v>0</v>
      </c>
      <c r="E84" s="5"/>
      <c r="F84" s="5" t="s">
        <v>61</v>
      </c>
      <c r="G84" s="7">
        <f>IF(I84&gt;0,I84/D84,0)</f>
        <v>0</v>
      </c>
      <c r="H84" s="5"/>
      <c r="I84" s="5">
        <f>SUM(I79:I83)</f>
        <v>0</v>
      </c>
      <c r="J84" s="5"/>
      <c r="K84" s="7"/>
      <c r="L84" s="4"/>
      <c r="N84" s="5"/>
      <c r="O84" s="5"/>
      <c r="P84" s="4"/>
    </row>
    <row r="85" spans="1:16">
      <c r="B85" s="4"/>
      <c r="C85" s="5"/>
      <c r="D85" s="5"/>
      <c r="E85" s="5"/>
      <c r="F85" s="5"/>
      <c r="G85" s="7"/>
      <c r="H85" s="5"/>
      <c r="I85" s="5"/>
      <c r="J85" s="5"/>
      <c r="K85" s="7"/>
      <c r="L85" s="4"/>
      <c r="N85" s="5"/>
      <c r="O85" s="5"/>
      <c r="P85" s="4"/>
    </row>
    <row r="86" spans="1:16">
      <c r="B86" s="4" t="s">
        <v>292</v>
      </c>
      <c r="C86" s="5"/>
      <c r="D86" s="5"/>
      <c r="E86" s="5"/>
      <c r="F86" s="5"/>
      <c r="G86" s="5"/>
      <c r="H86" s="5"/>
      <c r="I86" s="5"/>
      <c r="J86" s="5"/>
      <c r="K86" s="5"/>
      <c r="L86" s="4"/>
      <c r="N86" s="5"/>
      <c r="O86" s="5"/>
      <c r="P86" s="4"/>
    </row>
    <row r="87" spans="1:16">
      <c r="A87" s="1">
        <v>7</v>
      </c>
      <c r="B87" s="4" t="str">
        <f>+B79</f>
        <v xml:space="preserve">  Production</v>
      </c>
      <c r="D87" s="50">
        <v>0</v>
      </c>
      <c r="E87" s="5"/>
      <c r="F87" s="5" t="str">
        <f t="shared" ref="F87:G91" si="0">+F79</f>
        <v>NA</v>
      </c>
      <c r="G87" s="48" t="str">
        <f t="shared" si="0"/>
        <v xml:space="preserve"> </v>
      </c>
      <c r="H87" s="5"/>
      <c r="I87" s="5" t="s">
        <v>3</v>
      </c>
      <c r="J87" s="5"/>
      <c r="K87" s="5"/>
      <c r="L87" s="4"/>
      <c r="N87" s="5"/>
      <c r="O87" s="5"/>
      <c r="P87" s="4"/>
    </row>
    <row r="88" spans="1:16">
      <c r="A88" s="1">
        <v>8</v>
      </c>
      <c r="B88" s="4" t="str">
        <f>+B80</f>
        <v xml:space="preserve">  Transmission</v>
      </c>
      <c r="D88" s="50">
        <v>0</v>
      </c>
      <c r="E88" s="5"/>
      <c r="F88" s="5" t="str">
        <f t="shared" si="0"/>
        <v>TP</v>
      </c>
      <c r="G88" s="48">
        <f t="shared" si="0"/>
        <v>0</v>
      </c>
      <c r="H88" s="5"/>
      <c r="I88" s="5">
        <f>+G88*D88</f>
        <v>0</v>
      </c>
      <c r="J88" s="5"/>
      <c r="K88" s="5"/>
      <c r="L88" s="4"/>
      <c r="N88" s="5"/>
      <c r="O88" s="5"/>
      <c r="P88" s="4"/>
    </row>
    <row r="89" spans="1:16">
      <c r="A89" s="1">
        <v>9</v>
      </c>
      <c r="B89" s="4" t="str">
        <f>+B81</f>
        <v xml:space="preserve">  Distribution</v>
      </c>
      <c r="D89" s="50">
        <v>0</v>
      </c>
      <c r="E89" s="5"/>
      <c r="F89" s="5" t="str">
        <f t="shared" si="0"/>
        <v>NA</v>
      </c>
      <c r="G89" s="48" t="str">
        <f t="shared" si="0"/>
        <v xml:space="preserve"> </v>
      </c>
      <c r="H89" s="5"/>
      <c r="I89" s="5" t="s">
        <v>3</v>
      </c>
      <c r="J89" s="5"/>
      <c r="K89" s="5"/>
      <c r="L89" s="4"/>
      <c r="N89" s="5"/>
      <c r="O89" s="5"/>
      <c r="P89" s="4"/>
    </row>
    <row r="90" spans="1:16">
      <c r="A90" s="1">
        <v>10</v>
      </c>
      <c r="B90" s="4" t="str">
        <f>+B82</f>
        <v xml:space="preserve">  General &amp; Intangible</v>
      </c>
      <c r="D90" s="50">
        <v>0</v>
      </c>
      <c r="E90" s="5"/>
      <c r="F90" s="5" t="str">
        <f t="shared" si="0"/>
        <v>W/S</v>
      </c>
      <c r="G90" s="48">
        <f t="shared" si="0"/>
        <v>0</v>
      </c>
      <c r="H90" s="5"/>
      <c r="I90" s="5">
        <f>+G90*D90</f>
        <v>0</v>
      </c>
      <c r="J90" s="5"/>
      <c r="K90" s="5"/>
      <c r="L90" s="4"/>
      <c r="N90" s="5"/>
      <c r="O90" s="14"/>
      <c r="P90" s="4"/>
    </row>
    <row r="91" spans="1:16" ht="16.5" thickBot="1">
      <c r="A91" s="1">
        <v>11</v>
      </c>
      <c r="B91" s="4" t="str">
        <f>+B83</f>
        <v xml:space="preserve">  Common</v>
      </c>
      <c r="C91" s="5"/>
      <c r="D91" s="49">
        <v>0</v>
      </c>
      <c r="E91" s="5"/>
      <c r="F91" s="5" t="str">
        <f t="shared" si="0"/>
        <v>CE</v>
      </c>
      <c r="G91" s="48">
        <f t="shared" si="0"/>
        <v>0</v>
      </c>
      <c r="H91" s="5"/>
      <c r="I91" s="26">
        <f>+G91*D91</f>
        <v>0</v>
      </c>
      <c r="J91" s="5"/>
      <c r="K91" s="5"/>
      <c r="L91" s="4"/>
      <c r="N91" s="5"/>
      <c r="O91" s="14"/>
      <c r="P91" s="4"/>
    </row>
    <row r="92" spans="1:16">
      <c r="A92" s="1">
        <v>12</v>
      </c>
      <c r="B92" s="4" t="s">
        <v>221</v>
      </c>
      <c r="C92" s="5"/>
      <c r="D92" s="5">
        <f>SUM(D87:D91)</f>
        <v>0</v>
      </c>
      <c r="E92" s="5"/>
      <c r="F92" s="5"/>
      <c r="G92" s="5"/>
      <c r="H92" s="5"/>
      <c r="I92" s="5">
        <f>SUM(I87:I91)</f>
        <v>0</v>
      </c>
      <c r="J92" s="5"/>
      <c r="K92" s="5"/>
      <c r="L92" s="4"/>
      <c r="N92" s="51"/>
      <c r="O92" s="5"/>
      <c r="P92" s="4"/>
    </row>
    <row r="93" spans="1:16">
      <c r="A93" s="1"/>
      <c r="C93" s="5" t="s">
        <v>3</v>
      </c>
      <c r="E93" s="5"/>
      <c r="F93" s="5"/>
      <c r="G93" s="7"/>
      <c r="H93" s="5"/>
      <c r="J93" s="5"/>
      <c r="K93" s="7"/>
      <c r="L93" s="4"/>
      <c r="N93" s="5"/>
      <c r="O93" s="5"/>
      <c r="P93" s="4"/>
    </row>
    <row r="94" spans="1:16">
      <c r="A94" s="1"/>
      <c r="B94" s="4" t="s">
        <v>62</v>
      </c>
      <c r="C94" s="5"/>
      <c r="D94" s="5"/>
      <c r="E94" s="5"/>
      <c r="F94" s="5"/>
      <c r="G94" s="5"/>
      <c r="H94" s="5"/>
      <c r="I94" s="5"/>
      <c r="J94" s="5"/>
      <c r="K94" s="5"/>
      <c r="L94" s="4"/>
      <c r="N94" s="5"/>
      <c r="O94" s="5"/>
      <c r="P94" s="4"/>
    </row>
    <row r="95" spans="1:16">
      <c r="A95" s="1">
        <v>13</v>
      </c>
      <c r="B95" s="4" t="str">
        <f>+B87</f>
        <v xml:space="preserve">  Production</v>
      </c>
      <c r="C95" s="5" t="s">
        <v>222</v>
      </c>
      <c r="D95" s="5">
        <f>D79-D87</f>
        <v>0</v>
      </c>
      <c r="E95" s="5"/>
      <c r="F95" s="5"/>
      <c r="G95" s="7"/>
      <c r="H95" s="5"/>
      <c r="I95" s="5" t="s">
        <v>3</v>
      </c>
      <c r="J95" s="5"/>
      <c r="K95" s="7"/>
      <c r="L95" s="4"/>
      <c r="N95" s="5"/>
      <c r="O95" s="5"/>
      <c r="P95" s="4"/>
    </row>
    <row r="96" spans="1:16">
      <c r="A96" s="1">
        <v>14</v>
      </c>
      <c r="B96" s="4" t="str">
        <f>+B88</f>
        <v xml:space="preserve">  Transmission</v>
      </c>
      <c r="C96" s="5" t="s">
        <v>223</v>
      </c>
      <c r="D96" s="5">
        <f>D80-D88</f>
        <v>0</v>
      </c>
      <c r="E96" s="5"/>
      <c r="F96" s="5"/>
      <c r="G96" s="48"/>
      <c r="H96" s="5"/>
      <c r="I96" s="5">
        <f>I80-I88</f>
        <v>0</v>
      </c>
      <c r="J96" s="5"/>
      <c r="K96" s="7"/>
      <c r="L96" s="4"/>
      <c r="N96" s="5"/>
      <c r="O96" s="5"/>
      <c r="P96" s="4"/>
    </row>
    <row r="97" spans="1:16">
      <c r="A97" s="1">
        <v>15</v>
      </c>
      <c r="B97" s="4" t="str">
        <f>+B89</f>
        <v xml:space="preserve">  Distribution</v>
      </c>
      <c r="C97" s="5" t="s">
        <v>224</v>
      </c>
      <c r="D97" s="5">
        <f>D81-D89</f>
        <v>0</v>
      </c>
      <c r="E97" s="5"/>
      <c r="F97" s="5"/>
      <c r="G97" s="7"/>
      <c r="H97" s="5"/>
      <c r="I97" s="5" t="s">
        <v>3</v>
      </c>
      <c r="J97" s="5"/>
      <c r="K97" s="7"/>
      <c r="L97" s="4"/>
      <c r="N97" s="5"/>
      <c r="O97" s="5"/>
      <c r="P97" s="4"/>
    </row>
    <row r="98" spans="1:16">
      <c r="A98" s="1">
        <v>16</v>
      </c>
      <c r="B98" s="4" t="str">
        <f>+B90</f>
        <v xml:space="preserve">  General &amp; Intangible</v>
      </c>
      <c r="C98" s="5" t="s">
        <v>225</v>
      </c>
      <c r="D98" s="5">
        <f>D82-D90</f>
        <v>0</v>
      </c>
      <c r="E98" s="5"/>
      <c r="F98" s="5"/>
      <c r="G98" s="7"/>
      <c r="H98" s="5"/>
      <c r="I98" s="5">
        <f>I82-I90</f>
        <v>0</v>
      </c>
      <c r="J98" s="5"/>
      <c r="K98" s="7"/>
      <c r="L98" s="4"/>
      <c r="N98" s="5"/>
      <c r="O98" s="14"/>
      <c r="P98" s="4"/>
    </row>
    <row r="99" spans="1:16" ht="16.5" thickBot="1">
      <c r="A99" s="1">
        <v>17</v>
      </c>
      <c r="B99" s="4" t="str">
        <f>+B91</f>
        <v xml:space="preserve">  Common</v>
      </c>
      <c r="C99" s="5" t="s">
        <v>226</v>
      </c>
      <c r="D99" s="26">
        <f>D83-D91</f>
        <v>0</v>
      </c>
      <c r="E99" s="5"/>
      <c r="F99" s="5"/>
      <c r="G99" s="7"/>
      <c r="H99" s="5"/>
      <c r="I99" s="26">
        <f>I83-I91</f>
        <v>0</v>
      </c>
      <c r="J99" s="5"/>
      <c r="K99" s="7"/>
      <c r="L99" s="4"/>
      <c r="N99" s="5"/>
      <c r="O99" s="14"/>
      <c r="P99" s="4"/>
    </row>
    <row r="100" spans="1:16">
      <c r="A100" s="1">
        <v>18</v>
      </c>
      <c r="B100" s="4" t="s">
        <v>227</v>
      </c>
      <c r="C100" s="5"/>
      <c r="D100" s="5">
        <f>SUM(D95:D99)</f>
        <v>0</v>
      </c>
      <c r="E100" s="5"/>
      <c r="F100" s="5" t="s">
        <v>63</v>
      </c>
      <c r="G100" s="7">
        <f>IF(I100&gt;0,I100/D100,0)</f>
        <v>0</v>
      </c>
      <c r="H100" s="5"/>
      <c r="I100" s="5">
        <f>SUM(I95:I99)</f>
        <v>0</v>
      </c>
      <c r="J100" s="5"/>
      <c r="K100" s="5"/>
      <c r="L100" s="4"/>
      <c r="N100" s="27"/>
      <c r="O100" s="5"/>
      <c r="P100" s="4"/>
    </row>
    <row r="101" spans="1:16">
      <c r="A101" s="1"/>
      <c r="C101" s="5"/>
      <c r="E101" s="5"/>
      <c r="H101" s="5"/>
      <c r="J101" s="5"/>
      <c r="K101" s="7"/>
      <c r="L101" s="4"/>
      <c r="N101" s="5"/>
      <c r="O101" s="5"/>
      <c r="P101" s="4"/>
    </row>
    <row r="102" spans="1:16">
      <c r="A102" s="1"/>
      <c r="B102" s="2" t="s">
        <v>228</v>
      </c>
      <c r="C102" s="5"/>
      <c r="D102" s="5"/>
      <c r="E102" s="5"/>
      <c r="F102" s="5"/>
      <c r="G102" s="5"/>
      <c r="H102" s="5"/>
      <c r="I102" s="5"/>
      <c r="J102" s="5"/>
      <c r="K102" s="5"/>
      <c r="L102" s="4"/>
      <c r="N102" s="5" t="s">
        <v>3</v>
      </c>
      <c r="O102" s="5"/>
      <c r="P102" s="4"/>
    </row>
    <row r="103" spans="1:16">
      <c r="A103" s="1">
        <v>19</v>
      </c>
      <c r="B103" s="4" t="s">
        <v>64</v>
      </c>
      <c r="C103" s="5"/>
      <c r="D103" s="50">
        <v>0</v>
      </c>
      <c r="E103" s="5"/>
      <c r="F103" s="5"/>
      <c r="G103" s="52" t="s">
        <v>179</v>
      </c>
      <c r="H103" s="5"/>
      <c r="I103" s="5">
        <v>0</v>
      </c>
      <c r="J103" s="5"/>
      <c r="K103" s="7"/>
      <c r="L103" s="4"/>
      <c r="N103" s="7"/>
      <c r="O103" s="14"/>
      <c r="P103" s="4"/>
    </row>
    <row r="104" spans="1:16">
      <c r="A104" s="1">
        <v>20</v>
      </c>
      <c r="B104" s="4" t="s">
        <v>66</v>
      </c>
      <c r="C104" s="5"/>
      <c r="D104" s="50">
        <v>0</v>
      </c>
      <c r="E104" s="5"/>
      <c r="F104" s="5" t="s">
        <v>65</v>
      </c>
      <c r="G104" s="48">
        <f>+G100</f>
        <v>0</v>
      </c>
      <c r="H104" s="5"/>
      <c r="I104" s="5">
        <f>D104*G104</f>
        <v>0</v>
      </c>
      <c r="J104" s="5"/>
      <c r="K104" s="7"/>
      <c r="L104" s="4"/>
      <c r="N104" s="7"/>
      <c r="O104" s="14"/>
      <c r="P104" s="4"/>
    </row>
    <row r="105" spans="1:16">
      <c r="A105" s="1">
        <v>21</v>
      </c>
      <c r="B105" s="4" t="s">
        <v>67</v>
      </c>
      <c r="C105" s="5"/>
      <c r="D105" s="47">
        <v>0</v>
      </c>
      <c r="E105" s="5"/>
      <c r="F105" s="5" t="s">
        <v>65</v>
      </c>
      <c r="G105" s="48">
        <f>+G104</f>
        <v>0</v>
      </c>
      <c r="H105" s="5"/>
      <c r="I105" s="5">
        <f>D105*G105</f>
        <v>0</v>
      </c>
      <c r="J105" s="5"/>
      <c r="K105" s="7"/>
      <c r="L105" s="4"/>
      <c r="N105" s="7"/>
      <c r="O105" s="14"/>
      <c r="P105" s="4"/>
    </row>
    <row r="106" spans="1:16">
      <c r="A106" s="1">
        <v>22</v>
      </c>
      <c r="B106" s="4" t="s">
        <v>68</v>
      </c>
      <c r="C106" s="5"/>
      <c r="D106" s="47">
        <v>0</v>
      </c>
      <c r="E106" s="5"/>
      <c r="F106" s="5" t="str">
        <f>+F105</f>
        <v>NP</v>
      </c>
      <c r="G106" s="48">
        <f>+G105</f>
        <v>0</v>
      </c>
      <c r="H106" s="5"/>
      <c r="I106" s="5">
        <f>D106*G106</f>
        <v>0</v>
      </c>
      <c r="J106" s="5"/>
      <c r="K106" s="7"/>
      <c r="L106" s="4"/>
      <c r="N106" s="7"/>
      <c r="O106" s="14"/>
      <c r="P106" s="4"/>
    </row>
    <row r="107" spans="1:16" ht="16.5" thickBot="1">
      <c r="A107" s="1">
        <v>23</v>
      </c>
      <c r="B107" s="3" t="s">
        <v>69</v>
      </c>
      <c r="D107" s="49">
        <v>0</v>
      </c>
      <c r="E107" s="5"/>
      <c r="F107" s="5" t="s">
        <v>65</v>
      </c>
      <c r="G107" s="48">
        <f>+G105</f>
        <v>0</v>
      </c>
      <c r="H107" s="5"/>
      <c r="I107" s="26">
        <f>D107*G107</f>
        <v>0</v>
      </c>
      <c r="J107" s="5"/>
      <c r="K107" s="5"/>
      <c r="L107" s="4"/>
      <c r="N107" s="51"/>
      <c r="O107" s="5"/>
      <c r="P107" s="4"/>
    </row>
    <row r="108" spans="1:16">
      <c r="A108" s="1">
        <v>24</v>
      </c>
      <c r="B108" s="4" t="s">
        <v>70</v>
      </c>
      <c r="C108" s="5"/>
      <c r="D108" s="5">
        <f>SUM(D103:D107)</f>
        <v>0</v>
      </c>
      <c r="E108" s="5"/>
      <c r="F108" s="5"/>
      <c r="G108" s="5"/>
      <c r="H108" s="5"/>
      <c r="I108" s="5">
        <f>SUM(I103:I107)</f>
        <v>0</v>
      </c>
      <c r="J108" s="5"/>
      <c r="K108" s="7"/>
      <c r="L108" s="4"/>
      <c r="N108" s="5"/>
      <c r="O108" s="5"/>
      <c r="P108" s="4"/>
    </row>
    <row r="109" spans="1:16">
      <c r="A109" s="1"/>
      <c r="B109" s="4"/>
      <c r="C109" s="5"/>
      <c r="D109" s="5"/>
      <c r="E109" s="5"/>
      <c r="F109" s="5"/>
      <c r="G109" s="5"/>
      <c r="H109" s="5"/>
      <c r="I109" s="5"/>
      <c r="J109" s="5"/>
      <c r="K109" s="7"/>
      <c r="L109" s="4"/>
      <c r="N109" s="5"/>
      <c r="O109" s="5"/>
      <c r="P109" s="4"/>
    </row>
    <row r="110" spans="1:16">
      <c r="A110" s="1">
        <v>25</v>
      </c>
      <c r="B110" s="2" t="s">
        <v>71</v>
      </c>
      <c r="C110" s="5" t="s">
        <v>263</v>
      </c>
      <c r="D110" s="50">
        <v>0</v>
      </c>
      <c r="E110" s="5"/>
      <c r="F110" s="5" t="str">
        <f>+F88</f>
        <v>TP</v>
      </c>
      <c r="G110" s="48">
        <f>+G88</f>
        <v>0</v>
      </c>
      <c r="H110" s="5"/>
      <c r="I110" s="5">
        <f>+G110*D110</f>
        <v>0</v>
      </c>
      <c r="J110" s="5"/>
      <c r="K110" s="5"/>
      <c r="L110" s="4"/>
      <c r="N110" s="5"/>
      <c r="O110" s="5"/>
      <c r="P110" s="4"/>
    </row>
    <row r="111" spans="1:16">
      <c r="A111" s="1"/>
      <c r="B111" s="4"/>
      <c r="C111" s="5"/>
      <c r="D111" s="5"/>
      <c r="E111" s="5"/>
      <c r="F111" s="5"/>
      <c r="G111" s="5"/>
      <c r="H111" s="5"/>
      <c r="I111" s="5"/>
      <c r="J111" s="5"/>
      <c r="K111" s="5"/>
      <c r="L111" s="4"/>
      <c r="N111" s="5"/>
      <c r="O111" s="5"/>
      <c r="P111" s="4"/>
    </row>
    <row r="112" spans="1:16">
      <c r="A112" s="1"/>
      <c r="B112" s="4" t="s">
        <v>72</v>
      </c>
      <c r="C112" s="5" t="s">
        <v>74</v>
      </c>
      <c r="D112" s="5"/>
      <c r="E112" s="5"/>
      <c r="F112" s="5"/>
      <c r="G112" s="5"/>
      <c r="H112" s="5"/>
      <c r="I112" s="5"/>
      <c r="J112" s="5"/>
      <c r="K112" s="5"/>
      <c r="L112" s="4"/>
      <c r="N112" s="5"/>
      <c r="O112" s="5"/>
      <c r="P112" s="4"/>
    </row>
    <row r="113" spans="1:16">
      <c r="A113" s="1">
        <v>26</v>
      </c>
      <c r="B113" s="4" t="s">
        <v>73</v>
      </c>
      <c r="D113" s="5">
        <f>D154/8</f>
        <v>0</v>
      </c>
      <c r="E113" s="5"/>
      <c r="F113" s="5"/>
      <c r="G113" s="7"/>
      <c r="H113" s="5"/>
      <c r="I113" s="5">
        <f>I154/8</f>
        <v>0</v>
      </c>
      <c r="J113" s="12"/>
      <c r="K113" s="7"/>
      <c r="L113" s="4"/>
      <c r="N113" s="53"/>
      <c r="O113" s="39"/>
      <c r="P113" s="4"/>
    </row>
    <row r="114" spans="1:16">
      <c r="A114" s="1">
        <v>27</v>
      </c>
      <c r="B114" s="4" t="s">
        <v>75</v>
      </c>
      <c r="C114" s="3" t="s">
        <v>229</v>
      </c>
      <c r="D114" s="50">
        <v>0</v>
      </c>
      <c r="E114" s="5"/>
      <c r="F114" s="5" t="s">
        <v>76</v>
      </c>
      <c r="G114" s="48">
        <f>I225</f>
        <v>0</v>
      </c>
      <c r="H114" s="5"/>
      <c r="I114" s="5">
        <f>G114*D114</f>
        <v>0</v>
      </c>
      <c r="J114" s="5" t="s">
        <v>3</v>
      </c>
      <c r="K114" s="7"/>
      <c r="L114" s="4"/>
      <c r="N114" s="53"/>
      <c r="O114" s="14"/>
      <c r="P114" s="4"/>
    </row>
    <row r="115" spans="1:16" ht="16.5" thickBot="1">
      <c r="A115" s="1">
        <v>28</v>
      </c>
      <c r="B115" s="4" t="s">
        <v>77</v>
      </c>
      <c r="C115" s="3" t="s">
        <v>264</v>
      </c>
      <c r="D115" s="49">
        <v>0</v>
      </c>
      <c r="E115" s="5"/>
      <c r="F115" s="5" t="s">
        <v>78</v>
      </c>
      <c r="G115" s="48">
        <f>+G84</f>
        <v>0</v>
      </c>
      <c r="H115" s="5"/>
      <c r="I115" s="26">
        <f>+G115*D115</f>
        <v>0</v>
      </c>
      <c r="J115" s="5"/>
      <c r="K115" s="7"/>
      <c r="L115" s="4"/>
      <c r="N115" s="53"/>
      <c r="O115" s="14"/>
      <c r="P115" s="4"/>
    </row>
    <row r="116" spans="1:16">
      <c r="A116" s="1">
        <v>29</v>
      </c>
      <c r="B116" s="4" t="s">
        <v>230</v>
      </c>
      <c r="C116" s="12"/>
      <c r="D116" s="5">
        <f>D113+D114+D115</f>
        <v>0</v>
      </c>
      <c r="E116" s="12"/>
      <c r="F116" s="12"/>
      <c r="G116" s="12"/>
      <c r="H116" s="12"/>
      <c r="I116" s="5">
        <f>I113+I114+I115</f>
        <v>0</v>
      </c>
      <c r="J116" s="12"/>
      <c r="K116" s="12"/>
      <c r="L116" s="4"/>
      <c r="N116" s="51"/>
      <c r="O116" s="5"/>
      <c r="P116" s="4"/>
    </row>
    <row r="117" spans="1:16" ht="16.5" thickBot="1">
      <c r="C117" s="5"/>
      <c r="D117" s="54"/>
      <c r="E117" s="5"/>
      <c r="F117" s="5"/>
      <c r="G117" s="5"/>
      <c r="H117" s="5"/>
      <c r="I117" s="54"/>
      <c r="J117" s="5"/>
      <c r="K117" s="5"/>
      <c r="L117" s="4"/>
      <c r="N117" s="5"/>
      <c r="O117" s="5"/>
      <c r="P117" s="4"/>
    </row>
    <row r="118" spans="1:16" ht="16.5" thickBot="1">
      <c r="A118" s="1">
        <v>30</v>
      </c>
      <c r="B118" s="4" t="s">
        <v>79</v>
      </c>
      <c r="C118" s="5"/>
      <c r="D118" s="55">
        <f>+D116+D110+D108+D100</f>
        <v>0</v>
      </c>
      <c r="E118" s="5"/>
      <c r="F118" s="5"/>
      <c r="G118" s="7"/>
      <c r="H118" s="5"/>
      <c r="I118" s="55">
        <f>+I116+I110+I108+I100</f>
        <v>0</v>
      </c>
      <c r="J118" s="5"/>
      <c r="K118" s="7"/>
      <c r="L118" s="4"/>
      <c r="N118" s="5"/>
      <c r="O118" s="5"/>
      <c r="P118" s="4"/>
    </row>
    <row r="119" spans="1:16" ht="16.5" thickTop="1">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A121" s="1"/>
      <c r="B121" s="4"/>
      <c r="C121" s="5"/>
      <c r="D121" s="5"/>
      <c r="E121" s="5"/>
      <c r="F121" s="5"/>
      <c r="G121" s="5"/>
      <c r="H121" s="5"/>
      <c r="I121" s="5"/>
      <c r="J121" s="5"/>
      <c r="K121" s="5"/>
      <c r="L121" s="12"/>
      <c r="N121" s="5"/>
      <c r="O121" s="5"/>
      <c r="P121" s="4"/>
    </row>
    <row r="122" spans="1:16">
      <c r="A122" s="1"/>
      <c r="B122" s="4"/>
      <c r="C122" s="5"/>
      <c r="D122" s="5"/>
      <c r="E122" s="5"/>
      <c r="F122" s="5"/>
      <c r="G122" s="5"/>
      <c r="H122" s="5"/>
      <c r="I122" s="5"/>
      <c r="J122" s="5"/>
      <c r="K122" s="5"/>
      <c r="L122" s="12"/>
      <c r="N122" s="5"/>
      <c r="O122" s="5"/>
      <c r="P122" s="4"/>
    </row>
    <row r="123" spans="1:16">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A134" s="1"/>
      <c r="B134" s="4"/>
      <c r="C134" s="5"/>
      <c r="D134" s="5"/>
      <c r="E134" s="5"/>
      <c r="F134" s="5"/>
      <c r="G134" s="5"/>
      <c r="H134" s="5"/>
      <c r="I134" s="5"/>
      <c r="J134" s="5"/>
      <c r="K134" s="74" t="s">
        <v>309</v>
      </c>
      <c r="L134" s="12"/>
      <c r="N134" s="5"/>
      <c r="O134" s="5"/>
      <c r="P134" s="4"/>
    </row>
    <row r="135" spans="1:16">
      <c r="B135" s="2"/>
      <c r="C135" s="2"/>
      <c r="D135" s="10"/>
      <c r="E135" s="2"/>
      <c r="F135" s="2"/>
      <c r="G135" s="2"/>
      <c r="H135" s="11"/>
      <c r="I135" s="12"/>
      <c r="K135" s="13" t="s">
        <v>188</v>
      </c>
      <c r="L135" s="12"/>
      <c r="N135" s="12"/>
      <c r="O135" s="12"/>
      <c r="P135" s="12"/>
    </row>
    <row r="136" spans="1:16">
      <c r="A136" s="1"/>
      <c r="B136" s="4"/>
      <c r="C136" s="5"/>
      <c r="D136" s="5"/>
      <c r="E136" s="5"/>
      <c r="F136" s="5"/>
      <c r="G136" s="5"/>
      <c r="H136" s="5"/>
      <c r="I136" s="5"/>
      <c r="J136" s="5"/>
      <c r="K136" s="5"/>
      <c r="L136" s="12"/>
      <c r="N136" s="5"/>
      <c r="O136" s="5"/>
      <c r="P136" s="4"/>
    </row>
    <row r="137" spans="1:16">
      <c r="A137" s="1"/>
      <c r="B137" s="4" t="str">
        <f>B4</f>
        <v xml:space="preserve">Formula Rate - Non-Levelized </v>
      </c>
      <c r="C137" s="5"/>
      <c r="D137" s="5" t="str">
        <f>D4</f>
        <v xml:space="preserve">   Rate Formula Template</v>
      </c>
      <c r="E137" s="5"/>
      <c r="F137" s="5"/>
      <c r="G137" s="5"/>
      <c r="H137" s="5"/>
      <c r="J137" s="5"/>
      <c r="K137" s="56" t="str">
        <f>K4</f>
        <v>For the 12 months ended 12/31/__</v>
      </c>
      <c r="L137" s="4"/>
      <c r="N137" s="5"/>
      <c r="O137" s="5"/>
      <c r="P137" s="4"/>
    </row>
    <row r="138" spans="1:16">
      <c r="A138" s="1"/>
      <c r="B138" s="4"/>
      <c r="C138" s="5"/>
      <c r="D138" s="5" t="str">
        <f>D5</f>
        <v>Utilizing EIA Form 412 Data</v>
      </c>
      <c r="E138" s="5"/>
      <c r="F138" s="5"/>
      <c r="G138" s="5"/>
      <c r="H138" s="5"/>
      <c r="I138" s="5"/>
      <c r="J138" s="5"/>
      <c r="K138" s="5"/>
      <c r="L138" s="4"/>
      <c r="N138" s="5"/>
      <c r="O138" s="5"/>
      <c r="P138" s="4"/>
    </row>
    <row r="139" spans="1:16">
      <c r="A139" s="1"/>
      <c r="C139" s="5"/>
      <c r="D139" s="5"/>
      <c r="E139" s="5"/>
      <c r="F139" s="5"/>
      <c r="G139" s="5"/>
      <c r="H139" s="5"/>
      <c r="I139" s="5"/>
      <c r="J139" s="5"/>
      <c r="K139" s="5"/>
      <c r="L139" s="4"/>
      <c r="N139" s="5"/>
      <c r="O139" s="5"/>
      <c r="P139" s="4"/>
    </row>
    <row r="140" spans="1:16">
      <c r="A140" s="1"/>
      <c r="D140" s="3" t="str">
        <f>D7</f>
        <v>UTILITY NAME</v>
      </c>
      <c r="J140" s="5"/>
      <c r="K140" s="5"/>
      <c r="L140" s="4"/>
      <c r="N140" s="5"/>
      <c r="O140" s="5"/>
      <c r="P140" s="4"/>
    </row>
    <row r="141" spans="1:16">
      <c r="A141" s="1"/>
      <c r="B141" s="14" t="s">
        <v>41</v>
      </c>
      <c r="C141" s="14" t="s">
        <v>42</v>
      </c>
      <c r="D141" s="14" t="s">
        <v>43</v>
      </c>
      <c r="E141" s="5" t="s">
        <v>3</v>
      </c>
      <c r="F141" s="5"/>
      <c r="G141" s="40" t="s">
        <v>44</v>
      </c>
      <c r="H141" s="5"/>
      <c r="I141" s="41" t="s">
        <v>45</v>
      </c>
      <c r="J141" s="5"/>
      <c r="K141" s="5"/>
      <c r="L141" s="4"/>
      <c r="N141" s="12"/>
      <c r="O141" s="5"/>
      <c r="P141" s="4"/>
    </row>
    <row r="142" spans="1:16">
      <c r="A142" s="1" t="s">
        <v>6</v>
      </c>
      <c r="B142" s="4"/>
      <c r="C142" s="42" t="s">
        <v>46</v>
      </c>
      <c r="D142" s="5"/>
      <c r="E142" s="5"/>
      <c r="F142" s="5"/>
      <c r="G142" s="1"/>
      <c r="H142" s="5"/>
      <c r="I142" s="43" t="s">
        <v>47</v>
      </c>
      <c r="J142" s="5"/>
      <c r="K142" s="43"/>
      <c r="L142" s="4"/>
      <c r="N142" s="1"/>
      <c r="O142" s="5"/>
      <c r="P142" s="4"/>
    </row>
    <row r="143" spans="1:16" ht="16.5" thickBot="1">
      <c r="A143" s="19" t="s">
        <v>8</v>
      </c>
      <c r="B143" s="4"/>
      <c r="C143" s="44" t="s">
        <v>48</v>
      </c>
      <c r="D143" s="43" t="s">
        <v>49</v>
      </c>
      <c r="E143" s="45"/>
      <c r="F143" s="43" t="s">
        <v>50</v>
      </c>
      <c r="H143" s="45"/>
      <c r="I143" s="1" t="s">
        <v>51</v>
      </c>
      <c r="J143" s="5"/>
      <c r="K143" s="43"/>
      <c r="L143" s="5" t="s">
        <v>3</v>
      </c>
      <c r="N143" s="43"/>
      <c r="O143" s="5"/>
      <c r="P143" s="4"/>
    </row>
    <row r="144" spans="1:16">
      <c r="A144" s="1"/>
      <c r="B144" s="4" t="s">
        <v>293</v>
      </c>
      <c r="C144" s="5"/>
      <c r="D144" s="5"/>
      <c r="E144" s="5"/>
      <c r="F144" s="5"/>
      <c r="G144" s="5"/>
      <c r="H144" s="5"/>
      <c r="I144" s="5"/>
      <c r="J144" s="5"/>
      <c r="K144" s="5"/>
      <c r="L144" s="4"/>
      <c r="N144" s="5"/>
      <c r="O144" s="5"/>
      <c r="P144" s="4"/>
    </row>
    <row r="145" spans="1:16">
      <c r="A145" s="1">
        <v>1</v>
      </c>
      <c r="B145" s="4" t="s">
        <v>80</v>
      </c>
      <c r="C145" s="3" t="s">
        <v>265</v>
      </c>
      <c r="D145" s="50">
        <v>0</v>
      </c>
      <c r="E145" s="5"/>
      <c r="F145" s="5" t="s">
        <v>76</v>
      </c>
      <c r="G145" s="48">
        <f>I225</f>
        <v>0</v>
      </c>
      <c r="H145" s="5"/>
      <c r="I145" s="5">
        <f t="shared" ref="I145:I153" si="1">+G145*D145</f>
        <v>0</v>
      </c>
      <c r="J145" s="12"/>
      <c r="K145" s="5"/>
      <c r="L145" s="4"/>
      <c r="N145" s="5"/>
      <c r="O145" s="14"/>
      <c r="P145" s="5" t="s">
        <v>3</v>
      </c>
    </row>
    <row r="146" spans="1:16">
      <c r="A146" s="57" t="s">
        <v>197</v>
      </c>
      <c r="B146" s="58" t="s">
        <v>231</v>
      </c>
      <c r="C146" s="59"/>
      <c r="D146" s="50">
        <v>0</v>
      </c>
      <c r="E146" s="5"/>
      <c r="F146" s="134"/>
      <c r="G146" s="48">
        <v>1</v>
      </c>
      <c r="H146" s="5"/>
      <c r="I146" s="5">
        <f>+G146*D146</f>
        <v>0</v>
      </c>
      <c r="J146" s="12"/>
      <c r="K146" s="5"/>
      <c r="L146" s="4"/>
      <c r="N146" s="5"/>
      <c r="O146" s="14"/>
      <c r="P146" s="5"/>
    </row>
    <row r="147" spans="1:16">
      <c r="A147" s="1">
        <v>2</v>
      </c>
      <c r="B147" s="4" t="s">
        <v>81</v>
      </c>
      <c r="C147" s="3" t="s">
        <v>3</v>
      </c>
      <c r="D147" s="50">
        <v>0</v>
      </c>
      <c r="E147" s="5"/>
      <c r="F147" s="5" t="s">
        <v>76</v>
      </c>
      <c r="G147" s="48">
        <f>+G145</f>
        <v>0</v>
      </c>
      <c r="H147" s="5"/>
      <c r="I147" s="5">
        <f t="shared" si="1"/>
        <v>0</v>
      </c>
      <c r="J147" s="12"/>
      <c r="K147" s="5"/>
      <c r="L147" s="4"/>
      <c r="N147" s="5"/>
      <c r="O147" s="14"/>
      <c r="P147" s="5"/>
    </row>
    <row r="148" spans="1:16">
      <c r="A148" s="1">
        <v>3</v>
      </c>
      <c r="B148" s="4" t="s">
        <v>82</v>
      </c>
      <c r="C148" s="3" t="s">
        <v>266</v>
      </c>
      <c r="D148" s="50">
        <v>0</v>
      </c>
      <c r="E148" s="5"/>
      <c r="F148" s="5" t="s">
        <v>58</v>
      </c>
      <c r="G148" s="48">
        <f>I232</f>
        <v>0</v>
      </c>
      <c r="H148" s="5"/>
      <c r="I148" s="5">
        <f t="shared" si="1"/>
        <v>0</v>
      </c>
      <c r="J148" s="5"/>
      <c r="K148" s="5" t="s">
        <v>3</v>
      </c>
      <c r="L148" s="4"/>
      <c r="N148" s="5"/>
      <c r="O148" s="14"/>
      <c r="P148" s="4"/>
    </row>
    <row r="149" spans="1:16">
      <c r="A149" s="1">
        <v>4</v>
      </c>
      <c r="B149" s="4" t="s">
        <v>83</v>
      </c>
      <c r="C149" s="5"/>
      <c r="D149" s="50">
        <v>0</v>
      </c>
      <c r="E149" s="5"/>
      <c r="F149" s="5" t="str">
        <f>+F148</f>
        <v>W/S</v>
      </c>
      <c r="G149" s="48">
        <f>I232</f>
        <v>0</v>
      </c>
      <c r="H149" s="5"/>
      <c r="I149" s="5">
        <f t="shared" si="1"/>
        <v>0</v>
      </c>
      <c r="J149" s="5"/>
      <c r="K149" s="5"/>
      <c r="L149" s="4"/>
      <c r="N149" s="5"/>
      <c r="O149" s="14"/>
      <c r="P149" s="4"/>
    </row>
    <row r="150" spans="1:16">
      <c r="A150" s="1">
        <v>5</v>
      </c>
      <c r="B150" s="4" t="s">
        <v>232</v>
      </c>
      <c r="C150" s="5"/>
      <c r="D150" s="50">
        <v>0</v>
      </c>
      <c r="E150" s="5"/>
      <c r="F150" s="5" t="str">
        <f>+F149</f>
        <v>W/S</v>
      </c>
      <c r="G150" s="48">
        <f>I232</f>
        <v>0</v>
      </c>
      <c r="H150" s="5"/>
      <c r="I150" s="5">
        <f t="shared" si="1"/>
        <v>0</v>
      </c>
      <c r="J150" s="5"/>
      <c r="K150" s="5"/>
      <c r="L150" s="4"/>
      <c r="N150" s="5"/>
      <c r="O150" s="14"/>
      <c r="P150" s="4"/>
    </row>
    <row r="151" spans="1:16">
      <c r="A151" s="1" t="s">
        <v>180</v>
      </c>
      <c r="B151" s="4" t="s">
        <v>233</v>
      </c>
      <c r="C151" s="5"/>
      <c r="D151" s="50">
        <v>0</v>
      </c>
      <c r="E151" s="5"/>
      <c r="F151" s="5" t="str">
        <f>+F145</f>
        <v>TE</v>
      </c>
      <c r="G151" s="48">
        <f>+G145</f>
        <v>0</v>
      </c>
      <c r="H151" s="5"/>
      <c r="I151" s="5">
        <f t="shared" si="1"/>
        <v>0</v>
      </c>
      <c r="J151" s="5"/>
      <c r="K151" s="5"/>
      <c r="L151" s="4"/>
      <c r="N151" s="5"/>
      <c r="O151" s="14"/>
      <c r="P151" s="4"/>
    </row>
    <row r="152" spans="1:16">
      <c r="A152" s="1">
        <v>6</v>
      </c>
      <c r="B152" s="4" t="s">
        <v>59</v>
      </c>
      <c r="C152" s="5"/>
      <c r="D152" s="50">
        <v>0</v>
      </c>
      <c r="E152" s="5"/>
      <c r="F152" s="5" t="s">
        <v>60</v>
      </c>
      <c r="G152" s="48">
        <f>K236</f>
        <v>0</v>
      </c>
      <c r="H152" s="5"/>
      <c r="I152" s="5">
        <f t="shared" si="1"/>
        <v>0</v>
      </c>
      <c r="J152" s="5"/>
      <c r="K152" s="5"/>
      <c r="L152" s="4"/>
      <c r="N152" s="5"/>
      <c r="O152" s="14"/>
      <c r="P152" s="4"/>
    </row>
    <row r="153" spans="1:16" ht="16.5" thickBot="1">
      <c r="A153" s="1">
        <v>7</v>
      </c>
      <c r="B153" s="4" t="s">
        <v>84</v>
      </c>
      <c r="C153" s="5"/>
      <c r="D153" s="49">
        <v>0</v>
      </c>
      <c r="E153" s="5"/>
      <c r="F153" s="5" t="s">
        <v>54</v>
      </c>
      <c r="G153" s="48">
        <v>1</v>
      </c>
      <c r="H153" s="5"/>
      <c r="I153" s="26">
        <f t="shared" si="1"/>
        <v>0</v>
      </c>
      <c r="J153" s="5"/>
      <c r="K153" s="5"/>
      <c r="L153" s="4"/>
      <c r="N153" s="5"/>
      <c r="O153" s="39"/>
      <c r="P153" s="4"/>
    </row>
    <row r="154" spans="1:16">
      <c r="A154" s="57">
        <v>8</v>
      </c>
      <c r="B154" s="58" t="s">
        <v>267</v>
      </c>
      <c r="C154" s="8"/>
      <c r="D154" s="8">
        <f>+D145-D147+D148-D149-D150+D151+D152+D153-D146</f>
        <v>0</v>
      </c>
      <c r="E154" s="8"/>
      <c r="F154" s="8"/>
      <c r="G154" s="8"/>
      <c r="H154" s="8"/>
      <c r="I154" s="8">
        <f>+I145-I147+I148-I149-I150+I151+I152+I153-I146</f>
        <v>0</v>
      </c>
      <c r="J154" s="8"/>
      <c r="K154" s="8"/>
      <c r="L154" s="8"/>
      <c r="M154" s="59"/>
      <c r="N154" s="133"/>
      <c r="O154" s="60"/>
      <c r="P154" s="4"/>
    </row>
    <row r="155" spans="1:16">
      <c r="A155" s="1"/>
      <c r="C155" s="5"/>
      <c r="E155" s="5"/>
      <c r="F155" s="5"/>
      <c r="G155" s="5"/>
      <c r="H155" s="5"/>
      <c r="J155" s="5"/>
      <c r="K155" s="5"/>
      <c r="L155" s="5" t="s">
        <v>3</v>
      </c>
      <c r="N155" s="5"/>
      <c r="O155" s="5"/>
      <c r="P155" s="4"/>
    </row>
    <row r="156" spans="1:16">
      <c r="A156" s="1"/>
      <c r="B156" s="4" t="s">
        <v>294</v>
      </c>
      <c r="C156" s="5"/>
      <c r="D156" s="5"/>
      <c r="E156" s="5"/>
      <c r="F156" s="5"/>
      <c r="G156" s="5"/>
      <c r="H156" s="5"/>
      <c r="I156" s="5"/>
      <c r="J156" s="5"/>
      <c r="K156" s="5"/>
      <c r="L156" s="5" t="s">
        <v>3</v>
      </c>
      <c r="N156" s="5"/>
      <c r="O156" s="5"/>
      <c r="P156" s="4"/>
    </row>
    <row r="157" spans="1:16">
      <c r="A157" s="1">
        <v>9</v>
      </c>
      <c r="B157" s="4" t="str">
        <f>+B145</f>
        <v xml:space="preserve">  Transmission </v>
      </c>
      <c r="C157" s="3" t="s">
        <v>3</v>
      </c>
      <c r="D157" s="50">
        <v>0</v>
      </c>
      <c r="E157" s="5"/>
      <c r="F157" s="5" t="s">
        <v>14</v>
      </c>
      <c r="G157" s="48">
        <f>+G110</f>
        <v>0</v>
      </c>
      <c r="H157" s="5"/>
      <c r="I157" s="5">
        <f>+G157*D157</f>
        <v>0</v>
      </c>
      <c r="J157" s="5"/>
      <c r="K157" s="7"/>
      <c r="L157" s="4"/>
      <c r="N157" s="5"/>
      <c r="O157" s="14"/>
      <c r="P157" s="5" t="s">
        <v>3</v>
      </c>
    </row>
    <row r="158" spans="1:16">
      <c r="A158" s="1">
        <v>10</v>
      </c>
      <c r="B158" s="4" t="s">
        <v>295</v>
      </c>
      <c r="C158" s="3" t="s">
        <v>3</v>
      </c>
      <c r="D158" s="50">
        <v>0</v>
      </c>
      <c r="E158" s="5"/>
      <c r="F158" s="5" t="s">
        <v>58</v>
      </c>
      <c r="G158" s="48">
        <f>+G148</f>
        <v>0</v>
      </c>
      <c r="H158" s="5"/>
      <c r="I158" s="5">
        <f>+G158*D158</f>
        <v>0</v>
      </c>
      <c r="J158" s="5"/>
      <c r="K158" s="7"/>
      <c r="L158" s="4"/>
      <c r="N158" s="5"/>
      <c r="O158" s="14"/>
      <c r="P158" s="5" t="s">
        <v>3</v>
      </c>
    </row>
    <row r="159" spans="1:16" ht="16.5" thickBot="1">
      <c r="A159" s="1">
        <v>11</v>
      </c>
      <c r="B159" s="4" t="str">
        <f>+B152</f>
        <v xml:space="preserve">  Common</v>
      </c>
      <c r="C159" s="5"/>
      <c r="D159" s="49">
        <v>0</v>
      </c>
      <c r="E159" s="5"/>
      <c r="F159" s="5" t="s">
        <v>60</v>
      </c>
      <c r="G159" s="48">
        <f>+G152</f>
        <v>0</v>
      </c>
      <c r="H159" s="5"/>
      <c r="I159" s="26">
        <f>+G159*D159</f>
        <v>0</v>
      </c>
      <c r="J159" s="5"/>
      <c r="K159" s="7"/>
      <c r="L159" s="4"/>
      <c r="N159" s="5"/>
      <c r="O159" s="14"/>
      <c r="P159" s="5" t="s">
        <v>3</v>
      </c>
    </row>
    <row r="160" spans="1:16">
      <c r="A160" s="1">
        <v>12</v>
      </c>
      <c r="B160" s="4" t="s">
        <v>234</v>
      </c>
      <c r="C160" s="5"/>
      <c r="D160" s="5">
        <f>SUM(D157:D159)</f>
        <v>0</v>
      </c>
      <c r="E160" s="5"/>
      <c r="F160" s="5"/>
      <c r="G160" s="5"/>
      <c r="H160" s="5"/>
      <c r="I160" s="5">
        <f>SUM(I157:I159)</f>
        <v>0</v>
      </c>
      <c r="J160" s="5"/>
      <c r="K160" s="5"/>
      <c r="L160" s="4"/>
      <c r="N160" s="51"/>
      <c r="O160" s="5"/>
      <c r="P160" s="4"/>
    </row>
    <row r="161" spans="1:16">
      <c r="A161" s="1"/>
      <c r="B161" s="4"/>
      <c r="C161" s="5"/>
      <c r="D161" s="5"/>
      <c r="E161" s="5"/>
      <c r="F161" s="5"/>
      <c r="G161" s="5"/>
      <c r="H161" s="5"/>
      <c r="I161" s="5"/>
      <c r="J161" s="5"/>
      <c r="K161" s="5"/>
      <c r="L161" s="4"/>
      <c r="N161" s="5"/>
      <c r="O161" s="5"/>
      <c r="P161" s="4"/>
    </row>
    <row r="162" spans="1:16">
      <c r="A162" s="1" t="s">
        <v>3</v>
      </c>
      <c r="B162" s="4" t="s">
        <v>235</v>
      </c>
      <c r="D162" s="5"/>
      <c r="E162" s="5"/>
      <c r="F162" s="5"/>
      <c r="G162" s="5"/>
      <c r="H162" s="5"/>
      <c r="I162" s="5"/>
      <c r="J162" s="5"/>
      <c r="K162" s="5"/>
      <c r="L162" s="4"/>
      <c r="N162" s="5"/>
      <c r="O162" s="5"/>
      <c r="P162" s="4"/>
    </row>
    <row r="163" spans="1:16">
      <c r="A163" s="1"/>
      <c r="B163" s="4" t="s">
        <v>85</v>
      </c>
      <c r="E163" s="5"/>
      <c r="F163" s="5"/>
      <c r="H163" s="5"/>
      <c r="J163" s="5"/>
      <c r="K163" s="7"/>
      <c r="L163" s="4"/>
      <c r="N163" s="53"/>
      <c r="O163" s="14"/>
      <c r="P163" s="4"/>
    </row>
    <row r="164" spans="1:16">
      <c r="A164" s="1">
        <v>13</v>
      </c>
      <c r="B164" s="4" t="s">
        <v>86</v>
      </c>
      <c r="C164" s="5"/>
      <c r="D164" s="50">
        <v>0</v>
      </c>
      <c r="E164" s="5"/>
      <c r="F164" s="5" t="s">
        <v>58</v>
      </c>
      <c r="G164" s="23">
        <f>+G158</f>
        <v>0</v>
      </c>
      <c r="H164" s="5"/>
      <c r="I164" s="5">
        <f>+G164*D164</f>
        <v>0</v>
      </c>
      <c r="J164" s="5"/>
      <c r="K164" s="7"/>
      <c r="L164" s="4"/>
      <c r="N164" s="53"/>
      <c r="O164" s="14"/>
      <c r="P164" s="4"/>
    </row>
    <row r="165" spans="1:16">
      <c r="A165" s="1">
        <v>14</v>
      </c>
      <c r="B165" s="4" t="s">
        <v>87</v>
      </c>
      <c r="C165" s="5"/>
      <c r="D165" s="50">
        <v>0</v>
      </c>
      <c r="E165" s="5"/>
      <c r="F165" s="5" t="str">
        <f>+F164</f>
        <v>W/S</v>
      </c>
      <c r="G165" s="23">
        <f>+G164</f>
        <v>0</v>
      </c>
      <c r="H165" s="5"/>
      <c r="I165" s="5">
        <f>+G165*D165</f>
        <v>0</v>
      </c>
      <c r="J165" s="5"/>
      <c r="K165" s="7"/>
      <c r="L165" s="4"/>
      <c r="N165" s="53"/>
      <c r="O165" s="14"/>
      <c r="P165" s="4"/>
    </row>
    <row r="166" spans="1:16">
      <c r="A166" s="1">
        <v>15</v>
      </c>
      <c r="B166" s="4" t="s">
        <v>88</v>
      </c>
      <c r="C166" s="5"/>
      <c r="E166" s="5"/>
      <c r="F166" s="5"/>
      <c r="H166" s="5"/>
      <c r="J166" s="5"/>
      <c r="K166" s="7"/>
      <c r="L166" s="4"/>
      <c r="N166" s="53"/>
      <c r="O166" s="14"/>
      <c r="P166" s="4"/>
    </row>
    <row r="167" spans="1:16">
      <c r="A167" s="1">
        <v>16</v>
      </c>
      <c r="B167" s="4" t="s">
        <v>89</v>
      </c>
      <c r="C167" s="5"/>
      <c r="D167" s="50">
        <v>0</v>
      </c>
      <c r="E167" s="5"/>
      <c r="F167" s="5" t="s">
        <v>78</v>
      </c>
      <c r="G167" s="23">
        <f>+G84</f>
        <v>0</v>
      </c>
      <c r="H167" s="5"/>
      <c r="I167" s="5">
        <f>+G167*D167</f>
        <v>0</v>
      </c>
      <c r="J167" s="5"/>
      <c r="K167" s="7"/>
      <c r="L167" s="4"/>
      <c r="N167" s="53"/>
      <c r="O167" s="14"/>
      <c r="P167" s="4"/>
    </row>
    <row r="168" spans="1:16">
      <c r="A168" s="1">
        <v>17</v>
      </c>
      <c r="B168" s="4" t="s">
        <v>90</v>
      </c>
      <c r="C168" s="5"/>
      <c r="D168" s="50">
        <v>0</v>
      </c>
      <c r="E168" s="5"/>
      <c r="F168" s="5" t="s">
        <v>54</v>
      </c>
      <c r="G168" s="61" t="s">
        <v>179</v>
      </c>
      <c r="H168" s="5"/>
      <c r="I168" s="5">
        <v>0</v>
      </c>
      <c r="J168" s="5"/>
      <c r="K168" s="7"/>
      <c r="L168" s="4"/>
      <c r="N168" s="53"/>
      <c r="O168" s="14"/>
      <c r="P168" s="4"/>
    </row>
    <row r="169" spans="1:16">
      <c r="A169" s="1">
        <v>18</v>
      </c>
      <c r="B169" s="4" t="s">
        <v>91</v>
      </c>
      <c r="C169" s="5"/>
      <c r="D169" s="50">
        <v>0</v>
      </c>
      <c r="E169" s="5"/>
      <c r="F169" s="5" t="str">
        <f>+F167</f>
        <v>GP</v>
      </c>
      <c r="G169" s="23">
        <f>+G167</f>
        <v>0</v>
      </c>
      <c r="H169" s="5"/>
      <c r="I169" s="5">
        <f>+G169*D169</f>
        <v>0</v>
      </c>
      <c r="J169" s="5"/>
      <c r="K169" s="7"/>
      <c r="L169" s="4"/>
      <c r="N169" s="53"/>
      <c r="O169" s="14"/>
      <c r="P169" s="4"/>
    </row>
    <row r="170" spans="1:16" ht="16.5" thickBot="1">
      <c r="A170" s="1">
        <v>19</v>
      </c>
      <c r="B170" s="4" t="s">
        <v>92</v>
      </c>
      <c r="C170" s="5"/>
      <c r="D170" s="49">
        <v>0</v>
      </c>
      <c r="E170" s="5"/>
      <c r="F170" s="5" t="s">
        <v>78</v>
      </c>
      <c r="G170" s="23">
        <f>+G169</f>
        <v>0</v>
      </c>
      <c r="H170" s="5"/>
      <c r="I170" s="26">
        <f>+G170*D170</f>
        <v>0</v>
      </c>
      <c r="J170" s="5"/>
      <c r="K170" s="7"/>
      <c r="L170" s="4"/>
      <c r="N170" s="53"/>
      <c r="O170" s="14"/>
      <c r="P170" s="4"/>
    </row>
    <row r="171" spans="1:16">
      <c r="A171" s="1">
        <v>20</v>
      </c>
      <c r="B171" s="4" t="s">
        <v>93</v>
      </c>
      <c r="C171" s="5"/>
      <c r="D171" s="5">
        <f>SUM(D164:D170)</f>
        <v>0</v>
      </c>
      <c r="E171" s="5"/>
      <c r="F171" s="5"/>
      <c r="G171" s="23"/>
      <c r="H171" s="5"/>
      <c r="I171" s="5">
        <f>SUM(I164:I170)</f>
        <v>0</v>
      </c>
      <c r="J171" s="5"/>
      <c r="K171" s="5"/>
      <c r="L171" s="5" t="s">
        <v>3</v>
      </c>
      <c r="N171" s="51"/>
      <c r="O171" s="5"/>
      <c r="P171" s="4"/>
    </row>
    <row r="172" spans="1:16">
      <c r="A172" s="1" t="s">
        <v>94</v>
      </c>
      <c r="B172" s="4"/>
      <c r="C172" s="5"/>
      <c r="D172" s="5"/>
      <c r="E172" s="5"/>
      <c r="F172" s="5"/>
      <c r="G172" s="23"/>
      <c r="H172" s="5"/>
      <c r="I172" s="5"/>
      <c r="J172" s="5"/>
      <c r="K172" s="5"/>
      <c r="L172" s="5"/>
      <c r="N172" s="5"/>
      <c r="O172" s="5"/>
      <c r="P172" s="4"/>
    </row>
    <row r="173" spans="1:16">
      <c r="A173" s="1" t="s">
        <v>3</v>
      </c>
      <c r="B173" s="4" t="s">
        <v>95</v>
      </c>
      <c r="C173" s="62" t="s">
        <v>211</v>
      </c>
      <c r="D173" s="5"/>
      <c r="E173" s="5"/>
      <c r="F173" s="5" t="s">
        <v>54</v>
      </c>
      <c r="G173" s="63"/>
      <c r="H173" s="5"/>
      <c r="I173" s="5"/>
      <c r="J173" s="5"/>
      <c r="L173" s="5"/>
      <c r="N173" s="5"/>
      <c r="O173" s="39"/>
      <c r="P173" s="5" t="s">
        <v>3</v>
      </c>
    </row>
    <row r="174" spans="1:16">
      <c r="A174" s="1">
        <v>21</v>
      </c>
      <c r="B174" s="64" t="s">
        <v>96</v>
      </c>
      <c r="C174" s="5"/>
      <c r="D174" s="65">
        <f>IF(D289&gt;0,1-(((1-D290)*(1-D289))/(1-D290*D289*D291)),0)</f>
        <v>0</v>
      </c>
      <c r="E174" s="5"/>
      <c r="G174" s="63"/>
      <c r="H174" s="5"/>
      <c r="J174" s="5"/>
      <c r="L174" s="5"/>
      <c r="N174" s="5"/>
      <c r="O174" s="39"/>
      <c r="P174" s="5"/>
    </row>
    <row r="175" spans="1:16">
      <c r="A175" s="1">
        <v>22</v>
      </c>
      <c r="B175" s="3" t="s">
        <v>97</v>
      </c>
      <c r="C175" s="5"/>
      <c r="D175" s="65">
        <f>IF(I246&gt;0,(D174/(1-D174))*(1-I244/I246),0)</f>
        <v>0</v>
      </c>
      <c r="E175" s="5"/>
      <c r="G175" s="63"/>
      <c r="H175" s="5"/>
      <c r="J175" s="5"/>
      <c r="L175" s="5"/>
      <c r="N175" s="5"/>
      <c r="O175" s="14"/>
      <c r="P175" s="5"/>
    </row>
    <row r="176" spans="1:16">
      <c r="A176" s="1"/>
      <c r="B176" s="4" t="s">
        <v>296</v>
      </c>
      <c r="C176" s="5"/>
      <c r="D176" s="5"/>
      <c r="E176" s="5"/>
      <c r="G176" s="63"/>
      <c r="H176" s="5"/>
      <c r="J176" s="5"/>
      <c r="L176" s="5"/>
      <c r="N176" s="5"/>
      <c r="O176" s="14"/>
      <c r="P176" s="5"/>
    </row>
    <row r="177" spans="1:16">
      <c r="A177" s="1"/>
      <c r="B177" s="4" t="s">
        <v>98</v>
      </c>
      <c r="C177" s="5"/>
      <c r="D177" s="5"/>
      <c r="E177" s="5"/>
      <c r="G177" s="63"/>
      <c r="H177" s="5"/>
      <c r="J177" s="5"/>
      <c r="L177" s="5"/>
      <c r="N177" s="5"/>
      <c r="O177" s="14"/>
      <c r="P177" s="5"/>
    </row>
    <row r="178" spans="1:16">
      <c r="A178" s="1">
        <v>23</v>
      </c>
      <c r="B178" s="64" t="s">
        <v>99</v>
      </c>
      <c r="C178" s="5"/>
      <c r="D178" s="66">
        <f>IF(D174&gt;0,1/(1-D174),0)</f>
        <v>0</v>
      </c>
      <c r="E178" s="5"/>
      <c r="G178" s="63"/>
      <c r="H178" s="5"/>
      <c r="J178" s="5"/>
      <c r="L178" s="4"/>
      <c r="N178" s="5"/>
      <c r="O178" s="14"/>
      <c r="P178" s="5"/>
    </row>
    <row r="179" spans="1:16">
      <c r="A179" s="1">
        <v>24</v>
      </c>
      <c r="B179" s="58" t="s">
        <v>299</v>
      </c>
      <c r="C179" s="5"/>
      <c r="D179" s="50">
        <v>0</v>
      </c>
      <c r="E179" s="5"/>
      <c r="G179" s="63"/>
      <c r="H179" s="5"/>
      <c r="J179" s="5"/>
      <c r="L179" s="4"/>
      <c r="N179" s="5"/>
      <c r="O179" s="14"/>
      <c r="P179" s="5"/>
    </row>
    <row r="180" spans="1:16">
      <c r="A180" s="1"/>
      <c r="B180" s="4"/>
      <c r="C180" s="5"/>
      <c r="D180" s="5"/>
      <c r="E180" s="5"/>
      <c r="G180" s="63"/>
      <c r="H180" s="5"/>
      <c r="J180" s="5"/>
      <c r="L180" s="4"/>
      <c r="N180" s="5"/>
      <c r="O180" s="14"/>
      <c r="P180" s="5"/>
    </row>
    <row r="181" spans="1:16">
      <c r="A181" s="1">
        <v>25</v>
      </c>
      <c r="B181" s="64" t="s">
        <v>100</v>
      </c>
      <c r="C181" s="62"/>
      <c r="D181" s="5">
        <f>D175*D185</f>
        <v>0</v>
      </c>
      <c r="E181" s="5"/>
      <c r="F181" s="5" t="s">
        <v>54</v>
      </c>
      <c r="G181" s="23"/>
      <c r="H181" s="5"/>
      <c r="I181" s="5">
        <f>D175*I185</f>
        <v>0</v>
      </c>
      <c r="J181" s="5"/>
      <c r="L181" s="4"/>
      <c r="N181" s="5"/>
      <c r="O181" s="14"/>
      <c r="P181" s="5"/>
    </row>
    <row r="182" spans="1:16" ht="16.5" thickBot="1">
      <c r="A182" s="1">
        <v>26</v>
      </c>
      <c r="B182" s="3" t="s">
        <v>101</v>
      </c>
      <c r="C182" s="62"/>
      <c r="D182" s="26">
        <f>D178*D179</f>
        <v>0</v>
      </c>
      <c r="E182" s="5"/>
      <c r="F182" s="3" t="s">
        <v>65</v>
      </c>
      <c r="G182" s="23">
        <f>G100</f>
        <v>0</v>
      </c>
      <c r="H182" s="5"/>
      <c r="I182" s="26">
        <f>G182*D182</f>
        <v>0</v>
      </c>
      <c r="J182" s="5"/>
      <c r="L182" s="5" t="s">
        <v>3</v>
      </c>
      <c r="N182" s="5"/>
      <c r="O182" s="14"/>
      <c r="P182" s="5"/>
    </row>
    <row r="183" spans="1:16">
      <c r="A183" s="1">
        <v>27</v>
      </c>
      <c r="B183" s="67" t="s">
        <v>102</v>
      </c>
      <c r="C183" s="3" t="s">
        <v>103</v>
      </c>
      <c r="D183" s="9">
        <f>+D181+D182</f>
        <v>0</v>
      </c>
      <c r="E183" s="5"/>
      <c r="F183" s="5" t="s">
        <v>3</v>
      </c>
      <c r="G183" s="23" t="s">
        <v>3</v>
      </c>
      <c r="H183" s="5"/>
      <c r="I183" s="9">
        <f>+I181+I182</f>
        <v>0</v>
      </c>
      <c r="J183" s="5"/>
      <c r="L183" s="5"/>
      <c r="N183" s="5"/>
      <c r="O183" s="14"/>
      <c r="P183" s="5"/>
    </row>
    <row r="184" spans="1:16">
      <c r="A184" s="1" t="s">
        <v>3</v>
      </c>
      <c r="C184" s="68"/>
      <c r="D184" s="5"/>
      <c r="E184" s="5"/>
      <c r="F184" s="5"/>
      <c r="G184" s="23"/>
      <c r="H184" s="5"/>
      <c r="I184" s="5"/>
      <c r="J184" s="5"/>
      <c r="K184" s="5"/>
      <c r="L184" s="5"/>
      <c r="N184" s="5"/>
      <c r="O184" s="5"/>
      <c r="P184" s="4"/>
    </row>
    <row r="185" spans="1:16">
      <c r="A185" s="1">
        <v>28</v>
      </c>
      <c r="B185" s="4" t="s">
        <v>104</v>
      </c>
      <c r="C185" s="7"/>
      <c r="D185" s="5">
        <f>+$I246*D118</f>
        <v>0</v>
      </c>
      <c r="E185" s="5"/>
      <c r="F185" s="5" t="s">
        <v>54</v>
      </c>
      <c r="G185" s="63"/>
      <c r="H185" s="5"/>
      <c r="I185" s="5">
        <f>+$I246*I118</f>
        <v>0</v>
      </c>
      <c r="J185" s="5"/>
      <c r="L185" s="4"/>
      <c r="N185" s="5"/>
      <c r="O185" s="14"/>
      <c r="P185" s="5" t="s">
        <v>3</v>
      </c>
    </row>
    <row r="186" spans="1:16">
      <c r="A186" s="1"/>
      <c r="B186" s="67" t="s">
        <v>105</v>
      </c>
      <c r="D186" s="5"/>
      <c r="E186" s="5"/>
      <c r="F186" s="5"/>
      <c r="G186" s="63"/>
      <c r="H186" s="5"/>
      <c r="I186" s="5"/>
      <c r="J186" s="5"/>
      <c r="K186" s="7"/>
      <c r="L186" s="12"/>
      <c r="N186" s="5"/>
      <c r="O186" s="14"/>
      <c r="P186" s="5"/>
    </row>
    <row r="187" spans="1:16">
      <c r="A187" s="1"/>
      <c r="B187" s="4"/>
      <c r="D187" s="6"/>
      <c r="E187" s="5"/>
      <c r="F187" s="5"/>
      <c r="G187" s="63"/>
      <c r="H187" s="5"/>
      <c r="I187" s="6"/>
      <c r="J187" s="5"/>
      <c r="K187" s="7"/>
      <c r="L187" s="12"/>
      <c r="N187" s="5"/>
      <c r="O187" s="14"/>
      <c r="P187" s="5"/>
    </row>
    <row r="188" spans="1:16">
      <c r="A188" s="1">
        <v>29</v>
      </c>
      <c r="B188" s="4" t="s">
        <v>236</v>
      </c>
      <c r="C188" s="5"/>
      <c r="D188" s="6">
        <f>+D185+D183+D171+D160+D154</f>
        <v>0</v>
      </c>
      <c r="E188" s="5"/>
      <c r="F188" s="5"/>
      <c r="G188" s="5"/>
      <c r="H188" s="5"/>
      <c r="I188" s="6">
        <f>+I185+I183+I171+I160+I154</f>
        <v>0</v>
      </c>
      <c r="J188" s="12"/>
      <c r="K188" s="12"/>
      <c r="L188" s="12"/>
      <c r="N188" s="12"/>
      <c r="O188" s="39"/>
      <c r="P188" s="4"/>
    </row>
    <row r="189" spans="1:16">
      <c r="A189" s="1"/>
      <c r="B189" s="4"/>
      <c r="C189" s="5"/>
      <c r="D189" s="6"/>
      <c r="E189" s="5"/>
      <c r="F189" s="5"/>
      <c r="G189" s="5"/>
      <c r="H189" s="5"/>
      <c r="I189" s="6"/>
      <c r="J189" s="12"/>
      <c r="K189" s="12"/>
      <c r="L189" s="12"/>
      <c r="N189" s="12"/>
      <c r="O189" s="39"/>
      <c r="P189" s="4"/>
    </row>
    <row r="190" spans="1:16">
      <c r="A190" s="1">
        <v>30</v>
      </c>
      <c r="B190" s="3" t="s">
        <v>273</v>
      </c>
      <c r="J190" s="12"/>
      <c r="K190" s="12"/>
      <c r="L190" s="12"/>
      <c r="N190" s="12"/>
      <c r="O190" s="39"/>
      <c r="P190" s="4"/>
    </row>
    <row r="191" spans="1:16">
      <c r="A191" s="1"/>
      <c r="B191" s="3" t="s">
        <v>206</v>
      </c>
      <c r="J191" s="12"/>
      <c r="K191" s="12"/>
      <c r="L191" s="12"/>
      <c r="N191" s="12"/>
      <c r="O191" s="39"/>
      <c r="P191" s="4"/>
    </row>
    <row r="192" spans="1:16">
      <c r="A192" s="1"/>
      <c r="B192" s="3" t="s">
        <v>207</v>
      </c>
      <c r="D192" s="135">
        <v>0</v>
      </c>
      <c r="E192" s="4"/>
      <c r="F192" s="4"/>
      <c r="G192" s="4"/>
      <c r="H192" s="4"/>
      <c r="I192" s="135">
        <v>0</v>
      </c>
      <c r="J192" s="12"/>
      <c r="K192" s="12"/>
      <c r="L192" s="12"/>
      <c r="N192" s="12"/>
      <c r="O192" s="39"/>
      <c r="P192" s="4"/>
    </row>
    <row r="193" spans="1:16">
      <c r="A193" s="1"/>
      <c r="B193" s="4"/>
      <c r="C193" s="5"/>
      <c r="D193" s="6"/>
      <c r="E193" s="5"/>
      <c r="F193" s="5"/>
      <c r="G193" s="5"/>
      <c r="H193" s="5"/>
      <c r="I193" s="6"/>
      <c r="J193" s="12"/>
      <c r="K193" s="12"/>
      <c r="L193" s="12"/>
      <c r="N193" s="12"/>
      <c r="O193" s="39"/>
      <c r="P193" s="4"/>
    </row>
    <row r="194" spans="1:16">
      <c r="A194" s="1" t="s">
        <v>277</v>
      </c>
      <c r="B194" s="59" t="s">
        <v>300</v>
      </c>
      <c r="C194" s="59"/>
      <c r="D194" s="59"/>
      <c r="J194" s="5"/>
      <c r="K194" s="5"/>
      <c r="L194" s="12"/>
      <c r="N194" s="5"/>
      <c r="O194" s="14"/>
      <c r="P194" s="5" t="s">
        <v>3</v>
      </c>
    </row>
    <row r="195" spans="1:16">
      <c r="A195" s="1"/>
      <c r="B195" s="3" t="s">
        <v>206</v>
      </c>
      <c r="J195" s="5"/>
      <c r="K195" s="5"/>
      <c r="L195" s="12"/>
      <c r="N195" s="5"/>
      <c r="O195" s="14"/>
      <c r="P195" s="5"/>
    </row>
    <row r="196" spans="1:16" ht="16.5" thickBot="1">
      <c r="A196" s="1"/>
      <c r="B196" s="3" t="s">
        <v>278</v>
      </c>
      <c r="D196" s="131">
        <v>0</v>
      </c>
      <c r="E196" s="4"/>
      <c r="F196" s="4"/>
      <c r="G196" s="4"/>
      <c r="H196" s="4"/>
      <c r="I196" s="131">
        <v>0</v>
      </c>
      <c r="J196" s="5"/>
      <c r="K196" s="5"/>
      <c r="L196" s="12"/>
      <c r="N196" s="5"/>
      <c r="O196" s="14"/>
      <c r="P196" s="5"/>
    </row>
    <row r="197" spans="1:16" ht="16.5" thickBot="1">
      <c r="A197" s="57">
        <v>31</v>
      </c>
      <c r="B197" s="59" t="s">
        <v>205</v>
      </c>
      <c r="C197" s="59"/>
      <c r="D197" s="132">
        <f>+D188-D192-D196</f>
        <v>0</v>
      </c>
      <c r="E197" s="59"/>
      <c r="F197" s="59"/>
      <c r="G197" s="59"/>
      <c r="H197" s="59"/>
      <c r="I197" s="132">
        <f>+I188-I192-I196</f>
        <v>0</v>
      </c>
      <c r="J197" s="8"/>
      <c r="K197" s="8"/>
      <c r="L197" s="129"/>
      <c r="M197" s="59"/>
      <c r="N197" s="8"/>
      <c r="O197" s="14"/>
      <c r="P197" s="5"/>
    </row>
    <row r="198" spans="1:16" ht="16.5" thickTop="1">
      <c r="A198" s="1"/>
      <c r="B198" s="3" t="s">
        <v>279</v>
      </c>
      <c r="J198" s="5"/>
      <c r="K198" s="5"/>
      <c r="L198" s="12"/>
      <c r="N198" s="5"/>
      <c r="O198" s="14"/>
      <c r="P198" s="5"/>
    </row>
    <row r="199" spans="1:16" s="70" customFormat="1">
      <c r="A199" s="69"/>
      <c r="J199" s="71"/>
      <c r="K199" s="71"/>
      <c r="L199" s="72"/>
      <c r="N199" s="71"/>
      <c r="O199" s="73"/>
      <c r="P199" s="71"/>
    </row>
    <row r="200" spans="1:16" s="70" customFormat="1">
      <c r="A200" s="69"/>
      <c r="J200" s="71"/>
      <c r="K200" s="71"/>
      <c r="L200" s="72"/>
      <c r="N200" s="71"/>
      <c r="O200" s="73"/>
      <c r="P200" s="71"/>
    </row>
    <row r="201" spans="1:16" s="70" customFormat="1">
      <c r="A201" s="69"/>
      <c r="J201" s="71"/>
      <c r="K201" s="74" t="s">
        <v>309</v>
      </c>
      <c r="L201" s="72"/>
      <c r="N201" s="71"/>
      <c r="O201" s="73"/>
      <c r="P201" s="71"/>
    </row>
    <row r="202" spans="1:16">
      <c r="B202" s="2"/>
      <c r="C202" s="2"/>
      <c r="D202" s="10"/>
      <c r="E202" s="2"/>
      <c r="F202" s="2"/>
      <c r="G202" s="2"/>
      <c r="H202" s="11"/>
      <c r="I202" s="11"/>
      <c r="J202" s="12"/>
      <c r="K202" s="13" t="s">
        <v>189</v>
      </c>
      <c r="L202" s="4"/>
      <c r="N202" s="12"/>
      <c r="O202" s="12"/>
      <c r="P202" s="12"/>
    </row>
    <row r="203" spans="1:16">
      <c r="A203" s="1"/>
      <c r="J203" s="5"/>
      <c r="K203" s="5"/>
      <c r="L203" s="4"/>
      <c r="N203" s="5"/>
      <c r="O203" s="14"/>
      <c r="P203" s="5"/>
    </row>
    <row r="204" spans="1:16">
      <c r="A204" s="1"/>
      <c r="B204" s="4" t="str">
        <f>B4</f>
        <v xml:space="preserve">Formula Rate - Non-Levelized </v>
      </c>
      <c r="D204" s="3" t="str">
        <f>D4</f>
        <v xml:space="preserve">   Rate Formula Template</v>
      </c>
      <c r="J204" s="5"/>
      <c r="K204" s="74" t="str">
        <f>K4</f>
        <v>For the 12 months ended 12/31/__</v>
      </c>
      <c r="L204" s="4"/>
      <c r="N204" s="5"/>
      <c r="O204" s="5"/>
      <c r="P204" s="4"/>
    </row>
    <row r="205" spans="1:16">
      <c r="A205" s="1"/>
      <c r="B205" s="4"/>
      <c r="D205" s="3" t="str">
        <f>D5</f>
        <v>Utilizing EIA Form 412 Data</v>
      </c>
      <c r="J205" s="5"/>
      <c r="K205" s="5"/>
      <c r="L205" s="4"/>
      <c r="N205" s="5"/>
      <c r="O205" s="5"/>
      <c r="P205" s="4"/>
    </row>
    <row r="206" spans="1:16" ht="9" customHeight="1">
      <c r="A206" s="1"/>
      <c r="J206" s="5"/>
      <c r="K206" s="5"/>
      <c r="L206" s="4"/>
      <c r="N206" s="5"/>
      <c r="O206" s="5"/>
      <c r="P206" s="4"/>
    </row>
    <row r="207" spans="1:16">
      <c r="A207" s="1"/>
      <c r="D207" s="3" t="str">
        <f>D7</f>
        <v>UTILITY NAME</v>
      </c>
      <c r="J207" s="5"/>
      <c r="K207" s="5"/>
      <c r="L207" s="4"/>
      <c r="N207" s="5"/>
      <c r="O207" s="5"/>
      <c r="P207" s="4"/>
    </row>
    <row r="208" spans="1:16">
      <c r="A208" s="1" t="s">
        <v>6</v>
      </c>
      <c r="C208" s="4"/>
      <c r="D208" s="4"/>
      <c r="E208" s="4"/>
      <c r="F208" s="4"/>
      <c r="G208" s="4"/>
      <c r="H208" s="4"/>
      <c r="I208" s="4"/>
      <c r="J208" s="4"/>
      <c r="K208" s="4"/>
      <c r="L208" s="75"/>
      <c r="N208" s="4"/>
      <c r="O208" s="4"/>
      <c r="P208" s="4"/>
    </row>
    <row r="209" spans="1:17" ht="16.5" thickBot="1">
      <c r="A209" s="19" t="s">
        <v>8</v>
      </c>
      <c r="C209" s="46" t="s">
        <v>106</v>
      </c>
      <c r="E209" s="12"/>
      <c r="F209" s="12"/>
      <c r="G209" s="12"/>
      <c r="H209" s="12"/>
      <c r="I209" s="12"/>
      <c r="J209" s="5"/>
      <c r="K209" s="5"/>
      <c r="L209" s="75"/>
      <c r="N209" s="12"/>
      <c r="O209" s="5"/>
      <c r="P209" s="4"/>
    </row>
    <row r="210" spans="1:17">
      <c r="A210" s="1"/>
      <c r="B210" s="2" t="s">
        <v>109</v>
      </c>
      <c r="C210" s="12"/>
      <c r="D210" s="12"/>
      <c r="E210" s="12"/>
      <c r="F210" s="12"/>
      <c r="G210" s="12"/>
      <c r="H210" s="12"/>
      <c r="I210" s="12"/>
      <c r="J210" s="5"/>
      <c r="K210" s="5"/>
      <c r="L210" s="4"/>
      <c r="N210" s="12"/>
      <c r="O210" s="5"/>
      <c r="P210" s="4"/>
    </row>
    <row r="211" spans="1:17">
      <c r="A211" s="1">
        <v>1</v>
      </c>
      <c r="B211" s="11" t="s">
        <v>237</v>
      </c>
      <c r="C211" s="12"/>
      <c r="D211" s="5"/>
      <c r="E211" s="5"/>
      <c r="F211" s="5"/>
      <c r="G211" s="5"/>
      <c r="H211" s="5"/>
      <c r="I211" s="5">
        <f>D80</f>
        <v>0</v>
      </c>
      <c r="J211" s="5"/>
      <c r="K211" s="5"/>
      <c r="L211" s="4"/>
      <c r="N211" s="12"/>
      <c r="O211" s="5"/>
      <c r="P211" s="4"/>
    </row>
    <row r="212" spans="1:17">
      <c r="A212" s="1">
        <v>2</v>
      </c>
      <c r="B212" s="11" t="s">
        <v>238</v>
      </c>
      <c r="I212" s="50">
        <v>0</v>
      </c>
      <c r="J212" s="5"/>
      <c r="K212" s="5"/>
      <c r="L212" s="4"/>
      <c r="N212" s="12"/>
      <c r="O212" s="5"/>
      <c r="P212" s="4"/>
    </row>
    <row r="213" spans="1:17" ht="16.5" thickBot="1">
      <c r="A213" s="1">
        <v>3</v>
      </c>
      <c r="B213" s="76" t="s">
        <v>239</v>
      </c>
      <c r="C213" s="77"/>
      <c r="D213" s="6"/>
      <c r="E213" s="5"/>
      <c r="F213" s="5"/>
      <c r="G213" s="53"/>
      <c r="H213" s="5"/>
      <c r="I213" s="49">
        <v>0</v>
      </c>
      <c r="J213" s="5"/>
      <c r="K213" s="5"/>
      <c r="L213" s="4"/>
      <c r="N213" s="12"/>
      <c r="O213" s="5"/>
      <c r="P213" s="4"/>
    </row>
    <row r="214" spans="1:17">
      <c r="A214" s="1">
        <v>4</v>
      </c>
      <c r="B214" s="11" t="s">
        <v>181</v>
      </c>
      <c r="C214" s="12"/>
      <c r="D214" s="5"/>
      <c r="E214" s="5"/>
      <c r="F214" s="5"/>
      <c r="G214" s="53"/>
      <c r="H214" s="5"/>
      <c r="I214" s="5">
        <f>I211-I212-I213</f>
        <v>0</v>
      </c>
      <c r="J214" s="5"/>
      <c r="K214" s="5"/>
      <c r="L214" s="4"/>
      <c r="N214" s="12"/>
      <c r="O214" s="5"/>
      <c r="P214" s="4"/>
    </row>
    <row r="215" spans="1:17">
      <c r="A215" s="1"/>
      <c r="C215" s="12"/>
      <c r="D215" s="5"/>
      <c r="E215" s="5"/>
      <c r="F215" s="5"/>
      <c r="G215" s="53"/>
      <c r="H215" s="5"/>
      <c r="J215" s="5"/>
      <c r="K215" s="5"/>
    </row>
    <row r="216" spans="1:17">
      <c r="A216" s="1">
        <v>5</v>
      </c>
      <c r="B216" s="11" t="s">
        <v>240</v>
      </c>
      <c r="C216" s="18"/>
      <c r="D216" s="78"/>
      <c r="E216" s="78"/>
      <c r="F216" s="78"/>
      <c r="G216" s="41"/>
      <c r="H216" s="5" t="s">
        <v>110</v>
      </c>
      <c r="I216" s="52">
        <f>IF(I211&gt;0,I214/I211,0)</f>
        <v>0</v>
      </c>
      <c r="J216" s="5"/>
      <c r="K216" s="5"/>
      <c r="L216" s="143"/>
      <c r="M216" s="143"/>
      <c r="N216" s="143"/>
      <c r="O216" s="143"/>
      <c r="P216" s="143"/>
      <c r="Q216" s="143"/>
    </row>
    <row r="217" spans="1:17">
      <c r="J217" s="5"/>
      <c r="K217" s="5"/>
      <c r="L217" s="143"/>
      <c r="M217" s="144"/>
      <c r="N217" s="143"/>
      <c r="O217" s="143"/>
      <c r="P217" s="143"/>
      <c r="Q217" s="143"/>
    </row>
    <row r="218" spans="1:17">
      <c r="B218" s="4" t="s">
        <v>107</v>
      </c>
      <c r="J218" s="5"/>
      <c r="K218" s="5"/>
      <c r="L218" s="143"/>
      <c r="M218" s="143"/>
      <c r="N218" s="143"/>
      <c r="O218" s="143"/>
      <c r="P218" s="143"/>
      <c r="Q218" s="143"/>
    </row>
    <row r="219" spans="1:17">
      <c r="A219" s="1">
        <v>6</v>
      </c>
      <c r="B219" s="3" t="s">
        <v>241</v>
      </c>
      <c r="D219" s="12"/>
      <c r="E219" s="12"/>
      <c r="F219" s="12"/>
      <c r="G219" s="14"/>
      <c r="H219" s="12"/>
      <c r="I219" s="5">
        <f>D145</f>
        <v>0</v>
      </c>
      <c r="J219" s="5"/>
      <c r="K219" s="5"/>
      <c r="L219" s="431"/>
      <c r="M219" s="431"/>
      <c r="N219" s="431"/>
      <c r="O219" s="431"/>
      <c r="P219" s="431"/>
      <c r="Q219" s="431"/>
    </row>
    <row r="220" spans="1:17" ht="16.5" thickBot="1">
      <c r="A220" s="1">
        <v>7</v>
      </c>
      <c r="B220" s="76" t="s">
        <v>242</v>
      </c>
      <c r="C220" s="77"/>
      <c r="D220" s="6"/>
      <c r="E220" s="6"/>
      <c r="F220" s="5"/>
      <c r="G220" s="5"/>
      <c r="H220" s="5"/>
      <c r="I220" s="49">
        <v>0</v>
      </c>
      <c r="J220" s="5"/>
      <c r="K220" s="5"/>
      <c r="L220" s="142"/>
      <c r="M220" s="145"/>
      <c r="N220" s="146"/>
      <c r="O220" s="147"/>
      <c r="P220" s="148"/>
      <c r="Q220" s="143"/>
    </row>
    <row r="221" spans="1:17">
      <c r="A221" s="1">
        <v>8</v>
      </c>
      <c r="B221" s="11" t="s">
        <v>268</v>
      </c>
      <c r="C221" s="18"/>
      <c r="D221" s="78"/>
      <c r="E221" s="78"/>
      <c r="F221" s="78"/>
      <c r="G221" s="41"/>
      <c r="H221" s="78"/>
      <c r="I221" s="5">
        <f>+I219-I220</f>
        <v>0</v>
      </c>
      <c r="J221" s="5"/>
      <c r="K221" s="5"/>
      <c r="L221" s="142"/>
      <c r="M221" s="149"/>
      <c r="N221" s="143"/>
      <c r="O221" s="143"/>
      <c r="P221" s="143"/>
      <c r="Q221" s="143"/>
    </row>
    <row r="222" spans="1:17">
      <c r="A222" s="1"/>
      <c r="B222" s="11"/>
      <c r="C222" s="12"/>
      <c r="D222" s="5"/>
      <c r="E222" s="5"/>
      <c r="F222" s="5"/>
      <c r="G222" s="5"/>
      <c r="J222" s="5"/>
      <c r="K222" s="5"/>
      <c r="L222" s="142"/>
      <c r="M222" s="149"/>
      <c r="N222" s="143"/>
      <c r="O222" s="143"/>
      <c r="P222" s="143"/>
      <c r="Q222" s="143"/>
    </row>
    <row r="223" spans="1:17">
      <c r="A223" s="1">
        <v>9</v>
      </c>
      <c r="B223" s="11" t="s">
        <v>243</v>
      </c>
      <c r="C223" s="12"/>
      <c r="D223" s="5"/>
      <c r="E223" s="5"/>
      <c r="F223" s="5"/>
      <c r="G223" s="5"/>
      <c r="H223" s="5"/>
      <c r="I223" s="48">
        <f>IF(I219&gt;0,I221/I219,0)</f>
        <v>0</v>
      </c>
      <c r="J223" s="5"/>
      <c r="K223" s="5"/>
      <c r="L223" s="150"/>
      <c r="M223" s="151"/>
      <c r="N223" s="150"/>
      <c r="O223" s="150"/>
      <c r="P223" s="150"/>
      <c r="Q223" s="150"/>
    </row>
    <row r="224" spans="1:17">
      <c r="A224" s="1">
        <v>10</v>
      </c>
      <c r="B224" s="11" t="s">
        <v>244</v>
      </c>
      <c r="C224" s="12"/>
      <c r="D224" s="5"/>
      <c r="E224" s="5"/>
      <c r="F224" s="5"/>
      <c r="G224" s="5"/>
      <c r="H224" s="12" t="s">
        <v>14</v>
      </c>
      <c r="I224" s="80">
        <f>I216</f>
        <v>0</v>
      </c>
      <c r="J224" s="5"/>
      <c r="K224" s="5"/>
      <c r="L224" s="142"/>
      <c r="M224" s="152"/>
      <c r="N224" s="147"/>
      <c r="O224" s="148"/>
      <c r="P224" s="143"/>
      <c r="Q224" s="143"/>
    </row>
    <row r="225" spans="1:17">
      <c r="A225" s="1">
        <v>11</v>
      </c>
      <c r="B225" s="11" t="s">
        <v>245</v>
      </c>
      <c r="C225" s="12"/>
      <c r="D225" s="12"/>
      <c r="E225" s="12"/>
      <c r="F225" s="12"/>
      <c r="G225" s="12"/>
      <c r="H225" s="12" t="s">
        <v>108</v>
      </c>
      <c r="I225" s="81">
        <f>+I224*I223</f>
        <v>0</v>
      </c>
      <c r="J225" s="5"/>
      <c r="K225" s="5"/>
      <c r="L225" s="142"/>
      <c r="M225" s="152"/>
      <c r="N225" s="147"/>
      <c r="O225" s="148"/>
      <c r="P225" s="143"/>
      <c r="Q225" s="143"/>
    </row>
    <row r="226" spans="1:17">
      <c r="A226" s="1"/>
      <c r="C226" s="12"/>
      <c r="D226" s="5"/>
      <c r="E226" s="5"/>
      <c r="F226" s="5"/>
      <c r="G226" s="53"/>
      <c r="H226" s="5"/>
      <c r="L226" s="142"/>
      <c r="M226" s="152"/>
      <c r="N226" s="147"/>
      <c r="O226" s="148"/>
      <c r="P226" s="143"/>
      <c r="Q226" s="143"/>
    </row>
    <row r="227" spans="1:17" ht="16.5" thickBot="1">
      <c r="A227" s="1" t="s">
        <v>3</v>
      </c>
      <c r="B227" s="4" t="s">
        <v>111</v>
      </c>
      <c r="C227" s="5"/>
      <c r="D227" s="82" t="s">
        <v>112</v>
      </c>
      <c r="E227" s="82" t="s">
        <v>14</v>
      </c>
      <c r="F227" s="5"/>
      <c r="G227" s="82" t="s">
        <v>113</v>
      </c>
      <c r="H227" s="5"/>
      <c r="I227" s="5"/>
      <c r="L227" s="142"/>
      <c r="M227" s="149"/>
      <c r="N227" s="143"/>
      <c r="O227" s="143"/>
      <c r="P227" s="143"/>
      <c r="Q227" s="143"/>
    </row>
    <row r="228" spans="1:17">
      <c r="A228" s="1">
        <v>12</v>
      </c>
      <c r="B228" s="4" t="s">
        <v>53</v>
      </c>
      <c r="C228" s="5"/>
      <c r="D228" s="50">
        <v>0</v>
      </c>
      <c r="E228" s="83">
        <v>0</v>
      </c>
      <c r="F228" s="83"/>
      <c r="G228" s="5">
        <f>D228*E228</f>
        <v>0</v>
      </c>
      <c r="H228" s="5"/>
      <c r="I228" s="5"/>
      <c r="J228" s="5"/>
      <c r="K228" s="5"/>
      <c r="L228" s="142"/>
      <c r="M228" s="149"/>
      <c r="N228" s="143"/>
      <c r="O228" s="143"/>
      <c r="P228" s="143"/>
      <c r="Q228" s="143"/>
    </row>
    <row r="229" spans="1:17">
      <c r="A229" s="1">
        <v>13</v>
      </c>
      <c r="B229" s="4" t="s">
        <v>55</v>
      </c>
      <c r="C229" s="5"/>
      <c r="D229" s="50">
        <v>0</v>
      </c>
      <c r="E229" s="83">
        <f>+I216</f>
        <v>0</v>
      </c>
      <c r="F229" s="83"/>
      <c r="G229" s="5">
        <f>D229*E229</f>
        <v>0</v>
      </c>
      <c r="H229" s="5"/>
      <c r="I229" s="5"/>
      <c r="J229" s="5"/>
      <c r="K229" s="5"/>
      <c r="L229" s="142"/>
      <c r="M229" s="149"/>
      <c r="N229" s="147"/>
      <c r="O229" s="148"/>
      <c r="P229" s="143"/>
      <c r="Q229" s="143"/>
    </row>
    <row r="230" spans="1:17">
      <c r="A230" s="1">
        <v>14</v>
      </c>
      <c r="B230" s="4" t="s">
        <v>56</v>
      </c>
      <c r="C230" s="5"/>
      <c r="D230" s="50">
        <v>0</v>
      </c>
      <c r="E230" s="83">
        <v>0</v>
      </c>
      <c r="F230" s="83"/>
      <c r="G230" s="5">
        <f>D230*E230</f>
        <v>0</v>
      </c>
      <c r="H230" s="5"/>
      <c r="I230" s="84" t="s">
        <v>114</v>
      </c>
      <c r="J230" s="5"/>
      <c r="K230" s="5"/>
      <c r="L230" s="148"/>
      <c r="M230" s="143"/>
      <c r="N230" s="147"/>
      <c r="O230" s="147"/>
      <c r="P230" s="148"/>
      <c r="Q230" s="143"/>
    </row>
    <row r="231" spans="1:17" ht="16.5" thickBot="1">
      <c r="A231" s="1">
        <v>15</v>
      </c>
      <c r="B231" s="4" t="s">
        <v>115</v>
      </c>
      <c r="C231" s="5"/>
      <c r="D231" s="49">
        <v>0</v>
      </c>
      <c r="E231" s="83">
        <v>0</v>
      </c>
      <c r="F231" s="83"/>
      <c r="G231" s="26">
        <f>D231*E231</f>
        <v>0</v>
      </c>
      <c r="H231" s="5"/>
      <c r="I231" s="19" t="s">
        <v>116</v>
      </c>
      <c r="J231" s="5"/>
      <c r="K231" s="5"/>
      <c r="L231" s="4"/>
      <c r="N231" s="5"/>
      <c r="O231" s="5"/>
      <c r="P231" s="4"/>
    </row>
    <row r="232" spans="1:17">
      <c r="A232" s="1">
        <v>16</v>
      </c>
      <c r="B232" s="4" t="s">
        <v>247</v>
      </c>
      <c r="C232" s="5"/>
      <c r="D232" s="5">
        <f>SUM(D228:D231)</f>
        <v>0</v>
      </c>
      <c r="E232" s="5"/>
      <c r="F232" s="5"/>
      <c r="G232" s="5">
        <f>SUM(G228:G231)</f>
        <v>0</v>
      </c>
      <c r="H232" s="14" t="s">
        <v>117</v>
      </c>
      <c r="I232" s="48">
        <f>IF(G232&gt;0,G229/D232,0)</f>
        <v>0</v>
      </c>
      <c r="J232" s="5" t="s">
        <v>117</v>
      </c>
      <c r="K232" s="5" t="s">
        <v>58</v>
      </c>
      <c r="L232" s="4"/>
      <c r="N232" s="5"/>
      <c r="O232" s="5"/>
      <c r="P232" s="4"/>
    </row>
    <row r="233" spans="1:17">
      <c r="A233" s="1" t="s">
        <v>3</v>
      </c>
      <c r="B233" s="4" t="s">
        <v>3</v>
      </c>
      <c r="C233" s="5" t="s">
        <v>3</v>
      </c>
      <c r="E233" s="5"/>
      <c r="F233" s="5"/>
      <c r="L233" s="4"/>
      <c r="N233" s="5"/>
      <c r="O233" s="5"/>
      <c r="P233" s="4"/>
    </row>
    <row r="234" spans="1:17">
      <c r="A234" s="1"/>
      <c r="B234" s="4" t="s">
        <v>246</v>
      </c>
      <c r="C234" s="5"/>
      <c r="D234" s="42" t="s">
        <v>112</v>
      </c>
      <c r="E234" s="5"/>
      <c r="F234" s="5"/>
      <c r="G234" s="53" t="s">
        <v>118</v>
      </c>
      <c r="H234" s="63" t="s">
        <v>3</v>
      </c>
      <c r="I234" s="7" t="s">
        <v>119</v>
      </c>
      <c r="J234" s="5"/>
      <c r="K234" s="5"/>
      <c r="L234" s="4"/>
      <c r="N234" s="5"/>
      <c r="O234" s="5"/>
      <c r="P234" s="4"/>
    </row>
    <row r="235" spans="1:17">
      <c r="A235" s="1">
        <v>17</v>
      </c>
      <c r="B235" s="4" t="s">
        <v>120</v>
      </c>
      <c r="C235" s="5"/>
      <c r="D235" s="50">
        <v>0</v>
      </c>
      <c r="E235" s="5"/>
      <c r="G235" s="1" t="s">
        <v>121</v>
      </c>
      <c r="H235" s="85"/>
      <c r="I235" s="1" t="s">
        <v>122</v>
      </c>
      <c r="J235" s="5"/>
      <c r="K235" s="14" t="s">
        <v>60</v>
      </c>
      <c r="L235" s="4"/>
      <c r="N235" s="5"/>
      <c r="O235" s="5"/>
      <c r="P235" s="4"/>
    </row>
    <row r="236" spans="1:17">
      <c r="A236" s="1">
        <v>18</v>
      </c>
      <c r="B236" s="4" t="s">
        <v>123</v>
      </c>
      <c r="C236" s="5"/>
      <c r="D236" s="50">
        <v>0</v>
      </c>
      <c r="E236" s="5"/>
      <c r="G236" s="23">
        <f>IF(D238&gt;0,D235/D238,0)</f>
        <v>0</v>
      </c>
      <c r="H236" s="53" t="s">
        <v>124</v>
      </c>
      <c r="I236" s="23">
        <f>I232</f>
        <v>0</v>
      </c>
      <c r="J236" s="63" t="s">
        <v>117</v>
      </c>
      <c r="K236" s="23">
        <f>I236*G236</f>
        <v>0</v>
      </c>
      <c r="L236" s="4"/>
      <c r="N236" s="5"/>
      <c r="O236" s="5"/>
      <c r="P236" s="4"/>
    </row>
    <row r="237" spans="1:17" ht="16.5" thickBot="1">
      <c r="A237" s="1">
        <v>19</v>
      </c>
      <c r="B237" s="86" t="s">
        <v>125</v>
      </c>
      <c r="C237" s="26"/>
      <c r="D237" s="49">
        <v>0</v>
      </c>
      <c r="E237" s="5"/>
      <c r="F237" s="5"/>
      <c r="G237" s="5" t="s">
        <v>3</v>
      </c>
      <c r="H237" s="5"/>
      <c r="I237" s="5"/>
      <c r="L237" s="4"/>
      <c r="N237" s="5"/>
      <c r="O237" s="5"/>
      <c r="P237" s="4"/>
    </row>
    <row r="238" spans="1:17">
      <c r="A238" s="1">
        <v>20</v>
      </c>
      <c r="B238" s="4" t="s">
        <v>173</v>
      </c>
      <c r="C238" s="5"/>
      <c r="D238" s="5">
        <f>D235+D236+D237</f>
        <v>0</v>
      </c>
      <c r="E238" s="5"/>
      <c r="F238" s="5"/>
      <c r="G238" s="5"/>
      <c r="H238" s="5"/>
      <c r="I238" s="5"/>
      <c r="J238" s="5"/>
      <c r="K238" s="5"/>
      <c r="L238" s="4"/>
      <c r="N238" s="5"/>
      <c r="O238" s="5"/>
      <c r="P238" s="4"/>
    </row>
    <row r="239" spans="1:17">
      <c r="A239" s="1"/>
      <c r="B239" s="4" t="s">
        <v>3</v>
      </c>
      <c r="C239" s="5"/>
      <c r="E239" s="5"/>
      <c r="F239" s="5"/>
      <c r="G239" s="5"/>
      <c r="H239" s="5"/>
      <c r="I239" s="5" t="s">
        <v>3</v>
      </c>
      <c r="J239" s="5"/>
      <c r="K239" s="5"/>
      <c r="L239" s="4"/>
      <c r="N239" s="5"/>
      <c r="O239" s="5"/>
      <c r="P239" s="4"/>
    </row>
    <row r="240" spans="1:17" ht="16.5" thickBot="1">
      <c r="A240" s="1"/>
      <c r="B240" s="2" t="s">
        <v>126</v>
      </c>
      <c r="C240" s="5"/>
      <c r="D240" s="82" t="s">
        <v>112</v>
      </c>
      <c r="E240" s="5"/>
      <c r="F240" s="5"/>
      <c r="G240" s="5"/>
      <c r="H240" s="5"/>
      <c r="J240" s="5" t="s">
        <v>3</v>
      </c>
      <c r="K240" s="5"/>
      <c r="L240" s="4"/>
      <c r="N240" s="5"/>
      <c r="O240" s="5"/>
      <c r="P240" s="4"/>
    </row>
    <row r="241" spans="1:16">
      <c r="A241" s="1">
        <v>21</v>
      </c>
      <c r="B241" s="5" t="s">
        <v>127</v>
      </c>
      <c r="C241" s="11" t="s">
        <v>270</v>
      </c>
      <c r="D241" s="87">
        <v>0</v>
      </c>
      <c r="E241" s="5"/>
      <c r="F241" s="5"/>
      <c r="G241" s="5"/>
      <c r="H241" s="5"/>
      <c r="I241" s="5"/>
      <c r="J241" s="5"/>
      <c r="K241" s="5"/>
      <c r="L241" s="4"/>
      <c r="N241" s="5"/>
      <c r="O241" s="5"/>
      <c r="P241" s="4"/>
    </row>
    <row r="242" spans="1:16">
      <c r="A242" s="1"/>
      <c r="B242" s="4"/>
      <c r="D242" s="5"/>
      <c r="E242" s="5"/>
      <c r="F242" s="5"/>
      <c r="G242" s="53" t="s">
        <v>128</v>
      </c>
      <c r="H242" s="5"/>
      <c r="I242" s="5"/>
      <c r="J242" s="5"/>
      <c r="K242" s="5"/>
      <c r="L242" s="4"/>
      <c r="N242" s="5"/>
      <c r="O242" s="5"/>
      <c r="P242" s="4"/>
    </row>
    <row r="243" spans="1:16" ht="16.5" thickBot="1">
      <c r="A243" s="1"/>
      <c r="B243" s="2"/>
      <c r="C243" s="11"/>
      <c r="D243" s="19" t="s">
        <v>112</v>
      </c>
      <c r="E243" s="19" t="s">
        <v>129</v>
      </c>
      <c r="F243" s="5"/>
      <c r="G243" s="19" t="s">
        <v>130</v>
      </c>
      <c r="H243" s="5"/>
      <c r="I243" s="19" t="s">
        <v>131</v>
      </c>
      <c r="J243" s="5"/>
      <c r="K243" s="5"/>
      <c r="L243" s="4"/>
      <c r="N243" s="5"/>
      <c r="O243" s="5"/>
      <c r="P243" s="4"/>
    </row>
    <row r="244" spans="1:16">
      <c r="A244" s="1">
        <v>22</v>
      </c>
      <c r="B244" s="2" t="s">
        <v>132</v>
      </c>
      <c r="C244" s="11" t="s">
        <v>288</v>
      </c>
      <c r="D244" s="50">
        <v>0</v>
      </c>
      <c r="E244" s="88">
        <f>IF($D$246&gt;0,D244/$D$246,0)</f>
        <v>0</v>
      </c>
      <c r="F244" s="89"/>
      <c r="G244" s="90">
        <f>IF(D244&gt;0,D241/D244,0)</f>
        <v>0</v>
      </c>
      <c r="I244" s="89">
        <f>G244*E244</f>
        <v>0</v>
      </c>
      <c r="J244" s="92" t="s">
        <v>133</v>
      </c>
      <c r="K244" s="5"/>
      <c r="L244" s="4"/>
      <c r="N244" s="5"/>
      <c r="O244" s="5"/>
      <c r="P244" s="4"/>
    </row>
    <row r="245" spans="1:16" ht="16.5" thickBot="1">
      <c r="A245" s="1">
        <v>23</v>
      </c>
      <c r="B245" s="2" t="s">
        <v>134</v>
      </c>
      <c r="C245" s="11" t="s">
        <v>269</v>
      </c>
      <c r="D245" s="49">
        <v>0</v>
      </c>
      <c r="E245" s="114">
        <f>IF($D$246&gt;0,D245/$D$246,0)</f>
        <v>0</v>
      </c>
      <c r="F245" s="89"/>
      <c r="G245" s="89">
        <f>I248</f>
        <v>0</v>
      </c>
      <c r="I245" s="91">
        <f>G245*E245</f>
        <v>0</v>
      </c>
      <c r="L245" s="4"/>
      <c r="N245" s="5"/>
      <c r="O245" s="5"/>
      <c r="P245" s="4"/>
    </row>
    <row r="246" spans="1:16">
      <c r="A246" s="1">
        <v>24</v>
      </c>
      <c r="B246" s="2" t="s">
        <v>174</v>
      </c>
      <c r="C246" s="11"/>
      <c r="D246" s="5">
        <f>SUM(D244:D245)</f>
        <v>0</v>
      </c>
      <c r="E246" s="130">
        <f>SUM(E244+E245)</f>
        <v>0</v>
      </c>
      <c r="F246" s="89"/>
      <c r="G246" s="89"/>
      <c r="I246" s="89">
        <f>SUM(I244:I245)</f>
        <v>0</v>
      </c>
      <c r="J246" s="92" t="s">
        <v>135</v>
      </c>
      <c r="L246" s="4"/>
      <c r="N246" s="5"/>
      <c r="O246" s="5"/>
      <c r="P246" s="4"/>
    </row>
    <row r="247" spans="1:16">
      <c r="A247" s="1" t="s">
        <v>3</v>
      </c>
      <c r="B247" s="4"/>
      <c r="D247" s="5"/>
      <c r="E247" s="5" t="s">
        <v>3</v>
      </c>
      <c r="F247" s="5"/>
      <c r="G247" s="5"/>
      <c r="H247" s="5"/>
      <c r="I247" s="89"/>
      <c r="L247" s="4"/>
      <c r="N247" s="5"/>
      <c r="O247" s="5"/>
      <c r="P247" s="4"/>
    </row>
    <row r="248" spans="1:16">
      <c r="A248" s="1">
        <v>25</v>
      </c>
      <c r="E248" s="5"/>
      <c r="F248" s="5"/>
      <c r="G248" s="5"/>
      <c r="H248" s="56" t="s">
        <v>208</v>
      </c>
      <c r="I248" s="93">
        <v>0</v>
      </c>
      <c r="L248" s="4"/>
      <c r="N248" s="5"/>
      <c r="O248" s="5"/>
      <c r="P248" s="4"/>
    </row>
    <row r="249" spans="1:16">
      <c r="A249" s="1">
        <v>26</v>
      </c>
      <c r="H249" s="74" t="s">
        <v>209</v>
      </c>
      <c r="I249" s="83">
        <f>IF(G244&gt;0,I246/G244,0)</f>
        <v>0</v>
      </c>
      <c r="L249" s="4"/>
      <c r="N249" s="5"/>
      <c r="O249" s="5"/>
      <c r="P249" s="4"/>
    </row>
    <row r="250" spans="1:16">
      <c r="A250" s="1"/>
      <c r="B250" s="2" t="s">
        <v>136</v>
      </c>
      <c r="C250" s="11"/>
      <c r="D250" s="11"/>
      <c r="E250" s="11"/>
      <c r="F250" s="11"/>
      <c r="G250" s="11"/>
      <c r="H250" s="11"/>
      <c r="I250" s="11"/>
      <c r="K250" s="5"/>
      <c r="L250" s="4"/>
      <c r="N250" s="5"/>
      <c r="O250" s="5"/>
      <c r="P250" s="4"/>
    </row>
    <row r="251" spans="1:16" ht="16.5" thickBot="1">
      <c r="A251" s="1"/>
      <c r="B251" s="2"/>
      <c r="C251" s="2"/>
      <c r="D251" s="2"/>
      <c r="E251" s="2"/>
      <c r="F251" s="2"/>
      <c r="G251" s="2"/>
      <c r="H251" s="2"/>
      <c r="I251" s="19" t="s">
        <v>137</v>
      </c>
      <c r="J251" s="11"/>
      <c r="K251" s="11"/>
      <c r="L251" s="4"/>
      <c r="N251" s="5"/>
      <c r="O251" s="5"/>
      <c r="P251" s="4"/>
    </row>
    <row r="252" spans="1:16">
      <c r="A252" s="1"/>
      <c r="B252" s="2" t="s">
        <v>138</v>
      </c>
      <c r="C252" s="11"/>
      <c r="D252" s="11"/>
      <c r="E252" s="11"/>
      <c r="F252" s="11"/>
      <c r="G252" s="94" t="s">
        <v>3</v>
      </c>
      <c r="H252" s="70"/>
      <c r="I252" s="95"/>
      <c r="J252" s="2"/>
      <c r="K252" s="2"/>
      <c r="L252" s="4"/>
      <c r="N252" s="5"/>
      <c r="O252" s="5"/>
      <c r="P252" s="4"/>
    </row>
    <row r="253" spans="1:16">
      <c r="A253" s="1">
        <v>27</v>
      </c>
      <c r="B253" s="3" t="s">
        <v>139</v>
      </c>
      <c r="C253" s="11"/>
      <c r="D253" s="11"/>
      <c r="E253" s="11" t="s">
        <v>140</v>
      </c>
      <c r="F253" s="11"/>
      <c r="H253" s="70"/>
      <c r="I253" s="50">
        <v>0</v>
      </c>
      <c r="J253" s="2"/>
      <c r="K253" s="2"/>
      <c r="L253" s="4"/>
      <c r="N253" s="53"/>
      <c r="O253" s="5"/>
      <c r="P253" s="4"/>
    </row>
    <row r="254" spans="1:16" ht="16.5" thickBot="1">
      <c r="A254" s="1">
        <v>28</v>
      </c>
      <c r="B254" s="54" t="s">
        <v>175</v>
      </c>
      <c r="C254" s="77"/>
      <c r="D254" s="79"/>
      <c r="E254" s="101"/>
      <c r="F254" s="101"/>
      <c r="G254" s="101"/>
      <c r="H254" s="11"/>
      <c r="I254" s="49">
        <v>0</v>
      </c>
      <c r="J254" s="2"/>
      <c r="K254" s="2"/>
      <c r="L254" s="4"/>
      <c r="N254" s="2"/>
      <c r="O254" s="5"/>
      <c r="P254" s="4"/>
    </row>
    <row r="255" spans="1:16">
      <c r="A255" s="1">
        <v>29</v>
      </c>
      <c r="B255" s="3" t="s">
        <v>141</v>
      </c>
      <c r="C255" s="12"/>
      <c r="D255" s="79"/>
      <c r="E255" s="101"/>
      <c r="F255" s="101"/>
      <c r="G255" s="101"/>
      <c r="H255" s="11"/>
      <c r="I255" s="50">
        <f>+I253-I254</f>
        <v>0</v>
      </c>
      <c r="J255" s="2"/>
      <c r="K255" s="2"/>
      <c r="L255" s="4"/>
      <c r="N255" s="2"/>
      <c r="O255" s="5"/>
      <c r="P255" s="4"/>
    </row>
    <row r="256" spans="1:16">
      <c r="A256" s="1"/>
      <c r="B256" s="3" t="s">
        <v>3</v>
      </c>
      <c r="C256" s="12"/>
      <c r="D256" s="79"/>
      <c r="E256" s="101"/>
      <c r="F256" s="101"/>
      <c r="G256" s="115"/>
      <c r="H256" s="11"/>
      <c r="I256" s="96" t="s">
        <v>3</v>
      </c>
      <c r="J256" s="2"/>
      <c r="K256" s="2"/>
      <c r="L256" s="4"/>
      <c r="N256" s="2"/>
      <c r="O256" s="5"/>
      <c r="P256" s="4"/>
    </row>
    <row r="257" spans="1:17">
      <c r="A257" s="1">
        <v>30</v>
      </c>
      <c r="B257" s="2" t="s">
        <v>248</v>
      </c>
      <c r="C257" s="12"/>
      <c r="D257" s="79"/>
      <c r="E257" s="101"/>
      <c r="F257" s="101"/>
      <c r="G257" s="115"/>
      <c r="H257" s="11"/>
      <c r="I257" s="97">
        <v>0</v>
      </c>
      <c r="J257" s="2"/>
      <c r="K257" s="2"/>
      <c r="N257" s="2"/>
      <c r="O257" s="5"/>
      <c r="P257" s="4"/>
    </row>
    <row r="258" spans="1:17">
      <c r="A258" s="1"/>
      <c r="C258" s="11"/>
      <c r="D258" s="101"/>
      <c r="E258" s="101"/>
      <c r="F258" s="101"/>
      <c r="G258" s="101"/>
      <c r="H258" s="11"/>
      <c r="I258" s="96"/>
      <c r="J258" s="2"/>
      <c r="K258" s="2"/>
      <c r="N258" s="2"/>
      <c r="O258" s="5"/>
      <c r="P258" s="4"/>
    </row>
    <row r="259" spans="1:17">
      <c r="B259" s="2" t="s">
        <v>200</v>
      </c>
      <c r="C259" s="11"/>
      <c r="D259" s="101"/>
      <c r="E259" s="101"/>
      <c r="F259" s="101"/>
      <c r="G259" s="101"/>
      <c r="H259" s="11"/>
      <c r="J259" s="2"/>
      <c r="K259" s="2"/>
      <c r="N259" s="2"/>
      <c r="O259" s="5"/>
      <c r="P259" s="4"/>
    </row>
    <row r="260" spans="1:17">
      <c r="A260" s="1">
        <v>31</v>
      </c>
      <c r="B260" s="2" t="s">
        <v>142</v>
      </c>
      <c r="C260" s="5"/>
      <c r="D260" s="6"/>
      <c r="E260" s="6"/>
      <c r="F260" s="6"/>
      <c r="G260" s="6"/>
      <c r="H260" s="5"/>
      <c r="I260" s="99">
        <v>0</v>
      </c>
      <c r="J260" s="2"/>
      <c r="K260" s="2"/>
      <c r="L260" s="98"/>
      <c r="N260" s="2"/>
      <c r="O260" s="5"/>
      <c r="P260" s="4"/>
    </row>
    <row r="261" spans="1:17">
      <c r="A261" s="1">
        <v>32</v>
      </c>
      <c r="B261" s="100" t="s">
        <v>176</v>
      </c>
      <c r="C261" s="101"/>
      <c r="D261" s="101"/>
      <c r="E261" s="101"/>
      <c r="F261" s="101"/>
      <c r="G261" s="101"/>
      <c r="H261" s="11"/>
      <c r="I261" s="99">
        <v>0</v>
      </c>
      <c r="J261" s="2"/>
      <c r="K261" s="2"/>
      <c r="L261" s="53"/>
      <c r="N261" s="2"/>
      <c r="O261" s="5"/>
      <c r="P261" s="4"/>
    </row>
    <row r="262" spans="1:17">
      <c r="A262" s="1" t="s">
        <v>202</v>
      </c>
      <c r="B262" s="138" t="s">
        <v>301</v>
      </c>
      <c r="C262" s="139"/>
      <c r="D262" s="101"/>
      <c r="E262" s="101"/>
      <c r="F262" s="101"/>
      <c r="G262" s="101"/>
      <c r="H262" s="11"/>
      <c r="I262" s="99">
        <v>0</v>
      </c>
      <c r="J262" s="2"/>
      <c r="K262" s="2"/>
      <c r="L262" s="53"/>
      <c r="N262" s="2"/>
      <c r="O262" s="5"/>
      <c r="P262" s="4"/>
    </row>
    <row r="263" spans="1:17" ht="16.5" thickBot="1">
      <c r="A263" s="1" t="s">
        <v>280</v>
      </c>
      <c r="B263" s="140" t="s">
        <v>302</v>
      </c>
      <c r="C263" s="141"/>
      <c r="D263" s="101"/>
      <c r="E263" s="101"/>
      <c r="F263" s="101"/>
      <c r="G263" s="101"/>
      <c r="H263" s="11"/>
      <c r="I263" s="128">
        <v>0</v>
      </c>
      <c r="J263" s="2"/>
      <c r="K263" s="2"/>
      <c r="L263" s="53"/>
      <c r="N263" s="2"/>
      <c r="O263" s="5"/>
      <c r="P263" s="4"/>
    </row>
    <row r="264" spans="1:17" s="70" customFormat="1">
      <c r="A264" s="1">
        <v>33</v>
      </c>
      <c r="B264" s="3" t="s">
        <v>281</v>
      </c>
      <c r="C264" s="1"/>
      <c r="D264" s="6"/>
      <c r="E264" s="6"/>
      <c r="F264" s="6"/>
      <c r="G264" s="6"/>
      <c r="H264" s="11"/>
      <c r="I264" s="103">
        <f>+I260-I261-I262-I263</f>
        <v>0</v>
      </c>
      <c r="J264" s="2"/>
      <c r="K264" s="2"/>
      <c r="L264" s="98" t="s">
        <v>194</v>
      </c>
      <c r="M264" s="3"/>
      <c r="N264" s="2"/>
      <c r="O264" s="12"/>
      <c r="P264" s="4"/>
      <c r="Q264" s="3"/>
    </row>
    <row r="265" spans="1:17">
      <c r="A265" s="1"/>
      <c r="B265" s="105"/>
      <c r="C265" s="1"/>
      <c r="D265" s="6"/>
      <c r="E265" s="6"/>
      <c r="F265" s="6"/>
      <c r="G265" s="6"/>
      <c r="H265" s="11"/>
      <c r="I265" s="103"/>
      <c r="J265" s="2"/>
      <c r="K265" s="2"/>
      <c r="L265" s="98" t="s">
        <v>195</v>
      </c>
      <c r="M265" s="70"/>
      <c r="N265" s="102"/>
      <c r="O265" s="72"/>
      <c r="P265" s="104"/>
      <c r="Q265" s="70"/>
    </row>
    <row r="266" spans="1:17">
      <c r="A266" s="1"/>
      <c r="B266" s="105"/>
      <c r="C266" s="1"/>
      <c r="D266" s="6"/>
      <c r="E266" s="6"/>
      <c r="F266" s="6"/>
      <c r="G266" s="6"/>
      <c r="H266" s="11"/>
      <c r="I266" s="103"/>
      <c r="J266" s="2"/>
      <c r="K266" s="2"/>
      <c r="L266" s="98"/>
      <c r="N266" s="2"/>
      <c r="O266" s="12"/>
      <c r="P266" s="4"/>
    </row>
    <row r="267" spans="1:17">
      <c r="A267" s="1"/>
      <c r="B267" s="105"/>
      <c r="C267" s="1"/>
      <c r="D267" s="6"/>
      <c r="E267" s="6"/>
      <c r="F267" s="6"/>
      <c r="G267" s="6"/>
      <c r="H267" s="11"/>
      <c r="I267" s="103"/>
      <c r="J267" s="2"/>
      <c r="K267" s="2"/>
      <c r="L267" s="98"/>
      <c r="N267" s="2"/>
      <c r="O267" s="12"/>
      <c r="P267" s="4"/>
    </row>
    <row r="268" spans="1:17">
      <c r="A268" s="1"/>
      <c r="B268" s="105"/>
      <c r="C268" s="1"/>
      <c r="D268" s="6"/>
      <c r="E268" s="6"/>
      <c r="F268" s="6"/>
      <c r="G268" s="6"/>
      <c r="H268" s="11"/>
      <c r="I268" s="103"/>
      <c r="J268" s="2"/>
      <c r="K268" s="74" t="s">
        <v>309</v>
      </c>
      <c r="L268" s="98"/>
      <c r="N268" s="2"/>
      <c r="O268" s="12"/>
      <c r="P268" s="4"/>
    </row>
    <row r="269" spans="1:17">
      <c r="B269" s="2"/>
      <c r="C269" s="2"/>
      <c r="E269" s="2"/>
      <c r="F269" s="2"/>
      <c r="G269" s="2"/>
      <c r="H269" s="11"/>
      <c r="I269" s="11"/>
      <c r="K269" s="13" t="s">
        <v>190</v>
      </c>
      <c r="L269" s="12"/>
      <c r="N269" s="12"/>
      <c r="O269" s="12"/>
      <c r="P269" s="12"/>
    </row>
    <row r="270" spans="1:17">
      <c r="A270" s="1"/>
      <c r="B270" s="105" t="str">
        <f>B4</f>
        <v xml:space="preserve">Formula Rate - Non-Levelized </v>
      </c>
      <c r="C270" s="422" t="str">
        <f>D4</f>
        <v xml:space="preserve">   Rate Formula Template</v>
      </c>
      <c r="D270" s="422"/>
      <c r="E270" s="5"/>
      <c r="F270" s="5"/>
      <c r="G270" s="5"/>
      <c r="H270" s="106"/>
      <c r="J270" s="12"/>
      <c r="K270" s="107" t="str">
        <f>K4</f>
        <v>For the 12 months ended 12/31/__</v>
      </c>
      <c r="L270" s="12"/>
      <c r="N270" s="12"/>
      <c r="O270" s="12"/>
      <c r="P270" s="12"/>
    </row>
    <row r="271" spans="1:17">
      <c r="A271" s="1"/>
      <c r="B271" s="105"/>
      <c r="C271" s="1"/>
      <c r="D271" s="5" t="str">
        <f>D5</f>
        <v>Utilizing EIA Form 412 Data</v>
      </c>
      <c r="E271" s="5"/>
      <c r="F271" s="5"/>
      <c r="G271" s="5"/>
      <c r="H271" s="11"/>
      <c r="I271" s="108"/>
      <c r="J271" s="95"/>
      <c r="K271" s="109"/>
      <c r="L271" s="12"/>
      <c r="N271" s="12"/>
      <c r="O271" s="12"/>
      <c r="P271" s="12"/>
    </row>
    <row r="272" spans="1:17">
      <c r="A272" s="1"/>
      <c r="B272" s="105"/>
      <c r="C272" s="1"/>
      <c r="D272" s="5" t="str">
        <f>D7</f>
        <v>UTILITY NAME</v>
      </c>
      <c r="E272" s="5"/>
      <c r="F272" s="5"/>
      <c r="G272" s="5"/>
      <c r="H272" s="11"/>
      <c r="I272" s="108"/>
      <c r="J272" s="95"/>
      <c r="K272" s="109"/>
      <c r="L272" s="12"/>
      <c r="N272" s="12"/>
      <c r="O272" s="12"/>
      <c r="P272" s="12"/>
    </row>
    <row r="273" spans="1:16">
      <c r="A273" s="1"/>
      <c r="B273" s="2" t="s">
        <v>143</v>
      </c>
      <c r="C273" s="1"/>
      <c r="D273" s="5"/>
      <c r="E273" s="5"/>
      <c r="F273" s="5"/>
      <c r="G273" s="5"/>
      <c r="H273" s="11"/>
      <c r="I273" s="5"/>
      <c r="J273" s="95"/>
      <c r="K273" s="109"/>
      <c r="L273" s="12"/>
      <c r="N273" s="1"/>
      <c r="O273" s="12"/>
      <c r="P273" s="4"/>
    </row>
    <row r="274" spans="1:16">
      <c r="A274" s="1"/>
      <c r="B274" s="113" t="s">
        <v>214</v>
      </c>
      <c r="C274" s="1"/>
      <c r="D274" s="5"/>
      <c r="E274" s="5"/>
      <c r="F274" s="5"/>
      <c r="G274" s="5"/>
      <c r="H274" s="11"/>
      <c r="I274" s="5"/>
      <c r="J274" s="11"/>
      <c r="K274" s="5"/>
      <c r="L274" s="12"/>
      <c r="N274" s="1"/>
      <c r="O274" s="12"/>
      <c r="P274" s="4"/>
    </row>
    <row r="275" spans="1:16">
      <c r="B275" s="113" t="s">
        <v>213</v>
      </c>
      <c r="C275" s="1"/>
      <c r="D275" s="5"/>
      <c r="E275" s="5"/>
      <c r="F275" s="5"/>
      <c r="G275" s="5"/>
      <c r="H275" s="11"/>
      <c r="I275" s="5"/>
      <c r="J275" s="11"/>
      <c r="K275" s="5"/>
      <c r="L275" s="12"/>
      <c r="N275" s="1"/>
      <c r="O275" s="12"/>
      <c r="P275" s="12"/>
    </row>
    <row r="276" spans="1:16">
      <c r="A276" s="1" t="s">
        <v>144</v>
      </c>
      <c r="B276" s="2" t="s">
        <v>212</v>
      </c>
      <c r="C276" s="11"/>
      <c r="D276" s="5"/>
      <c r="E276" s="5"/>
      <c r="F276" s="5"/>
      <c r="G276" s="27"/>
      <c r="H276" s="11"/>
      <c r="I276" s="5"/>
      <c r="J276" s="11"/>
      <c r="K276" s="5"/>
      <c r="L276" s="12"/>
      <c r="N276" s="1"/>
      <c r="O276" s="12"/>
      <c r="P276" s="12"/>
    </row>
    <row r="277" spans="1:16" ht="16.5" thickBot="1">
      <c r="A277" s="19" t="s">
        <v>145</v>
      </c>
      <c r="C277" s="11"/>
      <c r="D277" s="5"/>
      <c r="E277" s="5"/>
      <c r="F277" s="5"/>
      <c r="G277" s="5"/>
      <c r="H277" s="11"/>
      <c r="I277" s="5"/>
      <c r="J277" s="11"/>
      <c r="K277" s="5"/>
      <c r="L277" s="12"/>
      <c r="N277" s="1"/>
      <c r="O277" s="12"/>
      <c r="P277" s="12"/>
    </row>
    <row r="278" spans="1:16" ht="32.25" customHeight="1">
      <c r="A278" s="116" t="s">
        <v>146</v>
      </c>
      <c r="B278" s="423" t="s">
        <v>274</v>
      </c>
      <c r="C278" s="423"/>
      <c r="D278" s="423"/>
      <c r="E278" s="423"/>
      <c r="F278" s="423"/>
      <c r="G278" s="423"/>
      <c r="H278" s="423"/>
      <c r="I278" s="423"/>
      <c r="J278" s="423"/>
      <c r="K278" s="423"/>
      <c r="L278" s="12"/>
      <c r="N278" s="1"/>
      <c r="O278" s="12"/>
      <c r="P278" s="12"/>
    </row>
    <row r="279" spans="1:16" ht="63" customHeight="1">
      <c r="A279" s="116" t="s">
        <v>147</v>
      </c>
      <c r="B279" s="423" t="s">
        <v>275</v>
      </c>
      <c r="C279" s="423"/>
      <c r="D279" s="423"/>
      <c r="E279" s="423"/>
      <c r="F279" s="423"/>
      <c r="G279" s="423"/>
      <c r="H279" s="423"/>
      <c r="I279" s="423"/>
      <c r="J279" s="423"/>
      <c r="K279" s="423"/>
      <c r="L279" s="12"/>
      <c r="N279" s="1"/>
      <c r="O279" s="12"/>
      <c r="P279" s="12"/>
    </row>
    <row r="280" spans="1:16">
      <c r="A280" s="116" t="s">
        <v>148</v>
      </c>
      <c r="B280" s="423" t="s">
        <v>276</v>
      </c>
      <c r="C280" s="423"/>
      <c r="D280" s="423"/>
      <c r="E280" s="423"/>
      <c r="F280" s="423"/>
      <c r="G280" s="423"/>
      <c r="H280" s="423"/>
      <c r="I280" s="423"/>
      <c r="J280" s="423"/>
      <c r="K280" s="423"/>
      <c r="L280" s="12"/>
      <c r="N280" s="1"/>
      <c r="O280" s="12"/>
      <c r="P280" s="12"/>
    </row>
    <row r="281" spans="1:16">
      <c r="A281" s="116" t="s">
        <v>149</v>
      </c>
      <c r="B281" s="423" t="s">
        <v>276</v>
      </c>
      <c r="C281" s="423"/>
      <c r="D281" s="423"/>
      <c r="E281" s="423"/>
      <c r="F281" s="423"/>
      <c r="G281" s="423"/>
      <c r="H281" s="423"/>
      <c r="I281" s="423"/>
      <c r="J281" s="423"/>
      <c r="K281" s="423"/>
      <c r="L281" s="12"/>
      <c r="N281" s="1"/>
      <c r="O281" s="12"/>
      <c r="P281" s="12"/>
    </row>
    <row r="282" spans="1:16">
      <c r="A282" s="116" t="s">
        <v>150</v>
      </c>
      <c r="B282" s="423" t="s">
        <v>289</v>
      </c>
      <c r="C282" s="423"/>
      <c r="D282" s="423"/>
      <c r="E282" s="423"/>
      <c r="F282" s="423"/>
      <c r="G282" s="423"/>
      <c r="H282" s="423"/>
      <c r="I282" s="423"/>
      <c r="J282" s="423"/>
      <c r="K282" s="423"/>
      <c r="L282" s="12"/>
      <c r="N282" s="1"/>
      <c r="O282" s="12"/>
      <c r="P282" s="12"/>
    </row>
    <row r="283" spans="1:16" ht="48" customHeight="1">
      <c r="A283" s="116" t="s">
        <v>151</v>
      </c>
      <c r="B283" s="421" t="s">
        <v>250</v>
      </c>
      <c r="C283" s="421"/>
      <c r="D283" s="421"/>
      <c r="E283" s="421"/>
      <c r="F283" s="421"/>
      <c r="G283" s="421"/>
      <c r="H283" s="421"/>
      <c r="I283" s="421"/>
      <c r="J283" s="421"/>
      <c r="K283" s="421"/>
      <c r="L283" s="12"/>
      <c r="N283" s="1"/>
      <c r="O283" s="12"/>
      <c r="P283" s="12"/>
    </row>
    <row r="284" spans="1:16">
      <c r="A284" s="116" t="s">
        <v>152</v>
      </c>
      <c r="B284" s="421" t="s">
        <v>182</v>
      </c>
      <c r="C284" s="421"/>
      <c r="D284" s="421"/>
      <c r="E284" s="421"/>
      <c r="F284" s="421"/>
      <c r="G284" s="421"/>
      <c r="H284" s="421"/>
      <c r="I284" s="421"/>
      <c r="J284" s="421"/>
      <c r="K284" s="421"/>
      <c r="L284" s="12"/>
      <c r="N284" s="1"/>
      <c r="O284" s="12"/>
      <c r="P284" s="12"/>
    </row>
    <row r="285" spans="1:16" ht="32.25" customHeight="1">
      <c r="A285" s="116" t="s">
        <v>153</v>
      </c>
      <c r="B285" s="421" t="s">
        <v>251</v>
      </c>
      <c r="C285" s="421"/>
      <c r="D285" s="421"/>
      <c r="E285" s="421"/>
      <c r="F285" s="421"/>
      <c r="G285" s="421"/>
      <c r="H285" s="421"/>
      <c r="I285" s="421"/>
      <c r="J285" s="421"/>
      <c r="K285" s="421"/>
      <c r="L285" s="12"/>
      <c r="N285" s="1"/>
      <c r="O285" s="12"/>
      <c r="P285" s="12"/>
    </row>
    <row r="286" spans="1:16" ht="32.25" customHeight="1">
      <c r="A286" s="116" t="s">
        <v>154</v>
      </c>
      <c r="B286" s="423" t="s">
        <v>252</v>
      </c>
      <c r="C286" s="423"/>
      <c r="D286" s="423"/>
      <c r="E286" s="423"/>
      <c r="F286" s="423"/>
      <c r="G286" s="423"/>
      <c r="H286" s="423"/>
      <c r="I286" s="423"/>
      <c r="J286" s="423"/>
      <c r="K286" s="423"/>
      <c r="L286" s="12"/>
      <c r="N286" s="1"/>
      <c r="O286" s="12"/>
      <c r="P286" s="12"/>
    </row>
    <row r="287" spans="1:16" ht="32.25" customHeight="1">
      <c r="A287" s="116" t="s">
        <v>155</v>
      </c>
      <c r="B287" s="421" t="s">
        <v>253</v>
      </c>
      <c r="C287" s="421"/>
      <c r="D287" s="421"/>
      <c r="E287" s="421"/>
      <c r="F287" s="421"/>
      <c r="G287" s="421"/>
      <c r="H287" s="421"/>
      <c r="I287" s="421"/>
      <c r="J287" s="421"/>
      <c r="K287" s="421"/>
      <c r="L287" s="12"/>
      <c r="N287" s="1"/>
      <c r="O287" s="39"/>
      <c r="P287" s="12"/>
    </row>
    <row r="288" spans="1:16" ht="79.5" customHeight="1">
      <c r="A288" s="116" t="s">
        <v>156</v>
      </c>
      <c r="B288" s="421" t="s">
        <v>254</v>
      </c>
      <c r="C288" s="421"/>
      <c r="D288" s="421"/>
      <c r="E288" s="421"/>
      <c r="F288" s="421"/>
      <c r="G288" s="421"/>
      <c r="H288" s="421"/>
      <c r="I288" s="421"/>
      <c r="J288" s="421"/>
      <c r="K288" s="421"/>
      <c r="L288" s="12"/>
      <c r="N288" s="1"/>
      <c r="O288" s="12"/>
      <c r="P288" s="12"/>
    </row>
    <row r="289" spans="1:16">
      <c r="A289" s="116" t="s">
        <v>3</v>
      </c>
      <c r="B289" s="127" t="s">
        <v>249</v>
      </c>
      <c r="C289" s="119" t="s">
        <v>157</v>
      </c>
      <c r="D289" s="120">
        <v>0</v>
      </c>
      <c r="E289" s="119"/>
      <c r="F289" s="118"/>
      <c r="G289" s="118"/>
      <c r="H289" s="117"/>
      <c r="I289" s="118"/>
      <c r="J289" s="117"/>
      <c r="K289" s="118"/>
      <c r="L289" s="12"/>
      <c r="N289" s="1"/>
      <c r="O289" s="12"/>
      <c r="P289" s="12"/>
    </row>
    <row r="290" spans="1:16">
      <c r="A290" s="116"/>
      <c r="B290" s="119"/>
      <c r="C290" s="119" t="s">
        <v>158</v>
      </c>
      <c r="D290" s="120">
        <v>0</v>
      </c>
      <c r="E290" s="421" t="s">
        <v>159</v>
      </c>
      <c r="F290" s="421"/>
      <c r="G290" s="421"/>
      <c r="H290" s="421"/>
      <c r="I290" s="421"/>
      <c r="J290" s="421"/>
      <c r="K290" s="421"/>
      <c r="N290" s="1"/>
      <c r="O290" s="12"/>
      <c r="P290" s="12"/>
    </row>
    <row r="291" spans="1:16">
      <c r="A291" s="116"/>
      <c r="B291" s="119"/>
      <c r="C291" s="119" t="s">
        <v>160</v>
      </c>
      <c r="D291" s="120">
        <v>0</v>
      </c>
      <c r="E291" s="421" t="s">
        <v>161</v>
      </c>
      <c r="F291" s="421"/>
      <c r="G291" s="421"/>
      <c r="H291" s="421"/>
      <c r="I291" s="421"/>
      <c r="J291" s="421"/>
      <c r="K291" s="421"/>
      <c r="L291" s="12"/>
      <c r="N291" s="1"/>
      <c r="O291" s="12"/>
      <c r="P291" s="12"/>
    </row>
    <row r="292" spans="1:16">
      <c r="A292" s="116" t="s">
        <v>162</v>
      </c>
      <c r="B292" s="421" t="s">
        <v>201</v>
      </c>
      <c r="C292" s="421"/>
      <c r="D292" s="421"/>
      <c r="E292" s="421"/>
      <c r="F292" s="421"/>
      <c r="G292" s="421"/>
      <c r="H292" s="421"/>
      <c r="I292" s="421"/>
      <c r="J292" s="421"/>
      <c r="K292" s="421"/>
      <c r="L292" s="12"/>
      <c r="N292" s="1"/>
      <c r="O292" s="12"/>
      <c r="P292" s="12"/>
    </row>
    <row r="293" spans="1:16" ht="32.25" customHeight="1">
      <c r="A293" s="116" t="s">
        <v>163</v>
      </c>
      <c r="B293" s="421" t="s">
        <v>307</v>
      </c>
      <c r="C293" s="421"/>
      <c r="D293" s="421"/>
      <c r="E293" s="421"/>
      <c r="F293" s="421"/>
      <c r="G293" s="421"/>
      <c r="H293" s="421"/>
      <c r="I293" s="421"/>
      <c r="J293" s="421"/>
      <c r="K293" s="421"/>
      <c r="L293" s="110" t="s">
        <v>193</v>
      </c>
      <c r="N293" s="1"/>
      <c r="O293" s="12"/>
      <c r="P293" s="12"/>
    </row>
    <row r="294" spans="1:16" ht="48" customHeight="1">
      <c r="A294" s="116" t="s">
        <v>164</v>
      </c>
      <c r="B294" s="421" t="s">
        <v>272</v>
      </c>
      <c r="C294" s="421"/>
      <c r="D294" s="421"/>
      <c r="E294" s="421"/>
      <c r="F294" s="421"/>
      <c r="G294" s="421"/>
      <c r="H294" s="421"/>
      <c r="I294" s="421"/>
      <c r="J294" s="421"/>
      <c r="K294" s="421"/>
      <c r="L294" s="12"/>
      <c r="N294" s="1"/>
      <c r="O294" s="12"/>
      <c r="P294" s="12"/>
    </row>
    <row r="295" spans="1:16">
      <c r="A295" s="116" t="s">
        <v>165</v>
      </c>
      <c r="B295" s="421" t="s">
        <v>183</v>
      </c>
      <c r="C295" s="421"/>
      <c r="D295" s="421"/>
      <c r="E295" s="421"/>
      <c r="F295" s="421"/>
      <c r="G295" s="421"/>
      <c r="H295" s="421"/>
      <c r="I295" s="421"/>
      <c r="J295" s="421"/>
      <c r="K295" s="421"/>
      <c r="L295" s="12"/>
      <c r="N295" s="1"/>
      <c r="O295" s="39"/>
      <c r="P295" s="12"/>
    </row>
    <row r="296" spans="1:16" ht="48" customHeight="1">
      <c r="A296" s="116" t="s">
        <v>166</v>
      </c>
      <c r="B296" s="423" t="s">
        <v>255</v>
      </c>
      <c r="C296" s="423"/>
      <c r="D296" s="423"/>
      <c r="E296" s="423"/>
      <c r="F296" s="423"/>
      <c r="G296" s="423"/>
      <c r="H296" s="423"/>
      <c r="I296" s="423"/>
      <c r="J296" s="423"/>
      <c r="K296" s="423"/>
      <c r="L296" s="12"/>
      <c r="N296" s="1"/>
      <c r="O296" s="39"/>
      <c r="P296" s="12"/>
    </row>
    <row r="297" spans="1:16" ht="32.25" customHeight="1">
      <c r="A297" s="116" t="s">
        <v>167</v>
      </c>
      <c r="B297" s="421" t="s">
        <v>256</v>
      </c>
      <c r="C297" s="421"/>
      <c r="D297" s="421"/>
      <c r="E297" s="421"/>
      <c r="F297" s="421"/>
      <c r="G297" s="421"/>
      <c r="H297" s="421"/>
      <c r="I297" s="421"/>
      <c r="J297" s="421"/>
      <c r="K297" s="421"/>
      <c r="L297" s="12"/>
      <c r="N297" s="1"/>
      <c r="O297" s="12"/>
      <c r="P297" s="12"/>
    </row>
    <row r="298" spans="1:16">
      <c r="A298" s="116" t="s">
        <v>168</v>
      </c>
      <c r="B298" s="421" t="s">
        <v>169</v>
      </c>
      <c r="C298" s="421"/>
      <c r="D298" s="421"/>
      <c r="E298" s="421"/>
      <c r="F298" s="421"/>
      <c r="G298" s="421"/>
      <c r="H298" s="421"/>
      <c r="I298" s="421"/>
      <c r="J298" s="421"/>
      <c r="K298" s="421"/>
      <c r="L298" s="12"/>
      <c r="N298" s="1"/>
      <c r="O298" s="12"/>
      <c r="P298" s="12"/>
    </row>
    <row r="299" spans="1:16" ht="48" customHeight="1">
      <c r="A299" s="116" t="s">
        <v>184</v>
      </c>
      <c r="B299" s="421" t="s">
        <v>308</v>
      </c>
      <c r="C299" s="421"/>
      <c r="D299" s="421"/>
      <c r="E299" s="421"/>
      <c r="F299" s="421"/>
      <c r="G299" s="421"/>
      <c r="H299" s="421"/>
      <c r="I299" s="421"/>
      <c r="J299" s="421"/>
      <c r="K299" s="421"/>
      <c r="L299" s="12"/>
      <c r="N299" s="1"/>
      <c r="O299" s="12"/>
      <c r="P299" s="12"/>
    </row>
    <row r="300" spans="1:16" ht="65.25" customHeight="1">
      <c r="A300" s="122" t="s">
        <v>185</v>
      </c>
      <c r="B300" s="424" t="s">
        <v>271</v>
      </c>
      <c r="C300" s="424"/>
      <c r="D300" s="424"/>
      <c r="E300" s="424"/>
      <c r="F300" s="424"/>
      <c r="G300" s="424"/>
      <c r="H300" s="424"/>
      <c r="I300" s="424"/>
      <c r="J300" s="424"/>
      <c r="K300" s="424"/>
      <c r="L300" s="12"/>
      <c r="N300" s="1"/>
      <c r="O300" s="12"/>
      <c r="P300" s="12"/>
    </row>
    <row r="301" spans="1:16">
      <c r="A301" s="122" t="s">
        <v>196</v>
      </c>
      <c r="B301" s="424" t="s">
        <v>297</v>
      </c>
      <c r="C301" s="424"/>
      <c r="D301" s="424"/>
      <c r="E301" s="424"/>
      <c r="F301" s="424"/>
      <c r="G301" s="424"/>
      <c r="H301" s="424"/>
      <c r="I301" s="424"/>
      <c r="J301" s="424"/>
      <c r="K301" s="424"/>
      <c r="L301" s="12"/>
      <c r="N301" s="1"/>
      <c r="O301" s="12"/>
      <c r="P301" s="12"/>
    </row>
    <row r="302" spans="1:16">
      <c r="A302" s="123" t="s">
        <v>198</v>
      </c>
      <c r="B302" s="424" t="s">
        <v>298</v>
      </c>
      <c r="C302" s="424"/>
      <c r="D302" s="424"/>
      <c r="E302" s="424"/>
      <c r="F302" s="424"/>
      <c r="G302" s="424"/>
      <c r="H302" s="424"/>
      <c r="I302" s="424"/>
      <c r="J302" s="424"/>
      <c r="K302" s="424"/>
      <c r="L302" s="12"/>
      <c r="N302" s="53"/>
      <c r="O302" s="12"/>
      <c r="P302" s="12"/>
    </row>
    <row r="303" spans="1:16">
      <c r="A303" s="123" t="s">
        <v>203</v>
      </c>
      <c r="B303" s="424" t="s">
        <v>303</v>
      </c>
      <c r="C303" s="424"/>
      <c r="D303" s="424"/>
      <c r="E303" s="424"/>
      <c r="F303" s="424"/>
      <c r="G303" s="424"/>
      <c r="H303" s="424"/>
      <c r="I303" s="424"/>
      <c r="J303" s="424"/>
      <c r="K303" s="424"/>
      <c r="L303" s="12"/>
      <c r="N303" s="53"/>
      <c r="O303" s="12"/>
      <c r="P303" s="12"/>
    </row>
    <row r="304" spans="1:16" s="59" customFormat="1" ht="32.25" customHeight="1">
      <c r="A304" s="122" t="s">
        <v>204</v>
      </c>
      <c r="B304" s="424" t="s">
        <v>304</v>
      </c>
      <c r="C304" s="424"/>
      <c r="D304" s="424"/>
      <c r="E304" s="424"/>
      <c r="F304" s="424"/>
      <c r="G304" s="424"/>
      <c r="H304" s="424"/>
      <c r="I304" s="424"/>
      <c r="J304" s="424"/>
      <c r="K304" s="424"/>
      <c r="L304" s="129"/>
      <c r="N304" s="57"/>
      <c r="O304" s="129"/>
      <c r="P304" s="129"/>
    </row>
    <row r="305" spans="1:16" s="70" customFormat="1">
      <c r="A305" s="123" t="s">
        <v>282</v>
      </c>
      <c r="B305" s="424" t="s">
        <v>305</v>
      </c>
      <c r="C305" s="424"/>
      <c r="D305" s="424"/>
      <c r="E305" s="424"/>
      <c r="F305" s="424"/>
      <c r="G305" s="424"/>
      <c r="H305" s="424"/>
      <c r="I305" s="424"/>
      <c r="J305" s="424"/>
      <c r="K305" s="424"/>
      <c r="L305" s="72"/>
      <c r="N305" s="69"/>
      <c r="O305" s="72"/>
      <c r="P305" s="72"/>
    </row>
    <row r="306" spans="1:16" s="70" customFormat="1" ht="33" customHeight="1">
      <c r="A306" s="122" t="s">
        <v>283</v>
      </c>
      <c r="B306" s="424" t="s">
        <v>306</v>
      </c>
      <c r="C306" s="424"/>
      <c r="D306" s="424"/>
      <c r="E306" s="424"/>
      <c r="F306" s="424"/>
      <c r="G306" s="424"/>
      <c r="H306" s="424"/>
      <c r="I306" s="424"/>
      <c r="J306" s="424"/>
      <c r="K306" s="424"/>
      <c r="L306" s="72"/>
      <c r="N306" s="69"/>
      <c r="O306" s="72"/>
      <c r="P306" s="72"/>
    </row>
    <row r="307" spans="1:16" s="70" customFormat="1" ht="15" customHeight="1">
      <c r="A307" s="122" t="s">
        <v>284</v>
      </c>
      <c r="B307" s="136" t="s">
        <v>285</v>
      </c>
      <c r="C307" s="126"/>
      <c r="D307" s="126"/>
      <c r="E307" s="126"/>
      <c r="F307" s="126"/>
      <c r="G307" s="126"/>
      <c r="H307" s="126"/>
      <c r="I307" s="126"/>
      <c r="J307" s="126"/>
      <c r="K307" s="126"/>
      <c r="L307" s="72"/>
      <c r="N307" s="69"/>
      <c r="O307" s="72"/>
      <c r="P307" s="72"/>
    </row>
    <row r="308" spans="1:16" s="70" customFormat="1" ht="15" customHeight="1">
      <c r="A308" s="122" t="s">
        <v>286</v>
      </c>
      <c r="B308" s="137" t="s">
        <v>287</v>
      </c>
      <c r="C308" s="126"/>
      <c r="D308" s="126"/>
      <c r="E308" s="126"/>
      <c r="F308" s="126"/>
      <c r="G308" s="126"/>
      <c r="H308" s="126"/>
      <c r="I308" s="126"/>
      <c r="J308" s="126"/>
      <c r="K308" s="126"/>
      <c r="L308" s="72"/>
      <c r="N308" s="69"/>
      <c r="O308" s="72"/>
      <c r="P308" s="72"/>
    </row>
    <row r="309" spans="1:16" s="70" customFormat="1" ht="15" customHeight="1">
      <c r="A309" s="125"/>
      <c r="B309" s="124"/>
      <c r="C309" s="126"/>
      <c r="D309" s="126"/>
      <c r="E309" s="126"/>
      <c r="F309" s="126"/>
      <c r="G309" s="126"/>
      <c r="H309" s="126"/>
      <c r="I309" s="126"/>
      <c r="J309" s="126"/>
      <c r="K309" s="126"/>
      <c r="L309" s="72"/>
      <c r="N309" s="69"/>
      <c r="O309" s="72"/>
      <c r="P309" s="72"/>
    </row>
    <row r="310" spans="1:16" s="70" customFormat="1" ht="15" customHeight="1">
      <c r="A310" s="122"/>
      <c r="B310" s="121"/>
      <c r="C310" s="117"/>
      <c r="D310" s="117"/>
      <c r="E310" s="117"/>
      <c r="F310" s="117"/>
      <c r="G310" s="117"/>
      <c r="H310" s="117"/>
      <c r="I310" s="117"/>
      <c r="J310" s="117"/>
      <c r="K310" s="117"/>
      <c r="L310" s="72"/>
      <c r="N310" s="69"/>
      <c r="O310" s="72"/>
      <c r="P310" s="72"/>
    </row>
    <row r="311" spans="1:16">
      <c r="A311" s="1"/>
      <c r="B311" s="11"/>
      <c r="C311" s="11"/>
      <c r="D311" s="11"/>
      <c r="E311" s="11"/>
      <c r="F311" s="11"/>
      <c r="G311" s="11"/>
      <c r="H311" s="11"/>
      <c r="I311" s="11"/>
      <c r="J311" s="11"/>
      <c r="K311" s="11"/>
      <c r="N311" s="1"/>
      <c r="O311" s="12"/>
      <c r="P311" s="12"/>
    </row>
    <row r="312" spans="1:16">
      <c r="A312" s="1"/>
      <c r="B312" s="11"/>
      <c r="C312" s="11"/>
      <c r="D312" s="11"/>
      <c r="E312" s="11"/>
      <c r="F312" s="11"/>
      <c r="G312" s="11"/>
      <c r="H312" s="11"/>
      <c r="I312" s="11"/>
      <c r="J312" s="11"/>
      <c r="K312" s="11"/>
      <c r="N312" s="1"/>
      <c r="O312" s="12"/>
      <c r="P312" s="12"/>
    </row>
    <row r="313" spans="1:16">
      <c r="A313" s="1"/>
      <c r="B313" s="11"/>
      <c r="C313" s="11"/>
      <c r="D313" s="11"/>
      <c r="E313" s="11"/>
      <c r="F313" s="11"/>
      <c r="G313" s="11"/>
      <c r="H313" s="11"/>
      <c r="I313" s="11"/>
      <c r="J313" s="11"/>
      <c r="K313" s="11"/>
      <c r="N313" s="1"/>
      <c r="O313" s="12"/>
      <c r="P313" s="12"/>
    </row>
    <row r="314" spans="1:16">
      <c r="A314" s="1"/>
      <c r="B314" s="11"/>
      <c r="C314" s="11"/>
      <c r="D314" s="11"/>
      <c r="E314" s="11"/>
      <c r="F314" s="11"/>
      <c r="G314" s="11"/>
      <c r="H314" s="11"/>
      <c r="I314" s="11"/>
      <c r="J314" s="11"/>
      <c r="K314" s="11"/>
      <c r="N314" s="1"/>
      <c r="O314" s="12"/>
      <c r="P314" s="12"/>
    </row>
    <row r="315" spans="1:16">
      <c r="A315" s="1"/>
      <c r="B315" s="11"/>
      <c r="C315" s="11"/>
      <c r="D315" s="11"/>
      <c r="E315" s="11"/>
      <c r="F315" s="11"/>
      <c r="G315" s="11"/>
      <c r="H315" s="11"/>
      <c r="I315" s="11"/>
      <c r="J315" s="11"/>
      <c r="K315" s="11"/>
      <c r="N315" s="1"/>
      <c r="O315" s="12"/>
      <c r="P315" s="12"/>
    </row>
    <row r="316" spans="1:16">
      <c r="A316" s="1"/>
      <c r="B316" s="11"/>
      <c r="C316" s="11"/>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1"/>
      <c r="C320" s="11"/>
      <c r="D320" s="11"/>
      <c r="E320" s="11"/>
      <c r="F320" s="11"/>
      <c r="G320" s="11"/>
      <c r="H320" s="11"/>
      <c r="I320" s="11"/>
      <c r="J320" s="11"/>
      <c r="K320" s="11"/>
      <c r="N320" s="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A325" s="1"/>
      <c r="B325" s="11"/>
      <c r="C325" s="11"/>
      <c r="D325" s="11"/>
      <c r="E325" s="11"/>
      <c r="F325" s="11"/>
      <c r="G325" s="11"/>
      <c r="H325" s="11"/>
      <c r="I325" s="11"/>
      <c r="J325" s="11"/>
      <c r="K325" s="11"/>
      <c r="N325" s="1"/>
      <c r="O325" s="12"/>
      <c r="P325" s="12"/>
    </row>
    <row r="326" spans="1:16">
      <c r="B326" s="12"/>
      <c r="C326" s="12"/>
      <c r="D326" s="12"/>
      <c r="E326" s="12"/>
      <c r="F326" s="12"/>
      <c r="G326" s="12"/>
      <c r="H326" s="12"/>
      <c r="I326" s="12"/>
      <c r="J326" s="11"/>
      <c r="K326" s="11"/>
      <c r="N326" s="1"/>
      <c r="O326" s="12"/>
      <c r="P326" s="12"/>
    </row>
    <row r="327" spans="1:16">
      <c r="B327" s="12"/>
      <c r="C327" s="12"/>
      <c r="D327" s="12"/>
      <c r="E327" s="12"/>
      <c r="F327" s="12"/>
      <c r="G327" s="12"/>
      <c r="H327" s="12"/>
      <c r="I327" s="12"/>
      <c r="J327" s="12"/>
      <c r="K327" s="12"/>
      <c r="N327" s="1"/>
      <c r="O327" s="12"/>
      <c r="P327" s="12"/>
    </row>
    <row r="328" spans="1:16">
      <c r="B328" s="12"/>
      <c r="C328" s="12"/>
      <c r="D328" s="12"/>
      <c r="E328" s="12"/>
      <c r="F328" s="12"/>
      <c r="G328" s="12"/>
      <c r="H328" s="12"/>
      <c r="I328" s="12"/>
      <c r="J328" s="12"/>
      <c r="K328" s="12"/>
      <c r="N328" s="1"/>
      <c r="O328" s="12"/>
      <c r="P328" s="12"/>
    </row>
    <row r="329" spans="1:16">
      <c r="B329" s="12"/>
      <c r="C329" s="12"/>
      <c r="D329" s="12"/>
      <c r="E329" s="12"/>
      <c r="F329" s="12"/>
      <c r="G329" s="12"/>
      <c r="H329" s="12"/>
      <c r="I329" s="12"/>
      <c r="J329" s="12"/>
      <c r="K329" s="12"/>
      <c r="N329" s="12"/>
      <c r="O329" s="12"/>
      <c r="P329" s="12"/>
    </row>
    <row r="330" spans="1:16">
      <c r="B330" s="12"/>
      <c r="C330" s="12"/>
      <c r="D330" s="12"/>
      <c r="E330" s="12"/>
      <c r="F330" s="12"/>
      <c r="G330" s="12"/>
      <c r="H330" s="12"/>
      <c r="I330" s="12"/>
      <c r="J330" s="12"/>
      <c r="K330" s="12"/>
      <c r="N330" s="12"/>
      <c r="O330" s="12"/>
      <c r="P330" s="12"/>
    </row>
    <row r="331" spans="1:16">
      <c r="B331" s="12"/>
      <c r="C331" s="12"/>
      <c r="D331" s="12"/>
      <c r="E331" s="12"/>
      <c r="F331" s="12"/>
      <c r="G331" s="12"/>
      <c r="H331" s="12"/>
      <c r="I331" s="12"/>
      <c r="J331" s="12"/>
      <c r="K331" s="12"/>
      <c r="N331" s="12"/>
      <c r="O331" s="12"/>
      <c r="P331" s="12"/>
    </row>
    <row r="332" spans="1:16">
      <c r="B332" s="12"/>
      <c r="C332" s="12"/>
      <c r="D332" s="12"/>
      <c r="E332" s="12"/>
      <c r="F332" s="12"/>
      <c r="G332" s="12"/>
      <c r="H332" s="12"/>
      <c r="I332" s="12"/>
      <c r="J332" s="12"/>
      <c r="K332" s="12"/>
      <c r="N332" s="12"/>
      <c r="O332" s="12"/>
      <c r="P332" s="12"/>
    </row>
    <row r="333" spans="1:16">
      <c r="B333" s="12"/>
      <c r="C333" s="12"/>
      <c r="D333" s="12"/>
      <c r="E333" s="12"/>
      <c r="F333" s="12"/>
      <c r="G333" s="12"/>
      <c r="H333" s="12"/>
      <c r="I333" s="12"/>
      <c r="J333" s="12"/>
      <c r="K333" s="12"/>
      <c r="N333" s="12"/>
      <c r="O333" s="12"/>
      <c r="P333" s="12"/>
    </row>
    <row r="334" spans="1:16">
      <c r="B334" s="12"/>
      <c r="C334" s="12"/>
      <c r="D334" s="12"/>
      <c r="E334" s="12"/>
      <c r="F334" s="12"/>
      <c r="G334" s="12"/>
      <c r="H334" s="12"/>
      <c r="I334" s="12"/>
      <c r="J334" s="12"/>
      <c r="K334" s="12"/>
      <c r="N334" s="12"/>
      <c r="O334" s="12"/>
      <c r="P334" s="12"/>
    </row>
    <row r="335" spans="1:16">
      <c r="J335" s="12"/>
      <c r="K335" s="12"/>
      <c r="N335" s="12"/>
      <c r="O335" s="12"/>
      <c r="P335" s="12"/>
    </row>
    <row r="336" spans="1:16">
      <c r="N336" s="12"/>
      <c r="O336" s="12"/>
      <c r="P336" s="12"/>
    </row>
    <row r="337" spans="14:16">
      <c r="N337" s="12"/>
      <c r="O337" s="12"/>
      <c r="P337" s="12"/>
    </row>
  </sheetData>
  <mergeCells count="30">
    <mergeCell ref="B305:K305"/>
    <mergeCell ref="B306:K306"/>
    <mergeCell ref="B300:K300"/>
    <mergeCell ref="B299:K299"/>
    <mergeCell ref="B298:K298"/>
    <mergeCell ref="B304:K304"/>
    <mergeCell ref="B302:K302"/>
    <mergeCell ref="B303:K303"/>
    <mergeCell ref="B301:K301"/>
    <mergeCell ref="B282:K282"/>
    <mergeCell ref="B281:K281"/>
    <mergeCell ref="E291:K291"/>
    <mergeCell ref="E290:K290"/>
    <mergeCell ref="B297:K297"/>
    <mergeCell ref="B296:K296"/>
    <mergeCell ref="B295:K295"/>
    <mergeCell ref="B294:K294"/>
    <mergeCell ref="B293:K293"/>
    <mergeCell ref="B292:K292"/>
    <mergeCell ref="B288:K288"/>
    <mergeCell ref="B287:K287"/>
    <mergeCell ref="B286:K286"/>
    <mergeCell ref="B285:K285"/>
    <mergeCell ref="B284:K284"/>
    <mergeCell ref="B283:K283"/>
    <mergeCell ref="L219:Q219"/>
    <mergeCell ref="B280:K280"/>
    <mergeCell ref="C270:D270"/>
    <mergeCell ref="B279:K279"/>
    <mergeCell ref="B278:K278"/>
  </mergeCells>
  <phoneticPr fontId="0" type="noConversion"/>
  <pageMargins left="0.5" right="0.5" top="0.75" bottom="0.75" header="0.09" footer="0.5"/>
  <pageSetup scale="63" fitToHeight="5" orientation="portrait" horizontalDpi="300" verticalDpi="300" r:id="rId1"/>
  <headerFooter alignWithMargins="0"/>
  <rowBreaks count="4" manualBreakCount="4">
    <brk id="67" max="10" man="1"/>
    <brk id="133" max="10" man="1"/>
    <brk id="200" max="10" man="1"/>
    <brk id="267"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336"/>
  <sheetViews>
    <sheetView tabSelected="1" zoomScale="80" zoomScaleNormal="80" workbookViewId="0">
      <selection activeCell="L31" sqref="L31"/>
    </sheetView>
  </sheetViews>
  <sheetFormatPr defaultColWidth="8.88671875" defaultRowHeight="15.75"/>
  <cols>
    <col min="1" max="1" width="6" style="3" customWidth="1"/>
    <col min="2" max="2" width="28.44140625" style="3" customWidth="1"/>
    <col min="3" max="3" width="32.5546875" style="3" customWidth="1"/>
    <col min="4" max="4" width="11.88671875" style="3" customWidth="1"/>
    <col min="5" max="5" width="4.88671875" style="3" customWidth="1"/>
    <col min="6" max="6" width="4.6640625" style="3" customWidth="1"/>
    <col min="7" max="7" width="8" style="3" customWidth="1"/>
    <col min="8" max="8" width="3.88671875" style="3" customWidth="1"/>
    <col min="9" max="9" width="10.88671875" style="3" customWidth="1"/>
    <col min="10" max="10" width="2.77734375" style="3" customWidth="1"/>
    <col min="11" max="11" width="9.21875" style="3" customWidth="1"/>
    <col min="12" max="13" width="8.88671875" style="3"/>
    <col min="14" max="14" width="16.77734375" style="3" customWidth="1"/>
    <col min="15" max="18" width="8.88671875" style="3"/>
    <col min="19" max="19" width="10.77734375" style="3" customWidth="1"/>
    <col min="20" max="256" width="8.88671875" style="3"/>
    <col min="257" max="257" width="6" style="3" customWidth="1"/>
    <col min="258" max="258" width="28.44140625" style="3" customWidth="1"/>
    <col min="259" max="259" width="32.5546875" style="3" customWidth="1"/>
    <col min="260" max="260" width="11.88671875" style="3" customWidth="1"/>
    <col min="261" max="261" width="4.88671875" style="3" customWidth="1"/>
    <col min="262" max="262" width="4.6640625" style="3" customWidth="1"/>
    <col min="263" max="263" width="8" style="3" customWidth="1"/>
    <col min="264" max="264" width="3.88671875" style="3" customWidth="1"/>
    <col min="265" max="265" width="10.88671875" style="3" customWidth="1"/>
    <col min="266" max="266" width="2.77734375" style="3" customWidth="1"/>
    <col min="267" max="267" width="9.21875" style="3" customWidth="1"/>
    <col min="268" max="269" width="8.88671875" style="3"/>
    <col min="270" max="270" width="16.77734375" style="3" customWidth="1"/>
    <col min="271" max="274" width="8.88671875" style="3"/>
    <col min="275" max="275" width="10.77734375" style="3" customWidth="1"/>
    <col min="276" max="512" width="8.88671875" style="3"/>
    <col min="513" max="513" width="6" style="3" customWidth="1"/>
    <col min="514" max="514" width="28.44140625" style="3" customWidth="1"/>
    <col min="515" max="515" width="32.5546875" style="3" customWidth="1"/>
    <col min="516" max="516" width="11.88671875" style="3" customWidth="1"/>
    <col min="517" max="517" width="4.88671875" style="3" customWidth="1"/>
    <col min="518" max="518" width="4.6640625" style="3" customWidth="1"/>
    <col min="519" max="519" width="8" style="3" customWidth="1"/>
    <col min="520" max="520" width="3.88671875" style="3" customWidth="1"/>
    <col min="521" max="521" width="10.88671875" style="3" customWidth="1"/>
    <col min="522" max="522" width="2.77734375" style="3" customWidth="1"/>
    <col min="523" max="523" width="9.21875" style="3" customWidth="1"/>
    <col min="524" max="525" width="8.88671875" style="3"/>
    <col min="526" max="526" width="16.77734375" style="3" customWidth="1"/>
    <col min="527" max="530" width="8.88671875" style="3"/>
    <col min="531" max="531" width="10.77734375" style="3" customWidth="1"/>
    <col min="532" max="768" width="8.88671875" style="3"/>
    <col min="769" max="769" width="6" style="3" customWidth="1"/>
    <col min="770" max="770" width="28.44140625" style="3" customWidth="1"/>
    <col min="771" max="771" width="32.5546875" style="3" customWidth="1"/>
    <col min="772" max="772" width="11.88671875" style="3" customWidth="1"/>
    <col min="773" max="773" width="4.88671875" style="3" customWidth="1"/>
    <col min="774" max="774" width="4.6640625" style="3" customWidth="1"/>
    <col min="775" max="775" width="8" style="3" customWidth="1"/>
    <col min="776" max="776" width="3.88671875" style="3" customWidth="1"/>
    <col min="777" max="777" width="10.88671875" style="3" customWidth="1"/>
    <col min="778" max="778" width="2.77734375" style="3" customWidth="1"/>
    <col min="779" max="779" width="9.21875" style="3" customWidth="1"/>
    <col min="780" max="781" width="8.88671875" style="3"/>
    <col min="782" max="782" width="16.77734375" style="3" customWidth="1"/>
    <col min="783" max="786" width="8.88671875" style="3"/>
    <col min="787" max="787" width="10.77734375" style="3" customWidth="1"/>
    <col min="788" max="1024" width="8.88671875" style="3"/>
    <col min="1025" max="1025" width="6" style="3" customWidth="1"/>
    <col min="1026" max="1026" width="28.44140625" style="3" customWidth="1"/>
    <col min="1027" max="1027" width="32.5546875" style="3" customWidth="1"/>
    <col min="1028" max="1028" width="11.88671875" style="3" customWidth="1"/>
    <col min="1029" max="1029" width="4.88671875" style="3" customWidth="1"/>
    <col min="1030" max="1030" width="4.6640625" style="3" customWidth="1"/>
    <col min="1031" max="1031" width="8" style="3" customWidth="1"/>
    <col min="1032" max="1032" width="3.88671875" style="3" customWidth="1"/>
    <col min="1033" max="1033" width="10.88671875" style="3" customWidth="1"/>
    <col min="1034" max="1034" width="2.77734375" style="3" customWidth="1"/>
    <col min="1035" max="1035" width="9.21875" style="3" customWidth="1"/>
    <col min="1036" max="1037" width="8.88671875" style="3"/>
    <col min="1038" max="1038" width="16.77734375" style="3" customWidth="1"/>
    <col min="1039" max="1042" width="8.88671875" style="3"/>
    <col min="1043" max="1043" width="10.77734375" style="3" customWidth="1"/>
    <col min="1044" max="1280" width="8.88671875" style="3"/>
    <col min="1281" max="1281" width="6" style="3" customWidth="1"/>
    <col min="1282" max="1282" width="28.44140625" style="3" customWidth="1"/>
    <col min="1283" max="1283" width="32.5546875" style="3" customWidth="1"/>
    <col min="1284" max="1284" width="11.88671875" style="3" customWidth="1"/>
    <col min="1285" max="1285" width="4.88671875" style="3" customWidth="1"/>
    <col min="1286" max="1286" width="4.6640625" style="3" customWidth="1"/>
    <col min="1287" max="1287" width="8" style="3" customWidth="1"/>
    <col min="1288" max="1288" width="3.88671875" style="3" customWidth="1"/>
    <col min="1289" max="1289" width="10.88671875" style="3" customWidth="1"/>
    <col min="1290" max="1290" width="2.77734375" style="3" customWidth="1"/>
    <col min="1291" max="1291" width="9.21875" style="3" customWidth="1"/>
    <col min="1292" max="1293" width="8.88671875" style="3"/>
    <col min="1294" max="1294" width="16.77734375" style="3" customWidth="1"/>
    <col min="1295" max="1298" width="8.88671875" style="3"/>
    <col min="1299" max="1299" width="10.77734375" style="3" customWidth="1"/>
    <col min="1300" max="1536" width="8.88671875" style="3"/>
    <col min="1537" max="1537" width="6" style="3" customWidth="1"/>
    <col min="1538" max="1538" width="28.44140625" style="3" customWidth="1"/>
    <col min="1539" max="1539" width="32.5546875" style="3" customWidth="1"/>
    <col min="1540" max="1540" width="11.88671875" style="3" customWidth="1"/>
    <col min="1541" max="1541" width="4.88671875" style="3" customWidth="1"/>
    <col min="1542" max="1542" width="4.6640625" style="3" customWidth="1"/>
    <col min="1543" max="1543" width="8" style="3" customWidth="1"/>
    <col min="1544" max="1544" width="3.88671875" style="3" customWidth="1"/>
    <col min="1545" max="1545" width="10.88671875" style="3" customWidth="1"/>
    <col min="1546" max="1546" width="2.77734375" style="3" customWidth="1"/>
    <col min="1547" max="1547" width="9.21875" style="3" customWidth="1"/>
    <col min="1548" max="1549" width="8.88671875" style="3"/>
    <col min="1550" max="1550" width="16.77734375" style="3" customWidth="1"/>
    <col min="1551" max="1554" width="8.88671875" style="3"/>
    <col min="1555" max="1555" width="10.77734375" style="3" customWidth="1"/>
    <col min="1556" max="1792" width="8.88671875" style="3"/>
    <col min="1793" max="1793" width="6" style="3" customWidth="1"/>
    <col min="1794" max="1794" width="28.44140625" style="3" customWidth="1"/>
    <col min="1795" max="1795" width="32.5546875" style="3" customWidth="1"/>
    <col min="1796" max="1796" width="11.88671875" style="3" customWidth="1"/>
    <col min="1797" max="1797" width="4.88671875" style="3" customWidth="1"/>
    <col min="1798" max="1798" width="4.6640625" style="3" customWidth="1"/>
    <col min="1799" max="1799" width="8" style="3" customWidth="1"/>
    <col min="1800" max="1800" width="3.88671875" style="3" customWidth="1"/>
    <col min="1801" max="1801" width="10.88671875" style="3" customWidth="1"/>
    <col min="1802" max="1802" width="2.77734375" style="3" customWidth="1"/>
    <col min="1803" max="1803" width="9.21875" style="3" customWidth="1"/>
    <col min="1804" max="1805" width="8.88671875" style="3"/>
    <col min="1806" max="1806" width="16.77734375" style="3" customWidth="1"/>
    <col min="1807" max="1810" width="8.88671875" style="3"/>
    <col min="1811" max="1811" width="10.77734375" style="3" customWidth="1"/>
    <col min="1812" max="2048" width="8.88671875" style="3"/>
    <col min="2049" max="2049" width="6" style="3" customWidth="1"/>
    <col min="2050" max="2050" width="28.44140625" style="3" customWidth="1"/>
    <col min="2051" max="2051" width="32.5546875" style="3" customWidth="1"/>
    <col min="2052" max="2052" width="11.88671875" style="3" customWidth="1"/>
    <col min="2053" max="2053" width="4.88671875" style="3" customWidth="1"/>
    <col min="2054" max="2054" width="4.6640625" style="3" customWidth="1"/>
    <col min="2055" max="2055" width="8" style="3" customWidth="1"/>
    <col min="2056" max="2056" width="3.88671875" style="3" customWidth="1"/>
    <col min="2057" max="2057" width="10.88671875" style="3" customWidth="1"/>
    <col min="2058" max="2058" width="2.77734375" style="3" customWidth="1"/>
    <col min="2059" max="2059" width="9.21875" style="3" customWidth="1"/>
    <col min="2060" max="2061" width="8.88671875" style="3"/>
    <col min="2062" max="2062" width="16.77734375" style="3" customWidth="1"/>
    <col min="2063" max="2066" width="8.88671875" style="3"/>
    <col min="2067" max="2067" width="10.77734375" style="3" customWidth="1"/>
    <col min="2068" max="2304" width="8.88671875" style="3"/>
    <col min="2305" max="2305" width="6" style="3" customWidth="1"/>
    <col min="2306" max="2306" width="28.44140625" style="3" customWidth="1"/>
    <col min="2307" max="2307" width="32.5546875" style="3" customWidth="1"/>
    <col min="2308" max="2308" width="11.88671875" style="3" customWidth="1"/>
    <col min="2309" max="2309" width="4.88671875" style="3" customWidth="1"/>
    <col min="2310" max="2310" width="4.6640625" style="3" customWidth="1"/>
    <col min="2311" max="2311" width="8" style="3" customWidth="1"/>
    <col min="2312" max="2312" width="3.88671875" style="3" customWidth="1"/>
    <col min="2313" max="2313" width="10.88671875" style="3" customWidth="1"/>
    <col min="2314" max="2314" width="2.77734375" style="3" customWidth="1"/>
    <col min="2315" max="2315" width="9.21875" style="3" customWidth="1"/>
    <col min="2316" max="2317" width="8.88671875" style="3"/>
    <col min="2318" max="2318" width="16.77734375" style="3" customWidth="1"/>
    <col min="2319" max="2322" width="8.88671875" style="3"/>
    <col min="2323" max="2323" width="10.77734375" style="3" customWidth="1"/>
    <col min="2324" max="2560" width="8.88671875" style="3"/>
    <col min="2561" max="2561" width="6" style="3" customWidth="1"/>
    <col min="2562" max="2562" width="28.44140625" style="3" customWidth="1"/>
    <col min="2563" max="2563" width="32.5546875" style="3" customWidth="1"/>
    <col min="2564" max="2564" width="11.88671875" style="3" customWidth="1"/>
    <col min="2565" max="2565" width="4.88671875" style="3" customWidth="1"/>
    <col min="2566" max="2566" width="4.6640625" style="3" customWidth="1"/>
    <col min="2567" max="2567" width="8" style="3" customWidth="1"/>
    <col min="2568" max="2568" width="3.88671875" style="3" customWidth="1"/>
    <col min="2569" max="2569" width="10.88671875" style="3" customWidth="1"/>
    <col min="2570" max="2570" width="2.77734375" style="3" customWidth="1"/>
    <col min="2571" max="2571" width="9.21875" style="3" customWidth="1"/>
    <col min="2572" max="2573" width="8.88671875" style="3"/>
    <col min="2574" max="2574" width="16.77734375" style="3" customWidth="1"/>
    <col min="2575" max="2578" width="8.88671875" style="3"/>
    <col min="2579" max="2579" width="10.77734375" style="3" customWidth="1"/>
    <col min="2580" max="2816" width="8.88671875" style="3"/>
    <col min="2817" max="2817" width="6" style="3" customWidth="1"/>
    <col min="2818" max="2818" width="28.44140625" style="3" customWidth="1"/>
    <col min="2819" max="2819" width="32.5546875" style="3" customWidth="1"/>
    <col min="2820" max="2820" width="11.88671875" style="3" customWidth="1"/>
    <col min="2821" max="2821" width="4.88671875" style="3" customWidth="1"/>
    <col min="2822" max="2822" width="4.6640625" style="3" customWidth="1"/>
    <col min="2823" max="2823" width="8" style="3" customWidth="1"/>
    <col min="2824" max="2824" width="3.88671875" style="3" customWidth="1"/>
    <col min="2825" max="2825" width="10.88671875" style="3" customWidth="1"/>
    <col min="2826" max="2826" width="2.77734375" style="3" customWidth="1"/>
    <col min="2827" max="2827" width="9.21875" style="3" customWidth="1"/>
    <col min="2828" max="2829" width="8.88671875" style="3"/>
    <col min="2830" max="2830" width="16.77734375" style="3" customWidth="1"/>
    <col min="2831" max="2834" width="8.88671875" style="3"/>
    <col min="2835" max="2835" width="10.77734375" style="3" customWidth="1"/>
    <col min="2836" max="3072" width="8.88671875" style="3"/>
    <col min="3073" max="3073" width="6" style="3" customWidth="1"/>
    <col min="3074" max="3074" width="28.44140625" style="3" customWidth="1"/>
    <col min="3075" max="3075" width="32.5546875" style="3" customWidth="1"/>
    <col min="3076" max="3076" width="11.88671875" style="3" customWidth="1"/>
    <col min="3077" max="3077" width="4.88671875" style="3" customWidth="1"/>
    <col min="3078" max="3078" width="4.6640625" style="3" customWidth="1"/>
    <col min="3079" max="3079" width="8" style="3" customWidth="1"/>
    <col min="3080" max="3080" width="3.88671875" style="3" customWidth="1"/>
    <col min="3081" max="3081" width="10.88671875" style="3" customWidth="1"/>
    <col min="3082" max="3082" width="2.77734375" style="3" customWidth="1"/>
    <col min="3083" max="3083" width="9.21875" style="3" customWidth="1"/>
    <col min="3084" max="3085" width="8.88671875" style="3"/>
    <col min="3086" max="3086" width="16.77734375" style="3" customWidth="1"/>
    <col min="3087" max="3090" width="8.88671875" style="3"/>
    <col min="3091" max="3091" width="10.77734375" style="3" customWidth="1"/>
    <col min="3092" max="3328" width="8.88671875" style="3"/>
    <col min="3329" max="3329" width="6" style="3" customWidth="1"/>
    <col min="3330" max="3330" width="28.44140625" style="3" customWidth="1"/>
    <col min="3331" max="3331" width="32.5546875" style="3" customWidth="1"/>
    <col min="3332" max="3332" width="11.88671875" style="3" customWidth="1"/>
    <col min="3333" max="3333" width="4.88671875" style="3" customWidth="1"/>
    <col min="3334" max="3334" width="4.6640625" style="3" customWidth="1"/>
    <col min="3335" max="3335" width="8" style="3" customWidth="1"/>
    <col min="3336" max="3336" width="3.88671875" style="3" customWidth="1"/>
    <col min="3337" max="3337" width="10.88671875" style="3" customWidth="1"/>
    <col min="3338" max="3338" width="2.77734375" style="3" customWidth="1"/>
    <col min="3339" max="3339" width="9.21875" style="3" customWidth="1"/>
    <col min="3340" max="3341" width="8.88671875" style="3"/>
    <col min="3342" max="3342" width="16.77734375" style="3" customWidth="1"/>
    <col min="3343" max="3346" width="8.88671875" style="3"/>
    <col min="3347" max="3347" width="10.77734375" style="3" customWidth="1"/>
    <col min="3348" max="3584" width="8.88671875" style="3"/>
    <col min="3585" max="3585" width="6" style="3" customWidth="1"/>
    <col min="3586" max="3586" width="28.44140625" style="3" customWidth="1"/>
    <col min="3587" max="3587" width="32.5546875" style="3" customWidth="1"/>
    <col min="3588" max="3588" width="11.88671875" style="3" customWidth="1"/>
    <col min="3589" max="3589" width="4.88671875" style="3" customWidth="1"/>
    <col min="3590" max="3590" width="4.6640625" style="3" customWidth="1"/>
    <col min="3591" max="3591" width="8" style="3" customWidth="1"/>
    <col min="3592" max="3592" width="3.88671875" style="3" customWidth="1"/>
    <col min="3593" max="3593" width="10.88671875" style="3" customWidth="1"/>
    <col min="3594" max="3594" width="2.77734375" style="3" customWidth="1"/>
    <col min="3595" max="3595" width="9.21875" style="3" customWidth="1"/>
    <col min="3596" max="3597" width="8.88671875" style="3"/>
    <col min="3598" max="3598" width="16.77734375" style="3" customWidth="1"/>
    <col min="3599" max="3602" width="8.88671875" style="3"/>
    <col min="3603" max="3603" width="10.77734375" style="3" customWidth="1"/>
    <col min="3604" max="3840" width="8.88671875" style="3"/>
    <col min="3841" max="3841" width="6" style="3" customWidth="1"/>
    <col min="3842" max="3842" width="28.44140625" style="3" customWidth="1"/>
    <col min="3843" max="3843" width="32.5546875" style="3" customWidth="1"/>
    <col min="3844" max="3844" width="11.88671875" style="3" customWidth="1"/>
    <col min="3845" max="3845" width="4.88671875" style="3" customWidth="1"/>
    <col min="3846" max="3846" width="4.6640625" style="3" customWidth="1"/>
    <col min="3847" max="3847" width="8" style="3" customWidth="1"/>
    <col min="3848" max="3848" width="3.88671875" style="3" customWidth="1"/>
    <col min="3849" max="3849" width="10.88671875" style="3" customWidth="1"/>
    <col min="3850" max="3850" width="2.77734375" style="3" customWidth="1"/>
    <col min="3851" max="3851" width="9.21875" style="3" customWidth="1"/>
    <col min="3852" max="3853" width="8.88671875" style="3"/>
    <col min="3854" max="3854" width="16.77734375" style="3" customWidth="1"/>
    <col min="3855" max="3858" width="8.88671875" style="3"/>
    <col min="3859" max="3859" width="10.77734375" style="3" customWidth="1"/>
    <col min="3860" max="4096" width="8.88671875" style="3"/>
    <col min="4097" max="4097" width="6" style="3" customWidth="1"/>
    <col min="4098" max="4098" width="28.44140625" style="3" customWidth="1"/>
    <col min="4099" max="4099" width="32.5546875" style="3" customWidth="1"/>
    <col min="4100" max="4100" width="11.88671875" style="3" customWidth="1"/>
    <col min="4101" max="4101" width="4.88671875" style="3" customWidth="1"/>
    <col min="4102" max="4102" width="4.6640625" style="3" customWidth="1"/>
    <col min="4103" max="4103" width="8" style="3" customWidth="1"/>
    <col min="4104" max="4104" width="3.88671875" style="3" customWidth="1"/>
    <col min="4105" max="4105" width="10.88671875" style="3" customWidth="1"/>
    <col min="4106" max="4106" width="2.77734375" style="3" customWidth="1"/>
    <col min="4107" max="4107" width="9.21875" style="3" customWidth="1"/>
    <col min="4108" max="4109" width="8.88671875" style="3"/>
    <col min="4110" max="4110" width="16.77734375" style="3" customWidth="1"/>
    <col min="4111" max="4114" width="8.88671875" style="3"/>
    <col min="4115" max="4115" width="10.77734375" style="3" customWidth="1"/>
    <col min="4116" max="4352" width="8.88671875" style="3"/>
    <col min="4353" max="4353" width="6" style="3" customWidth="1"/>
    <col min="4354" max="4354" width="28.44140625" style="3" customWidth="1"/>
    <col min="4355" max="4355" width="32.5546875" style="3" customWidth="1"/>
    <col min="4356" max="4356" width="11.88671875" style="3" customWidth="1"/>
    <col min="4357" max="4357" width="4.88671875" style="3" customWidth="1"/>
    <col min="4358" max="4358" width="4.6640625" style="3" customWidth="1"/>
    <col min="4359" max="4359" width="8" style="3" customWidth="1"/>
    <col min="4360" max="4360" width="3.88671875" style="3" customWidth="1"/>
    <col min="4361" max="4361" width="10.88671875" style="3" customWidth="1"/>
    <col min="4362" max="4362" width="2.77734375" style="3" customWidth="1"/>
    <col min="4363" max="4363" width="9.21875" style="3" customWidth="1"/>
    <col min="4364" max="4365" width="8.88671875" style="3"/>
    <col min="4366" max="4366" width="16.77734375" style="3" customWidth="1"/>
    <col min="4367" max="4370" width="8.88671875" style="3"/>
    <col min="4371" max="4371" width="10.77734375" style="3" customWidth="1"/>
    <col min="4372" max="4608" width="8.88671875" style="3"/>
    <col min="4609" max="4609" width="6" style="3" customWidth="1"/>
    <col min="4610" max="4610" width="28.44140625" style="3" customWidth="1"/>
    <col min="4611" max="4611" width="32.5546875" style="3" customWidth="1"/>
    <col min="4612" max="4612" width="11.88671875" style="3" customWidth="1"/>
    <col min="4613" max="4613" width="4.88671875" style="3" customWidth="1"/>
    <col min="4614" max="4614" width="4.6640625" style="3" customWidth="1"/>
    <col min="4615" max="4615" width="8" style="3" customWidth="1"/>
    <col min="4616" max="4616" width="3.88671875" style="3" customWidth="1"/>
    <col min="4617" max="4617" width="10.88671875" style="3" customWidth="1"/>
    <col min="4618" max="4618" width="2.77734375" style="3" customWidth="1"/>
    <col min="4619" max="4619" width="9.21875" style="3" customWidth="1"/>
    <col min="4620" max="4621" width="8.88671875" style="3"/>
    <col min="4622" max="4622" width="16.77734375" style="3" customWidth="1"/>
    <col min="4623" max="4626" width="8.88671875" style="3"/>
    <col min="4627" max="4627" width="10.77734375" style="3" customWidth="1"/>
    <col min="4628" max="4864" width="8.88671875" style="3"/>
    <col min="4865" max="4865" width="6" style="3" customWidth="1"/>
    <col min="4866" max="4866" width="28.44140625" style="3" customWidth="1"/>
    <col min="4867" max="4867" width="32.5546875" style="3" customWidth="1"/>
    <col min="4868" max="4868" width="11.88671875" style="3" customWidth="1"/>
    <col min="4869" max="4869" width="4.88671875" style="3" customWidth="1"/>
    <col min="4870" max="4870" width="4.6640625" style="3" customWidth="1"/>
    <col min="4871" max="4871" width="8" style="3" customWidth="1"/>
    <col min="4872" max="4872" width="3.88671875" style="3" customWidth="1"/>
    <col min="4873" max="4873" width="10.88671875" style="3" customWidth="1"/>
    <col min="4874" max="4874" width="2.77734375" style="3" customWidth="1"/>
    <col min="4875" max="4875" width="9.21875" style="3" customWidth="1"/>
    <col min="4876" max="4877" width="8.88671875" style="3"/>
    <col min="4878" max="4878" width="16.77734375" style="3" customWidth="1"/>
    <col min="4879" max="4882" width="8.88671875" style="3"/>
    <col min="4883" max="4883" width="10.77734375" style="3" customWidth="1"/>
    <col min="4884" max="5120" width="8.88671875" style="3"/>
    <col min="5121" max="5121" width="6" style="3" customWidth="1"/>
    <col min="5122" max="5122" width="28.44140625" style="3" customWidth="1"/>
    <col min="5123" max="5123" width="32.5546875" style="3" customWidth="1"/>
    <col min="5124" max="5124" width="11.88671875" style="3" customWidth="1"/>
    <col min="5125" max="5125" width="4.88671875" style="3" customWidth="1"/>
    <col min="5126" max="5126" width="4.6640625" style="3" customWidth="1"/>
    <col min="5127" max="5127" width="8" style="3" customWidth="1"/>
    <col min="5128" max="5128" width="3.88671875" style="3" customWidth="1"/>
    <col min="5129" max="5129" width="10.88671875" style="3" customWidth="1"/>
    <col min="5130" max="5130" width="2.77734375" style="3" customWidth="1"/>
    <col min="5131" max="5131" width="9.21875" style="3" customWidth="1"/>
    <col min="5132" max="5133" width="8.88671875" style="3"/>
    <col min="5134" max="5134" width="16.77734375" style="3" customWidth="1"/>
    <col min="5135" max="5138" width="8.88671875" style="3"/>
    <col min="5139" max="5139" width="10.77734375" style="3" customWidth="1"/>
    <col min="5140" max="5376" width="8.88671875" style="3"/>
    <col min="5377" max="5377" width="6" style="3" customWidth="1"/>
    <col min="5378" max="5378" width="28.44140625" style="3" customWidth="1"/>
    <col min="5379" max="5379" width="32.5546875" style="3" customWidth="1"/>
    <col min="5380" max="5380" width="11.88671875" style="3" customWidth="1"/>
    <col min="5381" max="5381" width="4.88671875" style="3" customWidth="1"/>
    <col min="5382" max="5382" width="4.6640625" style="3" customWidth="1"/>
    <col min="5383" max="5383" width="8" style="3" customWidth="1"/>
    <col min="5384" max="5384" width="3.88671875" style="3" customWidth="1"/>
    <col min="5385" max="5385" width="10.88671875" style="3" customWidth="1"/>
    <col min="5386" max="5386" width="2.77734375" style="3" customWidth="1"/>
    <col min="5387" max="5387" width="9.21875" style="3" customWidth="1"/>
    <col min="5388" max="5389" width="8.88671875" style="3"/>
    <col min="5390" max="5390" width="16.77734375" style="3" customWidth="1"/>
    <col min="5391" max="5394" width="8.88671875" style="3"/>
    <col min="5395" max="5395" width="10.77734375" style="3" customWidth="1"/>
    <col min="5396" max="5632" width="8.88671875" style="3"/>
    <col min="5633" max="5633" width="6" style="3" customWidth="1"/>
    <col min="5634" max="5634" width="28.44140625" style="3" customWidth="1"/>
    <col min="5635" max="5635" width="32.5546875" style="3" customWidth="1"/>
    <col min="5636" max="5636" width="11.88671875" style="3" customWidth="1"/>
    <col min="5637" max="5637" width="4.88671875" style="3" customWidth="1"/>
    <col min="5638" max="5638" width="4.6640625" style="3" customWidth="1"/>
    <col min="5639" max="5639" width="8" style="3" customWidth="1"/>
    <col min="5640" max="5640" width="3.88671875" style="3" customWidth="1"/>
    <col min="5641" max="5641" width="10.88671875" style="3" customWidth="1"/>
    <col min="5642" max="5642" width="2.77734375" style="3" customWidth="1"/>
    <col min="5643" max="5643" width="9.21875" style="3" customWidth="1"/>
    <col min="5644" max="5645" width="8.88671875" style="3"/>
    <col min="5646" max="5646" width="16.77734375" style="3" customWidth="1"/>
    <col min="5647" max="5650" width="8.88671875" style="3"/>
    <col min="5651" max="5651" width="10.77734375" style="3" customWidth="1"/>
    <col min="5652" max="5888" width="8.88671875" style="3"/>
    <col min="5889" max="5889" width="6" style="3" customWidth="1"/>
    <col min="5890" max="5890" width="28.44140625" style="3" customWidth="1"/>
    <col min="5891" max="5891" width="32.5546875" style="3" customWidth="1"/>
    <col min="5892" max="5892" width="11.88671875" style="3" customWidth="1"/>
    <col min="5893" max="5893" width="4.88671875" style="3" customWidth="1"/>
    <col min="5894" max="5894" width="4.6640625" style="3" customWidth="1"/>
    <col min="5895" max="5895" width="8" style="3" customWidth="1"/>
    <col min="5896" max="5896" width="3.88671875" style="3" customWidth="1"/>
    <col min="5897" max="5897" width="10.88671875" style="3" customWidth="1"/>
    <col min="5898" max="5898" width="2.77734375" style="3" customWidth="1"/>
    <col min="5899" max="5899" width="9.21875" style="3" customWidth="1"/>
    <col min="5900" max="5901" width="8.88671875" style="3"/>
    <col min="5902" max="5902" width="16.77734375" style="3" customWidth="1"/>
    <col min="5903" max="5906" width="8.88671875" style="3"/>
    <col min="5907" max="5907" width="10.77734375" style="3" customWidth="1"/>
    <col min="5908" max="6144" width="8.88671875" style="3"/>
    <col min="6145" max="6145" width="6" style="3" customWidth="1"/>
    <col min="6146" max="6146" width="28.44140625" style="3" customWidth="1"/>
    <col min="6147" max="6147" width="32.5546875" style="3" customWidth="1"/>
    <col min="6148" max="6148" width="11.88671875" style="3" customWidth="1"/>
    <col min="6149" max="6149" width="4.88671875" style="3" customWidth="1"/>
    <col min="6150" max="6150" width="4.6640625" style="3" customWidth="1"/>
    <col min="6151" max="6151" width="8" style="3" customWidth="1"/>
    <col min="6152" max="6152" width="3.88671875" style="3" customWidth="1"/>
    <col min="6153" max="6153" width="10.88671875" style="3" customWidth="1"/>
    <col min="6154" max="6154" width="2.77734375" style="3" customWidth="1"/>
    <col min="6155" max="6155" width="9.21875" style="3" customWidth="1"/>
    <col min="6156" max="6157" width="8.88671875" style="3"/>
    <col min="6158" max="6158" width="16.77734375" style="3" customWidth="1"/>
    <col min="6159" max="6162" width="8.88671875" style="3"/>
    <col min="6163" max="6163" width="10.77734375" style="3" customWidth="1"/>
    <col min="6164" max="6400" width="8.88671875" style="3"/>
    <col min="6401" max="6401" width="6" style="3" customWidth="1"/>
    <col min="6402" max="6402" width="28.44140625" style="3" customWidth="1"/>
    <col min="6403" max="6403" width="32.5546875" style="3" customWidth="1"/>
    <col min="6404" max="6404" width="11.88671875" style="3" customWidth="1"/>
    <col min="6405" max="6405" width="4.88671875" style="3" customWidth="1"/>
    <col min="6406" max="6406" width="4.6640625" style="3" customWidth="1"/>
    <col min="6407" max="6407" width="8" style="3" customWidth="1"/>
    <col min="6408" max="6408" width="3.88671875" style="3" customWidth="1"/>
    <col min="6409" max="6409" width="10.88671875" style="3" customWidth="1"/>
    <col min="6410" max="6410" width="2.77734375" style="3" customWidth="1"/>
    <col min="6411" max="6411" width="9.21875" style="3" customWidth="1"/>
    <col min="6412" max="6413" width="8.88671875" style="3"/>
    <col min="6414" max="6414" width="16.77734375" style="3" customWidth="1"/>
    <col min="6415" max="6418" width="8.88671875" style="3"/>
    <col min="6419" max="6419" width="10.77734375" style="3" customWidth="1"/>
    <col min="6420" max="6656" width="8.88671875" style="3"/>
    <col min="6657" max="6657" width="6" style="3" customWidth="1"/>
    <col min="6658" max="6658" width="28.44140625" style="3" customWidth="1"/>
    <col min="6659" max="6659" width="32.5546875" style="3" customWidth="1"/>
    <col min="6660" max="6660" width="11.88671875" style="3" customWidth="1"/>
    <col min="6661" max="6661" width="4.88671875" style="3" customWidth="1"/>
    <col min="6662" max="6662" width="4.6640625" style="3" customWidth="1"/>
    <col min="6663" max="6663" width="8" style="3" customWidth="1"/>
    <col min="6664" max="6664" width="3.88671875" style="3" customWidth="1"/>
    <col min="6665" max="6665" width="10.88671875" style="3" customWidth="1"/>
    <col min="6666" max="6666" width="2.77734375" style="3" customWidth="1"/>
    <col min="6667" max="6667" width="9.21875" style="3" customWidth="1"/>
    <col min="6668" max="6669" width="8.88671875" style="3"/>
    <col min="6670" max="6670" width="16.77734375" style="3" customWidth="1"/>
    <col min="6671" max="6674" width="8.88671875" style="3"/>
    <col min="6675" max="6675" width="10.77734375" style="3" customWidth="1"/>
    <col min="6676" max="6912" width="8.88671875" style="3"/>
    <col min="6913" max="6913" width="6" style="3" customWidth="1"/>
    <col min="6914" max="6914" width="28.44140625" style="3" customWidth="1"/>
    <col min="6915" max="6915" width="32.5546875" style="3" customWidth="1"/>
    <col min="6916" max="6916" width="11.88671875" style="3" customWidth="1"/>
    <col min="6917" max="6917" width="4.88671875" style="3" customWidth="1"/>
    <col min="6918" max="6918" width="4.6640625" style="3" customWidth="1"/>
    <col min="6919" max="6919" width="8" style="3" customWidth="1"/>
    <col min="6920" max="6920" width="3.88671875" style="3" customWidth="1"/>
    <col min="6921" max="6921" width="10.88671875" style="3" customWidth="1"/>
    <col min="6922" max="6922" width="2.77734375" style="3" customWidth="1"/>
    <col min="6923" max="6923" width="9.21875" style="3" customWidth="1"/>
    <col min="6924" max="6925" width="8.88671875" style="3"/>
    <col min="6926" max="6926" width="16.77734375" style="3" customWidth="1"/>
    <col min="6927" max="6930" width="8.88671875" style="3"/>
    <col min="6931" max="6931" width="10.77734375" style="3" customWidth="1"/>
    <col min="6932" max="7168" width="8.88671875" style="3"/>
    <col min="7169" max="7169" width="6" style="3" customWidth="1"/>
    <col min="7170" max="7170" width="28.44140625" style="3" customWidth="1"/>
    <col min="7171" max="7171" width="32.5546875" style="3" customWidth="1"/>
    <col min="7172" max="7172" width="11.88671875" style="3" customWidth="1"/>
    <col min="7173" max="7173" width="4.88671875" style="3" customWidth="1"/>
    <col min="7174" max="7174" width="4.6640625" style="3" customWidth="1"/>
    <col min="7175" max="7175" width="8" style="3" customWidth="1"/>
    <col min="7176" max="7176" width="3.88671875" style="3" customWidth="1"/>
    <col min="7177" max="7177" width="10.88671875" style="3" customWidth="1"/>
    <col min="7178" max="7178" width="2.77734375" style="3" customWidth="1"/>
    <col min="7179" max="7179" width="9.21875" style="3" customWidth="1"/>
    <col min="7180" max="7181" width="8.88671875" style="3"/>
    <col min="7182" max="7182" width="16.77734375" style="3" customWidth="1"/>
    <col min="7183" max="7186" width="8.88671875" style="3"/>
    <col min="7187" max="7187" width="10.77734375" style="3" customWidth="1"/>
    <col min="7188" max="7424" width="8.88671875" style="3"/>
    <col min="7425" max="7425" width="6" style="3" customWidth="1"/>
    <col min="7426" max="7426" width="28.44140625" style="3" customWidth="1"/>
    <col min="7427" max="7427" width="32.5546875" style="3" customWidth="1"/>
    <col min="7428" max="7428" width="11.88671875" style="3" customWidth="1"/>
    <col min="7429" max="7429" width="4.88671875" style="3" customWidth="1"/>
    <col min="7430" max="7430" width="4.6640625" style="3" customWidth="1"/>
    <col min="7431" max="7431" width="8" style="3" customWidth="1"/>
    <col min="7432" max="7432" width="3.88671875" style="3" customWidth="1"/>
    <col min="7433" max="7433" width="10.88671875" style="3" customWidth="1"/>
    <col min="7434" max="7434" width="2.77734375" style="3" customWidth="1"/>
    <col min="7435" max="7435" width="9.21875" style="3" customWidth="1"/>
    <col min="7436" max="7437" width="8.88671875" style="3"/>
    <col min="7438" max="7438" width="16.77734375" style="3" customWidth="1"/>
    <col min="7439" max="7442" width="8.88671875" style="3"/>
    <col min="7443" max="7443" width="10.77734375" style="3" customWidth="1"/>
    <col min="7444" max="7680" width="8.88671875" style="3"/>
    <col min="7681" max="7681" width="6" style="3" customWidth="1"/>
    <col min="7682" max="7682" width="28.44140625" style="3" customWidth="1"/>
    <col min="7683" max="7683" width="32.5546875" style="3" customWidth="1"/>
    <col min="7684" max="7684" width="11.88671875" style="3" customWidth="1"/>
    <col min="7685" max="7685" width="4.88671875" style="3" customWidth="1"/>
    <col min="7686" max="7686" width="4.6640625" style="3" customWidth="1"/>
    <col min="7687" max="7687" width="8" style="3" customWidth="1"/>
    <col min="7688" max="7688" width="3.88671875" style="3" customWidth="1"/>
    <col min="7689" max="7689" width="10.88671875" style="3" customWidth="1"/>
    <col min="7690" max="7690" width="2.77734375" style="3" customWidth="1"/>
    <col min="7691" max="7691" width="9.21875" style="3" customWidth="1"/>
    <col min="7692" max="7693" width="8.88671875" style="3"/>
    <col min="7694" max="7694" width="16.77734375" style="3" customWidth="1"/>
    <col min="7695" max="7698" width="8.88671875" style="3"/>
    <col min="7699" max="7699" width="10.77734375" style="3" customWidth="1"/>
    <col min="7700" max="7936" width="8.88671875" style="3"/>
    <col min="7937" max="7937" width="6" style="3" customWidth="1"/>
    <col min="7938" max="7938" width="28.44140625" style="3" customWidth="1"/>
    <col min="7939" max="7939" width="32.5546875" style="3" customWidth="1"/>
    <col min="7940" max="7940" width="11.88671875" style="3" customWidth="1"/>
    <col min="7941" max="7941" width="4.88671875" style="3" customWidth="1"/>
    <col min="7942" max="7942" width="4.6640625" style="3" customWidth="1"/>
    <col min="7943" max="7943" width="8" style="3" customWidth="1"/>
    <col min="7944" max="7944" width="3.88671875" style="3" customWidth="1"/>
    <col min="7945" max="7945" width="10.88671875" style="3" customWidth="1"/>
    <col min="7946" max="7946" width="2.77734375" style="3" customWidth="1"/>
    <col min="7947" max="7947" width="9.21875" style="3" customWidth="1"/>
    <col min="7948" max="7949" width="8.88671875" style="3"/>
    <col min="7950" max="7950" width="16.77734375" style="3" customWidth="1"/>
    <col min="7951" max="7954" width="8.88671875" style="3"/>
    <col min="7955" max="7955" width="10.77734375" style="3" customWidth="1"/>
    <col min="7956" max="8192" width="8.88671875" style="3"/>
    <col min="8193" max="8193" width="6" style="3" customWidth="1"/>
    <col min="8194" max="8194" width="28.44140625" style="3" customWidth="1"/>
    <col min="8195" max="8195" width="32.5546875" style="3" customWidth="1"/>
    <col min="8196" max="8196" width="11.88671875" style="3" customWidth="1"/>
    <col min="8197" max="8197" width="4.88671875" style="3" customWidth="1"/>
    <col min="8198" max="8198" width="4.6640625" style="3" customWidth="1"/>
    <col min="8199" max="8199" width="8" style="3" customWidth="1"/>
    <col min="8200" max="8200" width="3.88671875" style="3" customWidth="1"/>
    <col min="8201" max="8201" width="10.88671875" style="3" customWidth="1"/>
    <col min="8202" max="8202" width="2.77734375" style="3" customWidth="1"/>
    <col min="8203" max="8203" width="9.21875" style="3" customWidth="1"/>
    <col min="8204" max="8205" width="8.88671875" style="3"/>
    <col min="8206" max="8206" width="16.77734375" style="3" customWidth="1"/>
    <col min="8207" max="8210" width="8.88671875" style="3"/>
    <col min="8211" max="8211" width="10.77734375" style="3" customWidth="1"/>
    <col min="8212" max="8448" width="8.88671875" style="3"/>
    <col min="8449" max="8449" width="6" style="3" customWidth="1"/>
    <col min="8450" max="8450" width="28.44140625" style="3" customWidth="1"/>
    <col min="8451" max="8451" width="32.5546875" style="3" customWidth="1"/>
    <col min="8452" max="8452" width="11.88671875" style="3" customWidth="1"/>
    <col min="8453" max="8453" width="4.88671875" style="3" customWidth="1"/>
    <col min="8454" max="8454" width="4.6640625" style="3" customWidth="1"/>
    <col min="8455" max="8455" width="8" style="3" customWidth="1"/>
    <col min="8456" max="8456" width="3.88671875" style="3" customWidth="1"/>
    <col min="8457" max="8457" width="10.88671875" style="3" customWidth="1"/>
    <col min="8458" max="8458" width="2.77734375" style="3" customWidth="1"/>
    <col min="8459" max="8459" width="9.21875" style="3" customWidth="1"/>
    <col min="8460" max="8461" width="8.88671875" style="3"/>
    <col min="8462" max="8462" width="16.77734375" style="3" customWidth="1"/>
    <col min="8463" max="8466" width="8.88671875" style="3"/>
    <col min="8467" max="8467" width="10.77734375" style="3" customWidth="1"/>
    <col min="8468" max="8704" width="8.88671875" style="3"/>
    <col min="8705" max="8705" width="6" style="3" customWidth="1"/>
    <col min="8706" max="8706" width="28.44140625" style="3" customWidth="1"/>
    <col min="8707" max="8707" width="32.5546875" style="3" customWidth="1"/>
    <col min="8708" max="8708" width="11.88671875" style="3" customWidth="1"/>
    <col min="8709" max="8709" width="4.88671875" style="3" customWidth="1"/>
    <col min="8710" max="8710" width="4.6640625" style="3" customWidth="1"/>
    <col min="8711" max="8711" width="8" style="3" customWidth="1"/>
    <col min="8712" max="8712" width="3.88671875" style="3" customWidth="1"/>
    <col min="8713" max="8713" width="10.88671875" style="3" customWidth="1"/>
    <col min="8714" max="8714" width="2.77734375" style="3" customWidth="1"/>
    <col min="8715" max="8715" width="9.21875" style="3" customWidth="1"/>
    <col min="8716" max="8717" width="8.88671875" style="3"/>
    <col min="8718" max="8718" width="16.77734375" style="3" customWidth="1"/>
    <col min="8719" max="8722" width="8.88671875" style="3"/>
    <col min="8723" max="8723" width="10.77734375" style="3" customWidth="1"/>
    <col min="8724" max="8960" width="8.88671875" style="3"/>
    <col min="8961" max="8961" width="6" style="3" customWidth="1"/>
    <col min="8962" max="8962" width="28.44140625" style="3" customWidth="1"/>
    <col min="8963" max="8963" width="32.5546875" style="3" customWidth="1"/>
    <col min="8964" max="8964" width="11.88671875" style="3" customWidth="1"/>
    <col min="8965" max="8965" width="4.88671875" style="3" customWidth="1"/>
    <col min="8966" max="8966" width="4.6640625" style="3" customWidth="1"/>
    <col min="8967" max="8967" width="8" style="3" customWidth="1"/>
    <col min="8968" max="8968" width="3.88671875" style="3" customWidth="1"/>
    <col min="8969" max="8969" width="10.88671875" style="3" customWidth="1"/>
    <col min="8970" max="8970" width="2.77734375" style="3" customWidth="1"/>
    <col min="8971" max="8971" width="9.21875" style="3" customWidth="1"/>
    <col min="8972" max="8973" width="8.88671875" style="3"/>
    <col min="8974" max="8974" width="16.77734375" style="3" customWidth="1"/>
    <col min="8975" max="8978" width="8.88671875" style="3"/>
    <col min="8979" max="8979" width="10.77734375" style="3" customWidth="1"/>
    <col min="8980" max="9216" width="8.88671875" style="3"/>
    <col min="9217" max="9217" width="6" style="3" customWidth="1"/>
    <col min="9218" max="9218" width="28.44140625" style="3" customWidth="1"/>
    <col min="9219" max="9219" width="32.5546875" style="3" customWidth="1"/>
    <col min="9220" max="9220" width="11.88671875" style="3" customWidth="1"/>
    <col min="9221" max="9221" width="4.88671875" style="3" customWidth="1"/>
    <col min="9222" max="9222" width="4.6640625" style="3" customWidth="1"/>
    <col min="9223" max="9223" width="8" style="3" customWidth="1"/>
    <col min="9224" max="9224" width="3.88671875" style="3" customWidth="1"/>
    <col min="9225" max="9225" width="10.88671875" style="3" customWidth="1"/>
    <col min="9226" max="9226" width="2.77734375" style="3" customWidth="1"/>
    <col min="9227" max="9227" width="9.21875" style="3" customWidth="1"/>
    <col min="9228" max="9229" width="8.88671875" style="3"/>
    <col min="9230" max="9230" width="16.77734375" style="3" customWidth="1"/>
    <col min="9231" max="9234" width="8.88671875" style="3"/>
    <col min="9235" max="9235" width="10.77734375" style="3" customWidth="1"/>
    <col min="9236" max="9472" width="8.88671875" style="3"/>
    <col min="9473" max="9473" width="6" style="3" customWidth="1"/>
    <col min="9474" max="9474" width="28.44140625" style="3" customWidth="1"/>
    <col min="9475" max="9475" width="32.5546875" style="3" customWidth="1"/>
    <col min="9476" max="9476" width="11.88671875" style="3" customWidth="1"/>
    <col min="9477" max="9477" width="4.88671875" style="3" customWidth="1"/>
    <col min="9478" max="9478" width="4.6640625" style="3" customWidth="1"/>
    <col min="9479" max="9479" width="8" style="3" customWidth="1"/>
    <col min="9480" max="9480" width="3.88671875" style="3" customWidth="1"/>
    <col min="9481" max="9481" width="10.88671875" style="3" customWidth="1"/>
    <col min="9482" max="9482" width="2.77734375" style="3" customWidth="1"/>
    <col min="9483" max="9483" width="9.21875" style="3" customWidth="1"/>
    <col min="9484" max="9485" width="8.88671875" style="3"/>
    <col min="9486" max="9486" width="16.77734375" style="3" customWidth="1"/>
    <col min="9487" max="9490" width="8.88671875" style="3"/>
    <col min="9491" max="9491" width="10.77734375" style="3" customWidth="1"/>
    <col min="9492" max="9728" width="8.88671875" style="3"/>
    <col min="9729" max="9729" width="6" style="3" customWidth="1"/>
    <col min="9730" max="9730" width="28.44140625" style="3" customWidth="1"/>
    <col min="9731" max="9731" width="32.5546875" style="3" customWidth="1"/>
    <col min="9732" max="9732" width="11.88671875" style="3" customWidth="1"/>
    <col min="9733" max="9733" width="4.88671875" style="3" customWidth="1"/>
    <col min="9734" max="9734" width="4.6640625" style="3" customWidth="1"/>
    <col min="9735" max="9735" width="8" style="3" customWidth="1"/>
    <col min="9736" max="9736" width="3.88671875" style="3" customWidth="1"/>
    <col min="9737" max="9737" width="10.88671875" style="3" customWidth="1"/>
    <col min="9738" max="9738" width="2.77734375" style="3" customWidth="1"/>
    <col min="9739" max="9739" width="9.21875" style="3" customWidth="1"/>
    <col min="9740" max="9741" width="8.88671875" style="3"/>
    <col min="9742" max="9742" width="16.77734375" style="3" customWidth="1"/>
    <col min="9743" max="9746" width="8.88671875" style="3"/>
    <col min="9747" max="9747" width="10.77734375" style="3" customWidth="1"/>
    <col min="9748" max="9984" width="8.88671875" style="3"/>
    <col min="9985" max="9985" width="6" style="3" customWidth="1"/>
    <col min="9986" max="9986" width="28.44140625" style="3" customWidth="1"/>
    <col min="9987" max="9987" width="32.5546875" style="3" customWidth="1"/>
    <col min="9988" max="9988" width="11.88671875" style="3" customWidth="1"/>
    <col min="9989" max="9989" width="4.88671875" style="3" customWidth="1"/>
    <col min="9990" max="9990" width="4.6640625" style="3" customWidth="1"/>
    <col min="9991" max="9991" width="8" style="3" customWidth="1"/>
    <col min="9992" max="9992" width="3.88671875" style="3" customWidth="1"/>
    <col min="9993" max="9993" width="10.88671875" style="3" customWidth="1"/>
    <col min="9994" max="9994" width="2.77734375" style="3" customWidth="1"/>
    <col min="9995" max="9995" width="9.21875" style="3" customWidth="1"/>
    <col min="9996" max="9997" width="8.88671875" style="3"/>
    <col min="9998" max="9998" width="16.77734375" style="3" customWidth="1"/>
    <col min="9999" max="10002" width="8.88671875" style="3"/>
    <col min="10003" max="10003" width="10.77734375" style="3" customWidth="1"/>
    <col min="10004" max="10240" width="8.88671875" style="3"/>
    <col min="10241" max="10241" width="6" style="3" customWidth="1"/>
    <col min="10242" max="10242" width="28.44140625" style="3" customWidth="1"/>
    <col min="10243" max="10243" width="32.5546875" style="3" customWidth="1"/>
    <col min="10244" max="10244" width="11.88671875" style="3" customWidth="1"/>
    <col min="10245" max="10245" width="4.88671875" style="3" customWidth="1"/>
    <col min="10246" max="10246" width="4.6640625" style="3" customWidth="1"/>
    <col min="10247" max="10247" width="8" style="3" customWidth="1"/>
    <col min="10248" max="10248" width="3.88671875" style="3" customWidth="1"/>
    <col min="10249" max="10249" width="10.88671875" style="3" customWidth="1"/>
    <col min="10250" max="10250" width="2.77734375" style="3" customWidth="1"/>
    <col min="10251" max="10251" width="9.21875" style="3" customWidth="1"/>
    <col min="10252" max="10253" width="8.88671875" style="3"/>
    <col min="10254" max="10254" width="16.77734375" style="3" customWidth="1"/>
    <col min="10255" max="10258" width="8.88671875" style="3"/>
    <col min="10259" max="10259" width="10.77734375" style="3" customWidth="1"/>
    <col min="10260" max="10496" width="8.88671875" style="3"/>
    <col min="10497" max="10497" width="6" style="3" customWidth="1"/>
    <col min="10498" max="10498" width="28.44140625" style="3" customWidth="1"/>
    <col min="10499" max="10499" width="32.5546875" style="3" customWidth="1"/>
    <col min="10500" max="10500" width="11.88671875" style="3" customWidth="1"/>
    <col min="10501" max="10501" width="4.88671875" style="3" customWidth="1"/>
    <col min="10502" max="10502" width="4.6640625" style="3" customWidth="1"/>
    <col min="10503" max="10503" width="8" style="3" customWidth="1"/>
    <col min="10504" max="10504" width="3.88671875" style="3" customWidth="1"/>
    <col min="10505" max="10505" width="10.88671875" style="3" customWidth="1"/>
    <col min="10506" max="10506" width="2.77734375" style="3" customWidth="1"/>
    <col min="10507" max="10507" width="9.21875" style="3" customWidth="1"/>
    <col min="10508" max="10509" width="8.88671875" style="3"/>
    <col min="10510" max="10510" width="16.77734375" style="3" customWidth="1"/>
    <col min="10511" max="10514" width="8.88671875" style="3"/>
    <col min="10515" max="10515" width="10.77734375" style="3" customWidth="1"/>
    <col min="10516" max="10752" width="8.88671875" style="3"/>
    <col min="10753" max="10753" width="6" style="3" customWidth="1"/>
    <col min="10754" max="10754" width="28.44140625" style="3" customWidth="1"/>
    <col min="10755" max="10755" width="32.5546875" style="3" customWidth="1"/>
    <col min="10756" max="10756" width="11.88671875" style="3" customWidth="1"/>
    <col min="10757" max="10757" width="4.88671875" style="3" customWidth="1"/>
    <col min="10758" max="10758" width="4.6640625" style="3" customWidth="1"/>
    <col min="10759" max="10759" width="8" style="3" customWidth="1"/>
    <col min="10760" max="10760" width="3.88671875" style="3" customWidth="1"/>
    <col min="10761" max="10761" width="10.88671875" style="3" customWidth="1"/>
    <col min="10762" max="10762" width="2.77734375" style="3" customWidth="1"/>
    <col min="10763" max="10763" width="9.21875" style="3" customWidth="1"/>
    <col min="10764" max="10765" width="8.88671875" style="3"/>
    <col min="10766" max="10766" width="16.77734375" style="3" customWidth="1"/>
    <col min="10767" max="10770" width="8.88671875" style="3"/>
    <col min="10771" max="10771" width="10.77734375" style="3" customWidth="1"/>
    <col min="10772" max="11008" width="8.88671875" style="3"/>
    <col min="11009" max="11009" width="6" style="3" customWidth="1"/>
    <col min="11010" max="11010" width="28.44140625" style="3" customWidth="1"/>
    <col min="11011" max="11011" width="32.5546875" style="3" customWidth="1"/>
    <col min="11012" max="11012" width="11.88671875" style="3" customWidth="1"/>
    <col min="11013" max="11013" width="4.88671875" style="3" customWidth="1"/>
    <col min="11014" max="11014" width="4.6640625" style="3" customWidth="1"/>
    <col min="11015" max="11015" width="8" style="3" customWidth="1"/>
    <col min="11016" max="11016" width="3.88671875" style="3" customWidth="1"/>
    <col min="11017" max="11017" width="10.88671875" style="3" customWidth="1"/>
    <col min="11018" max="11018" width="2.77734375" style="3" customWidth="1"/>
    <col min="11019" max="11019" width="9.21875" style="3" customWidth="1"/>
    <col min="11020" max="11021" width="8.88671875" style="3"/>
    <col min="11022" max="11022" width="16.77734375" style="3" customWidth="1"/>
    <col min="11023" max="11026" width="8.88671875" style="3"/>
    <col min="11027" max="11027" width="10.77734375" style="3" customWidth="1"/>
    <col min="11028" max="11264" width="8.88671875" style="3"/>
    <col min="11265" max="11265" width="6" style="3" customWidth="1"/>
    <col min="11266" max="11266" width="28.44140625" style="3" customWidth="1"/>
    <col min="11267" max="11267" width="32.5546875" style="3" customWidth="1"/>
    <col min="11268" max="11268" width="11.88671875" style="3" customWidth="1"/>
    <col min="11269" max="11269" width="4.88671875" style="3" customWidth="1"/>
    <col min="11270" max="11270" width="4.6640625" style="3" customWidth="1"/>
    <col min="11271" max="11271" width="8" style="3" customWidth="1"/>
    <col min="11272" max="11272" width="3.88671875" style="3" customWidth="1"/>
    <col min="11273" max="11273" width="10.88671875" style="3" customWidth="1"/>
    <col min="11274" max="11274" width="2.77734375" style="3" customWidth="1"/>
    <col min="11275" max="11275" width="9.21875" style="3" customWidth="1"/>
    <col min="11276" max="11277" width="8.88671875" style="3"/>
    <col min="11278" max="11278" width="16.77734375" style="3" customWidth="1"/>
    <col min="11279" max="11282" width="8.88671875" style="3"/>
    <col min="11283" max="11283" width="10.77734375" style="3" customWidth="1"/>
    <col min="11284" max="11520" width="8.88671875" style="3"/>
    <col min="11521" max="11521" width="6" style="3" customWidth="1"/>
    <col min="11522" max="11522" width="28.44140625" style="3" customWidth="1"/>
    <col min="11523" max="11523" width="32.5546875" style="3" customWidth="1"/>
    <col min="11524" max="11524" width="11.88671875" style="3" customWidth="1"/>
    <col min="11525" max="11525" width="4.88671875" style="3" customWidth="1"/>
    <col min="11526" max="11526" width="4.6640625" style="3" customWidth="1"/>
    <col min="11527" max="11527" width="8" style="3" customWidth="1"/>
    <col min="11528" max="11528" width="3.88671875" style="3" customWidth="1"/>
    <col min="11529" max="11529" width="10.88671875" style="3" customWidth="1"/>
    <col min="11530" max="11530" width="2.77734375" style="3" customWidth="1"/>
    <col min="11531" max="11531" width="9.21875" style="3" customWidth="1"/>
    <col min="11532" max="11533" width="8.88671875" style="3"/>
    <col min="11534" max="11534" width="16.77734375" style="3" customWidth="1"/>
    <col min="11535" max="11538" width="8.88671875" style="3"/>
    <col min="11539" max="11539" width="10.77734375" style="3" customWidth="1"/>
    <col min="11540" max="11776" width="8.88671875" style="3"/>
    <col min="11777" max="11777" width="6" style="3" customWidth="1"/>
    <col min="11778" max="11778" width="28.44140625" style="3" customWidth="1"/>
    <col min="11779" max="11779" width="32.5546875" style="3" customWidth="1"/>
    <col min="11780" max="11780" width="11.88671875" style="3" customWidth="1"/>
    <col min="11781" max="11781" width="4.88671875" style="3" customWidth="1"/>
    <col min="11782" max="11782" width="4.6640625" style="3" customWidth="1"/>
    <col min="11783" max="11783" width="8" style="3" customWidth="1"/>
    <col min="11784" max="11784" width="3.88671875" style="3" customWidth="1"/>
    <col min="11785" max="11785" width="10.88671875" style="3" customWidth="1"/>
    <col min="11786" max="11786" width="2.77734375" style="3" customWidth="1"/>
    <col min="11787" max="11787" width="9.21875" style="3" customWidth="1"/>
    <col min="11788" max="11789" width="8.88671875" style="3"/>
    <col min="11790" max="11790" width="16.77734375" style="3" customWidth="1"/>
    <col min="11791" max="11794" width="8.88671875" style="3"/>
    <col min="11795" max="11795" width="10.77734375" style="3" customWidth="1"/>
    <col min="11796" max="12032" width="8.88671875" style="3"/>
    <col min="12033" max="12033" width="6" style="3" customWidth="1"/>
    <col min="12034" max="12034" width="28.44140625" style="3" customWidth="1"/>
    <col min="12035" max="12035" width="32.5546875" style="3" customWidth="1"/>
    <col min="12036" max="12036" width="11.88671875" style="3" customWidth="1"/>
    <col min="12037" max="12037" width="4.88671875" style="3" customWidth="1"/>
    <col min="12038" max="12038" width="4.6640625" style="3" customWidth="1"/>
    <col min="12039" max="12039" width="8" style="3" customWidth="1"/>
    <col min="12040" max="12040" width="3.88671875" style="3" customWidth="1"/>
    <col min="12041" max="12041" width="10.88671875" style="3" customWidth="1"/>
    <col min="12042" max="12042" width="2.77734375" style="3" customWidth="1"/>
    <col min="12043" max="12043" width="9.21875" style="3" customWidth="1"/>
    <col min="12044" max="12045" width="8.88671875" style="3"/>
    <col min="12046" max="12046" width="16.77734375" style="3" customWidth="1"/>
    <col min="12047" max="12050" width="8.88671875" style="3"/>
    <col min="12051" max="12051" width="10.77734375" style="3" customWidth="1"/>
    <col min="12052" max="12288" width="8.88671875" style="3"/>
    <col min="12289" max="12289" width="6" style="3" customWidth="1"/>
    <col min="12290" max="12290" width="28.44140625" style="3" customWidth="1"/>
    <col min="12291" max="12291" width="32.5546875" style="3" customWidth="1"/>
    <col min="12292" max="12292" width="11.88671875" style="3" customWidth="1"/>
    <col min="12293" max="12293" width="4.88671875" style="3" customWidth="1"/>
    <col min="12294" max="12294" width="4.6640625" style="3" customWidth="1"/>
    <col min="12295" max="12295" width="8" style="3" customWidth="1"/>
    <col min="12296" max="12296" width="3.88671875" style="3" customWidth="1"/>
    <col min="12297" max="12297" width="10.88671875" style="3" customWidth="1"/>
    <col min="12298" max="12298" width="2.77734375" style="3" customWidth="1"/>
    <col min="12299" max="12299" width="9.21875" style="3" customWidth="1"/>
    <col min="12300" max="12301" width="8.88671875" style="3"/>
    <col min="12302" max="12302" width="16.77734375" style="3" customWidth="1"/>
    <col min="12303" max="12306" width="8.88671875" style="3"/>
    <col min="12307" max="12307" width="10.77734375" style="3" customWidth="1"/>
    <col min="12308" max="12544" width="8.88671875" style="3"/>
    <col min="12545" max="12545" width="6" style="3" customWidth="1"/>
    <col min="12546" max="12546" width="28.44140625" style="3" customWidth="1"/>
    <col min="12547" max="12547" width="32.5546875" style="3" customWidth="1"/>
    <col min="12548" max="12548" width="11.88671875" style="3" customWidth="1"/>
    <col min="12549" max="12549" width="4.88671875" style="3" customWidth="1"/>
    <col min="12550" max="12550" width="4.6640625" style="3" customWidth="1"/>
    <col min="12551" max="12551" width="8" style="3" customWidth="1"/>
    <col min="12552" max="12552" width="3.88671875" style="3" customWidth="1"/>
    <col min="12553" max="12553" width="10.88671875" style="3" customWidth="1"/>
    <col min="12554" max="12554" width="2.77734375" style="3" customWidth="1"/>
    <col min="12555" max="12555" width="9.21875" style="3" customWidth="1"/>
    <col min="12556" max="12557" width="8.88671875" style="3"/>
    <col min="12558" max="12558" width="16.77734375" style="3" customWidth="1"/>
    <col min="12559" max="12562" width="8.88671875" style="3"/>
    <col min="12563" max="12563" width="10.77734375" style="3" customWidth="1"/>
    <col min="12564" max="12800" width="8.88671875" style="3"/>
    <col min="12801" max="12801" width="6" style="3" customWidth="1"/>
    <col min="12802" max="12802" width="28.44140625" style="3" customWidth="1"/>
    <col min="12803" max="12803" width="32.5546875" style="3" customWidth="1"/>
    <col min="12804" max="12804" width="11.88671875" style="3" customWidth="1"/>
    <col min="12805" max="12805" width="4.88671875" style="3" customWidth="1"/>
    <col min="12806" max="12806" width="4.6640625" style="3" customWidth="1"/>
    <col min="12807" max="12807" width="8" style="3" customWidth="1"/>
    <col min="12808" max="12808" width="3.88671875" style="3" customWidth="1"/>
    <col min="12809" max="12809" width="10.88671875" style="3" customWidth="1"/>
    <col min="12810" max="12810" width="2.77734375" style="3" customWidth="1"/>
    <col min="12811" max="12811" width="9.21875" style="3" customWidth="1"/>
    <col min="12812" max="12813" width="8.88671875" style="3"/>
    <col min="12814" max="12814" width="16.77734375" style="3" customWidth="1"/>
    <col min="12815" max="12818" width="8.88671875" style="3"/>
    <col min="12819" max="12819" width="10.77734375" style="3" customWidth="1"/>
    <col min="12820" max="13056" width="8.88671875" style="3"/>
    <col min="13057" max="13057" width="6" style="3" customWidth="1"/>
    <col min="13058" max="13058" width="28.44140625" style="3" customWidth="1"/>
    <col min="13059" max="13059" width="32.5546875" style="3" customWidth="1"/>
    <col min="13060" max="13060" width="11.88671875" style="3" customWidth="1"/>
    <col min="13061" max="13061" width="4.88671875" style="3" customWidth="1"/>
    <col min="13062" max="13062" width="4.6640625" style="3" customWidth="1"/>
    <col min="13063" max="13063" width="8" style="3" customWidth="1"/>
    <col min="13064" max="13064" width="3.88671875" style="3" customWidth="1"/>
    <col min="13065" max="13065" width="10.88671875" style="3" customWidth="1"/>
    <col min="13066" max="13066" width="2.77734375" style="3" customWidth="1"/>
    <col min="13067" max="13067" width="9.21875" style="3" customWidth="1"/>
    <col min="13068" max="13069" width="8.88671875" style="3"/>
    <col min="13070" max="13070" width="16.77734375" style="3" customWidth="1"/>
    <col min="13071" max="13074" width="8.88671875" style="3"/>
    <col min="13075" max="13075" width="10.77734375" style="3" customWidth="1"/>
    <col min="13076" max="13312" width="8.88671875" style="3"/>
    <col min="13313" max="13313" width="6" style="3" customWidth="1"/>
    <col min="13314" max="13314" width="28.44140625" style="3" customWidth="1"/>
    <col min="13315" max="13315" width="32.5546875" style="3" customWidth="1"/>
    <col min="13316" max="13316" width="11.88671875" style="3" customWidth="1"/>
    <col min="13317" max="13317" width="4.88671875" style="3" customWidth="1"/>
    <col min="13318" max="13318" width="4.6640625" style="3" customWidth="1"/>
    <col min="13319" max="13319" width="8" style="3" customWidth="1"/>
    <col min="13320" max="13320" width="3.88671875" style="3" customWidth="1"/>
    <col min="13321" max="13321" width="10.88671875" style="3" customWidth="1"/>
    <col min="13322" max="13322" width="2.77734375" style="3" customWidth="1"/>
    <col min="13323" max="13323" width="9.21875" style="3" customWidth="1"/>
    <col min="13324" max="13325" width="8.88671875" style="3"/>
    <col min="13326" max="13326" width="16.77734375" style="3" customWidth="1"/>
    <col min="13327" max="13330" width="8.88671875" style="3"/>
    <col min="13331" max="13331" width="10.77734375" style="3" customWidth="1"/>
    <col min="13332" max="13568" width="8.88671875" style="3"/>
    <col min="13569" max="13569" width="6" style="3" customWidth="1"/>
    <col min="13570" max="13570" width="28.44140625" style="3" customWidth="1"/>
    <col min="13571" max="13571" width="32.5546875" style="3" customWidth="1"/>
    <col min="13572" max="13572" width="11.88671875" style="3" customWidth="1"/>
    <col min="13573" max="13573" width="4.88671875" style="3" customWidth="1"/>
    <col min="13574" max="13574" width="4.6640625" style="3" customWidth="1"/>
    <col min="13575" max="13575" width="8" style="3" customWidth="1"/>
    <col min="13576" max="13576" width="3.88671875" style="3" customWidth="1"/>
    <col min="13577" max="13577" width="10.88671875" style="3" customWidth="1"/>
    <col min="13578" max="13578" width="2.77734375" style="3" customWidth="1"/>
    <col min="13579" max="13579" width="9.21875" style="3" customWidth="1"/>
    <col min="13580" max="13581" width="8.88671875" style="3"/>
    <col min="13582" max="13582" width="16.77734375" style="3" customWidth="1"/>
    <col min="13583" max="13586" width="8.88671875" style="3"/>
    <col min="13587" max="13587" width="10.77734375" style="3" customWidth="1"/>
    <col min="13588" max="13824" width="8.88671875" style="3"/>
    <col min="13825" max="13825" width="6" style="3" customWidth="1"/>
    <col min="13826" max="13826" width="28.44140625" style="3" customWidth="1"/>
    <col min="13827" max="13827" width="32.5546875" style="3" customWidth="1"/>
    <col min="13828" max="13828" width="11.88671875" style="3" customWidth="1"/>
    <col min="13829" max="13829" width="4.88671875" style="3" customWidth="1"/>
    <col min="13830" max="13830" width="4.6640625" style="3" customWidth="1"/>
    <col min="13831" max="13831" width="8" style="3" customWidth="1"/>
    <col min="13832" max="13832" width="3.88671875" style="3" customWidth="1"/>
    <col min="13833" max="13833" width="10.88671875" style="3" customWidth="1"/>
    <col min="13834" max="13834" width="2.77734375" style="3" customWidth="1"/>
    <col min="13835" max="13835" width="9.21875" style="3" customWidth="1"/>
    <col min="13836" max="13837" width="8.88671875" style="3"/>
    <col min="13838" max="13838" width="16.77734375" style="3" customWidth="1"/>
    <col min="13839" max="13842" width="8.88671875" style="3"/>
    <col min="13843" max="13843" width="10.77734375" style="3" customWidth="1"/>
    <col min="13844" max="14080" width="8.88671875" style="3"/>
    <col min="14081" max="14081" width="6" style="3" customWidth="1"/>
    <col min="14082" max="14082" width="28.44140625" style="3" customWidth="1"/>
    <col min="14083" max="14083" width="32.5546875" style="3" customWidth="1"/>
    <col min="14084" max="14084" width="11.88671875" style="3" customWidth="1"/>
    <col min="14085" max="14085" width="4.88671875" style="3" customWidth="1"/>
    <col min="14086" max="14086" width="4.6640625" style="3" customWidth="1"/>
    <col min="14087" max="14087" width="8" style="3" customWidth="1"/>
    <col min="14088" max="14088" width="3.88671875" style="3" customWidth="1"/>
    <col min="14089" max="14089" width="10.88671875" style="3" customWidth="1"/>
    <col min="14090" max="14090" width="2.77734375" style="3" customWidth="1"/>
    <col min="14091" max="14091" width="9.21875" style="3" customWidth="1"/>
    <col min="14092" max="14093" width="8.88671875" style="3"/>
    <col min="14094" max="14094" width="16.77734375" style="3" customWidth="1"/>
    <col min="14095" max="14098" width="8.88671875" style="3"/>
    <col min="14099" max="14099" width="10.77734375" style="3" customWidth="1"/>
    <col min="14100" max="14336" width="8.88671875" style="3"/>
    <col min="14337" max="14337" width="6" style="3" customWidth="1"/>
    <col min="14338" max="14338" width="28.44140625" style="3" customWidth="1"/>
    <col min="14339" max="14339" width="32.5546875" style="3" customWidth="1"/>
    <col min="14340" max="14340" width="11.88671875" style="3" customWidth="1"/>
    <col min="14341" max="14341" width="4.88671875" style="3" customWidth="1"/>
    <col min="14342" max="14342" width="4.6640625" style="3" customWidth="1"/>
    <col min="14343" max="14343" width="8" style="3" customWidth="1"/>
    <col min="14344" max="14344" width="3.88671875" style="3" customWidth="1"/>
    <col min="14345" max="14345" width="10.88671875" style="3" customWidth="1"/>
    <col min="14346" max="14346" width="2.77734375" style="3" customWidth="1"/>
    <col min="14347" max="14347" width="9.21875" style="3" customWidth="1"/>
    <col min="14348" max="14349" width="8.88671875" style="3"/>
    <col min="14350" max="14350" width="16.77734375" style="3" customWidth="1"/>
    <col min="14351" max="14354" width="8.88671875" style="3"/>
    <col min="14355" max="14355" width="10.77734375" style="3" customWidth="1"/>
    <col min="14356" max="14592" width="8.88671875" style="3"/>
    <col min="14593" max="14593" width="6" style="3" customWidth="1"/>
    <col min="14594" max="14594" width="28.44140625" style="3" customWidth="1"/>
    <col min="14595" max="14595" width="32.5546875" style="3" customWidth="1"/>
    <col min="14596" max="14596" width="11.88671875" style="3" customWidth="1"/>
    <col min="14597" max="14597" width="4.88671875" style="3" customWidth="1"/>
    <col min="14598" max="14598" width="4.6640625" style="3" customWidth="1"/>
    <col min="14599" max="14599" width="8" style="3" customWidth="1"/>
    <col min="14600" max="14600" width="3.88671875" style="3" customWidth="1"/>
    <col min="14601" max="14601" width="10.88671875" style="3" customWidth="1"/>
    <col min="14602" max="14602" width="2.77734375" style="3" customWidth="1"/>
    <col min="14603" max="14603" width="9.21875" style="3" customWidth="1"/>
    <col min="14604" max="14605" width="8.88671875" style="3"/>
    <col min="14606" max="14606" width="16.77734375" style="3" customWidth="1"/>
    <col min="14607" max="14610" width="8.88671875" style="3"/>
    <col min="14611" max="14611" width="10.77734375" style="3" customWidth="1"/>
    <col min="14612" max="14848" width="8.88671875" style="3"/>
    <col min="14849" max="14849" width="6" style="3" customWidth="1"/>
    <col min="14850" max="14850" width="28.44140625" style="3" customWidth="1"/>
    <col min="14851" max="14851" width="32.5546875" style="3" customWidth="1"/>
    <col min="14852" max="14852" width="11.88671875" style="3" customWidth="1"/>
    <col min="14853" max="14853" width="4.88671875" style="3" customWidth="1"/>
    <col min="14854" max="14854" width="4.6640625" style="3" customWidth="1"/>
    <col min="14855" max="14855" width="8" style="3" customWidth="1"/>
    <col min="14856" max="14856" width="3.88671875" style="3" customWidth="1"/>
    <col min="14857" max="14857" width="10.88671875" style="3" customWidth="1"/>
    <col min="14858" max="14858" width="2.77734375" style="3" customWidth="1"/>
    <col min="14859" max="14859" width="9.21875" style="3" customWidth="1"/>
    <col min="14860" max="14861" width="8.88671875" style="3"/>
    <col min="14862" max="14862" width="16.77734375" style="3" customWidth="1"/>
    <col min="14863" max="14866" width="8.88671875" style="3"/>
    <col min="14867" max="14867" width="10.77734375" style="3" customWidth="1"/>
    <col min="14868" max="15104" width="8.88671875" style="3"/>
    <col min="15105" max="15105" width="6" style="3" customWidth="1"/>
    <col min="15106" max="15106" width="28.44140625" style="3" customWidth="1"/>
    <col min="15107" max="15107" width="32.5546875" style="3" customWidth="1"/>
    <col min="15108" max="15108" width="11.88671875" style="3" customWidth="1"/>
    <col min="15109" max="15109" width="4.88671875" style="3" customWidth="1"/>
    <col min="15110" max="15110" width="4.6640625" style="3" customWidth="1"/>
    <col min="15111" max="15111" width="8" style="3" customWidth="1"/>
    <col min="15112" max="15112" width="3.88671875" style="3" customWidth="1"/>
    <col min="15113" max="15113" width="10.88671875" style="3" customWidth="1"/>
    <col min="15114" max="15114" width="2.77734375" style="3" customWidth="1"/>
    <col min="15115" max="15115" width="9.21875" style="3" customWidth="1"/>
    <col min="15116" max="15117" width="8.88671875" style="3"/>
    <col min="15118" max="15118" width="16.77734375" style="3" customWidth="1"/>
    <col min="15119" max="15122" width="8.88671875" style="3"/>
    <col min="15123" max="15123" width="10.77734375" style="3" customWidth="1"/>
    <col min="15124" max="15360" width="8.88671875" style="3"/>
    <col min="15361" max="15361" width="6" style="3" customWidth="1"/>
    <col min="15362" max="15362" width="28.44140625" style="3" customWidth="1"/>
    <col min="15363" max="15363" width="32.5546875" style="3" customWidth="1"/>
    <col min="15364" max="15364" width="11.88671875" style="3" customWidth="1"/>
    <col min="15365" max="15365" width="4.88671875" style="3" customWidth="1"/>
    <col min="15366" max="15366" width="4.6640625" style="3" customWidth="1"/>
    <col min="15367" max="15367" width="8" style="3" customWidth="1"/>
    <col min="15368" max="15368" width="3.88671875" style="3" customWidth="1"/>
    <col min="15369" max="15369" width="10.88671875" style="3" customWidth="1"/>
    <col min="15370" max="15370" width="2.77734375" style="3" customWidth="1"/>
    <col min="15371" max="15371" width="9.21875" style="3" customWidth="1"/>
    <col min="15372" max="15373" width="8.88671875" style="3"/>
    <col min="15374" max="15374" width="16.77734375" style="3" customWidth="1"/>
    <col min="15375" max="15378" width="8.88671875" style="3"/>
    <col min="15379" max="15379" width="10.77734375" style="3" customWidth="1"/>
    <col min="15380" max="15616" width="8.88671875" style="3"/>
    <col min="15617" max="15617" width="6" style="3" customWidth="1"/>
    <col min="15618" max="15618" width="28.44140625" style="3" customWidth="1"/>
    <col min="15619" max="15619" width="32.5546875" style="3" customWidth="1"/>
    <col min="15620" max="15620" width="11.88671875" style="3" customWidth="1"/>
    <col min="15621" max="15621" width="4.88671875" style="3" customWidth="1"/>
    <col min="15622" max="15622" width="4.6640625" style="3" customWidth="1"/>
    <col min="15623" max="15623" width="8" style="3" customWidth="1"/>
    <col min="15624" max="15624" width="3.88671875" style="3" customWidth="1"/>
    <col min="15625" max="15625" width="10.88671875" style="3" customWidth="1"/>
    <col min="15626" max="15626" width="2.77734375" style="3" customWidth="1"/>
    <col min="15627" max="15627" width="9.21875" style="3" customWidth="1"/>
    <col min="15628" max="15629" width="8.88671875" style="3"/>
    <col min="15630" max="15630" width="16.77734375" style="3" customWidth="1"/>
    <col min="15631" max="15634" width="8.88671875" style="3"/>
    <col min="15635" max="15635" width="10.77734375" style="3" customWidth="1"/>
    <col min="15636" max="15872" width="8.88671875" style="3"/>
    <col min="15873" max="15873" width="6" style="3" customWidth="1"/>
    <col min="15874" max="15874" width="28.44140625" style="3" customWidth="1"/>
    <col min="15875" max="15875" width="32.5546875" style="3" customWidth="1"/>
    <col min="15876" max="15876" width="11.88671875" style="3" customWidth="1"/>
    <col min="15877" max="15877" width="4.88671875" style="3" customWidth="1"/>
    <col min="15878" max="15878" width="4.6640625" style="3" customWidth="1"/>
    <col min="15879" max="15879" width="8" style="3" customWidth="1"/>
    <col min="15880" max="15880" width="3.88671875" style="3" customWidth="1"/>
    <col min="15881" max="15881" width="10.88671875" style="3" customWidth="1"/>
    <col min="15882" max="15882" width="2.77734375" style="3" customWidth="1"/>
    <col min="15883" max="15883" width="9.21875" style="3" customWidth="1"/>
    <col min="15884" max="15885" width="8.88671875" style="3"/>
    <col min="15886" max="15886" width="16.77734375" style="3" customWidth="1"/>
    <col min="15887" max="15890" width="8.88671875" style="3"/>
    <col min="15891" max="15891" width="10.77734375" style="3" customWidth="1"/>
    <col min="15892" max="16128" width="8.88671875" style="3"/>
    <col min="16129" max="16129" width="6" style="3" customWidth="1"/>
    <col min="16130" max="16130" width="28.44140625" style="3" customWidth="1"/>
    <col min="16131" max="16131" width="32.5546875" style="3" customWidth="1"/>
    <col min="16132" max="16132" width="11.88671875" style="3" customWidth="1"/>
    <col min="16133" max="16133" width="4.88671875" style="3" customWidth="1"/>
    <col min="16134" max="16134" width="4.6640625" style="3" customWidth="1"/>
    <col min="16135" max="16135" width="8" style="3" customWidth="1"/>
    <col min="16136" max="16136" width="3.88671875" style="3" customWidth="1"/>
    <col min="16137" max="16137" width="10.88671875" style="3" customWidth="1"/>
    <col min="16138" max="16138" width="2.77734375" style="3" customWidth="1"/>
    <col min="16139" max="16139" width="9.21875" style="3" customWidth="1"/>
    <col min="16140" max="16141" width="8.88671875" style="3"/>
    <col min="16142" max="16142" width="16.77734375" style="3" customWidth="1"/>
    <col min="16143" max="16146" width="8.88671875" style="3"/>
    <col min="16147" max="16147" width="10.77734375" style="3" customWidth="1"/>
    <col min="16148" max="16384" width="8.88671875" style="3"/>
  </cols>
  <sheetData>
    <row r="1" spans="1:16">
      <c r="B1" s="2"/>
      <c r="C1" s="2"/>
      <c r="D1" s="10"/>
      <c r="E1" s="2"/>
      <c r="F1" s="2"/>
      <c r="G1" s="2"/>
      <c r="H1" s="11"/>
      <c r="I1" s="12"/>
      <c r="K1" s="13" t="s">
        <v>186</v>
      </c>
      <c r="L1" s="157" t="s">
        <v>311</v>
      </c>
      <c r="N1" s="12"/>
      <c r="O1" s="12"/>
      <c r="P1" s="12"/>
    </row>
    <row r="2" spans="1:16">
      <c r="B2" s="2"/>
      <c r="C2" s="2"/>
      <c r="D2" s="10"/>
      <c r="E2" s="2"/>
      <c r="F2" s="2"/>
      <c r="G2" s="2"/>
      <c r="H2" s="11"/>
      <c r="I2" s="11"/>
      <c r="J2" s="12"/>
      <c r="K2" s="14"/>
      <c r="L2" s="12"/>
      <c r="N2" s="12"/>
      <c r="O2" s="12"/>
      <c r="P2" s="12"/>
    </row>
    <row r="3" spans="1:16">
      <c r="B3" s="2" t="s">
        <v>0</v>
      </c>
      <c r="C3" s="2"/>
      <c r="D3" s="10" t="s">
        <v>1</v>
      </c>
      <c r="E3" s="2"/>
      <c r="F3" s="2"/>
      <c r="G3" s="2"/>
      <c r="H3" s="112"/>
      <c r="I3" s="111"/>
      <c r="J3" s="15"/>
      <c r="K3" s="16" t="s">
        <v>335</v>
      </c>
      <c r="L3" s="12"/>
      <c r="N3" s="12"/>
      <c r="O3" s="12"/>
      <c r="P3" s="12"/>
    </row>
    <row r="4" spans="1:16">
      <c r="B4" s="2"/>
      <c r="C4" s="5" t="s">
        <v>3</v>
      </c>
      <c r="D4" s="5" t="s">
        <v>4</v>
      </c>
      <c r="E4" s="5"/>
      <c r="F4" s="5"/>
      <c r="G4" s="5"/>
      <c r="H4" s="11"/>
      <c r="I4" s="11"/>
      <c r="J4" s="12"/>
      <c r="K4" s="12"/>
      <c r="L4" s="12"/>
      <c r="N4" s="12"/>
      <c r="O4" s="12"/>
      <c r="P4" s="12"/>
    </row>
    <row r="5" spans="1:16">
      <c r="B5" s="12"/>
      <c r="C5" s="12"/>
      <c r="D5" s="12"/>
      <c r="E5" s="12"/>
      <c r="F5" s="12"/>
      <c r="G5" s="12"/>
      <c r="H5" s="12"/>
      <c r="I5" s="12"/>
      <c r="J5" s="12"/>
      <c r="K5" s="12"/>
      <c r="L5" s="12"/>
      <c r="N5" s="12"/>
      <c r="O5" s="12"/>
      <c r="P5" s="12"/>
    </row>
    <row r="6" spans="1:16">
      <c r="A6" s="1"/>
      <c r="B6" s="12"/>
      <c r="C6" s="12"/>
      <c r="D6" s="158" t="s">
        <v>312</v>
      </c>
      <c r="E6" s="159"/>
      <c r="F6" s="159"/>
      <c r="G6" s="16"/>
      <c r="H6" s="159"/>
      <c r="I6" s="12"/>
      <c r="J6" s="12"/>
      <c r="K6" s="12"/>
      <c r="L6" s="12"/>
      <c r="N6" s="12"/>
      <c r="O6" s="12"/>
      <c r="P6" s="12"/>
    </row>
    <row r="7" spans="1:16">
      <c r="A7" s="1"/>
      <c r="B7" s="12"/>
      <c r="C7" s="12"/>
      <c r="D7" s="18"/>
      <c r="E7" s="12"/>
      <c r="F7" s="12"/>
      <c r="G7" s="12"/>
      <c r="H7" s="12"/>
      <c r="I7" s="12"/>
      <c r="J7" s="12"/>
      <c r="K7" s="12"/>
      <c r="L7" s="12"/>
      <c r="N7" s="12"/>
      <c r="O7" s="12"/>
      <c r="P7" s="12"/>
    </row>
    <row r="8" spans="1:16">
      <c r="A8" s="1" t="s">
        <v>6</v>
      </c>
      <c r="B8" s="12"/>
      <c r="C8" s="12"/>
      <c r="D8" s="18"/>
      <c r="E8" s="12"/>
      <c r="F8" s="12"/>
      <c r="G8" s="12"/>
      <c r="H8" s="12"/>
      <c r="I8" s="1" t="s">
        <v>7</v>
      </c>
      <c r="J8" s="12"/>
      <c r="K8" s="12"/>
      <c r="L8" s="12"/>
      <c r="N8" s="12"/>
      <c r="O8" s="12"/>
      <c r="P8" s="12"/>
    </row>
    <row r="9" spans="1:16" ht="16.5" thickBot="1">
      <c r="A9" s="19" t="s">
        <v>8</v>
      </c>
      <c r="B9" s="12"/>
      <c r="C9" s="12"/>
      <c r="D9" s="12"/>
      <c r="E9" s="12"/>
      <c r="F9" s="12"/>
      <c r="G9" s="12"/>
      <c r="H9" s="12"/>
      <c r="I9" s="19" t="s">
        <v>9</v>
      </c>
      <c r="J9" s="12"/>
      <c r="K9" s="12"/>
      <c r="L9" s="12"/>
      <c r="N9" s="12"/>
      <c r="O9" s="12"/>
      <c r="P9" s="12"/>
    </row>
    <row r="10" spans="1:16">
      <c r="A10" s="1">
        <v>1</v>
      </c>
      <c r="B10" s="12" t="s">
        <v>257</v>
      </c>
      <c r="C10" s="12"/>
      <c r="D10" s="20"/>
      <c r="E10" s="12"/>
      <c r="F10" s="12"/>
      <c r="G10" s="12"/>
      <c r="H10" s="12"/>
      <c r="I10" s="21">
        <f>+I196</f>
        <v>6621547.1013722233</v>
      </c>
      <c r="J10" s="12"/>
      <c r="K10" s="12"/>
      <c r="L10" s="12"/>
      <c r="N10" s="12"/>
      <c r="O10" s="12"/>
      <c r="P10" s="12"/>
    </row>
    <row r="11" spans="1:16">
      <c r="A11" s="1"/>
      <c r="B11" s="12"/>
      <c r="C11" s="12"/>
      <c r="D11" s="12"/>
      <c r="E11" s="12"/>
      <c r="F11" s="12"/>
      <c r="G11" s="12"/>
      <c r="H11" s="12"/>
      <c r="I11" s="20"/>
      <c r="J11" s="12"/>
      <c r="K11" s="12"/>
      <c r="L11" s="12"/>
      <c r="N11" s="12"/>
      <c r="O11" s="12"/>
      <c r="P11" s="12"/>
    </row>
    <row r="12" spans="1:16" ht="16.5" thickBot="1">
      <c r="A12" s="1" t="s">
        <v>3</v>
      </c>
      <c r="B12" s="4" t="s">
        <v>10</v>
      </c>
      <c r="C12" s="5" t="s">
        <v>177</v>
      </c>
      <c r="D12" s="19" t="s">
        <v>11</v>
      </c>
      <c r="E12" s="5"/>
      <c r="F12" s="22" t="s">
        <v>12</v>
      </c>
      <c r="G12" s="22"/>
      <c r="H12" s="12"/>
      <c r="I12" s="20"/>
      <c r="J12" s="12"/>
      <c r="K12" s="12"/>
      <c r="L12" s="12"/>
      <c r="N12" s="12"/>
      <c r="O12" s="12"/>
      <c r="P12" s="12"/>
    </row>
    <row r="13" spans="1:16">
      <c r="A13" s="1">
        <v>2</v>
      </c>
      <c r="B13" s="4" t="s">
        <v>13</v>
      </c>
      <c r="C13" s="5" t="s">
        <v>170</v>
      </c>
      <c r="D13" s="5">
        <f>I256</f>
        <v>0</v>
      </c>
      <c r="E13" s="5"/>
      <c r="F13" s="5" t="s">
        <v>14</v>
      </c>
      <c r="G13" s="23">
        <f>I215</f>
        <v>0.97004406082956207</v>
      </c>
      <c r="H13" s="5"/>
      <c r="I13" s="5">
        <f>+G13*D13</f>
        <v>0</v>
      </c>
      <c r="J13" s="12"/>
      <c r="K13" s="12"/>
      <c r="L13" s="12"/>
      <c r="N13" s="12"/>
      <c r="O13" s="12"/>
      <c r="P13" s="12"/>
    </row>
    <row r="14" spans="1:16">
      <c r="A14" s="1">
        <v>3</v>
      </c>
      <c r="B14" s="4" t="s">
        <v>199</v>
      </c>
      <c r="C14" s="5" t="s">
        <v>171</v>
      </c>
      <c r="D14" s="5">
        <f>I263</f>
        <v>154286.82000000007</v>
      </c>
      <c r="E14" s="5"/>
      <c r="F14" s="5" t="str">
        <f>+F13</f>
        <v>TP</v>
      </c>
      <c r="G14" s="23">
        <f>+G13</f>
        <v>0.97004406082956207</v>
      </c>
      <c r="H14" s="5"/>
      <c r="I14" s="5">
        <f>+G14*D14</f>
        <v>149665.01340527975</v>
      </c>
      <c r="J14" s="12"/>
      <c r="K14" s="12"/>
      <c r="L14" s="160" t="s">
        <v>762</v>
      </c>
      <c r="N14" s="12"/>
      <c r="O14" s="12"/>
      <c r="P14" s="12"/>
    </row>
    <row r="15" spans="1:16">
      <c r="A15" s="1">
        <v>4</v>
      </c>
      <c r="B15" s="4" t="s">
        <v>15</v>
      </c>
      <c r="C15" s="5"/>
      <c r="D15" s="24">
        <v>0</v>
      </c>
      <c r="E15" s="5"/>
      <c r="F15" s="5" t="s">
        <v>14</v>
      </c>
      <c r="G15" s="23">
        <f>+G13</f>
        <v>0.97004406082956207</v>
      </c>
      <c r="H15" s="5"/>
      <c r="I15" s="5">
        <f>+G15*D15</f>
        <v>0</v>
      </c>
      <c r="J15" s="12"/>
      <c r="K15" s="12"/>
      <c r="L15" s="25" t="s">
        <v>191</v>
      </c>
      <c r="N15" s="12"/>
      <c r="O15" s="12"/>
      <c r="P15" s="12"/>
    </row>
    <row r="16" spans="1:16" ht="16.5" thickBot="1">
      <c r="A16" s="1">
        <v>5</v>
      </c>
      <c r="B16" s="4" t="s">
        <v>16</v>
      </c>
      <c r="C16" s="5"/>
      <c r="D16" s="24">
        <v>0</v>
      </c>
      <c r="E16" s="5"/>
      <c r="F16" s="5" t="s">
        <v>14</v>
      </c>
      <c r="G16" s="23">
        <f>+G13</f>
        <v>0.97004406082956207</v>
      </c>
      <c r="H16" s="5"/>
      <c r="I16" s="26">
        <f>+G16*D16</f>
        <v>0</v>
      </c>
      <c r="J16" s="12"/>
      <c r="K16" s="12"/>
      <c r="L16" s="25" t="s">
        <v>192</v>
      </c>
      <c r="N16" s="12"/>
      <c r="O16" s="12"/>
      <c r="P16" s="12"/>
    </row>
    <row r="17" spans="1:16">
      <c r="A17" s="1">
        <v>6</v>
      </c>
      <c r="B17" s="4" t="s">
        <v>17</v>
      </c>
      <c r="C17" s="12"/>
      <c r="D17" s="27" t="s">
        <v>3</v>
      </c>
      <c r="E17" s="5"/>
      <c r="F17" s="5"/>
      <c r="G17" s="23"/>
      <c r="H17" s="5"/>
      <c r="I17" s="5">
        <f>SUM(I13:I16)</f>
        <v>149665.01340527975</v>
      </c>
      <c r="J17" s="12"/>
      <c r="K17" s="12"/>
      <c r="L17" s="12"/>
      <c r="N17" s="12"/>
      <c r="O17" s="12"/>
      <c r="P17" s="12"/>
    </row>
    <row r="18" spans="1:16">
      <c r="A18" s="1"/>
      <c r="B18" s="4"/>
      <c r="C18" s="12"/>
      <c r="I18" s="5"/>
      <c r="J18" s="12"/>
      <c r="K18" s="12"/>
      <c r="L18" s="12"/>
      <c r="N18" s="12"/>
      <c r="O18" s="12"/>
      <c r="P18" s="12"/>
    </row>
    <row r="19" spans="1:16" ht="16.5" thickBot="1">
      <c r="A19" s="1">
        <v>7</v>
      </c>
      <c r="B19" s="4" t="s">
        <v>18</v>
      </c>
      <c r="C19" s="12" t="s">
        <v>216</v>
      </c>
      <c r="D19" s="27" t="s">
        <v>3</v>
      </c>
      <c r="E19" s="5"/>
      <c r="F19" s="5"/>
      <c r="G19" s="5"/>
      <c r="H19" s="5"/>
      <c r="I19" s="28">
        <f>+I10-I17</f>
        <v>6471882.0879669432</v>
      </c>
      <c r="J19" s="12"/>
      <c r="K19" s="12"/>
      <c r="L19" s="12"/>
      <c r="N19" s="12"/>
      <c r="O19" s="12"/>
      <c r="P19" s="12"/>
    </row>
    <row r="20" spans="1:16" ht="16.5" thickTop="1">
      <c r="A20" s="1"/>
      <c r="B20" s="4"/>
      <c r="C20" s="5"/>
      <c r="I20" s="5"/>
      <c r="J20" s="12"/>
      <c r="K20" s="12"/>
      <c r="L20" s="12"/>
      <c r="N20" s="12"/>
      <c r="O20" s="12"/>
      <c r="P20" s="12"/>
    </row>
    <row r="21" spans="1:16">
      <c r="A21" s="1" t="s">
        <v>3</v>
      </c>
      <c r="B21" s="4" t="s">
        <v>19</v>
      </c>
      <c r="C21" s="12"/>
      <c r="D21" s="20"/>
      <c r="E21" s="12"/>
      <c r="F21" s="12"/>
      <c r="G21" s="12"/>
      <c r="H21" s="12"/>
      <c r="I21" s="20"/>
      <c r="J21" s="12"/>
      <c r="K21" s="12"/>
      <c r="L21" s="12"/>
      <c r="N21" s="12"/>
      <c r="O21" s="12"/>
      <c r="P21" s="12"/>
    </row>
    <row r="22" spans="1:16">
      <c r="A22" s="1">
        <v>8</v>
      </c>
      <c r="B22" s="4" t="s">
        <v>20</v>
      </c>
      <c r="D22" s="20"/>
      <c r="E22" s="12"/>
      <c r="F22" s="12"/>
      <c r="G22" s="11" t="s">
        <v>21</v>
      </c>
      <c r="H22" s="12"/>
      <c r="I22" s="24">
        <v>314000</v>
      </c>
      <c r="J22" s="12"/>
      <c r="K22" s="12"/>
      <c r="L22" s="161" t="s">
        <v>313</v>
      </c>
      <c r="O22" s="12"/>
      <c r="P22" s="12"/>
    </row>
    <row r="23" spans="1:16">
      <c r="A23" s="1">
        <v>9</v>
      </c>
      <c r="B23" s="4" t="s">
        <v>22</v>
      </c>
      <c r="C23" s="5"/>
      <c r="D23" s="5"/>
      <c r="E23" s="5"/>
      <c r="F23" s="5"/>
      <c r="G23" s="5" t="s">
        <v>23</v>
      </c>
      <c r="H23" s="5"/>
      <c r="I23" s="24">
        <v>0</v>
      </c>
      <c r="J23" s="12"/>
      <c r="K23" s="12"/>
      <c r="L23" t="s">
        <v>314</v>
      </c>
      <c r="O23" s="12"/>
      <c r="P23" s="12"/>
    </row>
    <row r="24" spans="1:16">
      <c r="A24" s="1">
        <v>10</v>
      </c>
      <c r="B24" s="4" t="s">
        <v>24</v>
      </c>
      <c r="C24" s="12"/>
      <c r="D24" s="12"/>
      <c r="E24" s="12"/>
      <c r="F24" s="12"/>
      <c r="G24" s="11" t="s">
        <v>25</v>
      </c>
      <c r="H24" s="12"/>
      <c r="I24" s="24">
        <v>0</v>
      </c>
      <c r="J24" s="12"/>
      <c r="K24" s="12"/>
      <c r="L24" s="12"/>
      <c r="O24" s="12"/>
      <c r="P24" s="12"/>
    </row>
    <row r="25" spans="1:16">
      <c r="A25" s="1">
        <v>11</v>
      </c>
      <c r="B25" s="30" t="s">
        <v>26</v>
      </c>
      <c r="C25" s="12"/>
      <c r="D25" s="12"/>
      <c r="E25" s="12"/>
      <c r="F25" s="12"/>
      <c r="G25" s="11" t="s">
        <v>27</v>
      </c>
      <c r="H25" s="12"/>
      <c r="I25" s="24">
        <v>0</v>
      </c>
      <c r="J25" s="12"/>
      <c r="K25" s="12"/>
      <c r="L25" s="12"/>
      <c r="O25" s="12"/>
      <c r="P25" s="12"/>
    </row>
    <row r="26" spans="1:16">
      <c r="A26" s="1">
        <v>12</v>
      </c>
      <c r="B26" s="30" t="s">
        <v>28</v>
      </c>
      <c r="C26" s="12"/>
      <c r="D26" s="12"/>
      <c r="E26" s="12"/>
      <c r="F26" s="12"/>
      <c r="G26" s="11"/>
      <c r="H26" s="12"/>
      <c r="I26" s="24">
        <v>0</v>
      </c>
      <c r="J26" s="12"/>
      <c r="K26" s="12"/>
      <c r="L26" s="12"/>
      <c r="O26" s="12"/>
      <c r="P26" s="12"/>
    </row>
    <row r="27" spans="1:16">
      <c r="A27" s="1">
        <v>13</v>
      </c>
      <c r="B27" s="30" t="s">
        <v>178</v>
      </c>
      <c r="C27" s="12"/>
      <c r="D27" s="12"/>
      <c r="E27" s="12"/>
      <c r="F27" s="12"/>
      <c r="G27" s="11"/>
      <c r="H27" s="12"/>
      <c r="I27" s="31">
        <v>0</v>
      </c>
      <c r="J27" s="12"/>
      <c r="K27" s="12"/>
      <c r="L27" s="12"/>
      <c r="O27" s="12"/>
      <c r="P27" s="12"/>
    </row>
    <row r="28" spans="1:16" ht="16.5" thickBot="1">
      <c r="A28" s="1">
        <v>14</v>
      </c>
      <c r="B28" s="2" t="s">
        <v>172</v>
      </c>
      <c r="C28" s="12"/>
      <c r="D28" s="12"/>
      <c r="E28" s="12"/>
      <c r="F28" s="12"/>
      <c r="G28" s="12"/>
      <c r="H28" s="12"/>
      <c r="I28" s="32">
        <v>0</v>
      </c>
      <c r="J28" s="12"/>
      <c r="K28" s="12"/>
      <c r="L28" s="12"/>
      <c r="O28" s="12"/>
      <c r="P28" s="12"/>
    </row>
    <row r="29" spans="1:16">
      <c r="A29" s="1">
        <v>15</v>
      </c>
      <c r="B29" s="4" t="s">
        <v>217</v>
      </c>
      <c r="C29" s="12"/>
      <c r="D29" s="12"/>
      <c r="E29" s="12"/>
      <c r="F29" s="12"/>
      <c r="G29" s="12"/>
      <c r="H29" s="12"/>
      <c r="I29" s="20">
        <f>SUM(I22:I28)</f>
        <v>314000</v>
      </c>
      <c r="J29" s="12"/>
      <c r="K29" s="12"/>
      <c r="L29" s="12"/>
      <c r="O29" s="12"/>
      <c r="P29" s="12"/>
    </row>
    <row r="30" spans="1:16">
      <c r="A30" s="1"/>
      <c r="B30" s="4"/>
      <c r="C30" s="12"/>
      <c r="D30" s="12"/>
      <c r="E30" s="12"/>
      <c r="F30" s="12"/>
      <c r="G30" s="12"/>
      <c r="H30" s="12"/>
      <c r="I30" s="20"/>
      <c r="J30" s="12"/>
      <c r="K30" s="12"/>
      <c r="L30" s="12"/>
      <c r="N30" s="12"/>
      <c r="O30" s="12"/>
      <c r="P30" s="12"/>
    </row>
    <row r="31" spans="1:16">
      <c r="A31" s="1">
        <v>16</v>
      </c>
      <c r="B31" s="4" t="s">
        <v>29</v>
      </c>
      <c r="C31" s="12" t="s">
        <v>215</v>
      </c>
      <c r="D31" s="33">
        <f>IF(I29&gt;0,I19/I29,0)</f>
        <v>20.611089452124023</v>
      </c>
      <c r="E31" s="12"/>
      <c r="F31" s="12"/>
      <c r="G31" s="12"/>
      <c r="H31" s="12"/>
      <c r="J31" s="12"/>
      <c r="K31" s="12"/>
      <c r="L31" s="12"/>
      <c r="N31" s="12"/>
      <c r="O31" s="12"/>
      <c r="P31" s="12"/>
    </row>
    <row r="32" spans="1:16">
      <c r="A32" s="1">
        <v>17</v>
      </c>
      <c r="B32" s="4" t="s">
        <v>310</v>
      </c>
      <c r="C32" s="12"/>
      <c r="D32" s="33">
        <f>+D31/12</f>
        <v>1.717590787677002</v>
      </c>
      <c r="E32" s="12"/>
      <c r="F32" s="12"/>
      <c r="G32" s="12"/>
      <c r="H32" s="12"/>
      <c r="J32" s="12"/>
      <c r="K32" s="12"/>
      <c r="L32" s="12"/>
      <c r="N32" s="12"/>
      <c r="O32" s="12"/>
      <c r="P32" s="12"/>
    </row>
    <row r="33" spans="1:16">
      <c r="A33" s="1"/>
      <c r="B33" s="4"/>
      <c r="C33" s="12"/>
      <c r="D33" s="33"/>
      <c r="E33" s="12"/>
      <c r="F33" s="12"/>
      <c r="G33" s="12"/>
      <c r="H33" s="12"/>
      <c r="J33" s="12"/>
      <c r="K33" s="12"/>
      <c r="L33" s="12"/>
      <c r="N33" s="12"/>
      <c r="O33" s="12"/>
      <c r="P33" s="12"/>
    </row>
    <row r="34" spans="1:16">
      <c r="A34" s="1"/>
      <c r="B34" s="4"/>
      <c r="C34" s="12"/>
      <c r="D34" s="34" t="s">
        <v>30</v>
      </c>
      <c r="E34" s="12"/>
      <c r="F34" s="12"/>
      <c r="G34" s="12"/>
      <c r="H34" s="12"/>
      <c r="I34" s="35" t="s">
        <v>31</v>
      </c>
      <c r="J34" s="12"/>
      <c r="K34" s="12"/>
      <c r="L34" s="12"/>
      <c r="N34" s="12"/>
      <c r="O34" s="12"/>
      <c r="P34" s="12"/>
    </row>
    <row r="35" spans="1:16">
      <c r="A35" s="1">
        <v>18</v>
      </c>
      <c r="B35" s="4" t="s">
        <v>32</v>
      </c>
      <c r="C35" s="12" t="s">
        <v>218</v>
      </c>
      <c r="D35" s="33">
        <f>+D31/52</f>
        <v>0.39636710484853893</v>
      </c>
      <c r="E35" s="12"/>
      <c r="F35" s="12"/>
      <c r="G35" s="12"/>
      <c r="H35" s="12"/>
      <c r="I35" s="36">
        <f>+D31/52</f>
        <v>0.39636710484853893</v>
      </c>
      <c r="J35" s="12"/>
      <c r="K35" s="12"/>
      <c r="L35" s="12"/>
      <c r="N35" s="12"/>
      <c r="O35" s="12"/>
      <c r="P35" s="12"/>
    </row>
    <row r="36" spans="1:16">
      <c r="A36" s="1">
        <v>19</v>
      </c>
      <c r="B36" s="4" t="s">
        <v>33</v>
      </c>
      <c r="C36" s="12" t="s">
        <v>258</v>
      </c>
      <c r="D36" s="33">
        <f>+D31/260</f>
        <v>7.9273420969707784E-2</v>
      </c>
      <c r="E36" s="12" t="s">
        <v>34</v>
      </c>
      <c r="G36" s="12"/>
      <c r="H36" s="12"/>
      <c r="I36" s="36">
        <f>+D31/365</f>
        <v>5.6468738224997324E-2</v>
      </c>
      <c r="J36" s="12"/>
      <c r="K36" s="12"/>
      <c r="L36" s="12"/>
      <c r="N36" s="12"/>
      <c r="O36" s="12"/>
      <c r="P36" s="12"/>
    </row>
    <row r="37" spans="1:16">
      <c r="A37" s="1">
        <v>20</v>
      </c>
      <c r="B37" s="4" t="s">
        <v>35</v>
      </c>
      <c r="C37" s="12" t="s">
        <v>259</v>
      </c>
      <c r="D37" s="33">
        <f>+D31/4160*1000</f>
        <v>4.9545888106067366</v>
      </c>
      <c r="E37" s="12" t="s">
        <v>36</v>
      </c>
      <c r="G37" s="12"/>
      <c r="H37" s="12"/>
      <c r="I37" s="36">
        <f>+D31/8760*1000</f>
        <v>2.3528640927082218</v>
      </c>
      <c r="J37" s="12"/>
      <c r="K37" s="12" t="s">
        <v>3</v>
      </c>
      <c r="L37" s="12"/>
      <c r="N37" s="12"/>
      <c r="O37" s="12"/>
      <c r="P37" s="12"/>
    </row>
    <row r="38" spans="1:16">
      <c r="A38" s="1"/>
      <c r="B38" s="4"/>
      <c r="C38" s="12" t="s">
        <v>37</v>
      </c>
      <c r="D38" s="12"/>
      <c r="E38" s="12" t="s">
        <v>38</v>
      </c>
      <c r="G38" s="12"/>
      <c r="H38" s="12"/>
      <c r="J38" s="12"/>
      <c r="K38" s="12" t="s">
        <v>3</v>
      </c>
      <c r="L38" s="12"/>
      <c r="N38" s="12"/>
      <c r="O38" s="12"/>
      <c r="P38" s="12"/>
    </row>
    <row r="39" spans="1:16">
      <c r="A39" s="1"/>
      <c r="B39" s="4"/>
      <c r="C39" s="12"/>
      <c r="D39" s="12"/>
      <c r="E39" s="12"/>
      <c r="G39" s="12"/>
      <c r="H39" s="12"/>
      <c r="J39" s="12"/>
      <c r="K39" s="12" t="s">
        <v>3</v>
      </c>
      <c r="L39" s="12"/>
      <c r="N39" s="12"/>
      <c r="O39" s="12"/>
      <c r="P39" s="12"/>
    </row>
    <row r="40" spans="1:16">
      <c r="A40" s="1">
        <v>21</v>
      </c>
      <c r="B40" s="4" t="s">
        <v>219</v>
      </c>
      <c r="C40" s="12" t="s">
        <v>210</v>
      </c>
      <c r="D40" s="37">
        <v>0</v>
      </c>
      <c r="E40" s="38" t="s">
        <v>39</v>
      </c>
      <c r="F40" s="38"/>
      <c r="G40" s="38"/>
      <c r="H40" s="38"/>
      <c r="I40" s="38">
        <f>D40</f>
        <v>0</v>
      </c>
      <c r="J40" s="38" t="s">
        <v>39</v>
      </c>
      <c r="K40" s="12"/>
      <c r="L40" s="12"/>
      <c r="N40" s="12"/>
      <c r="O40" s="12"/>
      <c r="P40" s="12"/>
    </row>
    <row r="41" spans="1:16">
      <c r="A41" s="1">
        <v>22</v>
      </c>
      <c r="B41" s="4"/>
      <c r="C41" s="12"/>
      <c r="D41" s="37">
        <v>0</v>
      </c>
      <c r="E41" s="38" t="s">
        <v>40</v>
      </c>
      <c r="F41" s="38"/>
      <c r="G41" s="38"/>
      <c r="H41" s="38"/>
      <c r="I41" s="38">
        <f>D41</f>
        <v>0</v>
      </c>
      <c r="J41" s="38" t="s">
        <v>40</v>
      </c>
      <c r="K41" s="12"/>
      <c r="L41" s="12"/>
      <c r="N41" s="12"/>
      <c r="O41" s="12"/>
      <c r="P41" s="12"/>
    </row>
    <row r="42" spans="1:16">
      <c r="J42" s="11"/>
      <c r="K42" s="12"/>
      <c r="L42" s="12"/>
      <c r="N42" s="12"/>
      <c r="O42" s="12"/>
      <c r="P42" s="12"/>
    </row>
    <row r="43" spans="1:16">
      <c r="J43" s="11"/>
      <c r="K43" s="12"/>
      <c r="L43" s="12"/>
      <c r="N43" s="12"/>
      <c r="O43" s="12"/>
      <c r="P43" s="12"/>
    </row>
    <row r="44" spans="1:16">
      <c r="J44" s="11"/>
      <c r="K44" s="12"/>
      <c r="L44" s="12"/>
      <c r="N44" s="12"/>
      <c r="O44" s="12"/>
      <c r="P44" s="12"/>
    </row>
    <row r="45" spans="1:16">
      <c r="J45" s="11"/>
      <c r="K45" s="12"/>
      <c r="L45" s="12"/>
      <c r="N45" s="12"/>
      <c r="O45" s="12"/>
      <c r="P45" s="12"/>
    </row>
    <row r="46" spans="1:16">
      <c r="J46" s="11"/>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B68" s="2"/>
      <c r="C68" s="2"/>
      <c r="D68" s="10"/>
      <c r="E68" s="2"/>
      <c r="F68" s="2"/>
      <c r="G68" s="2"/>
      <c r="H68" s="11"/>
      <c r="I68" s="11"/>
      <c r="K68" s="13" t="s">
        <v>187</v>
      </c>
      <c r="L68" s="157" t="s">
        <v>311</v>
      </c>
      <c r="N68" s="12"/>
      <c r="O68" s="12"/>
      <c r="P68" s="12"/>
    </row>
    <row r="69" spans="1:16">
      <c r="B69" s="12"/>
      <c r="C69" s="12"/>
      <c r="D69" s="12"/>
      <c r="E69" s="12"/>
      <c r="F69" s="12"/>
      <c r="G69" s="12"/>
      <c r="H69" s="12"/>
      <c r="I69" s="12"/>
      <c r="J69" s="12"/>
      <c r="K69" s="12"/>
      <c r="L69" s="12"/>
      <c r="N69" s="12"/>
      <c r="O69" s="12"/>
      <c r="P69" s="12"/>
    </row>
    <row r="70" spans="1:16">
      <c r="B70" s="4" t="str">
        <f>B3</f>
        <v xml:space="preserve">Formula Rate - Non-Levelized </v>
      </c>
      <c r="C70" s="4"/>
      <c r="D70" s="39" t="str">
        <f>D3</f>
        <v xml:space="preserve">   Rate Formula Template</v>
      </c>
      <c r="E70" s="4"/>
      <c r="F70" s="4"/>
      <c r="G70" s="4"/>
      <c r="H70" s="4"/>
      <c r="J70" s="4"/>
      <c r="K70" s="13" t="str">
        <f>K3</f>
        <v>For the 12 months ended 02/28/2014</v>
      </c>
      <c r="L70" s="12"/>
      <c r="N70" s="4"/>
      <c r="O70" s="4"/>
      <c r="P70" s="4"/>
    </row>
    <row r="71" spans="1:16">
      <c r="B71" s="4"/>
      <c r="C71" s="5" t="s">
        <v>3</v>
      </c>
      <c r="D71" s="5" t="str">
        <f>D4</f>
        <v>Utilizing EIA Form 412 Data</v>
      </c>
      <c r="E71" s="5"/>
      <c r="F71" s="5"/>
      <c r="G71" s="5"/>
      <c r="H71" s="5"/>
      <c r="I71" s="5"/>
      <c r="J71" s="5"/>
      <c r="K71" s="5"/>
      <c r="L71" s="12"/>
      <c r="N71" s="12"/>
      <c r="O71" s="5"/>
      <c r="P71" s="4"/>
    </row>
    <row r="72" spans="1:16">
      <c r="B72" s="4"/>
      <c r="C72" s="5" t="s">
        <v>3</v>
      </c>
      <c r="D72" s="5" t="s">
        <v>3</v>
      </c>
      <c r="E72" s="5"/>
      <c r="F72" s="5"/>
      <c r="G72" s="5" t="s">
        <v>3</v>
      </c>
      <c r="H72" s="5"/>
      <c r="I72" s="5"/>
      <c r="J72" s="5"/>
      <c r="K72" s="5"/>
      <c r="L72" s="4"/>
      <c r="N72" s="5"/>
      <c r="O72" s="5"/>
      <c r="P72" s="4"/>
    </row>
    <row r="73" spans="1:16">
      <c r="B73" s="4"/>
      <c r="C73" s="12"/>
      <c r="D73" s="5" t="str">
        <f>D6</f>
        <v>City Water, Light and Power - Springfield, IL</v>
      </c>
      <c r="E73" s="5"/>
      <c r="F73" s="5"/>
      <c r="G73" s="5"/>
      <c r="H73" s="5"/>
      <c r="I73" s="5"/>
      <c r="J73" s="5"/>
      <c r="K73" s="5"/>
      <c r="L73" s="4"/>
      <c r="N73" s="5"/>
      <c r="O73" s="5"/>
      <c r="P73" s="4"/>
    </row>
    <row r="74" spans="1:16">
      <c r="B74" s="14" t="s">
        <v>41</v>
      </c>
      <c r="C74" s="14" t="s">
        <v>42</v>
      </c>
      <c r="D74" s="14" t="s">
        <v>43</v>
      </c>
      <c r="E74" s="5" t="s">
        <v>3</v>
      </c>
      <c r="F74" s="5"/>
      <c r="G74" s="40" t="s">
        <v>44</v>
      </c>
      <c r="H74" s="5"/>
      <c r="I74" s="41" t="s">
        <v>45</v>
      </c>
      <c r="J74" s="5"/>
      <c r="K74" s="14"/>
      <c r="L74" s="4"/>
      <c r="N74" s="14"/>
      <c r="O74" s="5"/>
      <c r="P74" s="4"/>
    </row>
    <row r="75" spans="1:16">
      <c r="A75" s="1" t="s">
        <v>6</v>
      </c>
      <c r="B75" s="4"/>
      <c r="C75" s="42" t="s">
        <v>46</v>
      </c>
      <c r="D75" s="5"/>
      <c r="E75" s="5"/>
      <c r="F75" s="5"/>
      <c r="G75" s="1"/>
      <c r="H75" s="5"/>
      <c r="I75" s="43" t="s">
        <v>47</v>
      </c>
      <c r="J75" s="5"/>
      <c r="K75" s="14"/>
      <c r="L75" s="4"/>
      <c r="N75" s="14"/>
      <c r="O75" s="14"/>
      <c r="P75" s="4"/>
    </row>
    <row r="76" spans="1:16" ht="16.5" thickBot="1">
      <c r="A76" s="19" t="s">
        <v>8</v>
      </c>
      <c r="B76" s="46" t="s">
        <v>52</v>
      </c>
      <c r="C76" s="44" t="s">
        <v>48</v>
      </c>
      <c r="D76" s="43" t="s">
        <v>49</v>
      </c>
      <c r="E76" s="45"/>
      <c r="F76" s="43" t="s">
        <v>50</v>
      </c>
      <c r="H76" s="45"/>
      <c r="I76" s="1" t="s">
        <v>51</v>
      </c>
      <c r="J76" s="5"/>
      <c r="K76" s="14"/>
      <c r="L76" s="4"/>
      <c r="N76" s="14"/>
      <c r="O76" s="14"/>
      <c r="P76" s="4"/>
    </row>
    <row r="77" spans="1:16">
      <c r="A77" s="1"/>
      <c r="B77" s="4" t="s">
        <v>290</v>
      </c>
      <c r="C77" s="5"/>
      <c r="D77" s="5"/>
      <c r="E77" s="5"/>
      <c r="F77" s="5"/>
      <c r="G77" s="5"/>
      <c r="H77" s="5"/>
      <c r="I77" s="5"/>
      <c r="J77" s="5"/>
      <c r="K77" s="5"/>
      <c r="L77" t="s">
        <v>315</v>
      </c>
      <c r="N77" s="5"/>
      <c r="O77" s="5"/>
      <c r="P77" s="4"/>
    </row>
    <row r="78" spans="1:16">
      <c r="A78" s="1">
        <v>1</v>
      </c>
      <c r="B78" s="4" t="s">
        <v>53</v>
      </c>
      <c r="C78" s="5" t="s">
        <v>260</v>
      </c>
      <c r="D78" s="47">
        <v>1057487108</v>
      </c>
      <c r="E78" s="5"/>
      <c r="F78" s="5" t="s">
        <v>54</v>
      </c>
      <c r="G78" s="48" t="s">
        <v>3</v>
      </c>
      <c r="H78" s="5"/>
      <c r="I78" s="5" t="s">
        <v>3</v>
      </c>
      <c r="J78" s="5"/>
      <c r="K78" s="5"/>
      <c r="L78" s="162" t="s">
        <v>316</v>
      </c>
      <c r="O78" s="5"/>
      <c r="P78" s="4"/>
    </row>
    <row r="79" spans="1:16">
      <c r="A79" s="1">
        <v>2</v>
      </c>
      <c r="B79" s="4" t="s">
        <v>55</v>
      </c>
      <c r="C79" s="5" t="s">
        <v>261</v>
      </c>
      <c r="D79" s="47">
        <v>79925152</v>
      </c>
      <c r="E79" s="5"/>
      <c r="F79" s="5" t="s">
        <v>14</v>
      </c>
      <c r="G79" s="48">
        <f>I215</f>
        <v>0.97004406082956207</v>
      </c>
      <c r="H79" s="5"/>
      <c r="I79" s="5">
        <f>+G79*D79</f>
        <v>77530919.008499995</v>
      </c>
      <c r="J79" s="5"/>
      <c r="K79" s="5"/>
      <c r="L79"/>
      <c r="O79" s="5"/>
      <c r="P79" s="4"/>
    </row>
    <row r="80" spans="1:16">
      <c r="A80" s="1">
        <v>3</v>
      </c>
      <c r="B80" s="4" t="s">
        <v>56</v>
      </c>
      <c r="C80" s="5" t="s">
        <v>262</v>
      </c>
      <c r="D80" s="47">
        <v>277644886</v>
      </c>
      <c r="E80" s="5"/>
      <c r="F80" s="5" t="s">
        <v>54</v>
      </c>
      <c r="G80" s="48" t="s">
        <v>3</v>
      </c>
      <c r="H80" s="5"/>
      <c r="I80" s="5" t="s">
        <v>3</v>
      </c>
      <c r="J80" s="5"/>
      <c r="K80" s="5"/>
      <c r="L80" t="s">
        <v>317</v>
      </c>
      <c r="O80" s="5"/>
      <c r="P80" s="4"/>
    </row>
    <row r="81" spans="1:16">
      <c r="A81" s="1">
        <v>4</v>
      </c>
      <c r="B81" s="4" t="s">
        <v>57</v>
      </c>
      <c r="C81" s="5" t="s">
        <v>291</v>
      </c>
      <c r="D81" s="47">
        <v>62411374</v>
      </c>
      <c r="E81" s="5"/>
      <c r="F81" s="5" t="s">
        <v>58</v>
      </c>
      <c r="G81" s="48">
        <f>I231</f>
        <v>6.8016109848056769E-2</v>
      </c>
      <c r="H81" s="5"/>
      <c r="I81" s="5">
        <f>+G81*D81</f>
        <v>4244978.8697521538</v>
      </c>
      <c r="J81" s="5"/>
      <c r="K81" s="5"/>
      <c r="O81" s="14"/>
      <c r="P81" s="4"/>
    </row>
    <row r="82" spans="1:16" ht="16.5" thickBot="1">
      <c r="A82" s="1">
        <v>5</v>
      </c>
      <c r="B82" s="4" t="s">
        <v>59</v>
      </c>
      <c r="C82" s="5"/>
      <c r="D82" s="49">
        <v>0</v>
      </c>
      <c r="E82" s="5"/>
      <c r="F82" s="5" t="s">
        <v>60</v>
      </c>
      <c r="G82" s="48">
        <f>K235</f>
        <v>6.8016109848056769E-2</v>
      </c>
      <c r="H82" s="5"/>
      <c r="I82" s="26">
        <f>+G82*D82</f>
        <v>0</v>
      </c>
      <c r="J82" s="5"/>
      <c r="K82" s="5"/>
      <c r="L82" s="4"/>
      <c r="O82" s="14"/>
      <c r="P82" s="4"/>
    </row>
    <row r="83" spans="1:16">
      <c r="A83" s="1">
        <v>6</v>
      </c>
      <c r="B83" s="2" t="s">
        <v>220</v>
      </c>
      <c r="C83" s="5"/>
      <c r="D83" s="5">
        <f>SUM(D78:D82)</f>
        <v>1477468520</v>
      </c>
      <c r="E83" s="5"/>
      <c r="F83" s="5" t="s">
        <v>61</v>
      </c>
      <c r="G83" s="7">
        <f>IF(I83&gt;0,I83/D83,0)</f>
        <v>5.5348656686270481E-2</v>
      </c>
      <c r="H83" s="5"/>
      <c r="I83" s="5">
        <f>SUM(I78:I82)</f>
        <v>81775897.878252149</v>
      </c>
      <c r="J83" s="5"/>
      <c r="K83" s="7"/>
      <c r="L83" s="4"/>
      <c r="N83" s="5"/>
      <c r="O83" s="5"/>
      <c r="P83" s="4"/>
    </row>
    <row r="84" spans="1:16">
      <c r="B84" s="4"/>
      <c r="C84" s="5"/>
      <c r="D84" s="5"/>
      <c r="E84" s="5"/>
      <c r="F84" s="5"/>
      <c r="G84" s="7"/>
      <c r="H84" s="5"/>
      <c r="I84" s="5"/>
      <c r="J84" s="5"/>
      <c r="K84" s="7"/>
      <c r="L84" s="4"/>
      <c r="N84" s="5"/>
      <c r="O84" s="5"/>
      <c r="P84" s="4"/>
    </row>
    <row r="85" spans="1:16">
      <c r="B85" s="4" t="s">
        <v>292</v>
      </c>
      <c r="C85" s="5"/>
      <c r="D85" s="5"/>
      <c r="E85" s="5"/>
      <c r="F85" s="5"/>
      <c r="G85" s="5"/>
      <c r="H85" s="5"/>
      <c r="I85" s="5"/>
      <c r="J85" s="5"/>
      <c r="K85" s="5"/>
      <c r="L85" s="4"/>
      <c r="N85" s="5"/>
      <c r="O85" s="5"/>
      <c r="P85" s="4"/>
    </row>
    <row r="86" spans="1:16">
      <c r="A86" s="1">
        <v>7</v>
      </c>
      <c r="B86" s="4" t="str">
        <f>+B78</f>
        <v xml:space="preserve">  Production</v>
      </c>
      <c r="D86" s="50">
        <v>320242524</v>
      </c>
      <c r="E86" s="5"/>
      <c r="F86" s="5" t="str">
        <f t="shared" ref="F86:G90" si="0">+F78</f>
        <v>NA</v>
      </c>
      <c r="G86" s="48" t="str">
        <f t="shared" si="0"/>
        <v xml:space="preserve"> </v>
      </c>
      <c r="H86" s="5"/>
      <c r="I86" s="5" t="s">
        <v>3</v>
      </c>
      <c r="J86" s="5"/>
      <c r="K86" s="5"/>
      <c r="L86" s="163" t="s">
        <v>318</v>
      </c>
      <c r="N86" s="5"/>
      <c r="O86" s="5"/>
      <c r="P86" s="4"/>
    </row>
    <row r="87" spans="1:16">
      <c r="A87" s="1">
        <v>8</v>
      </c>
      <c r="B87" s="4" t="str">
        <f>+B79</f>
        <v xml:space="preserve">  Transmission</v>
      </c>
      <c r="D87" s="50">
        <v>54880919</v>
      </c>
      <c r="E87" s="5"/>
      <c r="F87" s="5" t="str">
        <f t="shared" si="0"/>
        <v>TP</v>
      </c>
      <c r="G87" s="48">
        <f t="shared" si="0"/>
        <v>0.97004406082956207</v>
      </c>
      <c r="H87" s="5"/>
      <c r="I87" s="5">
        <f>+G87*D87</f>
        <v>53236909.528818272</v>
      </c>
      <c r="J87" s="5"/>
      <c r="K87" s="5"/>
      <c r="L87" s="4"/>
      <c r="N87" s="5"/>
      <c r="O87" s="5"/>
      <c r="P87" s="4"/>
    </row>
    <row r="88" spans="1:16">
      <c r="A88" s="1">
        <v>9</v>
      </c>
      <c r="B88" s="4" t="str">
        <f>+B80</f>
        <v xml:space="preserve">  Distribution</v>
      </c>
      <c r="D88" s="50">
        <v>171720719</v>
      </c>
      <c r="E88" s="5"/>
      <c r="F88" s="5" t="str">
        <f t="shared" si="0"/>
        <v>NA</v>
      </c>
      <c r="G88" s="48" t="str">
        <f t="shared" si="0"/>
        <v xml:space="preserve"> </v>
      </c>
      <c r="H88" s="5"/>
      <c r="I88" s="5" t="s">
        <v>3</v>
      </c>
      <c r="J88" s="5"/>
      <c r="K88" s="5"/>
      <c r="L88" s="4"/>
      <c r="N88" s="5"/>
      <c r="O88" s="5"/>
      <c r="P88" s="4"/>
    </row>
    <row r="89" spans="1:16">
      <c r="A89" s="1">
        <v>10</v>
      </c>
      <c r="B89" s="4" t="str">
        <f>+B81</f>
        <v xml:space="preserve">  General &amp; Intangible</v>
      </c>
      <c r="D89" s="50">
        <v>40958353</v>
      </c>
      <c r="E89" s="5"/>
      <c r="F89" s="5" t="str">
        <f t="shared" si="0"/>
        <v>W/S</v>
      </c>
      <c r="G89" s="48">
        <f t="shared" si="0"/>
        <v>6.8016109848056769E-2</v>
      </c>
      <c r="H89" s="5"/>
      <c r="I89" s="5">
        <f>+G89*D89</f>
        <v>2785827.8368434855</v>
      </c>
      <c r="J89" s="5"/>
      <c r="K89" s="5"/>
      <c r="L89" s="4"/>
      <c r="N89" s="5"/>
      <c r="O89" s="14"/>
      <c r="P89" s="4"/>
    </row>
    <row r="90" spans="1:16" ht="16.5" thickBot="1">
      <c r="A90" s="1">
        <v>11</v>
      </c>
      <c r="B90" s="4" t="str">
        <f>+B82</f>
        <v xml:space="preserve">  Common</v>
      </c>
      <c r="C90" s="5"/>
      <c r="D90" s="49">
        <v>0</v>
      </c>
      <c r="E90" s="5"/>
      <c r="F90" s="5" t="str">
        <f t="shared" si="0"/>
        <v>CE</v>
      </c>
      <c r="G90" s="48">
        <f t="shared" si="0"/>
        <v>6.8016109848056769E-2</v>
      </c>
      <c r="H90" s="5"/>
      <c r="I90" s="26">
        <f>+G90*D90</f>
        <v>0</v>
      </c>
      <c r="J90" s="5"/>
      <c r="K90" s="5"/>
      <c r="L90" s="4"/>
      <c r="N90" s="5"/>
      <c r="O90" s="14"/>
      <c r="P90" s="4"/>
    </row>
    <row r="91" spans="1:16">
      <c r="A91" s="1">
        <v>12</v>
      </c>
      <c r="B91" s="4" t="s">
        <v>221</v>
      </c>
      <c r="C91" s="5"/>
      <c r="D91" s="5">
        <f>SUM(D86:D90)</f>
        <v>587802515</v>
      </c>
      <c r="E91" s="5"/>
      <c r="F91" s="5"/>
      <c r="G91" s="5"/>
      <c r="H91" s="5"/>
      <c r="I91" s="5">
        <f>SUM(I86:I90)</f>
        <v>56022737.365661755</v>
      </c>
      <c r="J91" s="5"/>
      <c r="K91" s="5"/>
      <c r="L91" s="4"/>
      <c r="N91" s="51"/>
      <c r="O91" s="5"/>
      <c r="P91" s="4"/>
    </row>
    <row r="92" spans="1:16">
      <c r="A92" s="1"/>
      <c r="C92" s="5" t="s">
        <v>3</v>
      </c>
      <c r="E92" s="5"/>
      <c r="F92" s="5"/>
      <c r="G92" s="7"/>
      <c r="H92" s="5"/>
      <c r="J92" s="5"/>
      <c r="K92" s="7"/>
      <c r="L92" s="4"/>
      <c r="N92" s="5"/>
      <c r="O92" s="5"/>
      <c r="P92" s="4"/>
    </row>
    <row r="93" spans="1:16">
      <c r="A93" s="1"/>
      <c r="B93" s="4" t="s">
        <v>62</v>
      </c>
      <c r="C93" s="5"/>
      <c r="D93" s="5"/>
      <c r="E93" s="5"/>
      <c r="F93" s="5"/>
      <c r="G93" s="5"/>
      <c r="H93" s="5"/>
      <c r="I93" s="5"/>
      <c r="J93" s="5"/>
      <c r="K93" s="5"/>
      <c r="L93" s="4"/>
      <c r="N93" s="5"/>
      <c r="O93" s="5"/>
      <c r="P93" s="4"/>
    </row>
    <row r="94" spans="1:16">
      <c r="A94" s="1">
        <v>13</v>
      </c>
      <c r="B94" s="4" t="str">
        <f>+B86</f>
        <v xml:space="preserve">  Production</v>
      </c>
      <c r="C94" s="5" t="s">
        <v>222</v>
      </c>
      <c r="D94" s="5">
        <f>D78-D86</f>
        <v>737244584</v>
      </c>
      <c r="E94" s="5"/>
      <c r="F94" s="5"/>
      <c r="G94" s="7"/>
      <c r="H94" s="5"/>
      <c r="I94" s="5" t="s">
        <v>3</v>
      </c>
      <c r="J94" s="5"/>
      <c r="K94" s="7"/>
      <c r="L94" s="4"/>
      <c r="N94" s="5"/>
      <c r="O94" s="5"/>
      <c r="P94" s="4"/>
    </row>
    <row r="95" spans="1:16">
      <c r="A95" s="1">
        <v>14</v>
      </c>
      <c r="B95" s="4" t="str">
        <f>+B87</f>
        <v xml:space="preserve">  Transmission</v>
      </c>
      <c r="C95" s="5" t="s">
        <v>223</v>
      </c>
      <c r="D95" s="5">
        <f>D79-D87</f>
        <v>25044233</v>
      </c>
      <c r="E95" s="5"/>
      <c r="F95" s="5"/>
      <c r="G95" s="48"/>
      <c r="H95" s="5"/>
      <c r="I95" s="5">
        <f>I79-I87</f>
        <v>24294009.479681723</v>
      </c>
      <c r="J95" s="5"/>
      <c r="K95" s="7"/>
      <c r="L95" s="4"/>
      <c r="N95" s="5"/>
      <c r="O95" s="5"/>
      <c r="P95" s="4"/>
    </row>
    <row r="96" spans="1:16">
      <c r="A96" s="1">
        <v>15</v>
      </c>
      <c r="B96" s="4" t="str">
        <f>+B88</f>
        <v xml:space="preserve">  Distribution</v>
      </c>
      <c r="C96" s="5" t="s">
        <v>224</v>
      </c>
      <c r="D96" s="5">
        <f>D80-D88</f>
        <v>105924167</v>
      </c>
      <c r="E96" s="5"/>
      <c r="F96" s="5"/>
      <c r="G96" s="7"/>
      <c r="H96" s="5"/>
      <c r="I96" s="5" t="s">
        <v>3</v>
      </c>
      <c r="J96" s="5"/>
      <c r="K96" s="7"/>
      <c r="L96" s="4"/>
      <c r="N96" s="5"/>
      <c r="O96" s="5"/>
      <c r="P96" s="4"/>
    </row>
    <row r="97" spans="1:16">
      <c r="A97" s="1">
        <v>16</v>
      </c>
      <c r="B97" s="4" t="str">
        <f>+B89</f>
        <v xml:space="preserve">  General &amp; Intangible</v>
      </c>
      <c r="C97" s="5" t="s">
        <v>225</v>
      </c>
      <c r="D97" s="5">
        <f>D81-D89</f>
        <v>21453021</v>
      </c>
      <c r="E97" s="5"/>
      <c r="F97" s="5"/>
      <c r="G97" s="7"/>
      <c r="H97" s="5"/>
      <c r="I97" s="5">
        <f>I81-I89</f>
        <v>1459151.0329086683</v>
      </c>
      <c r="J97" s="5"/>
      <c r="K97" s="7"/>
      <c r="L97" s="4"/>
      <c r="N97" s="5"/>
      <c r="O97" s="14"/>
      <c r="P97" s="4"/>
    </row>
    <row r="98" spans="1:16" ht="16.5" thickBot="1">
      <c r="A98" s="1">
        <v>17</v>
      </c>
      <c r="B98" s="4" t="str">
        <f>+B90</f>
        <v xml:space="preserve">  Common</v>
      </c>
      <c r="C98" s="5" t="s">
        <v>226</v>
      </c>
      <c r="D98" s="26">
        <f>D82-D90</f>
        <v>0</v>
      </c>
      <c r="E98" s="5"/>
      <c r="F98" s="5"/>
      <c r="G98" s="7"/>
      <c r="H98" s="5"/>
      <c r="I98" s="26">
        <f>I82-I90</f>
        <v>0</v>
      </c>
      <c r="J98" s="5"/>
      <c r="K98" s="7"/>
      <c r="L98" s="4"/>
      <c r="N98" s="5"/>
      <c r="O98" s="14"/>
      <c r="P98" s="4"/>
    </row>
    <row r="99" spans="1:16">
      <c r="A99" s="1">
        <v>18</v>
      </c>
      <c r="B99" s="4" t="s">
        <v>227</v>
      </c>
      <c r="C99" s="5"/>
      <c r="D99" s="5">
        <f>SUM(D94:D98)</f>
        <v>889666005</v>
      </c>
      <c r="E99" s="5"/>
      <c r="F99" s="5" t="s">
        <v>63</v>
      </c>
      <c r="G99" s="7">
        <f>IF(I99&gt;0,I99/D99,0)</f>
        <v>2.8946998500398349E-2</v>
      </c>
      <c r="H99" s="5"/>
      <c r="I99" s="5">
        <f>SUM(I94:I98)</f>
        <v>25753160.51259039</v>
      </c>
      <c r="J99" s="5"/>
      <c r="K99" s="5"/>
      <c r="L99" s="4"/>
      <c r="N99" s="27"/>
      <c r="O99" s="5"/>
      <c r="P99" s="4"/>
    </row>
    <row r="100" spans="1:16">
      <c r="A100" s="1"/>
      <c r="C100" s="5"/>
      <c r="E100" s="5"/>
      <c r="H100" s="5"/>
      <c r="J100" s="5"/>
      <c r="K100" s="7"/>
      <c r="L100" s="4"/>
      <c r="N100" s="5"/>
      <c r="O100" s="5"/>
      <c r="P100" s="4"/>
    </row>
    <row r="101" spans="1:16">
      <c r="A101" s="1"/>
      <c r="B101" s="2" t="s">
        <v>228</v>
      </c>
      <c r="C101" s="5"/>
      <c r="D101" s="5"/>
      <c r="E101" s="5"/>
      <c r="F101" s="5"/>
      <c r="G101" s="5"/>
      <c r="H101" s="5"/>
      <c r="I101" s="5"/>
      <c r="J101" s="5"/>
      <c r="K101" s="5"/>
      <c r="L101" s="4"/>
      <c r="N101" s="5" t="s">
        <v>3</v>
      </c>
      <c r="O101" s="5"/>
      <c r="P101" s="4"/>
    </row>
    <row r="102" spans="1:16">
      <c r="A102" s="1">
        <v>19</v>
      </c>
      <c r="B102" s="4" t="s">
        <v>64</v>
      </c>
      <c r="C102" s="5"/>
      <c r="D102" s="50">
        <v>0</v>
      </c>
      <c r="E102" s="5"/>
      <c r="F102" s="5"/>
      <c r="G102" s="52" t="s">
        <v>179</v>
      </c>
      <c r="H102" s="5"/>
      <c r="I102" s="5">
        <v>0</v>
      </c>
      <c r="J102" s="5"/>
      <c r="K102" s="7"/>
      <c r="L102" s="4"/>
      <c r="N102" s="7"/>
      <c r="O102" s="14"/>
      <c r="P102" s="4"/>
    </row>
    <row r="103" spans="1:16">
      <c r="A103" s="1">
        <v>20</v>
      </c>
      <c r="B103" s="4" t="s">
        <v>66</v>
      </c>
      <c r="C103" s="5"/>
      <c r="D103" s="50">
        <v>0</v>
      </c>
      <c r="E103" s="5"/>
      <c r="F103" s="5" t="s">
        <v>65</v>
      </c>
      <c r="G103" s="48">
        <f>+G99</f>
        <v>2.8946998500398349E-2</v>
      </c>
      <c r="H103" s="5"/>
      <c r="I103" s="5">
        <f>D103*G103</f>
        <v>0</v>
      </c>
      <c r="J103" s="5"/>
      <c r="K103" s="7"/>
      <c r="L103" s="4"/>
      <c r="N103" s="7"/>
      <c r="O103" s="14"/>
      <c r="P103" s="4"/>
    </row>
    <row r="104" spans="1:16">
      <c r="A104" s="1">
        <v>21</v>
      </c>
      <c r="B104" s="4" t="s">
        <v>67</v>
      </c>
      <c r="C104" s="5"/>
      <c r="D104" s="47">
        <v>0</v>
      </c>
      <c r="E104" s="5"/>
      <c r="F104" s="5" t="s">
        <v>65</v>
      </c>
      <c r="G104" s="48">
        <f>+G103</f>
        <v>2.8946998500398349E-2</v>
      </c>
      <c r="H104" s="5"/>
      <c r="I104" s="5">
        <f>D104*G104</f>
        <v>0</v>
      </c>
      <c r="J104" s="5"/>
      <c r="K104" s="7"/>
      <c r="L104" s="4"/>
      <c r="N104" s="7"/>
      <c r="O104" s="14"/>
      <c r="P104" s="4"/>
    </row>
    <row r="105" spans="1:16">
      <c r="A105" s="1">
        <v>22</v>
      </c>
      <c r="B105" s="4" t="s">
        <v>68</v>
      </c>
      <c r="C105" s="5"/>
      <c r="D105" s="47">
        <v>0</v>
      </c>
      <c r="E105" s="5"/>
      <c r="F105" s="5" t="str">
        <f>+F104</f>
        <v>NP</v>
      </c>
      <c r="G105" s="48">
        <f>+G104</f>
        <v>2.8946998500398349E-2</v>
      </c>
      <c r="H105" s="5"/>
      <c r="I105" s="5">
        <f>D105*G105</f>
        <v>0</v>
      </c>
      <c r="J105" s="5"/>
      <c r="K105" s="7"/>
      <c r="L105" s="4"/>
      <c r="N105" s="7"/>
      <c r="O105" s="14"/>
      <c r="P105" s="4"/>
    </row>
    <row r="106" spans="1:16" ht="16.5" thickBot="1">
      <c r="A106" s="1">
        <v>23</v>
      </c>
      <c r="B106" s="3" t="s">
        <v>69</v>
      </c>
      <c r="D106" s="49">
        <v>0</v>
      </c>
      <c r="E106" s="5"/>
      <c r="F106" s="5" t="s">
        <v>65</v>
      </c>
      <c r="G106" s="48">
        <f>+G104</f>
        <v>2.8946998500398349E-2</v>
      </c>
      <c r="H106" s="5"/>
      <c r="I106" s="26">
        <f>D106*G106</f>
        <v>0</v>
      </c>
      <c r="J106" s="5"/>
      <c r="K106" s="5"/>
      <c r="L106" s="4"/>
      <c r="N106" s="51"/>
      <c r="O106" s="5"/>
      <c r="P106" s="4"/>
    </row>
    <row r="107" spans="1:16">
      <c r="A107" s="1">
        <v>24</v>
      </c>
      <c r="B107" s="4" t="s">
        <v>70</v>
      </c>
      <c r="C107" s="5"/>
      <c r="D107" s="5">
        <f>SUM(D102:D106)</f>
        <v>0</v>
      </c>
      <c r="E107" s="5"/>
      <c r="F107" s="5"/>
      <c r="G107" s="5"/>
      <c r="H107" s="5"/>
      <c r="I107" s="5">
        <f>SUM(I102:I106)</f>
        <v>0</v>
      </c>
      <c r="J107" s="5"/>
      <c r="K107" s="7"/>
      <c r="L107" s="4"/>
      <c r="N107" s="5"/>
      <c r="O107" s="5"/>
      <c r="P107" s="4"/>
    </row>
    <row r="108" spans="1:16">
      <c r="A108" s="1"/>
      <c r="B108" s="4"/>
      <c r="C108" s="5"/>
      <c r="D108" s="5"/>
      <c r="E108" s="5"/>
      <c r="F108" s="5"/>
      <c r="G108" s="5"/>
      <c r="H108" s="5"/>
      <c r="I108" s="5"/>
      <c r="J108" s="5"/>
      <c r="K108" s="7"/>
      <c r="L108" s="4"/>
      <c r="N108" s="5"/>
      <c r="O108" s="5"/>
      <c r="P108" s="4"/>
    </row>
    <row r="109" spans="1:16">
      <c r="A109" s="1">
        <v>25</v>
      </c>
      <c r="B109" s="2" t="s">
        <v>71</v>
      </c>
      <c r="C109" s="5" t="s">
        <v>263</v>
      </c>
      <c r="D109" s="50">
        <v>0</v>
      </c>
      <c r="E109" s="5"/>
      <c r="F109" s="5" t="str">
        <f>+F87</f>
        <v>TP</v>
      </c>
      <c r="G109" s="48">
        <f>+G87</f>
        <v>0.97004406082956207</v>
      </c>
      <c r="H109" s="5"/>
      <c r="I109" s="5">
        <f>+G109*D109</f>
        <v>0</v>
      </c>
      <c r="J109" s="5"/>
      <c r="K109" s="5"/>
      <c r="L109" s="162" t="s">
        <v>319</v>
      </c>
      <c r="N109" s="5"/>
      <c r="O109" s="5"/>
      <c r="P109" s="4"/>
    </row>
    <row r="110" spans="1:16">
      <c r="A110" s="1"/>
      <c r="B110" s="4"/>
      <c r="C110" s="5"/>
      <c r="D110" s="5"/>
      <c r="E110" s="5"/>
      <c r="F110" s="5"/>
      <c r="G110" s="5"/>
      <c r="H110" s="5"/>
      <c r="I110" s="5"/>
      <c r="J110" s="5"/>
      <c r="K110" s="5"/>
      <c r="L110" s="4"/>
      <c r="N110" s="5"/>
      <c r="O110" s="5"/>
      <c r="P110" s="4"/>
    </row>
    <row r="111" spans="1:16">
      <c r="A111" s="1"/>
      <c r="B111" s="4" t="s">
        <v>72</v>
      </c>
      <c r="C111" s="5" t="s">
        <v>74</v>
      </c>
      <c r="D111" s="5"/>
      <c r="E111" s="5"/>
      <c r="F111" s="5"/>
      <c r="G111" s="5"/>
      <c r="H111" s="5"/>
      <c r="I111" s="5"/>
      <c r="J111" s="5"/>
      <c r="K111" s="5"/>
      <c r="L111" s="4"/>
      <c r="N111" s="5"/>
      <c r="O111" s="5"/>
      <c r="P111" s="4"/>
    </row>
    <row r="112" spans="1:16">
      <c r="A112" s="1">
        <v>26</v>
      </c>
      <c r="B112" s="4" t="s">
        <v>73</v>
      </c>
      <c r="D112" s="5">
        <f>D153/8</f>
        <v>3619311.8987500002</v>
      </c>
      <c r="E112" s="5"/>
      <c r="F112" s="5"/>
      <c r="G112" s="7"/>
      <c r="H112" s="5"/>
      <c r="I112" s="5">
        <f>I153/8</f>
        <v>428740.16457613272</v>
      </c>
      <c r="J112" s="12"/>
      <c r="K112" s="7"/>
      <c r="L112" s="4"/>
      <c r="N112" s="53"/>
      <c r="O112" s="39"/>
      <c r="P112" s="4"/>
    </row>
    <row r="113" spans="1:16">
      <c r="A113" s="1">
        <v>27</v>
      </c>
      <c r="B113" s="4" t="s">
        <v>75</v>
      </c>
      <c r="C113" s="3" t="s">
        <v>229</v>
      </c>
      <c r="D113" s="50">
        <v>275077</v>
      </c>
      <c r="E113" s="5"/>
      <c r="F113" s="5" t="s">
        <v>76</v>
      </c>
      <c r="G113" s="48">
        <f>I224</f>
        <v>0.50105043971305574</v>
      </c>
      <c r="H113" s="5"/>
      <c r="I113" s="5">
        <f>G113*D113</f>
        <v>137827.45180494824</v>
      </c>
      <c r="J113" s="5" t="s">
        <v>3</v>
      </c>
      <c r="K113" s="7"/>
      <c r="L113" s="164" t="s">
        <v>320</v>
      </c>
      <c r="N113" s="53"/>
      <c r="O113" s="14"/>
      <c r="P113" s="4"/>
    </row>
    <row r="114" spans="1:16" ht="16.5" thickBot="1">
      <c r="A114" s="1">
        <v>28</v>
      </c>
      <c r="B114" s="4" t="s">
        <v>77</v>
      </c>
      <c r="C114" s="3" t="s">
        <v>264</v>
      </c>
      <c r="D114" s="49">
        <v>2131679</v>
      </c>
      <c r="E114" s="5"/>
      <c r="F114" s="5" t="s">
        <v>78</v>
      </c>
      <c r="G114" s="48">
        <f>+G83</f>
        <v>5.5348656686270481E-2</v>
      </c>
      <c r="H114" s="5"/>
      <c r="I114" s="26">
        <f>+G114*D114</f>
        <v>117985.56913633237</v>
      </c>
      <c r="J114" s="5"/>
      <c r="K114" s="7"/>
      <c r="L114" s="4"/>
      <c r="N114" s="53"/>
      <c r="O114" s="14"/>
      <c r="P114" s="4"/>
    </row>
    <row r="115" spans="1:16">
      <c r="A115" s="1">
        <v>29</v>
      </c>
      <c r="B115" s="4" t="s">
        <v>230</v>
      </c>
      <c r="C115" s="12"/>
      <c r="D115" s="5">
        <f>D112+D113+D114</f>
        <v>6026067.8987499997</v>
      </c>
      <c r="E115" s="12"/>
      <c r="F115" s="12"/>
      <c r="G115" s="12"/>
      <c r="H115" s="12"/>
      <c r="I115" s="5">
        <f>I112+I113+I114</f>
        <v>684553.18551741331</v>
      </c>
      <c r="J115" s="12"/>
      <c r="K115" s="12"/>
      <c r="L115" s="4"/>
      <c r="N115" s="51"/>
      <c r="O115" s="5"/>
      <c r="P115" s="4"/>
    </row>
    <row r="116" spans="1:16" ht="16.5" thickBot="1">
      <c r="C116" s="5"/>
      <c r="D116" s="54"/>
      <c r="E116" s="5"/>
      <c r="F116" s="5"/>
      <c r="G116" s="5"/>
      <c r="H116" s="5"/>
      <c r="I116" s="54"/>
      <c r="J116" s="5"/>
      <c r="K116" s="5"/>
      <c r="L116" s="4"/>
      <c r="N116" s="5"/>
      <c r="O116" s="5"/>
      <c r="P116" s="4"/>
    </row>
    <row r="117" spans="1:16" ht="16.5" thickBot="1">
      <c r="A117" s="1">
        <v>30</v>
      </c>
      <c r="B117" s="4" t="s">
        <v>79</v>
      </c>
      <c r="C117" s="5"/>
      <c r="D117" s="55">
        <f>+D115+D109+D107+D99</f>
        <v>895692072.89874995</v>
      </c>
      <c r="E117" s="5"/>
      <c r="F117" s="5"/>
      <c r="G117" s="7"/>
      <c r="H117" s="5"/>
      <c r="I117" s="55">
        <f>+I115+I109+I107+I99</f>
        <v>26437713.698107801</v>
      </c>
      <c r="J117" s="5"/>
      <c r="K117" s="7"/>
      <c r="L117" s="4"/>
      <c r="N117" s="5"/>
      <c r="O117" s="5"/>
      <c r="P117" s="4"/>
    </row>
    <row r="118" spans="1:16" ht="16.5" thickTop="1">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A121" s="1"/>
      <c r="B121" s="4"/>
      <c r="C121" s="5"/>
      <c r="D121" s="5"/>
      <c r="E121" s="5"/>
      <c r="F121" s="5"/>
      <c r="G121" s="5"/>
      <c r="H121" s="5"/>
      <c r="I121" s="5"/>
      <c r="J121" s="5"/>
      <c r="K121" s="5"/>
      <c r="L121" s="12"/>
      <c r="N121" s="5"/>
      <c r="O121" s="5"/>
      <c r="P121" s="4"/>
    </row>
    <row r="122" spans="1:16">
      <c r="A122" s="1"/>
      <c r="B122" s="4"/>
      <c r="C122" s="5"/>
      <c r="D122" s="5"/>
      <c r="E122" s="5"/>
      <c r="F122" s="5"/>
      <c r="G122" s="5"/>
      <c r="H122" s="5"/>
      <c r="I122" s="5"/>
      <c r="J122" s="5"/>
      <c r="K122" s="5"/>
      <c r="L122" s="12"/>
      <c r="N122" s="5"/>
      <c r="O122" s="5"/>
      <c r="P122" s="4"/>
    </row>
    <row r="123" spans="1:16">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B134" s="2"/>
      <c r="C134" s="2"/>
      <c r="D134" s="10"/>
      <c r="E134" s="2"/>
      <c r="F134" s="2"/>
      <c r="G134" s="2"/>
      <c r="H134" s="11"/>
      <c r="I134" s="12"/>
      <c r="K134" s="13" t="s">
        <v>188</v>
      </c>
      <c r="L134" s="157" t="s">
        <v>311</v>
      </c>
      <c r="N134" s="12"/>
      <c r="O134" s="12"/>
      <c r="P134" s="12"/>
    </row>
    <row r="135" spans="1:16">
      <c r="A135" s="1"/>
      <c r="B135" s="4"/>
      <c r="C135" s="5"/>
      <c r="D135" s="5"/>
      <c r="E135" s="5"/>
      <c r="F135" s="5"/>
      <c r="G135" s="5"/>
      <c r="H135" s="5"/>
      <c r="I135" s="5"/>
      <c r="J135" s="5"/>
      <c r="K135" s="5"/>
      <c r="L135" s="12"/>
      <c r="N135" s="5"/>
      <c r="O135" s="5"/>
      <c r="P135" s="4"/>
    </row>
    <row r="136" spans="1:16">
      <c r="A136" s="1"/>
      <c r="B136" s="4" t="str">
        <f>B3</f>
        <v xml:space="preserve">Formula Rate - Non-Levelized </v>
      </c>
      <c r="C136" s="5"/>
      <c r="D136" s="5" t="str">
        <f>D3</f>
        <v xml:space="preserve">   Rate Formula Template</v>
      </c>
      <c r="E136" s="5"/>
      <c r="F136" s="5"/>
      <c r="G136" s="5"/>
      <c r="H136" s="5"/>
      <c r="J136" s="5"/>
      <c r="K136" s="156" t="str">
        <f>K3</f>
        <v>For the 12 months ended 02/28/2014</v>
      </c>
      <c r="L136" s="4"/>
      <c r="N136" s="5"/>
      <c r="O136" s="5"/>
      <c r="P136" s="4"/>
    </row>
    <row r="137" spans="1:16">
      <c r="A137" s="1"/>
      <c r="B137" s="4"/>
      <c r="C137" s="5"/>
      <c r="D137" s="5" t="str">
        <f>D4</f>
        <v>Utilizing EIA Form 412 Data</v>
      </c>
      <c r="E137" s="5"/>
      <c r="F137" s="5"/>
      <c r="G137" s="5"/>
      <c r="H137" s="5"/>
      <c r="I137" s="5"/>
      <c r="J137" s="5"/>
      <c r="K137" s="5"/>
      <c r="L137" s="4"/>
      <c r="N137" s="5"/>
      <c r="O137" s="5"/>
      <c r="P137" s="4"/>
    </row>
    <row r="138" spans="1:16">
      <c r="A138" s="1"/>
      <c r="C138" s="5"/>
      <c r="D138" s="5"/>
      <c r="E138" s="5"/>
      <c r="F138" s="5"/>
      <c r="G138" s="5"/>
      <c r="H138" s="5"/>
      <c r="I138" s="5"/>
      <c r="J138" s="5"/>
      <c r="K138" s="5"/>
      <c r="L138" s="4"/>
      <c r="N138" s="5"/>
      <c r="O138" s="5"/>
      <c r="P138" s="4"/>
    </row>
    <row r="139" spans="1:16">
      <c r="A139" s="1"/>
      <c r="D139" s="3" t="str">
        <f>D6</f>
        <v>City Water, Light and Power - Springfield, IL</v>
      </c>
      <c r="J139" s="5"/>
      <c r="K139" s="5"/>
      <c r="L139" s="4"/>
      <c r="N139" s="5"/>
      <c r="O139" s="5"/>
      <c r="P139" s="4"/>
    </row>
    <row r="140" spans="1:16">
      <c r="A140" s="1"/>
      <c r="B140" s="14" t="s">
        <v>41</v>
      </c>
      <c r="C140" s="14" t="s">
        <v>42</v>
      </c>
      <c r="D140" s="14" t="s">
        <v>43</v>
      </c>
      <c r="E140" s="5" t="s">
        <v>3</v>
      </c>
      <c r="F140" s="5"/>
      <c r="G140" s="40" t="s">
        <v>44</v>
      </c>
      <c r="H140" s="5"/>
      <c r="I140" s="41" t="s">
        <v>45</v>
      </c>
      <c r="J140" s="5"/>
      <c r="K140" s="5"/>
      <c r="L140" s="4"/>
      <c r="N140" s="12"/>
      <c r="O140" s="5"/>
      <c r="P140" s="4"/>
    </row>
    <row r="141" spans="1:16">
      <c r="A141" s="1" t="s">
        <v>6</v>
      </c>
      <c r="B141" s="4"/>
      <c r="C141" s="42" t="s">
        <v>46</v>
      </c>
      <c r="D141" s="5"/>
      <c r="E141" s="5"/>
      <c r="F141" s="5"/>
      <c r="G141" s="1"/>
      <c r="H141" s="5"/>
      <c r="I141" s="43" t="s">
        <v>47</v>
      </c>
      <c r="J141" s="5"/>
      <c r="K141" s="43"/>
      <c r="L141" s="4"/>
      <c r="N141" s="1"/>
      <c r="O141" s="5"/>
      <c r="P141" s="4"/>
    </row>
    <row r="142" spans="1:16" ht="16.5" thickBot="1">
      <c r="A142" s="19" t="s">
        <v>8</v>
      </c>
      <c r="B142" s="4"/>
      <c r="C142" s="44" t="s">
        <v>48</v>
      </c>
      <c r="D142" s="43" t="s">
        <v>49</v>
      </c>
      <c r="E142" s="45"/>
      <c r="F142" s="43" t="s">
        <v>50</v>
      </c>
      <c r="H142" s="45"/>
      <c r="I142" s="1" t="s">
        <v>51</v>
      </c>
      <c r="J142" s="5"/>
      <c r="K142" s="43"/>
      <c r="L142" s="5" t="s">
        <v>3</v>
      </c>
      <c r="N142" s="43"/>
      <c r="O142" s="5"/>
      <c r="P142" s="4"/>
    </row>
    <row r="143" spans="1:16">
      <c r="A143" s="1"/>
      <c r="B143" s="4" t="s">
        <v>293</v>
      </c>
      <c r="C143" s="5"/>
      <c r="D143" s="5"/>
      <c r="E143" s="5"/>
      <c r="F143" s="5"/>
      <c r="G143" s="5"/>
      <c r="H143" s="5"/>
      <c r="I143" s="5"/>
      <c r="J143" s="5"/>
      <c r="K143" s="5"/>
      <c r="L143" s="4"/>
      <c r="N143" s="5"/>
      <c r="O143" s="5"/>
      <c r="P143" s="4"/>
    </row>
    <row r="144" spans="1:16">
      <c r="A144" s="1">
        <v>1</v>
      </c>
      <c r="B144" s="4" t="s">
        <v>80</v>
      </c>
      <c r="C144" s="3" t="s">
        <v>265</v>
      </c>
      <c r="D144" s="50">
        <v>4871284</v>
      </c>
      <c r="E144" s="5"/>
      <c r="F144" s="5" t="s">
        <v>76</v>
      </c>
      <c r="G144" s="48">
        <f>I224</f>
        <v>0.50105043971305574</v>
      </c>
      <c r="H144" s="5"/>
      <c r="I144" s="5">
        <f t="shared" ref="I144:I152" si="1">+G144*D144</f>
        <v>2440758.9901671731</v>
      </c>
      <c r="J144" s="12"/>
      <c r="K144" s="5"/>
      <c r="L144" s="162" t="s">
        <v>321</v>
      </c>
      <c r="N144" s="5"/>
      <c r="O144" s="14"/>
      <c r="P144" s="5" t="s">
        <v>3</v>
      </c>
    </row>
    <row r="145" spans="1:16">
      <c r="A145" s="57" t="s">
        <v>197</v>
      </c>
      <c r="B145" s="58" t="s">
        <v>231</v>
      </c>
      <c r="C145" s="59"/>
      <c r="D145" s="50">
        <v>0</v>
      </c>
      <c r="E145" s="5"/>
      <c r="F145" s="134"/>
      <c r="G145" s="48">
        <v>1</v>
      </c>
      <c r="H145" s="5"/>
      <c r="I145" s="5">
        <f>+G145*D145</f>
        <v>0</v>
      </c>
      <c r="J145" s="12"/>
      <c r="K145" s="5"/>
      <c r="L145" s="4"/>
      <c r="N145" s="5"/>
      <c r="O145" s="14"/>
      <c r="P145" s="5"/>
    </row>
    <row r="146" spans="1:16">
      <c r="A146" s="1">
        <v>2</v>
      </c>
      <c r="B146" s="4" t="s">
        <v>81</v>
      </c>
      <c r="C146" s="3" t="s">
        <v>3</v>
      </c>
      <c r="D146" s="50">
        <v>1498458.59</v>
      </c>
      <c r="E146" s="5"/>
      <c r="F146" s="5" t="s">
        <v>76</v>
      </c>
      <c r="G146" s="48">
        <f>+G144</f>
        <v>0.50105043971305574</v>
      </c>
      <c r="H146" s="5"/>
      <c r="I146" s="5">
        <f t="shared" si="1"/>
        <v>750803.33541130554</v>
      </c>
      <c r="J146" s="12"/>
      <c r="K146" s="5"/>
      <c r="L146" s="162" t="s">
        <v>763</v>
      </c>
      <c r="N146" s="5"/>
      <c r="O146" s="14"/>
      <c r="P146" s="5"/>
    </row>
    <row r="147" spans="1:16">
      <c r="A147" s="1">
        <v>3</v>
      </c>
      <c r="B147" s="4" t="s">
        <v>82</v>
      </c>
      <c r="C147" s="3" t="s">
        <v>266</v>
      </c>
      <c r="D147" s="50">
        <v>25709917</v>
      </c>
      <c r="E147" s="5"/>
      <c r="F147" s="5" t="s">
        <v>58</v>
      </c>
      <c r="G147" s="48">
        <f>I231</f>
        <v>6.8016109848056769E-2</v>
      </c>
      <c r="H147" s="5"/>
      <c r="I147" s="5">
        <f t="shared" si="1"/>
        <v>1748688.5388564221</v>
      </c>
      <c r="J147" s="5"/>
      <c r="K147" s="5" t="s">
        <v>3</v>
      </c>
      <c r="L147" s="162" t="s">
        <v>322</v>
      </c>
      <c r="N147" s="5"/>
      <c r="O147" s="14"/>
      <c r="P147" s="4"/>
    </row>
    <row r="148" spans="1:16">
      <c r="A148" s="1">
        <v>4</v>
      </c>
      <c r="B148" s="4" t="s">
        <v>83</v>
      </c>
      <c r="C148" s="5"/>
      <c r="D148" s="50">
        <v>128247.21999999997</v>
      </c>
      <c r="E148" s="5"/>
      <c r="F148" s="5" t="str">
        <f>+F147</f>
        <v>W/S</v>
      </c>
      <c r="G148" s="48">
        <f>I231</f>
        <v>6.8016109848056769E-2</v>
      </c>
      <c r="H148" s="5"/>
      <c r="I148" s="5">
        <f t="shared" si="1"/>
        <v>8722.8770032279008</v>
      </c>
      <c r="J148" s="5"/>
      <c r="K148" s="5"/>
      <c r="L148" s="163" t="s">
        <v>323</v>
      </c>
      <c r="N148" s="5"/>
      <c r="O148" s="14"/>
      <c r="P148" s="4"/>
    </row>
    <row r="149" spans="1:16">
      <c r="A149" s="1">
        <v>5</v>
      </c>
      <c r="B149" s="4" t="s">
        <v>232</v>
      </c>
      <c r="C149" s="5"/>
      <c r="D149" s="50">
        <v>0</v>
      </c>
      <c r="E149" s="5"/>
      <c r="F149" s="5" t="str">
        <f>+F148</f>
        <v>W/S</v>
      </c>
      <c r="G149" s="48">
        <f>I231</f>
        <v>6.8016109848056769E-2</v>
      </c>
      <c r="H149" s="5"/>
      <c r="I149" s="5">
        <f t="shared" si="1"/>
        <v>0</v>
      </c>
      <c r="J149" s="5"/>
      <c r="K149" s="5"/>
      <c r="L149" s="4"/>
      <c r="N149" s="5"/>
      <c r="O149" s="14"/>
      <c r="P149" s="4"/>
    </row>
    <row r="150" spans="1:16">
      <c r="A150" s="1" t="s">
        <v>180</v>
      </c>
      <c r="B150" s="4" t="s">
        <v>233</v>
      </c>
      <c r="C150" s="5"/>
      <c r="D150" s="50">
        <v>0</v>
      </c>
      <c r="E150" s="5"/>
      <c r="F150" s="5" t="str">
        <f>+F144</f>
        <v>TE</v>
      </c>
      <c r="G150" s="48">
        <f>+G144</f>
        <v>0.50105043971305574</v>
      </c>
      <c r="H150" s="5"/>
      <c r="I150" s="5">
        <f t="shared" si="1"/>
        <v>0</v>
      </c>
      <c r="J150" s="5"/>
      <c r="K150" s="5"/>
      <c r="L150" s="4"/>
      <c r="N150" s="5"/>
      <c r="O150" s="14"/>
      <c r="P150" s="4"/>
    </row>
    <row r="151" spans="1:16">
      <c r="A151" s="1">
        <v>6</v>
      </c>
      <c r="B151" s="4" t="s">
        <v>59</v>
      </c>
      <c r="C151" s="5"/>
      <c r="D151" s="50">
        <v>0</v>
      </c>
      <c r="E151" s="5"/>
      <c r="F151" s="5" t="s">
        <v>60</v>
      </c>
      <c r="G151" s="48">
        <f>K235</f>
        <v>6.8016109848056769E-2</v>
      </c>
      <c r="H151" s="5"/>
      <c r="I151" s="5">
        <f t="shared" si="1"/>
        <v>0</v>
      </c>
      <c r="J151" s="5"/>
      <c r="K151" s="5"/>
      <c r="L151" s="4"/>
      <c r="N151" s="5"/>
      <c r="O151" s="14"/>
      <c r="P151" s="4"/>
    </row>
    <row r="152" spans="1:16" ht="16.5" thickBot="1">
      <c r="A152" s="1">
        <v>7</v>
      </c>
      <c r="B152" s="4" t="s">
        <v>84</v>
      </c>
      <c r="C152" s="5"/>
      <c r="D152" s="49">
        <v>0</v>
      </c>
      <c r="E152" s="5"/>
      <c r="F152" s="5" t="s">
        <v>54</v>
      </c>
      <c r="G152" s="48">
        <v>1</v>
      </c>
      <c r="H152" s="5"/>
      <c r="I152" s="26">
        <f t="shared" si="1"/>
        <v>0</v>
      </c>
      <c r="J152" s="5"/>
      <c r="K152" s="5"/>
      <c r="L152" s="4"/>
      <c r="N152" s="5"/>
      <c r="O152" s="39"/>
      <c r="P152" s="4"/>
    </row>
    <row r="153" spans="1:16">
      <c r="A153" s="57">
        <v>8</v>
      </c>
      <c r="B153" s="58" t="s">
        <v>267</v>
      </c>
      <c r="C153" s="8"/>
      <c r="D153" s="8">
        <f>+D144-D146+D147-D148-D149+D150+D151+D152-D145</f>
        <v>28954495.190000001</v>
      </c>
      <c r="E153" s="8"/>
      <c r="F153" s="8"/>
      <c r="G153" s="8"/>
      <c r="H153" s="8"/>
      <c r="I153" s="8">
        <f>+I144-I146+I147-I148-I149+I150+I151+I152-I145</f>
        <v>3429921.3166090618</v>
      </c>
      <c r="J153" s="8"/>
      <c r="K153" s="5"/>
      <c r="L153" s="8"/>
      <c r="M153" s="59"/>
      <c r="N153" s="133"/>
      <c r="O153" s="60"/>
      <c r="P153" s="4"/>
    </row>
    <row r="154" spans="1:16">
      <c r="A154" s="1"/>
      <c r="C154" s="5"/>
      <c r="E154" s="5"/>
      <c r="F154" s="5"/>
      <c r="G154" s="5"/>
      <c r="H154" s="5"/>
      <c r="J154" s="5"/>
      <c r="L154" s="5" t="s">
        <v>3</v>
      </c>
      <c r="N154" s="5"/>
      <c r="O154" s="5"/>
      <c r="P154" s="4"/>
    </row>
    <row r="155" spans="1:16">
      <c r="A155" s="1"/>
      <c r="B155" s="4" t="s">
        <v>294</v>
      </c>
      <c r="C155" s="5"/>
      <c r="D155" s="5"/>
      <c r="E155" s="5"/>
      <c r="F155" s="5"/>
      <c r="G155" s="5"/>
      <c r="H155" s="5"/>
      <c r="I155" s="5"/>
      <c r="J155" s="5"/>
      <c r="K155" s="5"/>
      <c r="L155" s="5" t="s">
        <v>3</v>
      </c>
      <c r="N155" s="5"/>
      <c r="O155" s="5"/>
      <c r="P155" s="4"/>
    </row>
    <row r="156" spans="1:16">
      <c r="A156" s="1">
        <v>9</v>
      </c>
      <c r="B156" s="4" t="str">
        <f>+B144</f>
        <v xml:space="preserve">  Transmission </v>
      </c>
      <c r="C156" s="3" t="s">
        <v>3</v>
      </c>
      <c r="D156" s="50">
        <v>2040368</v>
      </c>
      <c r="E156" s="5"/>
      <c r="F156" s="5" t="s">
        <v>14</v>
      </c>
      <c r="G156" s="48">
        <f>+G109</f>
        <v>0.97004406082956207</v>
      </c>
      <c r="H156" s="5"/>
      <c r="I156" s="5">
        <f>+G156*D156</f>
        <v>1979246.8603066918</v>
      </c>
      <c r="J156" s="5"/>
      <c r="K156" s="7"/>
      <c r="L156" s="163" t="s">
        <v>318</v>
      </c>
      <c r="N156" s="5"/>
      <c r="O156" s="14"/>
      <c r="P156" s="5" t="s">
        <v>3</v>
      </c>
    </row>
    <row r="157" spans="1:16">
      <c r="A157" s="1">
        <v>10</v>
      </c>
      <c r="B157" s="4" t="s">
        <v>295</v>
      </c>
      <c r="C157" s="3" t="s">
        <v>3</v>
      </c>
      <c r="D157" s="50">
        <v>2671774</v>
      </c>
      <c r="E157" s="5"/>
      <c r="F157" s="5" t="s">
        <v>58</v>
      </c>
      <c r="G157" s="48">
        <f>+G147</f>
        <v>6.8016109848056769E-2</v>
      </c>
      <c r="H157" s="5"/>
      <c r="I157" s="5">
        <f>+G157*D157</f>
        <v>181723.67387318204</v>
      </c>
      <c r="J157" s="5"/>
      <c r="K157" s="7"/>
      <c r="L157" s="163" t="s">
        <v>318</v>
      </c>
      <c r="N157" s="5"/>
      <c r="O157" s="14"/>
      <c r="P157" s="5" t="s">
        <v>3</v>
      </c>
    </row>
    <row r="158" spans="1:16" ht="16.5" thickBot="1">
      <c r="A158" s="1">
        <v>11</v>
      </c>
      <c r="B158" s="4" t="str">
        <f>+B151</f>
        <v xml:space="preserve">  Common</v>
      </c>
      <c r="C158" s="5"/>
      <c r="D158" s="49">
        <v>0</v>
      </c>
      <c r="E158" s="5"/>
      <c r="F158" s="5" t="s">
        <v>60</v>
      </c>
      <c r="G158" s="48">
        <f>+G151</f>
        <v>6.8016109848056769E-2</v>
      </c>
      <c r="H158" s="5"/>
      <c r="I158" s="26">
        <f>+G158*D158</f>
        <v>0</v>
      </c>
      <c r="J158" s="5"/>
      <c r="K158" s="7"/>
      <c r="L158" s="4"/>
      <c r="N158" s="5"/>
      <c r="O158" s="14"/>
      <c r="P158" s="5" t="s">
        <v>3</v>
      </c>
    </row>
    <row r="159" spans="1:16">
      <c r="A159" s="1">
        <v>12</v>
      </c>
      <c r="B159" s="4" t="s">
        <v>234</v>
      </c>
      <c r="C159" s="5"/>
      <c r="D159" s="5">
        <f>SUM(D156:D158)</f>
        <v>4712142</v>
      </c>
      <c r="E159" s="5"/>
      <c r="F159" s="5"/>
      <c r="G159" s="5"/>
      <c r="H159" s="5"/>
      <c r="I159" s="5">
        <f>SUM(I156:I158)</f>
        <v>2160970.5341798738</v>
      </c>
      <c r="J159" s="5"/>
      <c r="K159" s="5"/>
      <c r="L159" s="4"/>
      <c r="N159" s="51"/>
      <c r="O159" s="5"/>
      <c r="P159" s="4"/>
    </row>
    <row r="160" spans="1:16">
      <c r="A160" s="1"/>
      <c r="B160" s="4"/>
      <c r="C160" s="5"/>
      <c r="D160" s="5"/>
      <c r="E160" s="5"/>
      <c r="F160" s="5"/>
      <c r="G160" s="5"/>
      <c r="H160" s="5"/>
      <c r="I160" s="5"/>
      <c r="J160" s="5"/>
      <c r="K160" s="5"/>
      <c r="L160" s="4"/>
      <c r="N160" s="5"/>
      <c r="O160" s="5"/>
      <c r="P160" s="4"/>
    </row>
    <row r="161" spans="1:16">
      <c r="A161" s="1" t="s">
        <v>3</v>
      </c>
      <c r="B161" s="4" t="s">
        <v>235</v>
      </c>
      <c r="D161" s="5"/>
      <c r="E161" s="5"/>
      <c r="F161" s="5"/>
      <c r="G161" s="5"/>
      <c r="H161" s="5"/>
      <c r="I161" s="5"/>
      <c r="J161" s="5"/>
      <c r="K161" s="5"/>
      <c r="L161" s="4"/>
      <c r="N161" s="5"/>
      <c r="O161" s="5"/>
      <c r="P161" s="4"/>
    </row>
    <row r="162" spans="1:16">
      <c r="A162" s="1"/>
      <c r="B162" s="4" t="s">
        <v>85</v>
      </c>
      <c r="E162" s="5"/>
      <c r="F162" s="5"/>
      <c r="H162" s="5"/>
      <c r="J162" s="5"/>
      <c r="K162" s="7"/>
      <c r="L162" s="4"/>
      <c r="N162" s="53"/>
      <c r="O162" s="14"/>
      <c r="P162" s="4"/>
    </row>
    <row r="163" spans="1:16">
      <c r="A163" s="1">
        <v>13</v>
      </c>
      <c r="B163" s="4" t="s">
        <v>86</v>
      </c>
      <c r="C163" s="5"/>
      <c r="D163" s="50">
        <v>0</v>
      </c>
      <c r="E163" s="5"/>
      <c r="F163" s="5" t="s">
        <v>58</v>
      </c>
      <c r="G163" s="23">
        <f>+G157</f>
        <v>6.8016109848056769E-2</v>
      </c>
      <c r="H163" s="5"/>
      <c r="I163" s="5">
        <f>+G163*D163</f>
        <v>0</v>
      </c>
      <c r="J163" s="5"/>
      <c r="K163" s="7"/>
      <c r="L163" s="4" t="s">
        <v>324</v>
      </c>
      <c r="N163" s="53"/>
      <c r="O163" s="14"/>
      <c r="P163" s="4"/>
    </row>
    <row r="164" spans="1:16">
      <c r="A164" s="1">
        <v>14</v>
      </c>
      <c r="B164" s="4" t="s">
        <v>87</v>
      </c>
      <c r="C164" s="5"/>
      <c r="D164" s="50">
        <v>0</v>
      </c>
      <c r="E164" s="5"/>
      <c r="F164" s="5" t="str">
        <f>+F163</f>
        <v>W/S</v>
      </c>
      <c r="G164" s="23">
        <f>+G163</f>
        <v>6.8016109848056769E-2</v>
      </c>
      <c r="H164" s="5"/>
      <c r="I164" s="5">
        <f>+G164*D164</f>
        <v>0</v>
      </c>
      <c r="J164" s="5"/>
      <c r="K164" s="7"/>
      <c r="L164" s="4"/>
      <c r="N164" s="53"/>
      <c r="O164" s="14"/>
      <c r="P164" s="4"/>
    </row>
    <row r="165" spans="1:16">
      <c r="A165" s="1">
        <v>15</v>
      </c>
      <c r="B165" s="4" t="s">
        <v>88</v>
      </c>
      <c r="C165" s="5"/>
      <c r="E165" s="5"/>
      <c r="F165" s="5"/>
      <c r="H165" s="5"/>
      <c r="J165" s="5"/>
      <c r="K165" s="7"/>
      <c r="L165" s="4"/>
      <c r="N165" s="53"/>
      <c r="O165" s="14"/>
      <c r="P165" s="4"/>
    </row>
    <row r="166" spans="1:16">
      <c r="A166" s="1">
        <v>16</v>
      </c>
      <c r="B166" s="4" t="s">
        <v>89</v>
      </c>
      <c r="C166" s="5"/>
      <c r="D166" s="50">
        <v>0</v>
      </c>
      <c r="E166" s="5"/>
      <c r="F166" s="5" t="s">
        <v>78</v>
      </c>
      <c r="G166" s="23">
        <f>+G83</f>
        <v>5.5348656686270481E-2</v>
      </c>
      <c r="H166" s="5"/>
      <c r="I166" s="5">
        <f>+G166*D166</f>
        <v>0</v>
      </c>
      <c r="J166" s="5"/>
      <c r="K166" s="7"/>
      <c r="L166" s="4"/>
      <c r="N166" s="53"/>
      <c r="O166" s="14"/>
      <c r="P166" s="4"/>
    </row>
    <row r="167" spans="1:16">
      <c r="A167" s="1">
        <v>17</v>
      </c>
      <c r="B167" s="4" t="s">
        <v>90</v>
      </c>
      <c r="C167" s="5"/>
      <c r="D167" s="50">
        <v>0</v>
      </c>
      <c r="E167" s="5"/>
      <c r="F167" s="5" t="s">
        <v>54</v>
      </c>
      <c r="G167" s="61" t="s">
        <v>179</v>
      </c>
      <c r="H167" s="5"/>
      <c r="I167" s="5">
        <v>0</v>
      </c>
      <c r="J167" s="5"/>
      <c r="K167" s="7"/>
      <c r="L167" s="4"/>
      <c r="N167" s="53"/>
      <c r="O167" s="14"/>
      <c r="P167" s="4"/>
    </row>
    <row r="168" spans="1:16">
      <c r="A168" s="1">
        <v>18</v>
      </c>
      <c r="B168" s="4" t="s">
        <v>91</v>
      </c>
      <c r="C168" s="5"/>
      <c r="D168" s="50">
        <v>0</v>
      </c>
      <c r="E168" s="5"/>
      <c r="F168" s="5" t="str">
        <f>+F166</f>
        <v>GP</v>
      </c>
      <c r="G168" s="23">
        <f>+G166</f>
        <v>5.5348656686270481E-2</v>
      </c>
      <c r="H168" s="5"/>
      <c r="I168" s="5">
        <f>+G168*D168</f>
        <v>0</v>
      </c>
      <c r="J168" s="5"/>
      <c r="K168" s="7"/>
      <c r="L168" s="4"/>
      <c r="N168" s="53"/>
      <c r="O168" s="14"/>
      <c r="P168" s="4"/>
    </row>
    <row r="169" spans="1:16" ht="16.5" thickBot="1">
      <c r="A169" s="1">
        <v>19</v>
      </c>
      <c r="B169" s="4" t="s">
        <v>92</v>
      </c>
      <c r="C169" s="5"/>
      <c r="D169" s="49">
        <v>2394852</v>
      </c>
      <c r="E169" s="5"/>
      <c r="F169" s="5" t="s">
        <v>78</v>
      </c>
      <c r="G169" s="23">
        <f>+G168</f>
        <v>5.5348656686270481E-2</v>
      </c>
      <c r="H169" s="5"/>
      <c r="I169" s="26">
        <f>+G169*D169</f>
        <v>132551.84116242823</v>
      </c>
      <c r="J169" s="5"/>
      <c r="K169" s="7"/>
      <c r="L169" s="165" t="s">
        <v>325</v>
      </c>
      <c r="N169" s="53"/>
      <c r="O169" s="14"/>
      <c r="P169" s="4"/>
    </row>
    <row r="170" spans="1:16">
      <c r="A170" s="1">
        <v>20</v>
      </c>
      <c r="B170" s="4" t="s">
        <v>93</v>
      </c>
      <c r="C170" s="5"/>
      <c r="D170" s="5">
        <f>SUM(D163:D169)</f>
        <v>2394852</v>
      </c>
      <c r="E170" s="5"/>
      <c r="F170" s="5"/>
      <c r="G170" s="23"/>
      <c r="H170" s="5"/>
      <c r="I170" s="5">
        <f>SUM(I163:I169)</f>
        <v>132551.84116242823</v>
      </c>
      <c r="J170" s="5"/>
      <c r="K170" s="5"/>
      <c r="L170" s="5"/>
      <c r="N170" s="51"/>
      <c r="O170" s="5"/>
      <c r="P170" s="4"/>
    </row>
    <row r="171" spans="1:16">
      <c r="A171" s="1" t="s">
        <v>94</v>
      </c>
      <c r="B171" s="4"/>
      <c r="C171" s="5"/>
      <c r="D171" s="5"/>
      <c r="E171" s="5"/>
      <c r="F171" s="5"/>
      <c r="G171" s="23"/>
      <c r="H171" s="5"/>
      <c r="I171" s="5"/>
      <c r="J171" s="5"/>
      <c r="K171" s="5"/>
      <c r="L171" s="5"/>
      <c r="N171" s="5"/>
      <c r="O171" s="5"/>
      <c r="P171" s="4"/>
    </row>
    <row r="172" spans="1:16">
      <c r="A172" s="1" t="s">
        <v>3</v>
      </c>
      <c r="B172" s="4" t="s">
        <v>95</v>
      </c>
      <c r="C172" s="62" t="s">
        <v>211</v>
      </c>
      <c r="D172" s="5"/>
      <c r="E172" s="5"/>
      <c r="F172" s="5" t="s">
        <v>54</v>
      </c>
      <c r="G172" s="63"/>
      <c r="H172" s="5"/>
      <c r="I172" s="5"/>
      <c r="J172" s="5"/>
      <c r="L172" s="162" t="s">
        <v>326</v>
      </c>
      <c r="N172" s="5"/>
      <c r="O172" s="39"/>
      <c r="P172" s="5" t="s">
        <v>3</v>
      </c>
    </row>
    <row r="173" spans="1:16">
      <c r="A173" s="1">
        <v>21</v>
      </c>
      <c r="B173" s="64" t="s">
        <v>96</v>
      </c>
      <c r="C173" s="5"/>
      <c r="D173" s="65">
        <f>IF(D288&gt;0,1-(((1-D289)*(1-D288))/(1-D289*D288*D290)),0)</f>
        <v>0</v>
      </c>
      <c r="E173" s="5"/>
      <c r="G173" s="63"/>
      <c r="H173" s="5"/>
      <c r="J173" s="5"/>
      <c r="L173" s="5"/>
      <c r="N173" s="5"/>
      <c r="O173" s="39"/>
      <c r="P173" s="5"/>
    </row>
    <row r="174" spans="1:16">
      <c r="A174" s="1">
        <v>22</v>
      </c>
      <c r="B174" s="3" t="s">
        <v>97</v>
      </c>
      <c r="C174" s="5"/>
      <c r="D174" s="65">
        <f>IF(I245&gt;0,(D173/(1-D173))*(1-I243/I245),0)</f>
        <v>0</v>
      </c>
      <c r="E174" s="5"/>
      <c r="G174" s="63"/>
      <c r="H174" s="5"/>
      <c r="J174" s="5"/>
      <c r="L174" s="5"/>
      <c r="N174" s="5"/>
      <c r="O174" s="14"/>
      <c r="P174" s="5"/>
    </row>
    <row r="175" spans="1:16">
      <c r="A175" s="1"/>
      <c r="B175" s="4" t="s">
        <v>296</v>
      </c>
      <c r="C175" s="5"/>
      <c r="D175" s="5"/>
      <c r="E175" s="5"/>
      <c r="G175" s="63"/>
      <c r="H175" s="5"/>
      <c r="J175" s="5"/>
      <c r="L175" s="5"/>
      <c r="N175" s="5"/>
      <c r="O175" s="14"/>
      <c r="P175" s="5"/>
    </row>
    <row r="176" spans="1:16">
      <c r="A176" s="1"/>
      <c r="B176" s="4" t="s">
        <v>98</v>
      </c>
      <c r="C176" s="5"/>
      <c r="D176" s="5"/>
      <c r="E176" s="5"/>
      <c r="G176" s="63"/>
      <c r="H176" s="5"/>
      <c r="J176" s="5"/>
      <c r="L176" s="5"/>
      <c r="N176" s="5"/>
      <c r="O176" s="14"/>
      <c r="P176" s="5"/>
    </row>
    <row r="177" spans="1:16">
      <c r="A177" s="1">
        <v>23</v>
      </c>
      <c r="B177" s="64" t="s">
        <v>99</v>
      </c>
      <c r="C177" s="5"/>
      <c r="D177" s="66">
        <f>IF(D173&gt;0,1/(1-D173),0)</f>
        <v>0</v>
      </c>
      <c r="E177" s="5"/>
      <c r="G177" s="63"/>
      <c r="H177" s="5"/>
      <c r="J177" s="5"/>
      <c r="L177" s="4"/>
      <c r="N177" s="5"/>
      <c r="O177" s="14"/>
      <c r="P177" s="5"/>
    </row>
    <row r="178" spans="1:16">
      <c r="A178" s="1">
        <v>24</v>
      </c>
      <c r="B178" s="58" t="s">
        <v>299</v>
      </c>
      <c r="C178" s="5"/>
      <c r="D178" s="50">
        <v>0</v>
      </c>
      <c r="E178" s="5"/>
      <c r="G178" s="63"/>
      <c r="H178" s="5"/>
      <c r="J178" s="5"/>
      <c r="L178" s="4"/>
      <c r="N178" s="5"/>
      <c r="O178" s="14"/>
      <c r="P178" s="5"/>
    </row>
    <row r="179" spans="1:16">
      <c r="A179" s="1"/>
      <c r="B179" s="4"/>
      <c r="C179" s="5"/>
      <c r="D179" s="5"/>
      <c r="E179" s="5"/>
      <c r="G179" s="63"/>
      <c r="H179" s="5"/>
      <c r="J179" s="5"/>
      <c r="L179" s="4"/>
      <c r="N179" s="5"/>
      <c r="O179" s="14"/>
      <c r="P179" s="5"/>
    </row>
    <row r="180" spans="1:16">
      <c r="A180" s="1">
        <v>25</v>
      </c>
      <c r="B180" s="64" t="s">
        <v>100</v>
      </c>
      <c r="C180" s="62"/>
      <c r="D180" s="5">
        <f>D174*D184</f>
        <v>0</v>
      </c>
      <c r="E180" s="5"/>
      <c r="F180" s="5" t="s">
        <v>54</v>
      </c>
      <c r="G180" s="23"/>
      <c r="H180" s="5"/>
      <c r="I180" s="5">
        <f>D174*I184</f>
        <v>0</v>
      </c>
      <c r="J180" s="5"/>
      <c r="L180" s="4"/>
      <c r="N180" s="5"/>
      <c r="O180" s="14"/>
      <c r="P180" s="5"/>
    </row>
    <row r="181" spans="1:16" ht="16.5" thickBot="1">
      <c r="A181" s="1">
        <v>26</v>
      </c>
      <c r="B181" s="3" t="s">
        <v>101</v>
      </c>
      <c r="C181" s="62"/>
      <c r="D181" s="26">
        <f>D177*D178</f>
        <v>0</v>
      </c>
      <c r="E181" s="5"/>
      <c r="F181" s="3" t="s">
        <v>65</v>
      </c>
      <c r="G181" s="23">
        <f>G99</f>
        <v>2.8946998500398349E-2</v>
      </c>
      <c r="H181" s="5"/>
      <c r="I181" s="26">
        <f>G181*D181</f>
        <v>0</v>
      </c>
      <c r="J181" s="5"/>
      <c r="L181" s="5" t="s">
        <v>3</v>
      </c>
      <c r="N181" s="5"/>
      <c r="O181" s="14"/>
      <c r="P181" s="5"/>
    </row>
    <row r="182" spans="1:16">
      <c r="A182" s="1">
        <v>27</v>
      </c>
      <c r="B182" s="67" t="s">
        <v>102</v>
      </c>
      <c r="C182" s="3" t="s">
        <v>103</v>
      </c>
      <c r="D182" s="9">
        <f>+D180+D181</f>
        <v>0</v>
      </c>
      <c r="E182" s="5"/>
      <c r="F182" s="5" t="s">
        <v>3</v>
      </c>
      <c r="G182" s="23" t="s">
        <v>3</v>
      </c>
      <c r="H182" s="5"/>
      <c r="I182" s="9">
        <f>+I180+I181</f>
        <v>0</v>
      </c>
      <c r="J182" s="5"/>
      <c r="L182" s="5"/>
      <c r="N182" s="5"/>
      <c r="O182" s="14"/>
      <c r="P182" s="5"/>
    </row>
    <row r="183" spans="1:16">
      <c r="A183" s="1" t="s">
        <v>3</v>
      </c>
      <c r="C183" s="68"/>
      <c r="D183" s="5"/>
      <c r="E183" s="5"/>
      <c r="F183" s="5"/>
      <c r="G183" s="23"/>
      <c r="H183" s="5"/>
      <c r="I183" s="5"/>
      <c r="J183" s="5"/>
      <c r="K183" s="5"/>
      <c r="L183" s="5"/>
      <c r="N183" s="5"/>
      <c r="O183" s="5"/>
      <c r="P183" s="4"/>
    </row>
    <row r="184" spans="1:16">
      <c r="A184" s="1">
        <v>28</v>
      </c>
      <c r="B184" s="4" t="s">
        <v>104</v>
      </c>
      <c r="C184" s="7"/>
      <c r="D184" s="5">
        <f>+$I245*D117</f>
        <v>67077702.788429007</v>
      </c>
      <c r="E184" s="5"/>
      <c r="F184" s="5" t="s">
        <v>54</v>
      </c>
      <c r="G184" s="63"/>
      <c r="H184" s="5"/>
      <c r="I184" s="5">
        <f>+$I245*I117</f>
        <v>1979900.4094208595</v>
      </c>
      <c r="J184" s="5"/>
      <c r="K184" s="7"/>
      <c r="L184" s="4"/>
      <c r="N184" s="5"/>
      <c r="O184" s="14"/>
      <c r="P184" s="5" t="s">
        <v>3</v>
      </c>
    </row>
    <row r="185" spans="1:16">
      <c r="A185" s="1"/>
      <c r="B185" s="67" t="s">
        <v>105</v>
      </c>
      <c r="D185" s="5"/>
      <c r="E185" s="5"/>
      <c r="F185" s="5"/>
      <c r="G185" s="63"/>
      <c r="H185" s="5"/>
      <c r="I185" s="5"/>
      <c r="J185" s="5"/>
      <c r="L185" s="12"/>
      <c r="N185" s="5"/>
      <c r="O185" s="14"/>
      <c r="P185" s="5"/>
    </row>
    <row r="186" spans="1:16">
      <c r="A186" s="1"/>
      <c r="B186" s="4"/>
      <c r="D186" s="6"/>
      <c r="E186" s="5"/>
      <c r="F186" s="5"/>
      <c r="G186" s="63"/>
      <c r="H186" s="5"/>
      <c r="I186" s="6"/>
      <c r="J186" s="5"/>
      <c r="K186" s="7"/>
      <c r="L186" s="12"/>
      <c r="N186" s="5"/>
      <c r="O186" s="14"/>
      <c r="P186" s="5"/>
    </row>
    <row r="187" spans="1:16">
      <c r="A187" s="1">
        <v>29</v>
      </c>
      <c r="B187" s="4" t="s">
        <v>236</v>
      </c>
      <c r="C187" s="5"/>
      <c r="D187" s="6">
        <f>+D184+D182+D170+D159+D153</f>
        <v>103139191.978429</v>
      </c>
      <c r="E187" s="5"/>
      <c r="F187" s="5"/>
      <c r="G187" s="5"/>
      <c r="H187" s="5"/>
      <c r="I187" s="6">
        <f>+I184+I182+I170+I159+I153</f>
        <v>7703344.1013722233</v>
      </c>
      <c r="J187" s="12"/>
      <c r="K187" s="12"/>
      <c r="L187" s="12"/>
      <c r="N187" s="12"/>
      <c r="O187" s="39"/>
      <c r="P187" s="4"/>
    </row>
    <row r="188" spans="1:16">
      <c r="A188" s="1"/>
      <c r="B188" s="4"/>
      <c r="C188" s="5"/>
      <c r="D188" s="6"/>
      <c r="E188" s="5"/>
      <c r="F188" s="5"/>
      <c r="G188" s="5"/>
      <c r="H188" s="5"/>
      <c r="I188" s="6"/>
      <c r="J188" s="12"/>
      <c r="K188" s="12"/>
      <c r="L188" s="12"/>
      <c r="N188" s="12"/>
      <c r="O188" s="39"/>
      <c r="P188" s="4"/>
    </row>
    <row r="189" spans="1:16">
      <c r="A189" s="1">
        <v>30</v>
      </c>
      <c r="B189" s="3" t="s">
        <v>273</v>
      </c>
      <c r="J189" s="12"/>
      <c r="K189" s="12"/>
      <c r="L189" s="12"/>
      <c r="N189" s="12"/>
      <c r="O189" s="39"/>
      <c r="P189" s="4"/>
    </row>
    <row r="190" spans="1:16">
      <c r="A190" s="1"/>
      <c r="B190" s="3" t="s">
        <v>206</v>
      </c>
      <c r="J190" s="12"/>
      <c r="K190" s="12"/>
      <c r="L190" s="12"/>
      <c r="N190" s="12"/>
      <c r="O190" s="39"/>
      <c r="P190" s="4"/>
    </row>
    <row r="191" spans="1:16" ht="16.5" thickBot="1">
      <c r="A191" s="1"/>
      <c r="B191" s="3" t="s">
        <v>207</v>
      </c>
      <c r="D191" s="166">
        <v>1081797</v>
      </c>
      <c r="E191" s="4"/>
      <c r="G191" s="4"/>
      <c r="H191" s="4"/>
      <c r="I191" s="166">
        <v>1081797</v>
      </c>
      <c r="J191" s="12"/>
      <c r="K191" s="12"/>
      <c r="L191" s="129" t="s">
        <v>327</v>
      </c>
      <c r="M191" s="59"/>
      <c r="N191" s="129"/>
      <c r="O191" s="167"/>
      <c r="P191" s="4"/>
    </row>
    <row r="192" spans="1:16">
      <c r="A192" s="1"/>
      <c r="B192" s="4"/>
      <c r="C192" s="5"/>
      <c r="D192" s="6"/>
      <c r="E192" s="5"/>
      <c r="F192" s="5"/>
      <c r="G192" s="5"/>
      <c r="H192" s="5"/>
      <c r="I192" s="6"/>
      <c r="J192" s="12"/>
      <c r="L192" s="12"/>
      <c r="N192" s="12"/>
      <c r="O192" s="39"/>
      <c r="P192" s="4"/>
    </row>
    <row r="193" spans="1:16">
      <c r="A193" s="1" t="s">
        <v>277</v>
      </c>
      <c r="B193" s="59" t="s">
        <v>300</v>
      </c>
      <c r="C193" s="59"/>
      <c r="D193" s="59"/>
      <c r="J193" s="5"/>
      <c r="K193" s="5"/>
      <c r="L193" s="12"/>
      <c r="N193" s="5"/>
      <c r="O193" s="14"/>
      <c r="P193" s="5" t="s">
        <v>3</v>
      </c>
    </row>
    <row r="194" spans="1:16">
      <c r="A194" s="1"/>
      <c r="B194" s="3" t="s">
        <v>206</v>
      </c>
      <c r="J194" s="5"/>
      <c r="K194" s="5"/>
      <c r="L194" s="12"/>
      <c r="N194" s="5"/>
      <c r="O194" s="14"/>
      <c r="P194" s="5"/>
    </row>
    <row r="195" spans="1:16" ht="16.5" thickBot="1">
      <c r="A195" s="1"/>
      <c r="B195" s="3" t="s">
        <v>278</v>
      </c>
      <c r="D195" s="131">
        <v>0</v>
      </c>
      <c r="E195" s="4"/>
      <c r="F195" s="4"/>
      <c r="G195" s="4"/>
      <c r="H195" s="4"/>
      <c r="I195" s="131">
        <v>0</v>
      </c>
      <c r="J195" s="5"/>
      <c r="K195" s="5"/>
      <c r="L195" s="12"/>
      <c r="N195" s="5"/>
      <c r="O195" s="14"/>
      <c r="P195" s="5"/>
    </row>
    <row r="196" spans="1:16" ht="16.5" thickBot="1">
      <c r="A196" s="57">
        <v>31</v>
      </c>
      <c r="B196" s="59" t="s">
        <v>205</v>
      </c>
      <c r="C196" s="59"/>
      <c r="D196" s="132">
        <f>+D187-D191-D195</f>
        <v>102057394.978429</v>
      </c>
      <c r="E196" s="59"/>
      <c r="F196" s="59"/>
      <c r="G196" s="59"/>
      <c r="H196" s="59"/>
      <c r="I196" s="132">
        <f>+I187-I191-I195</f>
        <v>6621547.1013722233</v>
      </c>
      <c r="J196" s="8"/>
      <c r="K196" s="8"/>
      <c r="L196" s="129"/>
      <c r="M196" s="59"/>
      <c r="N196" s="8"/>
      <c r="O196" s="14"/>
      <c r="P196" s="5"/>
    </row>
    <row r="197" spans="1:16" ht="16.5" thickTop="1">
      <c r="A197" s="1"/>
      <c r="B197" s="3" t="s">
        <v>279</v>
      </c>
      <c r="J197" s="5"/>
      <c r="K197" s="5"/>
      <c r="L197" s="12"/>
      <c r="N197" s="5"/>
      <c r="O197" s="14"/>
      <c r="P197" s="5"/>
    </row>
    <row r="198" spans="1:16" s="70" customFormat="1">
      <c r="A198" s="69"/>
      <c r="J198" s="71"/>
      <c r="K198" s="71"/>
      <c r="L198" s="72"/>
      <c r="N198" s="71"/>
      <c r="O198" s="73"/>
      <c r="P198" s="71"/>
    </row>
    <row r="199" spans="1:16" s="70" customFormat="1">
      <c r="A199" s="69"/>
      <c r="J199" s="71"/>
      <c r="K199" s="71"/>
      <c r="L199" s="72"/>
      <c r="N199" s="71"/>
      <c r="O199" s="73"/>
      <c r="P199" s="71"/>
    </row>
    <row r="200" spans="1:16" s="70" customFormat="1">
      <c r="A200" s="69"/>
      <c r="J200" s="71"/>
      <c r="K200" s="71"/>
      <c r="L200" s="72"/>
      <c r="N200" s="71"/>
      <c r="O200" s="73"/>
      <c r="P200" s="71"/>
    </row>
    <row r="201" spans="1:16">
      <c r="B201" s="2"/>
      <c r="C201" s="2"/>
      <c r="D201" s="10"/>
      <c r="E201" s="2"/>
      <c r="F201" s="2"/>
      <c r="G201" s="2"/>
      <c r="H201" s="11"/>
      <c r="I201" s="11"/>
      <c r="J201" s="12"/>
      <c r="K201" s="13" t="s">
        <v>189</v>
      </c>
      <c r="L201" s="157" t="s">
        <v>311</v>
      </c>
      <c r="N201" s="12"/>
      <c r="O201" s="12"/>
      <c r="P201" s="12"/>
    </row>
    <row r="202" spans="1:16">
      <c r="A202" s="1"/>
      <c r="J202" s="5"/>
      <c r="K202" s="5"/>
      <c r="L202" s="4"/>
      <c r="N202" s="5"/>
      <c r="O202" s="14"/>
      <c r="P202" s="5"/>
    </row>
    <row r="203" spans="1:16">
      <c r="A203" s="1"/>
      <c r="B203" s="4" t="str">
        <f>B3</f>
        <v xml:space="preserve">Formula Rate - Non-Levelized </v>
      </c>
      <c r="D203" s="3" t="str">
        <f>D3</f>
        <v xml:space="preserve">   Rate Formula Template</v>
      </c>
      <c r="J203" s="5"/>
      <c r="K203" s="74" t="str">
        <f>K3</f>
        <v>For the 12 months ended 02/28/2014</v>
      </c>
      <c r="L203" s="4"/>
      <c r="N203" s="5"/>
      <c r="O203" s="5"/>
      <c r="P203" s="4"/>
    </row>
    <row r="204" spans="1:16">
      <c r="A204" s="1"/>
      <c r="B204" s="4"/>
      <c r="D204" s="3" t="str">
        <f>D4</f>
        <v>Utilizing EIA Form 412 Data</v>
      </c>
      <c r="J204" s="5"/>
      <c r="K204" s="5"/>
      <c r="L204" s="4"/>
      <c r="N204" s="5"/>
      <c r="O204" s="5"/>
      <c r="P204" s="4"/>
    </row>
    <row r="205" spans="1:16">
      <c r="A205" s="1"/>
      <c r="J205" s="5"/>
      <c r="K205" s="5"/>
      <c r="L205" s="4"/>
      <c r="N205" s="5"/>
      <c r="O205" s="5"/>
      <c r="P205" s="4"/>
    </row>
    <row r="206" spans="1:16">
      <c r="A206" s="1"/>
      <c r="D206" s="3" t="str">
        <f>D6</f>
        <v>City Water, Light and Power - Springfield, IL</v>
      </c>
      <c r="J206" s="5"/>
      <c r="K206" s="5"/>
      <c r="L206" s="4"/>
      <c r="N206" s="5"/>
      <c r="O206" s="5"/>
      <c r="P206" s="4"/>
    </row>
    <row r="207" spans="1:16">
      <c r="A207" s="1" t="s">
        <v>6</v>
      </c>
      <c r="C207" s="4"/>
      <c r="D207" s="4"/>
      <c r="E207" s="4"/>
      <c r="F207" s="4"/>
      <c r="G207" s="4"/>
      <c r="H207" s="4"/>
      <c r="I207" s="4"/>
      <c r="J207" s="4"/>
      <c r="K207" s="4"/>
      <c r="L207" s="75"/>
      <c r="N207" s="4"/>
      <c r="O207" s="4"/>
      <c r="P207" s="4"/>
    </row>
    <row r="208" spans="1:16" ht="16.5" thickBot="1">
      <c r="A208" s="19" t="s">
        <v>8</v>
      </c>
      <c r="C208" s="46" t="s">
        <v>106</v>
      </c>
      <c r="E208" s="12"/>
      <c r="F208" s="12"/>
      <c r="G208" s="12"/>
      <c r="H208" s="12"/>
      <c r="I208" s="12"/>
      <c r="J208" s="5"/>
      <c r="K208" s="5"/>
      <c r="L208" s="75"/>
      <c r="N208" s="12"/>
      <c r="O208" s="5"/>
      <c r="P208" s="4"/>
    </row>
    <row r="209" spans="1:16">
      <c r="A209" s="1"/>
      <c r="B209" s="2" t="s">
        <v>109</v>
      </c>
      <c r="C209" s="12"/>
      <c r="D209" s="12"/>
      <c r="E209" s="12"/>
      <c r="F209" s="12"/>
      <c r="G209" s="12"/>
      <c r="H209" s="12"/>
      <c r="I209" s="12"/>
      <c r="J209" s="5"/>
      <c r="K209" s="5"/>
      <c r="L209" s="4"/>
      <c r="N209" s="12"/>
      <c r="O209" s="5"/>
      <c r="P209" s="4"/>
    </row>
    <row r="210" spans="1:16">
      <c r="A210" s="1">
        <v>1</v>
      </c>
      <c r="B210" s="11" t="s">
        <v>237</v>
      </c>
      <c r="C210" s="12"/>
      <c r="D210" s="5"/>
      <c r="E210" s="5"/>
      <c r="F210" s="5"/>
      <c r="G210" s="5"/>
      <c r="H210" s="5"/>
      <c r="I210" s="5">
        <f>D79</f>
        <v>79925152</v>
      </c>
      <c r="J210" s="5"/>
      <c r="K210" s="5"/>
      <c r="L210" s="4"/>
      <c r="N210" s="12"/>
      <c r="O210" s="5"/>
      <c r="P210" s="4"/>
    </row>
    <row r="211" spans="1:16">
      <c r="A211" s="1">
        <v>2</v>
      </c>
      <c r="B211" s="11" t="s">
        <v>238</v>
      </c>
      <c r="I211" s="50">
        <v>0</v>
      </c>
      <c r="J211" s="5"/>
      <c r="K211" s="5"/>
      <c r="L211" s="4"/>
      <c r="N211" s="12"/>
      <c r="O211" s="5"/>
      <c r="P211" s="4"/>
    </row>
    <row r="212" spans="1:16" ht="16.5" thickBot="1">
      <c r="A212" s="1">
        <v>3</v>
      </c>
      <c r="B212" s="76" t="s">
        <v>239</v>
      </c>
      <c r="C212" s="77"/>
      <c r="D212" s="6"/>
      <c r="E212" s="5"/>
      <c r="F212" s="5"/>
      <c r="G212" s="53"/>
      <c r="H212" s="5"/>
      <c r="I212" s="49">
        <v>2394232.9915</v>
      </c>
      <c r="J212" s="5"/>
      <c r="K212" s="5"/>
      <c r="L212" s="168" t="s">
        <v>328</v>
      </c>
      <c r="N212" s="12"/>
      <c r="O212" s="5"/>
      <c r="P212" s="4"/>
    </row>
    <row r="213" spans="1:16">
      <c r="A213" s="1">
        <v>4</v>
      </c>
      <c r="B213" s="11" t="s">
        <v>181</v>
      </c>
      <c r="C213" s="12"/>
      <c r="D213" s="5"/>
      <c r="E213" s="5"/>
      <c r="F213" s="5"/>
      <c r="G213" s="53"/>
      <c r="H213" s="5"/>
      <c r="I213" s="5">
        <f>I210-I211-I212</f>
        <v>77530919.008499995</v>
      </c>
      <c r="J213" s="5"/>
      <c r="K213" s="5"/>
      <c r="L213" s="4"/>
      <c r="N213" s="12"/>
      <c r="O213" s="5"/>
      <c r="P213" s="4"/>
    </row>
    <row r="214" spans="1:16">
      <c r="A214" s="1"/>
      <c r="C214" s="12"/>
      <c r="D214" s="5"/>
      <c r="E214" s="5"/>
      <c r="F214" s="5"/>
      <c r="G214" s="53"/>
      <c r="H214" s="5"/>
      <c r="J214" s="5"/>
      <c r="K214" s="5"/>
    </row>
    <row r="215" spans="1:16">
      <c r="A215" s="1">
        <v>5</v>
      </c>
      <c r="B215" s="11" t="s">
        <v>240</v>
      </c>
      <c r="C215" s="18"/>
      <c r="D215" s="78"/>
      <c r="E215" s="78"/>
      <c r="F215" s="78"/>
      <c r="G215" s="41"/>
      <c r="H215" s="5" t="s">
        <v>110</v>
      </c>
      <c r="I215" s="52">
        <f>IF(I210&gt;0,I213/I210,0)</f>
        <v>0.97004406082956207</v>
      </c>
      <c r="J215" s="5"/>
      <c r="K215" s="5"/>
    </row>
    <row r="216" spans="1:16">
      <c r="J216" s="5"/>
      <c r="K216" s="5"/>
    </row>
    <row r="217" spans="1:16">
      <c r="B217" s="4" t="s">
        <v>107</v>
      </c>
      <c r="J217" s="5"/>
      <c r="K217" s="5"/>
    </row>
    <row r="218" spans="1:16">
      <c r="A218" s="1">
        <v>6</v>
      </c>
      <c r="B218" s="3" t="s">
        <v>241</v>
      </c>
      <c r="D218" s="12"/>
      <c r="E218" s="12"/>
      <c r="F218" s="12"/>
      <c r="G218" s="14"/>
      <c r="H218" s="12"/>
      <c r="I218" s="5">
        <f>D144</f>
        <v>4871284</v>
      </c>
      <c r="J218" s="5"/>
      <c r="K218" s="5"/>
    </row>
    <row r="219" spans="1:16" ht="16.5" thickBot="1">
      <c r="A219" s="1">
        <v>7</v>
      </c>
      <c r="B219" s="76" t="s">
        <v>242</v>
      </c>
      <c r="C219" s="77"/>
      <c r="D219" s="6"/>
      <c r="E219" s="6"/>
      <c r="F219" s="5"/>
      <c r="G219" s="5"/>
      <c r="H219" s="5"/>
      <c r="I219" s="49">
        <v>2355151.91</v>
      </c>
      <c r="J219" s="5"/>
      <c r="K219" s="5"/>
    </row>
    <row r="220" spans="1:16">
      <c r="A220" s="1">
        <v>8</v>
      </c>
      <c r="B220" s="11" t="s">
        <v>268</v>
      </c>
      <c r="C220" s="18"/>
      <c r="D220" s="78"/>
      <c r="E220" s="78"/>
      <c r="F220" s="78"/>
      <c r="G220" s="41"/>
      <c r="H220" s="78"/>
      <c r="I220" s="5">
        <f>+I218-I219</f>
        <v>2516132.09</v>
      </c>
      <c r="J220" s="5"/>
      <c r="K220" s="5"/>
    </row>
    <row r="221" spans="1:16">
      <c r="A221" s="1"/>
      <c r="B221" s="11"/>
      <c r="C221" s="12"/>
      <c r="D221" s="5"/>
      <c r="E221" s="5"/>
      <c r="F221" s="5"/>
      <c r="G221" s="5"/>
      <c r="J221" s="5"/>
      <c r="K221" s="5"/>
    </row>
    <row r="222" spans="1:16">
      <c r="A222" s="1">
        <v>9</v>
      </c>
      <c r="B222" s="11" t="s">
        <v>243</v>
      </c>
      <c r="C222" s="12"/>
      <c r="D222" s="5"/>
      <c r="E222" s="5"/>
      <c r="F222" s="5"/>
      <c r="G222" s="5"/>
      <c r="H222" s="5"/>
      <c r="I222" s="48">
        <f>IF(I218&gt;0,I220/I218,0)</f>
        <v>0.51652338274672549</v>
      </c>
      <c r="J222" s="5"/>
      <c r="K222" s="5"/>
    </row>
    <row r="223" spans="1:16">
      <c r="A223" s="1">
        <v>10</v>
      </c>
      <c r="B223" s="11" t="s">
        <v>244</v>
      </c>
      <c r="C223" s="12"/>
      <c r="D223" s="5"/>
      <c r="E223" s="5"/>
      <c r="F223" s="5"/>
      <c r="G223" s="5"/>
      <c r="H223" s="12" t="s">
        <v>14</v>
      </c>
      <c r="I223" s="80">
        <f>I215</f>
        <v>0.97004406082956207</v>
      </c>
      <c r="J223" s="5"/>
      <c r="K223" s="5"/>
    </row>
    <row r="224" spans="1:16">
      <c r="A224" s="1">
        <v>11</v>
      </c>
      <c r="B224" s="11" t="s">
        <v>245</v>
      </c>
      <c r="C224" s="12"/>
      <c r="D224" s="12"/>
      <c r="E224" s="12"/>
      <c r="F224" s="12"/>
      <c r="G224" s="12"/>
      <c r="H224" s="12" t="s">
        <v>108</v>
      </c>
      <c r="I224" s="81">
        <f>+I223*I222</f>
        <v>0.50105043971305574</v>
      </c>
      <c r="J224" s="5"/>
      <c r="K224" s="5"/>
    </row>
    <row r="225" spans="1:17">
      <c r="A225" s="1"/>
      <c r="C225" s="12"/>
      <c r="D225" s="5"/>
      <c r="E225" s="5"/>
      <c r="F225" s="5"/>
      <c r="G225" s="53"/>
      <c r="H225" s="5"/>
    </row>
    <row r="226" spans="1:17" ht="16.5" thickBot="1">
      <c r="A226" s="1" t="s">
        <v>3</v>
      </c>
      <c r="B226" s="4" t="s">
        <v>111</v>
      </c>
      <c r="C226" s="5"/>
      <c r="D226" s="82" t="s">
        <v>112</v>
      </c>
      <c r="E226" s="82" t="s">
        <v>14</v>
      </c>
      <c r="F226" s="5"/>
      <c r="G226" s="82" t="s">
        <v>113</v>
      </c>
      <c r="H226" s="5"/>
      <c r="I226" s="5"/>
    </row>
    <row r="227" spans="1:17">
      <c r="A227" s="1">
        <v>12</v>
      </c>
      <c r="B227" s="4" t="s">
        <v>53</v>
      </c>
      <c r="C227" s="5"/>
      <c r="D227" s="50">
        <v>17521221.919999998</v>
      </c>
      <c r="E227" s="83">
        <v>0</v>
      </c>
      <c r="F227" s="83"/>
      <c r="G227" s="5">
        <f>D227*E227</f>
        <v>0</v>
      </c>
      <c r="H227" s="5"/>
      <c r="I227" s="5"/>
      <c r="J227" s="5"/>
      <c r="K227" s="5"/>
    </row>
    <row r="228" spans="1:17">
      <c r="A228" s="1">
        <v>13</v>
      </c>
      <c r="B228" s="4" t="s">
        <v>55</v>
      </c>
      <c r="C228" s="5"/>
      <c r="D228" s="50">
        <v>2184437.5499999998</v>
      </c>
      <c r="E228" s="83">
        <f>+I215</f>
        <v>0.97004406082956207</v>
      </c>
      <c r="F228" s="83"/>
      <c r="G228" s="5">
        <f>D228*E228</f>
        <v>2119000.6716305795</v>
      </c>
      <c r="H228" s="5"/>
      <c r="I228" s="5"/>
      <c r="J228" s="5"/>
      <c r="K228" s="5"/>
      <c r="L228" s="171"/>
      <c r="M228" s="170"/>
      <c r="N228" s="6"/>
      <c r="O228" s="169"/>
      <c r="P228" s="79"/>
      <c r="Q228" s="79"/>
    </row>
    <row r="229" spans="1:17">
      <c r="A229" s="1">
        <v>14</v>
      </c>
      <c r="B229" s="4" t="s">
        <v>56</v>
      </c>
      <c r="C229" s="5"/>
      <c r="D229" s="50">
        <v>7057636.5099999998</v>
      </c>
      <c r="E229" s="83">
        <v>0</v>
      </c>
      <c r="F229" s="83"/>
      <c r="G229" s="5">
        <f>D229*E229</f>
        <v>0</v>
      </c>
      <c r="H229" s="5"/>
      <c r="I229" s="84" t="s">
        <v>114</v>
      </c>
      <c r="J229" s="5"/>
      <c r="K229" s="5"/>
      <c r="L229" s="163" t="s">
        <v>759</v>
      </c>
      <c r="N229" s="5"/>
      <c r="O229" s="5"/>
      <c r="P229" s="4"/>
    </row>
    <row r="230" spans="1:17" ht="16.5" thickBot="1">
      <c r="A230" s="1">
        <v>15</v>
      </c>
      <c r="B230" s="4" t="s">
        <v>115</v>
      </c>
      <c r="C230" s="5"/>
      <c r="D230" s="49">
        <v>4391097.83</v>
      </c>
      <c r="E230" s="83">
        <v>0</v>
      </c>
      <c r="F230" s="83"/>
      <c r="G230" s="26">
        <f>D230*E230</f>
        <v>0</v>
      </c>
      <c r="H230" s="5"/>
      <c r="I230" s="19" t="s">
        <v>116</v>
      </c>
      <c r="J230" s="5"/>
      <c r="K230" s="5"/>
      <c r="L230" s="4" t="s">
        <v>329</v>
      </c>
      <c r="N230" s="5"/>
      <c r="O230" s="5"/>
      <c r="P230" s="4"/>
    </row>
    <row r="231" spans="1:17">
      <c r="A231" s="1">
        <v>16</v>
      </c>
      <c r="B231" s="4" t="s">
        <v>247</v>
      </c>
      <c r="C231" s="5"/>
      <c r="D231" s="5">
        <f>SUM(D227:D230)</f>
        <v>31154393.809999995</v>
      </c>
      <c r="E231" s="5"/>
      <c r="F231" s="5"/>
      <c r="G231" s="5">
        <f>SUM(G227:G230)</f>
        <v>2119000.6716305795</v>
      </c>
      <c r="H231" s="14" t="s">
        <v>117</v>
      </c>
      <c r="I231" s="48">
        <f>IF(G231&gt;0,G228/D231,0)</f>
        <v>6.8016109848056769E-2</v>
      </c>
      <c r="J231" s="5" t="s">
        <v>117</v>
      </c>
      <c r="K231" s="5" t="s">
        <v>58</v>
      </c>
      <c r="L231" s="4"/>
      <c r="N231" s="5"/>
      <c r="O231" s="5"/>
      <c r="P231" s="4"/>
    </row>
    <row r="232" spans="1:17">
      <c r="A232" s="1" t="s">
        <v>3</v>
      </c>
      <c r="B232" s="4" t="s">
        <v>3</v>
      </c>
      <c r="C232" s="5" t="s">
        <v>3</v>
      </c>
      <c r="E232" s="5"/>
      <c r="F232" s="5"/>
      <c r="L232" s="4"/>
      <c r="N232" s="5"/>
      <c r="O232" s="5"/>
      <c r="P232" s="4"/>
    </row>
    <row r="233" spans="1:17">
      <c r="A233" s="1"/>
      <c r="B233" s="4" t="s">
        <v>246</v>
      </c>
      <c r="C233" s="5"/>
      <c r="D233" s="42" t="s">
        <v>112</v>
      </c>
      <c r="E233" s="5"/>
      <c r="F233" s="5"/>
      <c r="G233" s="53" t="s">
        <v>118</v>
      </c>
      <c r="H233" s="63" t="s">
        <v>3</v>
      </c>
      <c r="I233" s="7" t="s">
        <v>119</v>
      </c>
      <c r="J233" s="5"/>
      <c r="K233" s="5"/>
      <c r="L233" s="4"/>
      <c r="N233" s="5"/>
      <c r="O233" s="5"/>
      <c r="P233" s="4"/>
    </row>
    <row r="234" spans="1:17">
      <c r="A234" s="1">
        <v>17</v>
      </c>
      <c r="B234" s="4" t="s">
        <v>120</v>
      </c>
      <c r="C234" s="5"/>
      <c r="D234" s="50">
        <v>889666004.54999995</v>
      </c>
      <c r="E234" s="5"/>
      <c r="G234" s="1" t="s">
        <v>121</v>
      </c>
      <c r="H234" s="85"/>
      <c r="I234" s="1" t="s">
        <v>122</v>
      </c>
      <c r="J234" s="5"/>
      <c r="K234" s="14" t="s">
        <v>60</v>
      </c>
      <c r="L234" s="162" t="s">
        <v>330</v>
      </c>
      <c r="N234" s="5"/>
      <c r="O234" s="5"/>
      <c r="P234" s="4"/>
    </row>
    <row r="235" spans="1:17">
      <c r="A235" s="1">
        <v>18</v>
      </c>
      <c r="B235" s="4" t="s">
        <v>123</v>
      </c>
      <c r="C235" s="5"/>
      <c r="D235" s="50">
        <v>0</v>
      </c>
      <c r="E235" s="5"/>
      <c r="G235" s="23">
        <f>IF(D237&gt;0,D234/D237,0)</f>
        <v>1</v>
      </c>
      <c r="H235" s="53" t="s">
        <v>124</v>
      </c>
      <c r="I235" s="23">
        <f>I231</f>
        <v>6.8016109848056769E-2</v>
      </c>
      <c r="J235" s="63" t="s">
        <v>117</v>
      </c>
      <c r="K235" s="23">
        <f>I235*G235</f>
        <v>6.8016109848056769E-2</v>
      </c>
      <c r="L235" s="4"/>
      <c r="N235" s="5"/>
      <c r="O235" s="5"/>
      <c r="P235" s="4"/>
    </row>
    <row r="236" spans="1:17" ht="16.5" thickBot="1">
      <c r="A236" s="1">
        <v>19</v>
      </c>
      <c r="B236" s="86" t="s">
        <v>125</v>
      </c>
      <c r="C236" s="26"/>
      <c r="D236" s="49">
        <v>0</v>
      </c>
      <c r="E236" s="5"/>
      <c r="F236" s="5"/>
      <c r="G236" s="5" t="s">
        <v>3</v>
      </c>
      <c r="H236" s="5"/>
      <c r="I236" s="5"/>
      <c r="L236" s="4"/>
      <c r="N236" s="5"/>
      <c r="O236" s="5"/>
      <c r="P236" s="4"/>
    </row>
    <row r="237" spans="1:17">
      <c r="A237" s="1">
        <v>20</v>
      </c>
      <c r="B237" s="4" t="s">
        <v>173</v>
      </c>
      <c r="C237" s="5"/>
      <c r="D237" s="5">
        <f>D234+D235+D236</f>
        <v>889666004.54999995</v>
      </c>
      <c r="E237" s="5"/>
      <c r="F237" s="5"/>
      <c r="G237" s="5"/>
      <c r="H237" s="5"/>
      <c r="I237" s="5"/>
      <c r="J237" s="5"/>
      <c r="K237" s="5"/>
      <c r="L237" s="4"/>
      <c r="N237" s="5"/>
      <c r="O237" s="5"/>
      <c r="P237" s="4"/>
    </row>
    <row r="238" spans="1:17">
      <c r="A238" s="1"/>
      <c r="B238" s="4" t="s">
        <v>3</v>
      </c>
      <c r="C238" s="5"/>
      <c r="E238" s="5"/>
      <c r="F238" s="5"/>
      <c r="G238" s="5"/>
      <c r="H238" s="5"/>
      <c r="I238" s="5" t="s">
        <v>3</v>
      </c>
      <c r="J238" s="5"/>
      <c r="K238" s="5"/>
      <c r="L238" s="4"/>
      <c r="N238" s="5"/>
      <c r="O238" s="5"/>
      <c r="P238" s="4"/>
    </row>
    <row r="239" spans="1:17" ht="16.5" thickBot="1">
      <c r="A239" s="1"/>
      <c r="B239" s="2" t="s">
        <v>126</v>
      </c>
      <c r="C239" s="5"/>
      <c r="D239" s="82" t="s">
        <v>112</v>
      </c>
      <c r="E239" s="5"/>
      <c r="F239" s="5"/>
      <c r="G239" s="5"/>
      <c r="H239" s="5"/>
      <c r="J239" s="5" t="s">
        <v>3</v>
      </c>
      <c r="K239" s="5"/>
      <c r="L239" s="4"/>
      <c r="N239" s="5"/>
      <c r="O239" s="5"/>
      <c r="P239" s="4"/>
    </row>
    <row r="240" spans="1:17">
      <c r="A240" s="1">
        <v>21</v>
      </c>
      <c r="B240" s="5" t="s">
        <v>127</v>
      </c>
      <c r="C240" s="11" t="s">
        <v>270</v>
      </c>
      <c r="D240" s="87">
        <v>27795286</v>
      </c>
      <c r="E240" s="5"/>
      <c r="F240" s="5"/>
      <c r="G240" s="5"/>
      <c r="H240" s="5"/>
      <c r="I240" s="5"/>
      <c r="J240" s="5"/>
      <c r="K240" s="5"/>
      <c r="L240" s="4" t="s">
        <v>771</v>
      </c>
      <c r="N240" s="5"/>
      <c r="O240" s="5"/>
      <c r="P240" s="4"/>
    </row>
    <row r="241" spans="1:16">
      <c r="A241" s="1"/>
      <c r="B241" s="4"/>
      <c r="D241" s="5"/>
      <c r="E241" s="5"/>
      <c r="F241" s="5"/>
      <c r="G241" s="53" t="s">
        <v>128</v>
      </c>
      <c r="H241" s="5"/>
      <c r="I241" s="5"/>
      <c r="J241" s="5"/>
      <c r="K241" s="5"/>
      <c r="L241" s="4"/>
      <c r="N241" s="5"/>
      <c r="O241" s="5"/>
      <c r="P241" s="4"/>
    </row>
    <row r="242" spans="1:16" ht="16.5" thickBot="1">
      <c r="A242" s="1"/>
      <c r="B242" s="2"/>
      <c r="C242" s="11"/>
      <c r="D242" s="19" t="s">
        <v>112</v>
      </c>
      <c r="E242" s="19" t="s">
        <v>129</v>
      </c>
      <c r="F242" s="5"/>
      <c r="G242" s="19" t="s">
        <v>130</v>
      </c>
      <c r="H242" s="5"/>
      <c r="I242" s="19" t="s">
        <v>131</v>
      </c>
      <c r="J242" s="5"/>
      <c r="K242" s="5"/>
      <c r="L242" s="4"/>
      <c r="N242" s="5"/>
      <c r="O242" s="5"/>
      <c r="P242" s="4"/>
    </row>
    <row r="243" spans="1:16">
      <c r="A243" s="1">
        <v>22</v>
      </c>
      <c r="B243" s="2" t="s">
        <v>132</v>
      </c>
      <c r="C243" s="11" t="s">
        <v>288</v>
      </c>
      <c r="D243" s="50">
        <v>595262787</v>
      </c>
      <c r="E243" s="88">
        <f>IF($D$245&gt;0,D243/$D$245,0)</f>
        <v>0.63433255997396276</v>
      </c>
      <c r="F243" s="89"/>
      <c r="G243" s="90">
        <f>IF(D243&gt;0,D240/D243,0)</f>
        <v>4.6694143506068021E-2</v>
      </c>
      <c r="I243" s="89">
        <f>G243*E243</f>
        <v>2.9619615585995716E-2</v>
      </c>
      <c r="J243" s="92" t="s">
        <v>133</v>
      </c>
      <c r="K243" s="5"/>
      <c r="L243" s="163" t="s">
        <v>331</v>
      </c>
      <c r="N243" s="5"/>
      <c r="O243" s="5"/>
      <c r="P243" s="4"/>
    </row>
    <row r="244" spans="1:16" ht="16.5" thickBot="1">
      <c r="A244" s="1">
        <v>23</v>
      </c>
      <c r="B244" s="2" t="s">
        <v>134</v>
      </c>
      <c r="C244" s="11" t="s">
        <v>269</v>
      </c>
      <c r="D244" s="49">
        <v>343145273</v>
      </c>
      <c r="E244" s="114">
        <f>IF($D$245&gt;0,D244/$D$245,0)</f>
        <v>0.36566744002603729</v>
      </c>
      <c r="F244" s="89"/>
      <c r="G244" s="89">
        <f>I247</f>
        <v>0.12379999999999999</v>
      </c>
      <c r="I244" s="91">
        <f>G244*E244</f>
        <v>4.5269629075223417E-2</v>
      </c>
      <c r="L244" s="162" t="s">
        <v>332</v>
      </c>
      <c r="N244" s="5"/>
      <c r="O244" s="5"/>
      <c r="P244" s="4"/>
    </row>
    <row r="245" spans="1:16">
      <c r="A245" s="1">
        <v>24</v>
      </c>
      <c r="B245" s="2" t="s">
        <v>174</v>
      </c>
      <c r="C245" s="11"/>
      <c r="D245" s="5">
        <f>SUM(D243:D244)</f>
        <v>938408060</v>
      </c>
      <c r="E245" s="130">
        <f>SUM(E243+E244)</f>
        <v>1</v>
      </c>
      <c r="F245" s="89"/>
      <c r="G245" s="89"/>
      <c r="I245" s="89">
        <f>SUM(I243:I244)</f>
        <v>7.4889244661219129E-2</v>
      </c>
      <c r="J245" s="92" t="s">
        <v>135</v>
      </c>
      <c r="L245" s="4"/>
      <c r="N245" s="5"/>
      <c r="O245" s="5"/>
      <c r="P245" s="4"/>
    </row>
    <row r="246" spans="1:16">
      <c r="A246" s="1" t="s">
        <v>3</v>
      </c>
      <c r="B246" s="4"/>
      <c r="D246" s="5"/>
      <c r="E246" s="5" t="s">
        <v>3</v>
      </c>
      <c r="F246" s="5"/>
      <c r="G246" s="5"/>
      <c r="H246" s="5"/>
      <c r="I246" s="89"/>
      <c r="L246" s="4"/>
      <c r="N246" s="5"/>
      <c r="O246" s="5"/>
      <c r="P246" s="4"/>
    </row>
    <row r="247" spans="1:16">
      <c r="A247" s="1">
        <v>25</v>
      </c>
      <c r="E247" s="5"/>
      <c r="F247" s="5"/>
      <c r="G247" s="5"/>
      <c r="H247" s="156" t="s">
        <v>208</v>
      </c>
      <c r="I247" s="93">
        <v>0.12379999999999999</v>
      </c>
      <c r="L247" s="163" t="s">
        <v>755</v>
      </c>
      <c r="N247" s="5"/>
      <c r="O247" s="5"/>
      <c r="P247" s="4"/>
    </row>
    <row r="248" spans="1:16">
      <c r="A248" s="1">
        <v>26</v>
      </c>
      <c r="H248" s="74" t="s">
        <v>209</v>
      </c>
      <c r="I248" s="83">
        <f>IF(G243&gt;0,I245/G243,0)</f>
        <v>1.6038252131444939</v>
      </c>
      <c r="L248" s="172"/>
      <c r="N248" s="5"/>
      <c r="O248" s="5"/>
      <c r="P248" s="4"/>
    </row>
    <row r="249" spans="1:16">
      <c r="A249" s="1"/>
      <c r="B249" s="2" t="s">
        <v>136</v>
      </c>
      <c r="C249" s="11"/>
      <c r="D249" s="11"/>
      <c r="E249" s="11"/>
      <c r="F249" s="11"/>
      <c r="G249" s="11"/>
      <c r="H249" s="11"/>
      <c r="I249" s="11"/>
      <c r="K249" s="5"/>
      <c r="L249" s="4"/>
      <c r="N249" s="5"/>
      <c r="O249" s="5"/>
      <c r="P249" s="4"/>
    </row>
    <row r="250" spans="1:16" ht="16.5" thickBot="1">
      <c r="A250" s="1"/>
      <c r="B250" s="2"/>
      <c r="C250" s="2"/>
      <c r="D250" s="2"/>
      <c r="E250" s="2"/>
      <c r="F250" s="2"/>
      <c r="G250" s="2"/>
      <c r="H250" s="2"/>
      <c r="I250" s="19" t="s">
        <v>137</v>
      </c>
      <c r="J250" s="11"/>
      <c r="K250" s="11"/>
      <c r="L250" s="4"/>
      <c r="N250" s="5"/>
      <c r="O250" s="5"/>
      <c r="P250" s="4"/>
    </row>
    <row r="251" spans="1:16">
      <c r="A251" s="1"/>
      <c r="B251" s="2" t="s">
        <v>138</v>
      </c>
      <c r="C251" s="11"/>
      <c r="D251" s="11"/>
      <c r="E251" s="11"/>
      <c r="F251" s="11"/>
      <c r="G251" s="94" t="s">
        <v>3</v>
      </c>
      <c r="H251" s="70"/>
      <c r="I251" s="95"/>
      <c r="J251" s="2"/>
      <c r="K251" s="2"/>
      <c r="L251" s="4"/>
      <c r="N251" s="5"/>
      <c r="O251" s="5"/>
      <c r="P251" s="4"/>
    </row>
    <row r="252" spans="1:16">
      <c r="A252" s="1">
        <v>27</v>
      </c>
      <c r="B252" s="3" t="s">
        <v>139</v>
      </c>
      <c r="C252" s="11"/>
      <c r="D252" s="11"/>
      <c r="E252" s="11" t="s">
        <v>140</v>
      </c>
      <c r="F252" s="11"/>
      <c r="H252" s="70"/>
      <c r="I252" s="50">
        <v>0</v>
      </c>
      <c r="J252" s="2"/>
      <c r="K252" s="2"/>
      <c r="L252" s="160" t="s">
        <v>333</v>
      </c>
      <c r="N252" s="53"/>
      <c r="O252" s="5"/>
      <c r="P252" s="4"/>
    </row>
    <row r="253" spans="1:16" ht="16.5" thickBot="1">
      <c r="A253" s="1">
        <v>28</v>
      </c>
      <c r="B253" s="54" t="s">
        <v>175</v>
      </c>
      <c r="C253" s="77"/>
      <c r="D253" s="79"/>
      <c r="E253" s="101"/>
      <c r="F253" s="101"/>
      <c r="G253" s="101"/>
      <c r="H253" s="11"/>
      <c r="I253" s="49">
        <v>0</v>
      </c>
      <c r="J253" s="2"/>
      <c r="K253" s="2"/>
      <c r="L253" s="4"/>
      <c r="N253" s="2"/>
      <c r="O253" s="5"/>
      <c r="P253" s="4"/>
    </row>
    <row r="254" spans="1:16">
      <c r="A254" s="1">
        <v>29</v>
      </c>
      <c r="B254" s="3" t="s">
        <v>141</v>
      </c>
      <c r="C254" s="12"/>
      <c r="D254" s="79"/>
      <c r="E254" s="101"/>
      <c r="F254" s="101"/>
      <c r="G254" s="101"/>
      <c r="H254" s="11"/>
      <c r="I254" s="50">
        <f>+I252-I253</f>
        <v>0</v>
      </c>
      <c r="J254" s="2"/>
      <c r="K254" s="2"/>
      <c r="L254" s="4"/>
      <c r="N254" s="2"/>
      <c r="O254" s="5"/>
      <c r="P254" s="4"/>
    </row>
    <row r="255" spans="1:16">
      <c r="A255" s="1"/>
      <c r="B255" s="3" t="s">
        <v>3</v>
      </c>
      <c r="C255" s="12"/>
      <c r="D255" s="79"/>
      <c r="E255" s="101"/>
      <c r="F255" s="101"/>
      <c r="G255" s="115"/>
      <c r="H255" s="11"/>
      <c r="I255" s="96" t="s">
        <v>3</v>
      </c>
      <c r="J255" s="2"/>
      <c r="K255" s="2"/>
      <c r="L255" s="4"/>
      <c r="N255" s="2"/>
      <c r="O255" s="5"/>
      <c r="P255" s="4"/>
    </row>
    <row r="256" spans="1:16">
      <c r="A256" s="1">
        <v>30</v>
      </c>
      <c r="B256" s="2" t="s">
        <v>248</v>
      </c>
      <c r="C256" s="12"/>
      <c r="D256" s="79"/>
      <c r="E256" s="101"/>
      <c r="F256" s="101"/>
      <c r="G256" s="115"/>
      <c r="H256" s="11"/>
      <c r="I256" s="97">
        <v>0</v>
      </c>
      <c r="J256" s="2"/>
      <c r="K256" s="2"/>
      <c r="L256" s="160" t="s">
        <v>334</v>
      </c>
      <c r="N256" s="2"/>
      <c r="O256" s="5"/>
      <c r="P256" s="4"/>
    </row>
    <row r="257" spans="1:17">
      <c r="A257" s="1"/>
      <c r="C257" s="11"/>
      <c r="D257" s="101"/>
      <c r="E257" s="101"/>
      <c r="F257" s="101"/>
      <c r="G257" s="101"/>
      <c r="H257" s="11"/>
      <c r="I257" s="96"/>
      <c r="J257" s="2"/>
      <c r="K257" s="2"/>
      <c r="N257" s="2"/>
      <c r="O257" s="5"/>
      <c r="P257" s="4"/>
    </row>
    <row r="258" spans="1:17">
      <c r="B258" s="2" t="s">
        <v>200</v>
      </c>
      <c r="C258" s="11"/>
      <c r="D258" s="101"/>
      <c r="E258" s="101"/>
      <c r="F258" s="101"/>
      <c r="G258" s="101"/>
      <c r="H258" s="11"/>
      <c r="J258" s="2"/>
      <c r="K258" s="2"/>
      <c r="N258" s="2"/>
      <c r="O258" s="5"/>
      <c r="P258" s="4"/>
    </row>
    <row r="259" spans="1:17">
      <c r="A259" s="1">
        <v>31</v>
      </c>
      <c r="B259" s="2" t="s">
        <v>142</v>
      </c>
      <c r="C259" s="5"/>
      <c r="D259" s="6"/>
      <c r="E259" s="6"/>
      <c r="F259" s="6"/>
      <c r="G259" s="6"/>
      <c r="H259" s="5"/>
      <c r="I259" s="99">
        <v>1178735.5399999993</v>
      </c>
      <c r="J259" s="2"/>
      <c r="K259" s="2"/>
      <c r="L259" s="160" t="s">
        <v>761</v>
      </c>
      <c r="N259" s="2"/>
      <c r="O259" s="5"/>
      <c r="P259" s="4"/>
    </row>
    <row r="260" spans="1:17">
      <c r="A260" s="1">
        <v>32</v>
      </c>
      <c r="B260" s="100" t="s">
        <v>176</v>
      </c>
      <c r="C260" s="101"/>
      <c r="D260" s="101"/>
      <c r="E260" s="101"/>
      <c r="F260" s="101"/>
      <c r="G260" s="101"/>
      <c r="H260" s="11"/>
      <c r="I260" s="99">
        <v>0</v>
      </c>
      <c r="J260" s="2"/>
      <c r="K260" s="2"/>
      <c r="L260" s="53"/>
      <c r="N260" s="2"/>
      <c r="O260" s="5"/>
      <c r="P260" s="4"/>
    </row>
    <row r="261" spans="1:17">
      <c r="A261" s="1" t="s">
        <v>202</v>
      </c>
      <c r="B261" s="138" t="s">
        <v>301</v>
      </c>
      <c r="C261" s="139"/>
      <c r="D261" s="101"/>
      <c r="E261" s="101"/>
      <c r="F261" s="101"/>
      <c r="G261" s="101"/>
      <c r="H261" s="11"/>
      <c r="I261" s="99">
        <v>1024448.7199999993</v>
      </c>
      <c r="J261" s="2"/>
      <c r="K261" s="2"/>
      <c r="L261" s="160" t="s">
        <v>760</v>
      </c>
      <c r="N261" s="2"/>
      <c r="O261" s="5"/>
      <c r="P261" s="4"/>
    </row>
    <row r="262" spans="1:17" ht="16.5" thickBot="1">
      <c r="A262" s="1" t="s">
        <v>280</v>
      </c>
      <c r="B262" s="140" t="s">
        <v>302</v>
      </c>
      <c r="C262" s="141"/>
      <c r="D262" s="101"/>
      <c r="E262" s="101"/>
      <c r="F262" s="101"/>
      <c r="G262" s="101"/>
      <c r="H262" s="11"/>
      <c r="I262" s="128">
        <v>0</v>
      </c>
      <c r="J262" s="2"/>
      <c r="K262" s="2"/>
      <c r="L262" s="53"/>
      <c r="N262" s="2"/>
      <c r="O262" s="5"/>
      <c r="P262" s="4"/>
    </row>
    <row r="263" spans="1:17" s="70" customFormat="1">
      <c r="A263" s="1">
        <v>33</v>
      </c>
      <c r="B263" s="3" t="s">
        <v>281</v>
      </c>
      <c r="C263" s="1"/>
      <c r="D263" s="6"/>
      <c r="E263" s="6"/>
      <c r="F263" s="6"/>
      <c r="G263" s="6"/>
      <c r="H263" s="11"/>
      <c r="I263" s="103">
        <f>+I259-I260-I261-I262</f>
        <v>154286.82000000007</v>
      </c>
      <c r="J263" s="2"/>
      <c r="K263" s="2"/>
      <c r="L263" s="98" t="s">
        <v>194</v>
      </c>
      <c r="M263" s="3"/>
      <c r="N263" s="2"/>
      <c r="O263" s="12"/>
      <c r="P263" s="4"/>
      <c r="Q263" s="3"/>
    </row>
    <row r="264" spans="1:17">
      <c r="A264" s="1"/>
      <c r="B264" s="105"/>
      <c r="C264" s="1"/>
      <c r="D264" s="6"/>
      <c r="E264" s="6"/>
      <c r="F264" s="6"/>
      <c r="G264" s="6"/>
      <c r="H264" s="11"/>
      <c r="I264" s="103"/>
      <c r="J264" s="2"/>
      <c r="K264" s="2"/>
      <c r="L264" s="98" t="s">
        <v>195</v>
      </c>
      <c r="M264" s="70"/>
      <c r="N264" s="102"/>
      <c r="O264" s="72"/>
      <c r="P264" s="104"/>
      <c r="Q264" s="70"/>
    </row>
    <row r="265" spans="1:17">
      <c r="A265" s="1"/>
      <c r="B265" s="105"/>
      <c r="C265" s="1"/>
      <c r="D265" s="6"/>
      <c r="E265" s="6"/>
      <c r="F265" s="6"/>
      <c r="G265" s="6"/>
      <c r="H265" s="11"/>
      <c r="I265" s="103"/>
      <c r="J265" s="2"/>
      <c r="K265" s="2"/>
      <c r="L265" s="98"/>
      <c r="N265" s="2"/>
      <c r="O265" s="12"/>
      <c r="P265" s="4"/>
    </row>
    <row r="266" spans="1:17">
      <c r="A266" s="1"/>
      <c r="B266" s="105"/>
      <c r="C266" s="1"/>
      <c r="D266" s="6"/>
      <c r="E266" s="6"/>
      <c r="F266" s="6"/>
      <c r="G266" s="6"/>
      <c r="H266" s="11"/>
      <c r="I266" s="103"/>
      <c r="J266" s="2"/>
      <c r="K266" s="2"/>
      <c r="L266" s="98"/>
      <c r="N266" s="2"/>
      <c r="O266" s="12"/>
      <c r="P266" s="4"/>
    </row>
    <row r="267" spans="1:17">
      <c r="A267" s="1"/>
      <c r="B267" s="105"/>
      <c r="C267" s="1"/>
      <c r="D267" s="6"/>
      <c r="E267" s="6"/>
      <c r="F267" s="6"/>
      <c r="G267" s="6"/>
      <c r="H267" s="11"/>
      <c r="I267" s="103"/>
      <c r="J267" s="2"/>
      <c r="K267" s="2"/>
      <c r="L267" s="98"/>
      <c r="N267" s="2"/>
      <c r="O267" s="12"/>
      <c r="P267" s="4"/>
    </row>
    <row r="268" spans="1:17">
      <c r="B268" s="2"/>
      <c r="C268" s="2"/>
      <c r="E268" s="2"/>
      <c r="F268" s="2"/>
      <c r="G268" s="2"/>
      <c r="H268" s="11"/>
      <c r="I268" s="11"/>
      <c r="K268" s="13" t="s">
        <v>190</v>
      </c>
      <c r="L268" s="12"/>
      <c r="N268" s="12"/>
      <c r="O268" s="12"/>
      <c r="P268" s="12"/>
    </row>
    <row r="269" spans="1:17">
      <c r="A269" s="1"/>
      <c r="B269" s="105" t="str">
        <f>B3</f>
        <v xml:space="preserve">Formula Rate - Non-Levelized </v>
      </c>
      <c r="C269" s="422" t="str">
        <f>D3</f>
        <v xml:space="preserve">   Rate Formula Template</v>
      </c>
      <c r="D269" s="422"/>
      <c r="E269" s="5"/>
      <c r="F269" s="5"/>
      <c r="G269" s="5"/>
      <c r="H269" s="106"/>
      <c r="J269" s="12"/>
      <c r="K269" s="107" t="str">
        <f>K3</f>
        <v>For the 12 months ended 02/28/2014</v>
      </c>
      <c r="L269" s="12"/>
      <c r="N269" s="12"/>
      <c r="O269" s="12"/>
      <c r="P269" s="12"/>
    </row>
    <row r="270" spans="1:17">
      <c r="A270" s="1"/>
      <c r="B270" s="105"/>
      <c r="C270" s="1"/>
      <c r="D270" s="5" t="str">
        <f>D4</f>
        <v>Utilizing EIA Form 412 Data</v>
      </c>
      <c r="E270" s="5"/>
      <c r="F270" s="5"/>
      <c r="G270" s="5"/>
      <c r="H270" s="11"/>
      <c r="I270" s="108"/>
      <c r="J270" s="95"/>
      <c r="K270" s="109"/>
      <c r="L270" s="12"/>
      <c r="N270" s="12"/>
      <c r="O270" s="12"/>
      <c r="P270" s="12"/>
    </row>
    <row r="271" spans="1:17">
      <c r="A271" s="1"/>
      <c r="B271" s="105"/>
      <c r="C271" s="1"/>
      <c r="D271" s="5" t="str">
        <f>D6</f>
        <v>City Water, Light and Power - Springfield, IL</v>
      </c>
      <c r="E271" s="5"/>
      <c r="F271" s="5"/>
      <c r="G271" s="5"/>
      <c r="H271" s="11"/>
      <c r="I271" s="108"/>
      <c r="J271" s="95"/>
      <c r="K271" s="109"/>
      <c r="L271" s="12"/>
      <c r="N271" s="12"/>
      <c r="O271" s="12"/>
      <c r="P271" s="12"/>
    </row>
    <row r="272" spans="1:17">
      <c r="A272" s="1"/>
      <c r="B272" s="2" t="s">
        <v>143</v>
      </c>
      <c r="C272" s="1"/>
      <c r="D272" s="5"/>
      <c r="E272" s="5"/>
      <c r="F272" s="5"/>
      <c r="G272" s="5"/>
      <c r="H272" s="11"/>
      <c r="I272" s="5"/>
      <c r="J272" s="95"/>
      <c r="K272" s="109"/>
      <c r="L272" s="12"/>
      <c r="N272" s="1"/>
      <c r="O272" s="12"/>
      <c r="P272" s="4"/>
    </row>
    <row r="273" spans="1:16">
      <c r="A273" s="1"/>
      <c r="B273" s="113" t="s">
        <v>214</v>
      </c>
      <c r="C273" s="1"/>
      <c r="D273" s="5"/>
      <c r="E273" s="5"/>
      <c r="F273" s="5"/>
      <c r="G273" s="5"/>
      <c r="H273" s="11"/>
      <c r="I273" s="5"/>
      <c r="J273" s="11"/>
      <c r="K273" s="5"/>
      <c r="L273" s="12"/>
      <c r="N273" s="1"/>
      <c r="O273" s="12"/>
      <c r="P273" s="4"/>
    </row>
    <row r="274" spans="1:16">
      <c r="B274" s="113" t="s">
        <v>213</v>
      </c>
      <c r="C274" s="1"/>
      <c r="D274" s="5"/>
      <c r="E274" s="5"/>
      <c r="F274" s="5"/>
      <c r="G274" s="5"/>
      <c r="H274" s="11"/>
      <c r="I274" s="5"/>
      <c r="J274" s="11"/>
      <c r="K274" s="5"/>
      <c r="L274" s="12"/>
      <c r="N274" s="1"/>
      <c r="O274" s="12"/>
      <c r="P274" s="12"/>
    </row>
    <row r="275" spans="1:16">
      <c r="A275" s="1" t="s">
        <v>144</v>
      </c>
      <c r="B275" s="2" t="s">
        <v>212</v>
      </c>
      <c r="C275" s="11"/>
      <c r="D275" s="5"/>
      <c r="E275" s="5"/>
      <c r="F275" s="5"/>
      <c r="G275" s="27"/>
      <c r="H275" s="11"/>
      <c r="I275" s="5"/>
      <c r="J275" s="11"/>
      <c r="K275" s="5"/>
      <c r="L275" s="12"/>
      <c r="N275" s="1"/>
      <c r="O275" s="12"/>
      <c r="P275" s="12"/>
    </row>
    <row r="276" spans="1:16" ht="16.5" thickBot="1">
      <c r="A276" s="19" t="s">
        <v>145</v>
      </c>
      <c r="C276" s="11"/>
      <c r="D276" s="5"/>
      <c r="E276" s="5"/>
      <c r="F276" s="5"/>
      <c r="G276" s="5"/>
      <c r="H276" s="11"/>
      <c r="I276" s="5"/>
      <c r="J276" s="11"/>
      <c r="K276" s="5"/>
      <c r="L276" s="12"/>
      <c r="N276" s="1"/>
      <c r="O276" s="12"/>
      <c r="P276" s="12"/>
    </row>
    <row r="277" spans="1:16" ht="15.6" customHeight="1">
      <c r="A277" s="116" t="s">
        <v>146</v>
      </c>
      <c r="B277" s="423" t="s">
        <v>274</v>
      </c>
      <c r="C277" s="423"/>
      <c r="D277" s="423"/>
      <c r="E277" s="423"/>
      <c r="F277" s="423"/>
      <c r="G277" s="423"/>
      <c r="H277" s="423"/>
      <c r="I277" s="423"/>
      <c r="J277" s="423"/>
      <c r="K277" s="423"/>
      <c r="L277" s="12"/>
      <c r="N277" s="1"/>
      <c r="O277" s="12"/>
      <c r="P277" s="12"/>
    </row>
    <row r="278" spans="1:16" ht="15.6" customHeight="1">
      <c r="A278" s="116" t="s">
        <v>147</v>
      </c>
      <c r="B278" s="423" t="s">
        <v>275</v>
      </c>
      <c r="C278" s="423"/>
      <c r="D278" s="423"/>
      <c r="E278" s="423"/>
      <c r="F278" s="423"/>
      <c r="G278" s="423"/>
      <c r="H278" s="423"/>
      <c r="I278" s="423"/>
      <c r="J278" s="423"/>
      <c r="K278" s="423"/>
      <c r="L278" s="12"/>
      <c r="N278" s="1"/>
      <c r="O278" s="12"/>
      <c r="P278" s="12"/>
    </row>
    <row r="279" spans="1:16" ht="15.6" customHeight="1">
      <c r="A279" s="116" t="s">
        <v>148</v>
      </c>
      <c r="B279" s="423" t="s">
        <v>276</v>
      </c>
      <c r="C279" s="423"/>
      <c r="D279" s="423"/>
      <c r="E279" s="423"/>
      <c r="F279" s="423"/>
      <c r="G279" s="423"/>
      <c r="H279" s="423"/>
      <c r="I279" s="423"/>
      <c r="J279" s="423"/>
      <c r="K279" s="423"/>
      <c r="L279" s="12"/>
      <c r="N279" s="1"/>
      <c r="O279" s="12"/>
      <c r="P279" s="12"/>
    </row>
    <row r="280" spans="1:16" ht="15.6" customHeight="1">
      <c r="A280" s="116" t="s">
        <v>149</v>
      </c>
      <c r="B280" s="423" t="s">
        <v>276</v>
      </c>
      <c r="C280" s="423"/>
      <c r="D280" s="423"/>
      <c r="E280" s="423"/>
      <c r="F280" s="423"/>
      <c r="G280" s="423"/>
      <c r="H280" s="423"/>
      <c r="I280" s="423"/>
      <c r="J280" s="423"/>
      <c r="K280" s="423"/>
      <c r="L280" s="12"/>
      <c r="N280" s="1"/>
      <c r="O280" s="12"/>
      <c r="P280" s="12"/>
    </row>
    <row r="281" spans="1:16" ht="15.6" customHeight="1">
      <c r="A281" s="116" t="s">
        <v>150</v>
      </c>
      <c r="B281" s="423" t="s">
        <v>289</v>
      </c>
      <c r="C281" s="423"/>
      <c r="D281" s="423"/>
      <c r="E281" s="423"/>
      <c r="F281" s="423"/>
      <c r="G281" s="423"/>
      <c r="H281" s="423"/>
      <c r="I281" s="423"/>
      <c r="J281" s="423"/>
      <c r="K281" s="423"/>
      <c r="L281" s="12"/>
      <c r="N281" s="1"/>
      <c r="O281" s="12"/>
      <c r="P281" s="12"/>
    </row>
    <row r="282" spans="1:16" ht="15.6" customHeight="1">
      <c r="A282" s="116" t="s">
        <v>151</v>
      </c>
      <c r="B282" s="421" t="s">
        <v>250</v>
      </c>
      <c r="C282" s="421"/>
      <c r="D282" s="421"/>
      <c r="E282" s="421"/>
      <c r="F282" s="421"/>
      <c r="G282" s="421"/>
      <c r="H282" s="421"/>
      <c r="I282" s="421"/>
      <c r="J282" s="421"/>
      <c r="K282" s="421"/>
      <c r="L282" s="12"/>
      <c r="N282" s="1"/>
      <c r="O282" s="12"/>
      <c r="P282" s="12"/>
    </row>
    <row r="283" spans="1:16">
      <c r="A283" s="116" t="s">
        <v>152</v>
      </c>
      <c r="B283" s="421" t="s">
        <v>182</v>
      </c>
      <c r="C283" s="421"/>
      <c r="D283" s="421"/>
      <c r="E283" s="421"/>
      <c r="F283" s="421"/>
      <c r="G283" s="421"/>
      <c r="H283" s="421"/>
      <c r="I283" s="421"/>
      <c r="J283" s="421"/>
      <c r="K283" s="421"/>
      <c r="L283" s="12"/>
      <c r="N283" s="1"/>
      <c r="O283" s="12"/>
      <c r="P283" s="12"/>
    </row>
    <row r="284" spans="1:16" ht="15.6" customHeight="1">
      <c r="A284" s="116" t="s">
        <v>153</v>
      </c>
      <c r="B284" s="421" t="s">
        <v>251</v>
      </c>
      <c r="C284" s="421"/>
      <c r="D284" s="421"/>
      <c r="E284" s="421"/>
      <c r="F284" s="421"/>
      <c r="G284" s="421"/>
      <c r="H284" s="421"/>
      <c r="I284" s="421"/>
      <c r="J284" s="421"/>
      <c r="K284" s="421"/>
      <c r="L284" s="12"/>
      <c r="N284" s="1"/>
      <c r="O284" s="12"/>
      <c r="P284" s="12"/>
    </row>
    <row r="285" spans="1:16" ht="15.6" customHeight="1">
      <c r="A285" s="116" t="s">
        <v>154</v>
      </c>
      <c r="B285" s="423" t="s">
        <v>252</v>
      </c>
      <c r="C285" s="423"/>
      <c r="D285" s="423"/>
      <c r="E285" s="423"/>
      <c r="F285" s="423"/>
      <c r="G285" s="423"/>
      <c r="H285" s="423"/>
      <c r="I285" s="423"/>
      <c r="J285" s="423"/>
      <c r="K285" s="423"/>
      <c r="L285" s="12"/>
      <c r="N285" s="1"/>
      <c r="O285" s="12"/>
      <c r="P285" s="12"/>
    </row>
    <row r="286" spans="1:16" ht="15.6" customHeight="1">
      <c r="A286" s="116" t="s">
        <v>155</v>
      </c>
      <c r="B286" s="421" t="s">
        <v>253</v>
      </c>
      <c r="C286" s="421"/>
      <c r="D286" s="421"/>
      <c r="E286" s="421"/>
      <c r="F286" s="421"/>
      <c r="G286" s="421"/>
      <c r="H286" s="421"/>
      <c r="I286" s="421"/>
      <c r="J286" s="421"/>
      <c r="K286" s="421"/>
      <c r="L286" s="12"/>
      <c r="N286" s="1"/>
      <c r="O286" s="39"/>
      <c r="P286" s="12"/>
    </row>
    <row r="287" spans="1:16" ht="15.6" customHeight="1">
      <c r="A287" s="116" t="s">
        <v>156</v>
      </c>
      <c r="B287" s="421" t="s">
        <v>254</v>
      </c>
      <c r="C287" s="421"/>
      <c r="D287" s="421"/>
      <c r="E287" s="421"/>
      <c r="F287" s="421"/>
      <c r="G287" s="421"/>
      <c r="H287" s="421"/>
      <c r="I287" s="421"/>
      <c r="J287" s="421"/>
      <c r="K287" s="421"/>
      <c r="L287" s="12"/>
      <c r="N287" s="1"/>
      <c r="O287" s="12"/>
      <c r="P287" s="12"/>
    </row>
    <row r="288" spans="1:16">
      <c r="A288" s="116" t="s">
        <v>3</v>
      </c>
      <c r="B288" s="127" t="s">
        <v>249</v>
      </c>
      <c r="C288" s="154" t="s">
        <v>157</v>
      </c>
      <c r="D288" s="120">
        <v>0</v>
      </c>
      <c r="E288" s="154"/>
      <c r="F288" s="118"/>
      <c r="G288" s="118"/>
      <c r="H288" s="155"/>
      <c r="I288" s="118"/>
      <c r="J288" s="155"/>
      <c r="K288" s="118"/>
      <c r="L288" s="12"/>
      <c r="N288" s="1"/>
      <c r="O288" s="12"/>
      <c r="P288" s="12"/>
    </row>
    <row r="289" spans="1:16" ht="15.6" customHeight="1">
      <c r="A289" s="116"/>
      <c r="B289" s="154"/>
      <c r="C289" s="154" t="s">
        <v>158</v>
      </c>
      <c r="D289" s="120">
        <v>0</v>
      </c>
      <c r="E289" s="421" t="s">
        <v>159</v>
      </c>
      <c r="F289" s="421"/>
      <c r="G289" s="421"/>
      <c r="H289" s="421"/>
      <c r="I289" s="421"/>
      <c r="J289" s="421"/>
      <c r="K289" s="421"/>
      <c r="N289" s="1"/>
      <c r="O289" s="12"/>
      <c r="P289" s="12"/>
    </row>
    <row r="290" spans="1:16" ht="15.6" customHeight="1">
      <c r="A290" s="116"/>
      <c r="B290" s="154"/>
      <c r="C290" s="154" t="s">
        <v>160</v>
      </c>
      <c r="D290" s="120">
        <v>0</v>
      </c>
      <c r="E290" s="421" t="s">
        <v>161</v>
      </c>
      <c r="F290" s="421"/>
      <c r="G290" s="421"/>
      <c r="H290" s="421"/>
      <c r="I290" s="421"/>
      <c r="J290" s="421"/>
      <c r="K290" s="421"/>
      <c r="L290" s="12"/>
      <c r="N290" s="1"/>
      <c r="O290" s="12"/>
      <c r="P290" s="12"/>
    </row>
    <row r="291" spans="1:16" ht="15.6" customHeight="1">
      <c r="A291" s="116" t="s">
        <v>162</v>
      </c>
      <c r="B291" s="421" t="s">
        <v>201</v>
      </c>
      <c r="C291" s="421"/>
      <c r="D291" s="421"/>
      <c r="E291" s="421"/>
      <c r="F291" s="421"/>
      <c r="G291" s="421"/>
      <c r="H291" s="421"/>
      <c r="I291" s="421"/>
      <c r="J291" s="421"/>
      <c r="K291" s="421"/>
      <c r="L291" s="12"/>
      <c r="N291" s="1"/>
      <c r="O291" s="12"/>
      <c r="P291" s="12"/>
    </row>
    <row r="292" spans="1:16" ht="15.6" customHeight="1">
      <c r="A292" s="116" t="s">
        <v>163</v>
      </c>
      <c r="B292" s="421" t="s">
        <v>307</v>
      </c>
      <c r="C292" s="421"/>
      <c r="D292" s="421"/>
      <c r="E292" s="421"/>
      <c r="F292" s="421"/>
      <c r="G292" s="421"/>
      <c r="H292" s="421"/>
      <c r="I292" s="421"/>
      <c r="J292" s="421"/>
      <c r="K292" s="421"/>
      <c r="L292" s="110" t="s">
        <v>193</v>
      </c>
      <c r="N292" s="1"/>
      <c r="O292" s="12"/>
      <c r="P292" s="12"/>
    </row>
    <row r="293" spans="1:16" ht="15.6" customHeight="1">
      <c r="A293" s="116" t="s">
        <v>164</v>
      </c>
      <c r="B293" s="421" t="s">
        <v>272</v>
      </c>
      <c r="C293" s="421"/>
      <c r="D293" s="421"/>
      <c r="E293" s="421"/>
      <c r="F293" s="421"/>
      <c r="G293" s="421"/>
      <c r="H293" s="421"/>
      <c r="I293" s="421"/>
      <c r="J293" s="421"/>
      <c r="K293" s="421"/>
      <c r="L293" s="12"/>
      <c r="N293" s="1"/>
      <c r="O293" s="12"/>
      <c r="P293" s="12"/>
    </row>
    <row r="294" spans="1:16">
      <c r="A294" s="116" t="s">
        <v>165</v>
      </c>
      <c r="B294" s="421" t="s">
        <v>183</v>
      </c>
      <c r="C294" s="421"/>
      <c r="D294" s="421"/>
      <c r="E294" s="421"/>
      <c r="F294" s="421"/>
      <c r="G294" s="421"/>
      <c r="H294" s="421"/>
      <c r="I294" s="421"/>
      <c r="J294" s="421"/>
      <c r="K294" s="421"/>
      <c r="L294" s="12"/>
      <c r="N294" s="1"/>
      <c r="O294" s="39"/>
      <c r="P294" s="12"/>
    </row>
    <row r="295" spans="1:16" ht="15.6" customHeight="1">
      <c r="A295" s="116" t="s">
        <v>166</v>
      </c>
      <c r="B295" s="423" t="s">
        <v>255</v>
      </c>
      <c r="C295" s="423"/>
      <c r="D295" s="423"/>
      <c r="E295" s="423"/>
      <c r="F295" s="423"/>
      <c r="G295" s="423"/>
      <c r="H295" s="423"/>
      <c r="I295" s="423"/>
      <c r="J295" s="423"/>
      <c r="K295" s="423"/>
      <c r="L295" s="12"/>
      <c r="N295" s="1"/>
      <c r="O295" s="39"/>
      <c r="P295" s="12"/>
    </row>
    <row r="296" spans="1:16" ht="15.6" customHeight="1">
      <c r="A296" s="116" t="s">
        <v>167</v>
      </c>
      <c r="B296" s="421" t="s">
        <v>256</v>
      </c>
      <c r="C296" s="421"/>
      <c r="D296" s="421"/>
      <c r="E296" s="421"/>
      <c r="F296" s="421"/>
      <c r="G296" s="421"/>
      <c r="H296" s="421"/>
      <c r="I296" s="421"/>
      <c r="J296" s="421"/>
      <c r="K296" s="421"/>
      <c r="L296" s="12"/>
      <c r="N296" s="1"/>
      <c r="O296" s="12"/>
      <c r="P296" s="12"/>
    </row>
    <row r="297" spans="1:16" ht="15.6" customHeight="1">
      <c r="A297" s="116" t="s">
        <v>168</v>
      </c>
      <c r="B297" s="421" t="s">
        <v>169</v>
      </c>
      <c r="C297" s="421"/>
      <c r="D297" s="421"/>
      <c r="E297" s="421"/>
      <c r="F297" s="421"/>
      <c r="G297" s="421"/>
      <c r="H297" s="421"/>
      <c r="I297" s="421"/>
      <c r="J297" s="421"/>
      <c r="K297" s="421"/>
      <c r="L297" s="12"/>
      <c r="N297" s="1"/>
      <c r="O297" s="12"/>
      <c r="P297" s="12"/>
    </row>
    <row r="298" spans="1:16" ht="15.6" customHeight="1">
      <c r="A298" s="116" t="s">
        <v>184</v>
      </c>
      <c r="B298" s="421" t="s">
        <v>308</v>
      </c>
      <c r="C298" s="421"/>
      <c r="D298" s="421"/>
      <c r="E298" s="421"/>
      <c r="F298" s="421"/>
      <c r="G298" s="421"/>
      <c r="H298" s="421"/>
      <c r="I298" s="421"/>
      <c r="J298" s="421"/>
      <c r="K298" s="421"/>
      <c r="L298" s="12"/>
      <c r="N298" s="1"/>
      <c r="O298" s="12"/>
      <c r="P298" s="12"/>
    </row>
    <row r="299" spans="1:16" ht="15.6" customHeight="1">
      <c r="A299" s="122" t="s">
        <v>185</v>
      </c>
      <c r="B299" s="424" t="s">
        <v>271</v>
      </c>
      <c r="C299" s="424"/>
      <c r="D299" s="424"/>
      <c r="E299" s="424"/>
      <c r="F299" s="424"/>
      <c r="G299" s="424"/>
      <c r="H299" s="424"/>
      <c r="I299" s="424"/>
      <c r="J299" s="424"/>
      <c r="K299" s="424"/>
      <c r="L299" s="12"/>
      <c r="N299" s="1"/>
      <c r="O299" s="12"/>
      <c r="P299" s="12"/>
    </row>
    <row r="300" spans="1:16" ht="15.6" customHeight="1">
      <c r="A300" s="122" t="s">
        <v>196</v>
      </c>
      <c r="B300" s="424" t="s">
        <v>297</v>
      </c>
      <c r="C300" s="424"/>
      <c r="D300" s="424"/>
      <c r="E300" s="424"/>
      <c r="F300" s="424"/>
      <c r="G300" s="424"/>
      <c r="H300" s="424"/>
      <c r="I300" s="424"/>
      <c r="J300" s="424"/>
      <c r="K300" s="424"/>
      <c r="L300" s="12"/>
      <c r="N300" s="1"/>
      <c r="O300" s="12"/>
      <c r="P300" s="12"/>
    </row>
    <row r="301" spans="1:16" ht="15.6" customHeight="1">
      <c r="A301" s="123" t="s">
        <v>198</v>
      </c>
      <c r="B301" s="424" t="s">
        <v>298</v>
      </c>
      <c r="C301" s="424"/>
      <c r="D301" s="424"/>
      <c r="E301" s="424"/>
      <c r="F301" s="424"/>
      <c r="G301" s="424"/>
      <c r="H301" s="424"/>
      <c r="I301" s="424"/>
      <c r="J301" s="424"/>
      <c r="K301" s="424"/>
      <c r="L301" s="12"/>
      <c r="N301" s="53"/>
      <c r="O301" s="12"/>
      <c r="P301" s="12"/>
    </row>
    <row r="302" spans="1:16" ht="15.6" customHeight="1">
      <c r="A302" s="123" t="s">
        <v>203</v>
      </c>
      <c r="B302" s="424" t="s">
        <v>303</v>
      </c>
      <c r="C302" s="424"/>
      <c r="D302" s="424"/>
      <c r="E302" s="424"/>
      <c r="F302" s="424"/>
      <c r="G302" s="424"/>
      <c r="H302" s="424"/>
      <c r="I302" s="424"/>
      <c r="J302" s="424"/>
      <c r="K302" s="424"/>
      <c r="L302" s="12"/>
      <c r="N302" s="53"/>
      <c r="O302" s="12"/>
      <c r="P302" s="12"/>
    </row>
    <row r="303" spans="1:16" s="59" customFormat="1" ht="15.6" customHeight="1">
      <c r="A303" s="122" t="s">
        <v>204</v>
      </c>
      <c r="B303" s="424" t="s">
        <v>304</v>
      </c>
      <c r="C303" s="424"/>
      <c r="D303" s="424"/>
      <c r="E303" s="424"/>
      <c r="F303" s="424"/>
      <c r="G303" s="424"/>
      <c r="H303" s="424"/>
      <c r="I303" s="424"/>
      <c r="J303" s="424"/>
      <c r="K303" s="424"/>
      <c r="L303" s="129"/>
      <c r="N303" s="57"/>
      <c r="O303" s="129"/>
      <c r="P303" s="129"/>
    </row>
    <row r="304" spans="1:16" s="70" customFormat="1" ht="15.6" customHeight="1">
      <c r="A304" s="123" t="s">
        <v>282</v>
      </c>
      <c r="B304" s="424" t="s">
        <v>305</v>
      </c>
      <c r="C304" s="424"/>
      <c r="D304" s="424"/>
      <c r="E304" s="424"/>
      <c r="F304" s="424"/>
      <c r="G304" s="424"/>
      <c r="H304" s="424"/>
      <c r="I304" s="424"/>
      <c r="J304" s="424"/>
      <c r="K304" s="424"/>
      <c r="L304" s="72"/>
      <c r="N304" s="69"/>
      <c r="O304" s="72"/>
      <c r="P304" s="72"/>
    </row>
    <row r="305" spans="1:16" s="70" customFormat="1" ht="15.6" customHeight="1">
      <c r="A305" s="122" t="s">
        <v>283</v>
      </c>
      <c r="B305" s="424" t="s">
        <v>306</v>
      </c>
      <c r="C305" s="424"/>
      <c r="D305" s="424"/>
      <c r="E305" s="424"/>
      <c r="F305" s="424"/>
      <c r="G305" s="424"/>
      <c r="H305" s="424"/>
      <c r="I305" s="424"/>
      <c r="J305" s="424"/>
      <c r="K305" s="424"/>
      <c r="L305" s="72"/>
      <c r="N305" s="69"/>
      <c r="O305" s="72"/>
      <c r="P305" s="72"/>
    </row>
    <row r="306" spans="1:16" s="70" customFormat="1">
      <c r="A306" s="122" t="s">
        <v>284</v>
      </c>
      <c r="B306" s="136" t="s">
        <v>285</v>
      </c>
      <c r="C306" s="126"/>
      <c r="D306" s="126"/>
      <c r="E306" s="126"/>
      <c r="F306" s="126"/>
      <c r="G306" s="126"/>
      <c r="H306" s="126"/>
      <c r="I306" s="126"/>
      <c r="J306" s="126"/>
      <c r="K306" s="126"/>
      <c r="L306" s="72"/>
      <c r="N306" s="69"/>
      <c r="O306" s="72"/>
      <c r="P306" s="72"/>
    </row>
    <row r="307" spans="1:16" s="70" customFormat="1">
      <c r="A307" s="122" t="s">
        <v>286</v>
      </c>
      <c r="B307" s="137" t="s">
        <v>287</v>
      </c>
      <c r="C307" s="126"/>
      <c r="D307" s="126"/>
      <c r="E307" s="126"/>
      <c r="F307" s="126"/>
      <c r="G307" s="126"/>
      <c r="H307" s="126"/>
      <c r="I307" s="126"/>
      <c r="J307" s="126"/>
      <c r="K307" s="126"/>
      <c r="L307" s="72"/>
      <c r="N307" s="69"/>
      <c r="O307" s="72"/>
      <c r="P307" s="72"/>
    </row>
    <row r="308" spans="1:16" s="70" customFormat="1">
      <c r="A308" s="125"/>
      <c r="B308" s="124"/>
      <c r="C308" s="126"/>
      <c r="D308" s="126"/>
      <c r="E308" s="126"/>
      <c r="F308" s="126"/>
      <c r="G308" s="126"/>
      <c r="H308" s="126"/>
      <c r="I308" s="126"/>
      <c r="J308" s="126"/>
      <c r="K308" s="126"/>
      <c r="L308" s="72"/>
      <c r="N308" s="69"/>
      <c r="O308" s="72"/>
      <c r="P308" s="72"/>
    </row>
    <row r="309" spans="1:16" s="70" customFormat="1">
      <c r="A309" s="122"/>
      <c r="B309" s="153"/>
      <c r="C309" s="155"/>
      <c r="D309" s="155"/>
      <c r="E309" s="155"/>
      <c r="F309" s="155"/>
      <c r="G309" s="155"/>
      <c r="H309" s="155"/>
      <c r="I309" s="155"/>
      <c r="J309" s="155"/>
      <c r="K309" s="155"/>
      <c r="L309" s="72"/>
      <c r="N309" s="69"/>
      <c r="O309" s="72"/>
      <c r="P309" s="72"/>
    </row>
    <row r="310" spans="1:16">
      <c r="A310" s="1"/>
      <c r="B310" s="11"/>
      <c r="C310" s="11"/>
      <c r="D310" s="11"/>
      <c r="E310" s="11"/>
      <c r="F310" s="11"/>
      <c r="G310" s="11"/>
      <c r="H310" s="11"/>
      <c r="I310" s="11"/>
      <c r="J310" s="11"/>
      <c r="K310" s="11"/>
      <c r="N310" s="1"/>
      <c r="O310" s="12"/>
      <c r="P310" s="12"/>
    </row>
    <row r="311" spans="1:16">
      <c r="A311" s="1"/>
      <c r="B311" s="11"/>
      <c r="C311" s="11"/>
      <c r="D311" s="11"/>
      <c r="E311" s="11"/>
      <c r="F311" s="11"/>
      <c r="G311" s="11"/>
      <c r="H311" s="11"/>
      <c r="I311" s="11"/>
      <c r="J311" s="11"/>
      <c r="K311" s="11"/>
      <c r="N311" s="1"/>
      <c r="O311" s="12"/>
      <c r="P311" s="12"/>
    </row>
    <row r="312" spans="1:16">
      <c r="A312" s="1"/>
      <c r="B312" s="11"/>
      <c r="C312" s="11"/>
      <c r="D312" s="11"/>
      <c r="E312" s="11"/>
      <c r="F312" s="11"/>
      <c r="G312" s="11"/>
      <c r="H312" s="11"/>
      <c r="I312" s="11"/>
      <c r="J312" s="11"/>
      <c r="K312" s="11"/>
      <c r="N312" s="1"/>
      <c r="O312" s="12"/>
      <c r="P312" s="12"/>
    </row>
    <row r="313" spans="1:16">
      <c r="A313" s="1"/>
      <c r="B313" s="11"/>
      <c r="C313" s="11"/>
      <c r="D313" s="11"/>
      <c r="E313" s="11"/>
      <c r="F313" s="11"/>
      <c r="G313" s="11"/>
      <c r="H313" s="11"/>
      <c r="I313" s="11"/>
      <c r="J313" s="11"/>
      <c r="K313" s="11"/>
      <c r="N313" s="1"/>
      <c r="O313" s="12"/>
      <c r="P313" s="12"/>
    </row>
    <row r="314" spans="1:16">
      <c r="A314" s="1"/>
      <c r="B314" s="11"/>
      <c r="C314" s="11"/>
      <c r="D314" s="11"/>
      <c r="E314" s="11"/>
      <c r="F314" s="11"/>
      <c r="G314" s="11"/>
      <c r="H314" s="11"/>
      <c r="I314" s="11"/>
      <c r="J314" s="11"/>
      <c r="K314" s="11"/>
      <c r="N314" s="1"/>
      <c r="O314" s="12"/>
      <c r="P314" s="12"/>
    </row>
    <row r="315" spans="1:16">
      <c r="A315" s="1"/>
      <c r="B315" s="11"/>
      <c r="C315" s="11"/>
      <c r="D315" s="11"/>
      <c r="E315" s="11"/>
      <c r="F315" s="11"/>
      <c r="G315" s="11"/>
      <c r="H315" s="11"/>
      <c r="I315" s="11"/>
      <c r="J315" s="11"/>
      <c r="K315" s="11"/>
      <c r="N315" s="1"/>
      <c r="O315" s="12"/>
      <c r="P315" s="12"/>
    </row>
    <row r="316" spans="1:16">
      <c r="A316" s="1"/>
      <c r="B316" s="11"/>
      <c r="C316" s="11"/>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1"/>
      <c r="C320" s="11"/>
      <c r="D320" s="11"/>
      <c r="E320" s="11"/>
      <c r="F320" s="11"/>
      <c r="G320" s="11"/>
      <c r="H320" s="11"/>
      <c r="I320" s="11"/>
      <c r="J320" s="11"/>
      <c r="K320" s="11"/>
      <c r="N320" s="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B325" s="12"/>
      <c r="C325" s="12"/>
      <c r="D325" s="12"/>
      <c r="E325" s="12"/>
      <c r="F325" s="12"/>
      <c r="G325" s="12"/>
      <c r="H325" s="12"/>
      <c r="I325" s="12"/>
      <c r="J325" s="11"/>
      <c r="K325" s="11"/>
      <c r="N325" s="1"/>
      <c r="O325" s="12"/>
      <c r="P325" s="12"/>
    </row>
    <row r="326" spans="1:16">
      <c r="B326" s="12"/>
      <c r="C326" s="12"/>
      <c r="D326" s="12"/>
      <c r="E326" s="12"/>
      <c r="F326" s="12"/>
      <c r="G326" s="12"/>
      <c r="H326" s="12"/>
      <c r="I326" s="12"/>
      <c r="J326" s="12"/>
      <c r="K326" s="12"/>
      <c r="N326" s="1"/>
      <c r="O326" s="12"/>
      <c r="P326" s="12"/>
    </row>
    <row r="327" spans="1:16">
      <c r="B327" s="12"/>
      <c r="C327" s="12"/>
      <c r="D327" s="12"/>
      <c r="E327" s="12"/>
      <c r="F327" s="12"/>
      <c r="G327" s="12"/>
      <c r="H327" s="12"/>
      <c r="I327" s="12"/>
      <c r="J327" s="12"/>
      <c r="K327" s="12"/>
      <c r="N327" s="1"/>
      <c r="O327" s="12"/>
      <c r="P327" s="12"/>
    </row>
    <row r="328" spans="1:16">
      <c r="B328" s="12"/>
      <c r="C328" s="12"/>
      <c r="D328" s="12"/>
      <c r="E328" s="12"/>
      <c r="F328" s="12"/>
      <c r="G328" s="12"/>
      <c r="H328" s="12"/>
      <c r="I328" s="12"/>
      <c r="J328" s="12"/>
      <c r="K328" s="12"/>
      <c r="N328" s="12"/>
      <c r="O328" s="12"/>
      <c r="P328" s="12"/>
    </row>
    <row r="329" spans="1:16">
      <c r="B329" s="12"/>
      <c r="C329" s="12"/>
      <c r="D329" s="12"/>
      <c r="E329" s="12"/>
      <c r="F329" s="12"/>
      <c r="G329" s="12"/>
      <c r="H329" s="12"/>
      <c r="I329" s="12"/>
      <c r="J329" s="12"/>
      <c r="K329" s="12"/>
      <c r="N329" s="12"/>
      <c r="O329" s="12"/>
      <c r="P329" s="12"/>
    </row>
    <row r="330" spans="1:16">
      <c r="B330" s="12"/>
      <c r="C330" s="12"/>
      <c r="D330" s="12"/>
      <c r="E330" s="12"/>
      <c r="F330" s="12"/>
      <c r="G330" s="12"/>
      <c r="H330" s="12"/>
      <c r="I330" s="12"/>
      <c r="J330" s="12"/>
      <c r="K330" s="12"/>
      <c r="N330" s="12"/>
      <c r="O330" s="12"/>
      <c r="P330" s="12"/>
    </row>
    <row r="331" spans="1:16">
      <c r="B331" s="12"/>
      <c r="C331" s="12"/>
      <c r="D331" s="12"/>
      <c r="E331" s="12"/>
      <c r="F331" s="12"/>
      <c r="G331" s="12"/>
      <c r="H331" s="12"/>
      <c r="I331" s="12"/>
      <c r="J331" s="12"/>
      <c r="K331" s="12"/>
      <c r="N331" s="12"/>
      <c r="O331" s="12"/>
      <c r="P331" s="12"/>
    </row>
    <row r="332" spans="1:16">
      <c r="B332" s="12"/>
      <c r="C332" s="12"/>
      <c r="D332" s="12"/>
      <c r="E332" s="12"/>
      <c r="F332" s="12"/>
      <c r="G332" s="12"/>
      <c r="H332" s="12"/>
      <c r="I332" s="12"/>
      <c r="J332" s="12"/>
      <c r="K332" s="12"/>
      <c r="N332" s="12"/>
      <c r="O332" s="12"/>
      <c r="P332" s="12"/>
    </row>
    <row r="333" spans="1:16">
      <c r="B333" s="12"/>
      <c r="C333" s="12"/>
      <c r="D333" s="12"/>
      <c r="E333" s="12"/>
      <c r="F333" s="12"/>
      <c r="G333" s="12"/>
      <c r="H333" s="12"/>
      <c r="I333" s="12"/>
      <c r="J333" s="12"/>
      <c r="K333" s="12"/>
      <c r="N333" s="12"/>
      <c r="O333" s="12"/>
      <c r="P333" s="12"/>
    </row>
    <row r="334" spans="1:16">
      <c r="J334" s="12"/>
      <c r="K334" s="12"/>
      <c r="N334" s="12"/>
      <c r="O334" s="12"/>
      <c r="P334" s="12"/>
    </row>
    <row r="335" spans="1:16">
      <c r="N335" s="12"/>
      <c r="O335" s="12"/>
      <c r="P335" s="12"/>
    </row>
    <row r="336" spans="1:16">
      <c r="N336" s="12"/>
      <c r="O336" s="12"/>
      <c r="P336" s="12"/>
    </row>
  </sheetData>
  <mergeCells count="29">
    <mergeCell ref="B305:K305"/>
    <mergeCell ref="B294:K294"/>
    <mergeCell ref="B295:K295"/>
    <mergeCell ref="B296:K296"/>
    <mergeCell ref="B297:K297"/>
    <mergeCell ref="B298:K298"/>
    <mergeCell ref="B299:K299"/>
    <mergeCell ref="B300:K300"/>
    <mergeCell ref="B301:K301"/>
    <mergeCell ref="B302:K302"/>
    <mergeCell ref="B303:K303"/>
    <mergeCell ref="B304:K304"/>
    <mergeCell ref="B293:K293"/>
    <mergeCell ref="B281:K281"/>
    <mergeCell ref="B282:K282"/>
    <mergeCell ref="B283:K283"/>
    <mergeCell ref="B284:K284"/>
    <mergeCell ref="B285:K285"/>
    <mergeCell ref="B286:K286"/>
    <mergeCell ref="B287:K287"/>
    <mergeCell ref="E289:K289"/>
    <mergeCell ref="E290:K290"/>
    <mergeCell ref="B291:K291"/>
    <mergeCell ref="B292:K292"/>
    <mergeCell ref="B280:K280"/>
    <mergeCell ref="C269:D269"/>
    <mergeCell ref="B277:K277"/>
    <mergeCell ref="B278:K278"/>
    <mergeCell ref="B279:K279"/>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topLeftCell="A2" zoomScale="80" zoomScaleNormal="80" workbookViewId="0">
      <selection activeCell="C45" sqref="C45"/>
    </sheetView>
  </sheetViews>
  <sheetFormatPr defaultColWidth="7.44140625" defaultRowHeight="15"/>
  <cols>
    <col min="1" max="1" width="4.21875" style="189" customWidth="1"/>
    <col min="2" max="2" width="16.6640625" style="173" customWidth="1"/>
    <col min="3" max="3" width="55.5546875" style="173" customWidth="1"/>
    <col min="4" max="4" width="54.21875" style="173" customWidth="1"/>
    <col min="5" max="5" width="1.6640625" style="173" customWidth="1"/>
    <col min="6" max="6" width="10.33203125" style="173" customWidth="1"/>
    <col min="7" max="7" width="7.44140625" style="173"/>
    <col min="8" max="30" width="7.44140625" style="174"/>
    <col min="31" max="31" width="24.21875" style="174" bestFit="1" customWidth="1"/>
    <col min="32" max="16384" width="7.44140625" style="174"/>
  </cols>
  <sheetData>
    <row r="1" spans="1:7">
      <c r="A1" s="189" t="s">
        <v>3</v>
      </c>
    </row>
    <row r="5" spans="1:7" ht="21">
      <c r="B5" s="175" t="s">
        <v>336</v>
      </c>
    </row>
    <row r="7" spans="1:7">
      <c r="A7" s="189">
        <v>1</v>
      </c>
      <c r="B7" s="173" t="s">
        <v>337</v>
      </c>
      <c r="C7" s="176" t="s">
        <v>312</v>
      </c>
    </row>
    <row r="8" spans="1:7">
      <c r="A8" s="189">
        <v>2</v>
      </c>
      <c r="C8" s="177"/>
    </row>
    <row r="9" spans="1:7">
      <c r="A9" s="189">
        <v>3</v>
      </c>
      <c r="B9" s="173" t="s">
        <v>338</v>
      </c>
      <c r="C9" s="178" t="s">
        <v>335</v>
      </c>
    </row>
    <row r="10" spans="1:7">
      <c r="A10" s="189">
        <v>4</v>
      </c>
      <c r="B10" s="173" t="s">
        <v>357</v>
      </c>
      <c r="C10" s="178"/>
    </row>
    <row r="11" spans="1:7">
      <c r="A11" s="189">
        <v>5</v>
      </c>
      <c r="C11" s="179"/>
    </row>
    <row r="12" spans="1:7">
      <c r="A12" s="189">
        <v>6</v>
      </c>
      <c r="B12" s="173" t="s">
        <v>339</v>
      </c>
      <c r="C12" s="178" t="s">
        <v>756</v>
      </c>
    </row>
    <row r="13" spans="1:7">
      <c r="A13" s="189">
        <v>7</v>
      </c>
    </row>
    <row r="14" spans="1:7">
      <c r="A14" s="189">
        <v>8</v>
      </c>
      <c r="B14" s="180" t="s">
        <v>340</v>
      </c>
      <c r="C14" s="181"/>
      <c r="D14" s="180" t="s">
        <v>341</v>
      </c>
      <c r="E14" s="181"/>
      <c r="F14" s="180" t="s">
        <v>342</v>
      </c>
      <c r="G14" s="181"/>
    </row>
    <row r="15" spans="1:7">
      <c r="A15" s="189">
        <v>9</v>
      </c>
      <c r="B15" s="182"/>
      <c r="C15" s="182"/>
      <c r="D15" s="182"/>
      <c r="E15" s="182"/>
      <c r="F15" s="182"/>
      <c r="G15" s="182"/>
    </row>
    <row r="16" spans="1:7">
      <c r="A16" s="189">
        <v>10</v>
      </c>
      <c r="B16" s="173" t="s">
        <v>343</v>
      </c>
      <c r="D16" s="183" t="s">
        <v>757</v>
      </c>
      <c r="E16" s="184" t="s">
        <v>112</v>
      </c>
      <c r="F16" s="185">
        <f>1192786.25+781218.81+381146.85</f>
        <v>2355151.91</v>
      </c>
    </row>
    <row r="17" spans="1:6" s="174" customFormat="1">
      <c r="A17" s="189">
        <v>11</v>
      </c>
      <c r="B17" s="173" t="s">
        <v>344</v>
      </c>
      <c r="C17" s="173"/>
      <c r="D17" s="183"/>
      <c r="E17" s="184"/>
      <c r="F17" s="185"/>
    </row>
    <row r="18" spans="1:6" s="174" customFormat="1">
      <c r="A18" s="189">
        <v>12</v>
      </c>
      <c r="B18" s="173" t="s">
        <v>345</v>
      </c>
      <c r="C18" s="173"/>
      <c r="D18" s="183"/>
      <c r="E18" s="184"/>
      <c r="F18" s="185"/>
    </row>
    <row r="19" spans="1:6" s="174" customFormat="1">
      <c r="A19" s="189">
        <v>13</v>
      </c>
      <c r="B19" s="173" t="s">
        <v>346</v>
      </c>
      <c r="C19" s="173"/>
      <c r="D19" s="173" t="s">
        <v>358</v>
      </c>
      <c r="E19" s="173" t="s">
        <v>112</v>
      </c>
      <c r="F19" s="186">
        <f>SUM(F16:F18)</f>
        <v>2355151.91</v>
      </c>
    </row>
    <row r="20" spans="1:6" s="174" customFormat="1">
      <c r="A20" s="189">
        <v>14</v>
      </c>
      <c r="B20" s="173"/>
      <c r="C20" s="173"/>
      <c r="D20" s="173"/>
      <c r="E20" s="173"/>
      <c r="F20" s="173"/>
    </row>
    <row r="21" spans="1:6" s="174" customFormat="1">
      <c r="A21" s="189">
        <v>15</v>
      </c>
      <c r="B21" s="173" t="s">
        <v>347</v>
      </c>
      <c r="C21" s="173"/>
      <c r="D21" s="183" t="s">
        <v>758</v>
      </c>
      <c r="E21" s="184"/>
      <c r="F21" s="185">
        <v>488014.99600000004</v>
      </c>
    </row>
    <row r="22" spans="1:6" s="174" customFormat="1">
      <c r="A22" s="189">
        <v>16</v>
      </c>
      <c r="B22" s="173"/>
      <c r="C22" s="173"/>
      <c r="D22" s="173"/>
      <c r="E22" s="173"/>
      <c r="F22" s="173"/>
    </row>
    <row r="23" spans="1:6" s="174" customFormat="1">
      <c r="A23" s="189">
        <v>17</v>
      </c>
      <c r="B23" s="187" t="s">
        <v>348</v>
      </c>
      <c r="C23" s="173"/>
      <c r="D23" s="173" t="s">
        <v>359</v>
      </c>
      <c r="E23" s="173" t="s">
        <v>112</v>
      </c>
      <c r="F23" s="188">
        <f>F16-F21</f>
        <v>1867136.9140000001</v>
      </c>
    </row>
    <row r="24" spans="1:6" s="174" customFormat="1">
      <c r="A24" s="189">
        <v>18</v>
      </c>
      <c r="B24" s="173"/>
      <c r="C24" s="173"/>
      <c r="D24" s="173"/>
      <c r="E24" s="173"/>
      <c r="F24" s="173"/>
    </row>
    <row r="25" spans="1:6" s="174" customFormat="1">
      <c r="A25" s="189">
        <v>19</v>
      </c>
      <c r="B25" s="187" t="s">
        <v>349</v>
      </c>
      <c r="C25" s="173"/>
      <c r="D25" s="183"/>
      <c r="E25" s="184"/>
      <c r="F25" s="185"/>
    </row>
    <row r="26" spans="1:6" s="174" customFormat="1">
      <c r="A26" s="189">
        <v>20</v>
      </c>
      <c r="B26" s="173"/>
      <c r="C26" s="173"/>
      <c r="D26" s="173"/>
      <c r="E26" s="173"/>
      <c r="F26" s="173"/>
    </row>
    <row r="27" spans="1:6" s="174" customFormat="1">
      <c r="A27" s="189">
        <v>21</v>
      </c>
      <c r="B27" s="187" t="s">
        <v>360</v>
      </c>
      <c r="C27" s="173"/>
      <c r="D27" s="183" t="s">
        <v>770</v>
      </c>
      <c r="E27" s="173" t="s">
        <v>112</v>
      </c>
      <c r="F27" s="185">
        <v>131263</v>
      </c>
    </row>
    <row r="28" spans="1:6" s="174" customFormat="1">
      <c r="A28" s="189">
        <v>22</v>
      </c>
      <c r="B28" s="173"/>
      <c r="C28" s="173"/>
      <c r="D28" s="173"/>
      <c r="E28" s="173"/>
      <c r="F28" s="173"/>
    </row>
    <row r="29" spans="1:6" s="174" customFormat="1">
      <c r="A29" s="189">
        <v>23</v>
      </c>
      <c r="B29" s="187" t="s">
        <v>350</v>
      </c>
      <c r="C29" s="173"/>
      <c r="D29" s="173" t="s">
        <v>361</v>
      </c>
      <c r="E29" s="173" t="s">
        <v>112</v>
      </c>
      <c r="F29" s="188">
        <f>F23+F25-F27</f>
        <v>1735873.9140000001</v>
      </c>
    </row>
    <row r="30" spans="1:6" s="174" customFormat="1">
      <c r="A30" s="189">
        <v>24</v>
      </c>
      <c r="B30" s="173"/>
      <c r="C30" s="173"/>
      <c r="D30" s="173"/>
      <c r="E30" s="173"/>
      <c r="F30" s="173"/>
    </row>
    <row r="31" spans="1:6" s="174" customFormat="1">
      <c r="A31" s="189">
        <v>25</v>
      </c>
      <c r="B31" s="173" t="s">
        <v>362</v>
      </c>
      <c r="C31" s="173"/>
      <c r="D31" s="173"/>
      <c r="E31" s="173"/>
      <c r="F31" s="173"/>
    </row>
    <row r="32" spans="1:6" s="174" customFormat="1">
      <c r="A32" s="189">
        <v>26</v>
      </c>
      <c r="B32" s="173"/>
      <c r="C32" s="173"/>
      <c r="D32" s="173"/>
      <c r="E32" s="173"/>
      <c r="F32" s="173"/>
    </row>
    <row r="33" spans="1:2" s="174" customFormat="1">
      <c r="A33" s="189">
        <v>27</v>
      </c>
      <c r="B33" s="173" t="s">
        <v>351</v>
      </c>
    </row>
    <row r="34" spans="1:2" s="174" customFormat="1">
      <c r="A34" s="189">
        <v>28</v>
      </c>
      <c r="B34" s="173" t="s">
        <v>352</v>
      </c>
    </row>
    <row r="35" spans="1:2" s="174" customFormat="1">
      <c r="A35" s="189">
        <v>29</v>
      </c>
      <c r="B35" s="173"/>
    </row>
    <row r="36" spans="1:2" s="174" customFormat="1">
      <c r="A36" s="189">
        <v>30</v>
      </c>
      <c r="B36" s="173" t="s">
        <v>353</v>
      </c>
    </row>
    <row r="37" spans="1:2" s="174" customFormat="1">
      <c r="A37" s="189">
        <v>31</v>
      </c>
      <c r="B37" s="173" t="s">
        <v>354</v>
      </c>
    </row>
    <row r="38" spans="1:2" s="174" customFormat="1">
      <c r="A38" s="189">
        <v>32</v>
      </c>
      <c r="B38" s="173" t="s">
        <v>355</v>
      </c>
    </row>
    <row r="39" spans="1:2" s="174" customFormat="1">
      <c r="A39" s="189">
        <v>33</v>
      </c>
      <c r="B39" s="173" t="s">
        <v>356</v>
      </c>
    </row>
  </sheetData>
  <pageMargins left="0.25" right="0.25" top="0.75" bottom="0.75" header="0.3" footer="0.3"/>
  <pageSetup scale="79" fitToHeight="0" orientation="landscape" r:id="rId1"/>
  <drawing r:id="rId2"/>
</worksheet>
</file>

<file path=xl/worksheets/sheet4.xml><?xml version="1.0" encoding="utf-8"?>
<worksheet xmlns="http://schemas.openxmlformats.org/spreadsheetml/2006/main" xmlns:r="http://schemas.openxmlformats.org/officeDocument/2006/relationships">
  <dimension ref="A1:S205"/>
  <sheetViews>
    <sheetView topLeftCell="A32" zoomScale="80" zoomScaleNormal="80" workbookViewId="0">
      <selection activeCell="H121" sqref="H121"/>
    </sheetView>
  </sheetViews>
  <sheetFormatPr defaultColWidth="8.88671875" defaultRowHeight="15"/>
  <cols>
    <col min="1" max="1" width="38.33203125" style="191" customWidth="1"/>
    <col min="2" max="2" width="18.77734375" style="191" customWidth="1"/>
    <col min="3" max="3" width="17.33203125" style="191" customWidth="1"/>
    <col min="4" max="4" width="18.109375" style="191" customWidth="1"/>
    <col min="5" max="5" width="20.109375" style="191" customWidth="1"/>
    <col min="6" max="6" width="19.109375" style="191" customWidth="1"/>
    <col min="7" max="7" width="26.88671875" style="191" customWidth="1"/>
    <col min="8" max="8" width="12.33203125" style="196" customWidth="1"/>
    <col min="9" max="9" width="8.88671875" style="191"/>
    <col min="10" max="10" width="2.109375" style="191" customWidth="1"/>
    <col min="11" max="11" width="9.6640625" style="196" customWidth="1"/>
    <col min="12" max="12" width="2.88671875" style="196" customWidth="1"/>
    <col min="13" max="13" width="9.77734375" style="196" customWidth="1"/>
    <col min="14" max="14" width="8.44140625" style="196" customWidth="1"/>
    <col min="15" max="15" width="15.109375" style="191" customWidth="1"/>
    <col min="16" max="256" width="8.88671875" style="191"/>
    <col min="257" max="257" width="38.33203125" style="191" customWidth="1"/>
    <col min="258" max="258" width="18.77734375" style="191" customWidth="1"/>
    <col min="259" max="259" width="17.33203125" style="191" customWidth="1"/>
    <col min="260" max="260" width="18.109375" style="191" customWidth="1"/>
    <col min="261" max="262" width="19.109375" style="191" customWidth="1"/>
    <col min="263" max="263" width="18.5546875" style="191" customWidth="1"/>
    <col min="264" max="264" width="12.33203125" style="191" customWidth="1"/>
    <col min="265" max="265" width="8.88671875" style="191"/>
    <col min="266" max="266" width="2.109375" style="191" customWidth="1"/>
    <col min="267" max="267" width="9.6640625" style="191" customWidth="1"/>
    <col min="268" max="268" width="2.88671875" style="191" customWidth="1"/>
    <col min="269" max="269" width="9.77734375" style="191" customWidth="1"/>
    <col min="270" max="270" width="8.44140625" style="191" customWidth="1"/>
    <col min="271" max="271" width="15.109375" style="191" customWidth="1"/>
    <col min="272" max="512" width="8.88671875" style="191"/>
    <col min="513" max="513" width="38.33203125" style="191" customWidth="1"/>
    <col min="514" max="514" width="18.77734375" style="191" customWidth="1"/>
    <col min="515" max="515" width="17.33203125" style="191" customWidth="1"/>
    <col min="516" max="516" width="18.109375" style="191" customWidth="1"/>
    <col min="517" max="518" width="19.109375" style="191" customWidth="1"/>
    <col min="519" max="519" width="18.5546875" style="191" customWidth="1"/>
    <col min="520" max="520" width="12.33203125" style="191" customWidth="1"/>
    <col min="521" max="521" width="8.88671875" style="191"/>
    <col min="522" max="522" width="2.109375" style="191" customWidth="1"/>
    <col min="523" max="523" width="9.6640625" style="191" customWidth="1"/>
    <col min="524" max="524" width="2.88671875" style="191" customWidth="1"/>
    <col min="525" max="525" width="9.77734375" style="191" customWidth="1"/>
    <col min="526" max="526" width="8.44140625" style="191" customWidth="1"/>
    <col min="527" max="527" width="15.109375" style="191" customWidth="1"/>
    <col min="528" max="768" width="8.88671875" style="191"/>
    <col min="769" max="769" width="38.33203125" style="191" customWidth="1"/>
    <col min="770" max="770" width="18.77734375" style="191" customWidth="1"/>
    <col min="771" max="771" width="17.33203125" style="191" customWidth="1"/>
    <col min="772" max="772" width="18.109375" style="191" customWidth="1"/>
    <col min="773" max="774" width="19.109375" style="191" customWidth="1"/>
    <col min="775" max="775" width="18.5546875" style="191" customWidth="1"/>
    <col min="776" max="776" width="12.33203125" style="191" customWidth="1"/>
    <col min="777" max="777" width="8.88671875" style="191"/>
    <col min="778" max="778" width="2.109375" style="191" customWidth="1"/>
    <col min="779" max="779" width="9.6640625" style="191" customWidth="1"/>
    <col min="780" max="780" width="2.88671875" style="191" customWidth="1"/>
    <col min="781" max="781" width="9.77734375" style="191" customWidth="1"/>
    <col min="782" max="782" width="8.44140625" style="191" customWidth="1"/>
    <col min="783" max="783" width="15.109375" style="191" customWidth="1"/>
    <col min="784" max="1024" width="8.88671875" style="191"/>
    <col min="1025" max="1025" width="38.33203125" style="191" customWidth="1"/>
    <col min="1026" max="1026" width="18.77734375" style="191" customWidth="1"/>
    <col min="1027" max="1027" width="17.33203125" style="191" customWidth="1"/>
    <col min="1028" max="1028" width="18.109375" style="191" customWidth="1"/>
    <col min="1029" max="1030" width="19.109375" style="191" customWidth="1"/>
    <col min="1031" max="1031" width="18.5546875" style="191" customWidth="1"/>
    <col min="1032" max="1032" width="12.33203125" style="191" customWidth="1"/>
    <col min="1033" max="1033" width="8.88671875" style="191"/>
    <col min="1034" max="1034" width="2.109375" style="191" customWidth="1"/>
    <col min="1035" max="1035" width="9.6640625" style="191" customWidth="1"/>
    <col min="1036" max="1036" width="2.88671875" style="191" customWidth="1"/>
    <col min="1037" max="1037" width="9.77734375" style="191" customWidth="1"/>
    <col min="1038" max="1038" width="8.44140625" style="191" customWidth="1"/>
    <col min="1039" max="1039" width="15.109375" style="191" customWidth="1"/>
    <col min="1040" max="1280" width="8.88671875" style="191"/>
    <col min="1281" max="1281" width="38.33203125" style="191" customWidth="1"/>
    <col min="1282" max="1282" width="18.77734375" style="191" customWidth="1"/>
    <col min="1283" max="1283" width="17.33203125" style="191" customWidth="1"/>
    <col min="1284" max="1284" width="18.109375" style="191" customWidth="1"/>
    <col min="1285" max="1286" width="19.109375" style="191" customWidth="1"/>
    <col min="1287" max="1287" width="18.5546875" style="191" customWidth="1"/>
    <col min="1288" max="1288" width="12.33203125" style="191" customWidth="1"/>
    <col min="1289" max="1289" width="8.88671875" style="191"/>
    <col min="1290" max="1290" width="2.109375" style="191" customWidth="1"/>
    <col min="1291" max="1291" width="9.6640625" style="191" customWidth="1"/>
    <col min="1292" max="1292" width="2.88671875" style="191" customWidth="1"/>
    <col min="1293" max="1293" width="9.77734375" style="191" customWidth="1"/>
    <col min="1294" max="1294" width="8.44140625" style="191" customWidth="1"/>
    <col min="1295" max="1295" width="15.109375" style="191" customWidth="1"/>
    <col min="1296" max="1536" width="8.88671875" style="191"/>
    <col min="1537" max="1537" width="38.33203125" style="191" customWidth="1"/>
    <col min="1538" max="1538" width="18.77734375" style="191" customWidth="1"/>
    <col min="1539" max="1539" width="17.33203125" style="191" customWidth="1"/>
    <col min="1540" max="1540" width="18.109375" style="191" customWidth="1"/>
    <col min="1541" max="1542" width="19.109375" style="191" customWidth="1"/>
    <col min="1543" max="1543" width="18.5546875" style="191" customWidth="1"/>
    <col min="1544" max="1544" width="12.33203125" style="191" customWidth="1"/>
    <col min="1545" max="1545" width="8.88671875" style="191"/>
    <col min="1546" max="1546" width="2.109375" style="191" customWidth="1"/>
    <col min="1547" max="1547" width="9.6640625" style="191" customWidth="1"/>
    <col min="1548" max="1548" width="2.88671875" style="191" customWidth="1"/>
    <col min="1549" max="1549" width="9.77734375" style="191" customWidth="1"/>
    <col min="1550" max="1550" width="8.44140625" style="191" customWidth="1"/>
    <col min="1551" max="1551" width="15.109375" style="191" customWidth="1"/>
    <col min="1552" max="1792" width="8.88671875" style="191"/>
    <col min="1793" max="1793" width="38.33203125" style="191" customWidth="1"/>
    <col min="1794" max="1794" width="18.77734375" style="191" customWidth="1"/>
    <col min="1795" max="1795" width="17.33203125" style="191" customWidth="1"/>
    <col min="1796" max="1796" width="18.109375" style="191" customWidth="1"/>
    <col min="1797" max="1798" width="19.109375" style="191" customWidth="1"/>
    <col min="1799" max="1799" width="18.5546875" style="191" customWidth="1"/>
    <col min="1800" max="1800" width="12.33203125" style="191" customWidth="1"/>
    <col min="1801" max="1801" width="8.88671875" style="191"/>
    <col min="1802" max="1802" width="2.109375" style="191" customWidth="1"/>
    <col min="1803" max="1803" width="9.6640625" style="191" customWidth="1"/>
    <col min="1804" max="1804" width="2.88671875" style="191" customWidth="1"/>
    <col min="1805" max="1805" width="9.77734375" style="191" customWidth="1"/>
    <col min="1806" max="1806" width="8.44140625" style="191" customWidth="1"/>
    <col min="1807" max="1807" width="15.109375" style="191" customWidth="1"/>
    <col min="1808" max="2048" width="8.88671875" style="191"/>
    <col min="2049" max="2049" width="38.33203125" style="191" customWidth="1"/>
    <col min="2050" max="2050" width="18.77734375" style="191" customWidth="1"/>
    <col min="2051" max="2051" width="17.33203125" style="191" customWidth="1"/>
    <col min="2052" max="2052" width="18.109375" style="191" customWidth="1"/>
    <col min="2053" max="2054" width="19.109375" style="191" customWidth="1"/>
    <col min="2055" max="2055" width="18.5546875" style="191" customWidth="1"/>
    <col min="2056" max="2056" width="12.33203125" style="191" customWidth="1"/>
    <col min="2057" max="2057" width="8.88671875" style="191"/>
    <col min="2058" max="2058" width="2.109375" style="191" customWidth="1"/>
    <col min="2059" max="2059" width="9.6640625" style="191" customWidth="1"/>
    <col min="2060" max="2060" width="2.88671875" style="191" customWidth="1"/>
    <col min="2061" max="2061" width="9.77734375" style="191" customWidth="1"/>
    <col min="2062" max="2062" width="8.44140625" style="191" customWidth="1"/>
    <col min="2063" max="2063" width="15.109375" style="191" customWidth="1"/>
    <col min="2064" max="2304" width="8.88671875" style="191"/>
    <col min="2305" max="2305" width="38.33203125" style="191" customWidth="1"/>
    <col min="2306" max="2306" width="18.77734375" style="191" customWidth="1"/>
    <col min="2307" max="2307" width="17.33203125" style="191" customWidth="1"/>
    <col min="2308" max="2308" width="18.109375" style="191" customWidth="1"/>
    <col min="2309" max="2310" width="19.109375" style="191" customWidth="1"/>
    <col min="2311" max="2311" width="18.5546875" style="191" customWidth="1"/>
    <col min="2312" max="2312" width="12.33203125" style="191" customWidth="1"/>
    <col min="2313" max="2313" width="8.88671875" style="191"/>
    <col min="2314" max="2314" width="2.109375" style="191" customWidth="1"/>
    <col min="2315" max="2315" width="9.6640625" style="191" customWidth="1"/>
    <col min="2316" max="2316" width="2.88671875" style="191" customWidth="1"/>
    <col min="2317" max="2317" width="9.77734375" style="191" customWidth="1"/>
    <col min="2318" max="2318" width="8.44140625" style="191" customWidth="1"/>
    <col min="2319" max="2319" width="15.109375" style="191" customWidth="1"/>
    <col min="2320" max="2560" width="8.88671875" style="191"/>
    <col min="2561" max="2561" width="38.33203125" style="191" customWidth="1"/>
    <col min="2562" max="2562" width="18.77734375" style="191" customWidth="1"/>
    <col min="2563" max="2563" width="17.33203125" style="191" customWidth="1"/>
    <col min="2564" max="2564" width="18.109375" style="191" customWidth="1"/>
    <col min="2565" max="2566" width="19.109375" style="191" customWidth="1"/>
    <col min="2567" max="2567" width="18.5546875" style="191" customWidth="1"/>
    <col min="2568" max="2568" width="12.33203125" style="191" customWidth="1"/>
    <col min="2569" max="2569" width="8.88671875" style="191"/>
    <col min="2570" max="2570" width="2.109375" style="191" customWidth="1"/>
    <col min="2571" max="2571" width="9.6640625" style="191" customWidth="1"/>
    <col min="2572" max="2572" width="2.88671875" style="191" customWidth="1"/>
    <col min="2573" max="2573" width="9.77734375" style="191" customWidth="1"/>
    <col min="2574" max="2574" width="8.44140625" style="191" customWidth="1"/>
    <col min="2575" max="2575" width="15.109375" style="191" customWidth="1"/>
    <col min="2576" max="2816" width="8.88671875" style="191"/>
    <col min="2817" max="2817" width="38.33203125" style="191" customWidth="1"/>
    <col min="2818" max="2818" width="18.77734375" style="191" customWidth="1"/>
    <col min="2819" max="2819" width="17.33203125" style="191" customWidth="1"/>
    <col min="2820" max="2820" width="18.109375" style="191" customWidth="1"/>
    <col min="2821" max="2822" width="19.109375" style="191" customWidth="1"/>
    <col min="2823" max="2823" width="18.5546875" style="191" customWidth="1"/>
    <col min="2824" max="2824" width="12.33203125" style="191" customWidth="1"/>
    <col min="2825" max="2825" width="8.88671875" style="191"/>
    <col min="2826" max="2826" width="2.109375" style="191" customWidth="1"/>
    <col min="2827" max="2827" width="9.6640625" style="191" customWidth="1"/>
    <col min="2828" max="2828" width="2.88671875" style="191" customWidth="1"/>
    <col min="2829" max="2829" width="9.77734375" style="191" customWidth="1"/>
    <col min="2830" max="2830" width="8.44140625" style="191" customWidth="1"/>
    <col min="2831" max="2831" width="15.109375" style="191" customWidth="1"/>
    <col min="2832" max="3072" width="8.88671875" style="191"/>
    <col min="3073" max="3073" width="38.33203125" style="191" customWidth="1"/>
    <col min="3074" max="3074" width="18.77734375" style="191" customWidth="1"/>
    <col min="3075" max="3075" width="17.33203125" style="191" customWidth="1"/>
    <col min="3076" max="3076" width="18.109375" style="191" customWidth="1"/>
    <col min="3077" max="3078" width="19.109375" style="191" customWidth="1"/>
    <col min="3079" max="3079" width="18.5546875" style="191" customWidth="1"/>
    <col min="3080" max="3080" width="12.33203125" style="191" customWidth="1"/>
    <col min="3081" max="3081" width="8.88671875" style="191"/>
    <col min="3082" max="3082" width="2.109375" style="191" customWidth="1"/>
    <col min="3083" max="3083" width="9.6640625" style="191" customWidth="1"/>
    <col min="3084" max="3084" width="2.88671875" style="191" customWidth="1"/>
    <col min="3085" max="3085" width="9.77734375" style="191" customWidth="1"/>
    <col min="3086" max="3086" width="8.44140625" style="191" customWidth="1"/>
    <col min="3087" max="3087" width="15.109375" style="191" customWidth="1"/>
    <col min="3088" max="3328" width="8.88671875" style="191"/>
    <col min="3329" max="3329" width="38.33203125" style="191" customWidth="1"/>
    <col min="3330" max="3330" width="18.77734375" style="191" customWidth="1"/>
    <col min="3331" max="3331" width="17.33203125" style="191" customWidth="1"/>
    <col min="3332" max="3332" width="18.109375" style="191" customWidth="1"/>
    <col min="3333" max="3334" width="19.109375" style="191" customWidth="1"/>
    <col min="3335" max="3335" width="18.5546875" style="191" customWidth="1"/>
    <col min="3336" max="3336" width="12.33203125" style="191" customWidth="1"/>
    <col min="3337" max="3337" width="8.88671875" style="191"/>
    <col min="3338" max="3338" width="2.109375" style="191" customWidth="1"/>
    <col min="3339" max="3339" width="9.6640625" style="191" customWidth="1"/>
    <col min="3340" max="3340" width="2.88671875" style="191" customWidth="1"/>
    <col min="3341" max="3341" width="9.77734375" style="191" customWidth="1"/>
    <col min="3342" max="3342" width="8.44140625" style="191" customWidth="1"/>
    <col min="3343" max="3343" width="15.109375" style="191" customWidth="1"/>
    <col min="3344" max="3584" width="8.88671875" style="191"/>
    <col min="3585" max="3585" width="38.33203125" style="191" customWidth="1"/>
    <col min="3586" max="3586" width="18.77734375" style="191" customWidth="1"/>
    <col min="3587" max="3587" width="17.33203125" style="191" customWidth="1"/>
    <col min="3588" max="3588" width="18.109375" style="191" customWidth="1"/>
    <col min="3589" max="3590" width="19.109375" style="191" customWidth="1"/>
    <col min="3591" max="3591" width="18.5546875" style="191" customWidth="1"/>
    <col min="3592" max="3592" width="12.33203125" style="191" customWidth="1"/>
    <col min="3593" max="3593" width="8.88671875" style="191"/>
    <col min="3594" max="3594" width="2.109375" style="191" customWidth="1"/>
    <col min="3595" max="3595" width="9.6640625" style="191" customWidth="1"/>
    <col min="3596" max="3596" width="2.88671875" style="191" customWidth="1"/>
    <col min="3597" max="3597" width="9.77734375" style="191" customWidth="1"/>
    <col min="3598" max="3598" width="8.44140625" style="191" customWidth="1"/>
    <col min="3599" max="3599" width="15.109375" style="191" customWidth="1"/>
    <col min="3600" max="3840" width="8.88671875" style="191"/>
    <col min="3841" max="3841" width="38.33203125" style="191" customWidth="1"/>
    <col min="3842" max="3842" width="18.77734375" style="191" customWidth="1"/>
    <col min="3843" max="3843" width="17.33203125" style="191" customWidth="1"/>
    <col min="3844" max="3844" width="18.109375" style="191" customWidth="1"/>
    <col min="3845" max="3846" width="19.109375" style="191" customWidth="1"/>
    <col min="3847" max="3847" width="18.5546875" style="191" customWidth="1"/>
    <col min="3848" max="3848" width="12.33203125" style="191" customWidth="1"/>
    <col min="3849" max="3849" width="8.88671875" style="191"/>
    <col min="3850" max="3850" width="2.109375" style="191" customWidth="1"/>
    <col min="3851" max="3851" width="9.6640625" style="191" customWidth="1"/>
    <col min="3852" max="3852" width="2.88671875" style="191" customWidth="1"/>
    <col min="3853" max="3853" width="9.77734375" style="191" customWidth="1"/>
    <col min="3854" max="3854" width="8.44140625" style="191" customWidth="1"/>
    <col min="3855" max="3855" width="15.109375" style="191" customWidth="1"/>
    <col min="3856" max="4096" width="8.88671875" style="191"/>
    <col min="4097" max="4097" width="38.33203125" style="191" customWidth="1"/>
    <col min="4098" max="4098" width="18.77734375" style="191" customWidth="1"/>
    <col min="4099" max="4099" width="17.33203125" style="191" customWidth="1"/>
    <col min="4100" max="4100" width="18.109375" style="191" customWidth="1"/>
    <col min="4101" max="4102" width="19.109375" style="191" customWidth="1"/>
    <col min="4103" max="4103" width="18.5546875" style="191" customWidth="1"/>
    <col min="4104" max="4104" width="12.33203125" style="191" customWidth="1"/>
    <col min="4105" max="4105" width="8.88671875" style="191"/>
    <col min="4106" max="4106" width="2.109375" style="191" customWidth="1"/>
    <col min="4107" max="4107" width="9.6640625" style="191" customWidth="1"/>
    <col min="4108" max="4108" width="2.88671875" style="191" customWidth="1"/>
    <col min="4109" max="4109" width="9.77734375" style="191" customWidth="1"/>
    <col min="4110" max="4110" width="8.44140625" style="191" customWidth="1"/>
    <col min="4111" max="4111" width="15.109375" style="191" customWidth="1"/>
    <col min="4112" max="4352" width="8.88671875" style="191"/>
    <col min="4353" max="4353" width="38.33203125" style="191" customWidth="1"/>
    <col min="4354" max="4354" width="18.77734375" style="191" customWidth="1"/>
    <col min="4355" max="4355" width="17.33203125" style="191" customWidth="1"/>
    <col min="4356" max="4356" width="18.109375" style="191" customWidth="1"/>
    <col min="4357" max="4358" width="19.109375" style="191" customWidth="1"/>
    <col min="4359" max="4359" width="18.5546875" style="191" customWidth="1"/>
    <col min="4360" max="4360" width="12.33203125" style="191" customWidth="1"/>
    <col min="4361" max="4361" width="8.88671875" style="191"/>
    <col min="4362" max="4362" width="2.109375" style="191" customWidth="1"/>
    <col min="4363" max="4363" width="9.6640625" style="191" customWidth="1"/>
    <col min="4364" max="4364" width="2.88671875" style="191" customWidth="1"/>
    <col min="4365" max="4365" width="9.77734375" style="191" customWidth="1"/>
    <col min="4366" max="4366" width="8.44140625" style="191" customWidth="1"/>
    <col min="4367" max="4367" width="15.109375" style="191" customWidth="1"/>
    <col min="4368" max="4608" width="8.88671875" style="191"/>
    <col min="4609" max="4609" width="38.33203125" style="191" customWidth="1"/>
    <col min="4610" max="4610" width="18.77734375" style="191" customWidth="1"/>
    <col min="4611" max="4611" width="17.33203125" style="191" customWidth="1"/>
    <col min="4612" max="4612" width="18.109375" style="191" customWidth="1"/>
    <col min="4613" max="4614" width="19.109375" style="191" customWidth="1"/>
    <col min="4615" max="4615" width="18.5546875" style="191" customWidth="1"/>
    <col min="4616" max="4616" width="12.33203125" style="191" customWidth="1"/>
    <col min="4617" max="4617" width="8.88671875" style="191"/>
    <col min="4618" max="4618" width="2.109375" style="191" customWidth="1"/>
    <col min="4619" max="4619" width="9.6640625" style="191" customWidth="1"/>
    <col min="4620" max="4620" width="2.88671875" style="191" customWidth="1"/>
    <col min="4621" max="4621" width="9.77734375" style="191" customWidth="1"/>
    <col min="4622" max="4622" width="8.44140625" style="191" customWidth="1"/>
    <col min="4623" max="4623" width="15.109375" style="191" customWidth="1"/>
    <col min="4624" max="4864" width="8.88671875" style="191"/>
    <col min="4865" max="4865" width="38.33203125" style="191" customWidth="1"/>
    <col min="4866" max="4866" width="18.77734375" style="191" customWidth="1"/>
    <col min="4867" max="4867" width="17.33203125" style="191" customWidth="1"/>
    <col min="4868" max="4868" width="18.109375" style="191" customWidth="1"/>
    <col min="4869" max="4870" width="19.109375" style="191" customWidth="1"/>
    <col min="4871" max="4871" width="18.5546875" style="191" customWidth="1"/>
    <col min="4872" max="4872" width="12.33203125" style="191" customWidth="1"/>
    <col min="4873" max="4873" width="8.88671875" style="191"/>
    <col min="4874" max="4874" width="2.109375" style="191" customWidth="1"/>
    <col min="4875" max="4875" width="9.6640625" style="191" customWidth="1"/>
    <col min="4876" max="4876" width="2.88671875" style="191" customWidth="1"/>
    <col min="4877" max="4877" width="9.77734375" style="191" customWidth="1"/>
    <col min="4878" max="4878" width="8.44140625" style="191" customWidth="1"/>
    <col min="4879" max="4879" width="15.109375" style="191" customWidth="1"/>
    <col min="4880" max="5120" width="8.88671875" style="191"/>
    <col min="5121" max="5121" width="38.33203125" style="191" customWidth="1"/>
    <col min="5122" max="5122" width="18.77734375" style="191" customWidth="1"/>
    <col min="5123" max="5123" width="17.33203125" style="191" customWidth="1"/>
    <col min="5124" max="5124" width="18.109375" style="191" customWidth="1"/>
    <col min="5125" max="5126" width="19.109375" style="191" customWidth="1"/>
    <col min="5127" max="5127" width="18.5546875" style="191" customWidth="1"/>
    <col min="5128" max="5128" width="12.33203125" style="191" customWidth="1"/>
    <col min="5129" max="5129" width="8.88671875" style="191"/>
    <col min="5130" max="5130" width="2.109375" style="191" customWidth="1"/>
    <col min="5131" max="5131" width="9.6640625" style="191" customWidth="1"/>
    <col min="5132" max="5132" width="2.88671875" style="191" customWidth="1"/>
    <col min="5133" max="5133" width="9.77734375" style="191" customWidth="1"/>
    <col min="5134" max="5134" width="8.44140625" style="191" customWidth="1"/>
    <col min="5135" max="5135" width="15.109375" style="191" customWidth="1"/>
    <col min="5136" max="5376" width="8.88671875" style="191"/>
    <col min="5377" max="5377" width="38.33203125" style="191" customWidth="1"/>
    <col min="5378" max="5378" width="18.77734375" style="191" customWidth="1"/>
    <col min="5379" max="5379" width="17.33203125" style="191" customWidth="1"/>
    <col min="5380" max="5380" width="18.109375" style="191" customWidth="1"/>
    <col min="5381" max="5382" width="19.109375" style="191" customWidth="1"/>
    <col min="5383" max="5383" width="18.5546875" style="191" customWidth="1"/>
    <col min="5384" max="5384" width="12.33203125" style="191" customWidth="1"/>
    <col min="5385" max="5385" width="8.88671875" style="191"/>
    <col min="5386" max="5386" width="2.109375" style="191" customWidth="1"/>
    <col min="5387" max="5387" width="9.6640625" style="191" customWidth="1"/>
    <col min="5388" max="5388" width="2.88671875" style="191" customWidth="1"/>
    <col min="5389" max="5389" width="9.77734375" style="191" customWidth="1"/>
    <col min="5390" max="5390" width="8.44140625" style="191" customWidth="1"/>
    <col min="5391" max="5391" width="15.109375" style="191" customWidth="1"/>
    <col min="5392" max="5632" width="8.88671875" style="191"/>
    <col min="5633" max="5633" width="38.33203125" style="191" customWidth="1"/>
    <col min="5634" max="5634" width="18.77734375" style="191" customWidth="1"/>
    <col min="5635" max="5635" width="17.33203125" style="191" customWidth="1"/>
    <col min="5636" max="5636" width="18.109375" style="191" customWidth="1"/>
    <col min="5637" max="5638" width="19.109375" style="191" customWidth="1"/>
    <col min="5639" max="5639" width="18.5546875" style="191" customWidth="1"/>
    <col min="5640" max="5640" width="12.33203125" style="191" customWidth="1"/>
    <col min="5641" max="5641" width="8.88671875" style="191"/>
    <col min="5642" max="5642" width="2.109375" style="191" customWidth="1"/>
    <col min="5643" max="5643" width="9.6640625" style="191" customWidth="1"/>
    <col min="5644" max="5644" width="2.88671875" style="191" customWidth="1"/>
    <col min="5645" max="5645" width="9.77734375" style="191" customWidth="1"/>
    <col min="5646" max="5646" width="8.44140625" style="191" customWidth="1"/>
    <col min="5647" max="5647" width="15.109375" style="191" customWidth="1"/>
    <col min="5648" max="5888" width="8.88671875" style="191"/>
    <col min="5889" max="5889" width="38.33203125" style="191" customWidth="1"/>
    <col min="5890" max="5890" width="18.77734375" style="191" customWidth="1"/>
    <col min="5891" max="5891" width="17.33203125" style="191" customWidth="1"/>
    <col min="5892" max="5892" width="18.109375" style="191" customWidth="1"/>
    <col min="5893" max="5894" width="19.109375" style="191" customWidth="1"/>
    <col min="5895" max="5895" width="18.5546875" style="191" customWidth="1"/>
    <col min="5896" max="5896" width="12.33203125" style="191" customWidth="1"/>
    <col min="5897" max="5897" width="8.88671875" style="191"/>
    <col min="5898" max="5898" width="2.109375" style="191" customWidth="1"/>
    <col min="5899" max="5899" width="9.6640625" style="191" customWidth="1"/>
    <col min="5900" max="5900" width="2.88671875" style="191" customWidth="1"/>
    <col min="5901" max="5901" width="9.77734375" style="191" customWidth="1"/>
    <col min="5902" max="5902" width="8.44140625" style="191" customWidth="1"/>
    <col min="5903" max="5903" width="15.109375" style="191" customWidth="1"/>
    <col min="5904" max="6144" width="8.88671875" style="191"/>
    <col min="6145" max="6145" width="38.33203125" style="191" customWidth="1"/>
    <col min="6146" max="6146" width="18.77734375" style="191" customWidth="1"/>
    <col min="6147" max="6147" width="17.33203125" style="191" customWidth="1"/>
    <col min="6148" max="6148" width="18.109375" style="191" customWidth="1"/>
    <col min="6149" max="6150" width="19.109375" style="191" customWidth="1"/>
    <col min="6151" max="6151" width="18.5546875" style="191" customWidth="1"/>
    <col min="6152" max="6152" width="12.33203125" style="191" customWidth="1"/>
    <col min="6153" max="6153" width="8.88671875" style="191"/>
    <col min="6154" max="6154" width="2.109375" style="191" customWidth="1"/>
    <col min="6155" max="6155" width="9.6640625" style="191" customWidth="1"/>
    <col min="6156" max="6156" width="2.88671875" style="191" customWidth="1"/>
    <col min="6157" max="6157" width="9.77734375" style="191" customWidth="1"/>
    <col min="6158" max="6158" width="8.44140625" style="191" customWidth="1"/>
    <col min="6159" max="6159" width="15.109375" style="191" customWidth="1"/>
    <col min="6160" max="6400" width="8.88671875" style="191"/>
    <col min="6401" max="6401" width="38.33203125" style="191" customWidth="1"/>
    <col min="6402" max="6402" width="18.77734375" style="191" customWidth="1"/>
    <col min="6403" max="6403" width="17.33203125" style="191" customWidth="1"/>
    <col min="6404" max="6404" width="18.109375" style="191" customWidth="1"/>
    <col min="6405" max="6406" width="19.109375" style="191" customWidth="1"/>
    <col min="6407" max="6407" width="18.5546875" style="191" customWidth="1"/>
    <col min="6408" max="6408" width="12.33203125" style="191" customWidth="1"/>
    <col min="6409" max="6409" width="8.88671875" style="191"/>
    <col min="6410" max="6410" width="2.109375" style="191" customWidth="1"/>
    <col min="6411" max="6411" width="9.6640625" style="191" customWidth="1"/>
    <col min="6412" max="6412" width="2.88671875" style="191" customWidth="1"/>
    <col min="6413" max="6413" width="9.77734375" style="191" customWidth="1"/>
    <col min="6414" max="6414" width="8.44140625" style="191" customWidth="1"/>
    <col min="6415" max="6415" width="15.109375" style="191" customWidth="1"/>
    <col min="6416" max="6656" width="8.88671875" style="191"/>
    <col min="6657" max="6657" width="38.33203125" style="191" customWidth="1"/>
    <col min="6658" max="6658" width="18.77734375" style="191" customWidth="1"/>
    <col min="6659" max="6659" width="17.33203125" style="191" customWidth="1"/>
    <col min="6660" max="6660" width="18.109375" style="191" customWidth="1"/>
    <col min="6661" max="6662" width="19.109375" style="191" customWidth="1"/>
    <col min="6663" max="6663" width="18.5546875" style="191" customWidth="1"/>
    <col min="6664" max="6664" width="12.33203125" style="191" customWidth="1"/>
    <col min="6665" max="6665" width="8.88671875" style="191"/>
    <col min="6666" max="6666" width="2.109375" style="191" customWidth="1"/>
    <col min="6667" max="6667" width="9.6640625" style="191" customWidth="1"/>
    <col min="6668" max="6668" width="2.88671875" style="191" customWidth="1"/>
    <col min="6669" max="6669" width="9.77734375" style="191" customWidth="1"/>
    <col min="6670" max="6670" width="8.44140625" style="191" customWidth="1"/>
    <col min="6671" max="6671" width="15.109375" style="191" customWidth="1"/>
    <col min="6672" max="6912" width="8.88671875" style="191"/>
    <col min="6913" max="6913" width="38.33203125" style="191" customWidth="1"/>
    <col min="6914" max="6914" width="18.77734375" style="191" customWidth="1"/>
    <col min="6915" max="6915" width="17.33203125" style="191" customWidth="1"/>
    <col min="6916" max="6916" width="18.109375" style="191" customWidth="1"/>
    <col min="6917" max="6918" width="19.109375" style="191" customWidth="1"/>
    <col min="6919" max="6919" width="18.5546875" style="191" customWidth="1"/>
    <col min="6920" max="6920" width="12.33203125" style="191" customWidth="1"/>
    <col min="6921" max="6921" width="8.88671875" style="191"/>
    <col min="6922" max="6922" width="2.109375" style="191" customWidth="1"/>
    <col min="6923" max="6923" width="9.6640625" style="191" customWidth="1"/>
    <col min="6924" max="6924" width="2.88671875" style="191" customWidth="1"/>
    <col min="6925" max="6925" width="9.77734375" style="191" customWidth="1"/>
    <col min="6926" max="6926" width="8.44140625" style="191" customWidth="1"/>
    <col min="6927" max="6927" width="15.109375" style="191" customWidth="1"/>
    <col min="6928" max="7168" width="8.88671875" style="191"/>
    <col min="7169" max="7169" width="38.33203125" style="191" customWidth="1"/>
    <col min="7170" max="7170" width="18.77734375" style="191" customWidth="1"/>
    <col min="7171" max="7171" width="17.33203125" style="191" customWidth="1"/>
    <col min="7172" max="7172" width="18.109375" style="191" customWidth="1"/>
    <col min="7173" max="7174" width="19.109375" style="191" customWidth="1"/>
    <col min="7175" max="7175" width="18.5546875" style="191" customWidth="1"/>
    <col min="7176" max="7176" width="12.33203125" style="191" customWidth="1"/>
    <col min="7177" max="7177" width="8.88671875" style="191"/>
    <col min="7178" max="7178" width="2.109375" style="191" customWidth="1"/>
    <col min="7179" max="7179" width="9.6640625" style="191" customWidth="1"/>
    <col min="7180" max="7180" width="2.88671875" style="191" customWidth="1"/>
    <col min="7181" max="7181" width="9.77734375" style="191" customWidth="1"/>
    <col min="7182" max="7182" width="8.44140625" style="191" customWidth="1"/>
    <col min="7183" max="7183" width="15.109375" style="191" customWidth="1"/>
    <col min="7184" max="7424" width="8.88671875" style="191"/>
    <col min="7425" max="7425" width="38.33203125" style="191" customWidth="1"/>
    <col min="7426" max="7426" width="18.77734375" style="191" customWidth="1"/>
    <col min="7427" max="7427" width="17.33203125" style="191" customWidth="1"/>
    <col min="7428" max="7428" width="18.109375" style="191" customWidth="1"/>
    <col min="7429" max="7430" width="19.109375" style="191" customWidth="1"/>
    <col min="7431" max="7431" width="18.5546875" style="191" customWidth="1"/>
    <col min="7432" max="7432" width="12.33203125" style="191" customWidth="1"/>
    <col min="7433" max="7433" width="8.88671875" style="191"/>
    <col min="7434" max="7434" width="2.109375" style="191" customWidth="1"/>
    <col min="7435" max="7435" width="9.6640625" style="191" customWidth="1"/>
    <col min="7436" max="7436" width="2.88671875" style="191" customWidth="1"/>
    <col min="7437" max="7437" width="9.77734375" style="191" customWidth="1"/>
    <col min="7438" max="7438" width="8.44140625" style="191" customWidth="1"/>
    <col min="7439" max="7439" width="15.109375" style="191" customWidth="1"/>
    <col min="7440" max="7680" width="8.88671875" style="191"/>
    <col min="7681" max="7681" width="38.33203125" style="191" customWidth="1"/>
    <col min="7682" max="7682" width="18.77734375" style="191" customWidth="1"/>
    <col min="7683" max="7683" width="17.33203125" style="191" customWidth="1"/>
    <col min="7684" max="7684" width="18.109375" style="191" customWidth="1"/>
    <col min="7685" max="7686" width="19.109375" style="191" customWidth="1"/>
    <col min="7687" max="7687" width="18.5546875" style="191" customWidth="1"/>
    <col min="7688" max="7688" width="12.33203125" style="191" customWidth="1"/>
    <col min="7689" max="7689" width="8.88671875" style="191"/>
    <col min="7690" max="7690" width="2.109375" style="191" customWidth="1"/>
    <col min="7691" max="7691" width="9.6640625" style="191" customWidth="1"/>
    <col min="7692" max="7692" width="2.88671875" style="191" customWidth="1"/>
    <col min="7693" max="7693" width="9.77734375" style="191" customWidth="1"/>
    <col min="7694" max="7694" width="8.44140625" style="191" customWidth="1"/>
    <col min="7695" max="7695" width="15.109375" style="191" customWidth="1"/>
    <col min="7696" max="7936" width="8.88671875" style="191"/>
    <col min="7937" max="7937" width="38.33203125" style="191" customWidth="1"/>
    <col min="7938" max="7938" width="18.77734375" style="191" customWidth="1"/>
    <col min="7939" max="7939" width="17.33203125" style="191" customWidth="1"/>
    <col min="7940" max="7940" width="18.109375" style="191" customWidth="1"/>
    <col min="7941" max="7942" width="19.109375" style="191" customWidth="1"/>
    <col min="7943" max="7943" width="18.5546875" style="191" customWidth="1"/>
    <col min="7944" max="7944" width="12.33203125" style="191" customWidth="1"/>
    <col min="7945" max="7945" width="8.88671875" style="191"/>
    <col min="7946" max="7946" width="2.109375" style="191" customWidth="1"/>
    <col min="7947" max="7947" width="9.6640625" style="191" customWidth="1"/>
    <col min="7948" max="7948" width="2.88671875" style="191" customWidth="1"/>
    <col min="7949" max="7949" width="9.77734375" style="191" customWidth="1"/>
    <col min="7950" max="7950" width="8.44140625" style="191" customWidth="1"/>
    <col min="7951" max="7951" width="15.109375" style="191" customWidth="1"/>
    <col min="7952" max="8192" width="8.88671875" style="191"/>
    <col min="8193" max="8193" width="38.33203125" style="191" customWidth="1"/>
    <col min="8194" max="8194" width="18.77734375" style="191" customWidth="1"/>
    <col min="8195" max="8195" width="17.33203125" style="191" customWidth="1"/>
    <col min="8196" max="8196" width="18.109375" style="191" customWidth="1"/>
    <col min="8197" max="8198" width="19.109375" style="191" customWidth="1"/>
    <col min="8199" max="8199" width="18.5546875" style="191" customWidth="1"/>
    <col min="8200" max="8200" width="12.33203125" style="191" customWidth="1"/>
    <col min="8201" max="8201" width="8.88671875" style="191"/>
    <col min="8202" max="8202" width="2.109375" style="191" customWidth="1"/>
    <col min="8203" max="8203" width="9.6640625" style="191" customWidth="1"/>
    <col min="8204" max="8204" width="2.88671875" style="191" customWidth="1"/>
    <col min="8205" max="8205" width="9.77734375" style="191" customWidth="1"/>
    <col min="8206" max="8206" width="8.44140625" style="191" customWidth="1"/>
    <col min="8207" max="8207" width="15.109375" style="191" customWidth="1"/>
    <col min="8208" max="8448" width="8.88671875" style="191"/>
    <col min="8449" max="8449" width="38.33203125" style="191" customWidth="1"/>
    <col min="8450" max="8450" width="18.77734375" style="191" customWidth="1"/>
    <col min="8451" max="8451" width="17.33203125" style="191" customWidth="1"/>
    <col min="8452" max="8452" width="18.109375" style="191" customWidth="1"/>
    <col min="8453" max="8454" width="19.109375" style="191" customWidth="1"/>
    <col min="8455" max="8455" width="18.5546875" style="191" customWidth="1"/>
    <col min="8456" max="8456" width="12.33203125" style="191" customWidth="1"/>
    <col min="8457" max="8457" width="8.88671875" style="191"/>
    <col min="8458" max="8458" width="2.109375" style="191" customWidth="1"/>
    <col min="8459" max="8459" width="9.6640625" style="191" customWidth="1"/>
    <col min="8460" max="8460" width="2.88671875" style="191" customWidth="1"/>
    <col min="8461" max="8461" width="9.77734375" style="191" customWidth="1"/>
    <col min="8462" max="8462" width="8.44140625" style="191" customWidth="1"/>
    <col min="8463" max="8463" width="15.109375" style="191" customWidth="1"/>
    <col min="8464" max="8704" width="8.88671875" style="191"/>
    <col min="8705" max="8705" width="38.33203125" style="191" customWidth="1"/>
    <col min="8706" max="8706" width="18.77734375" style="191" customWidth="1"/>
    <col min="8707" max="8707" width="17.33203125" style="191" customWidth="1"/>
    <col min="8708" max="8708" width="18.109375" style="191" customWidth="1"/>
    <col min="8709" max="8710" width="19.109375" style="191" customWidth="1"/>
    <col min="8711" max="8711" width="18.5546875" style="191" customWidth="1"/>
    <col min="8712" max="8712" width="12.33203125" style="191" customWidth="1"/>
    <col min="8713" max="8713" width="8.88671875" style="191"/>
    <col min="8714" max="8714" width="2.109375" style="191" customWidth="1"/>
    <col min="8715" max="8715" width="9.6640625" style="191" customWidth="1"/>
    <col min="8716" max="8716" width="2.88671875" style="191" customWidth="1"/>
    <col min="8717" max="8717" width="9.77734375" style="191" customWidth="1"/>
    <col min="8718" max="8718" width="8.44140625" style="191" customWidth="1"/>
    <col min="8719" max="8719" width="15.109375" style="191" customWidth="1"/>
    <col min="8720" max="8960" width="8.88671875" style="191"/>
    <col min="8961" max="8961" width="38.33203125" style="191" customWidth="1"/>
    <col min="8962" max="8962" width="18.77734375" style="191" customWidth="1"/>
    <col min="8963" max="8963" width="17.33203125" style="191" customWidth="1"/>
    <col min="8964" max="8964" width="18.109375" style="191" customWidth="1"/>
    <col min="8965" max="8966" width="19.109375" style="191" customWidth="1"/>
    <col min="8967" max="8967" width="18.5546875" style="191" customWidth="1"/>
    <col min="8968" max="8968" width="12.33203125" style="191" customWidth="1"/>
    <col min="8969" max="8969" width="8.88671875" style="191"/>
    <col min="8970" max="8970" width="2.109375" style="191" customWidth="1"/>
    <col min="8971" max="8971" width="9.6640625" style="191" customWidth="1"/>
    <col min="8972" max="8972" width="2.88671875" style="191" customWidth="1"/>
    <col min="8973" max="8973" width="9.77734375" style="191" customWidth="1"/>
    <col min="8974" max="8974" width="8.44140625" style="191" customWidth="1"/>
    <col min="8975" max="8975" width="15.109375" style="191" customWidth="1"/>
    <col min="8976" max="9216" width="8.88671875" style="191"/>
    <col min="9217" max="9217" width="38.33203125" style="191" customWidth="1"/>
    <col min="9218" max="9218" width="18.77734375" style="191" customWidth="1"/>
    <col min="9219" max="9219" width="17.33203125" style="191" customWidth="1"/>
    <col min="9220" max="9220" width="18.109375" style="191" customWidth="1"/>
    <col min="9221" max="9222" width="19.109375" style="191" customWidth="1"/>
    <col min="9223" max="9223" width="18.5546875" style="191" customWidth="1"/>
    <col min="9224" max="9224" width="12.33203125" style="191" customWidth="1"/>
    <col min="9225" max="9225" width="8.88671875" style="191"/>
    <col min="9226" max="9226" width="2.109375" style="191" customWidth="1"/>
    <col min="9227" max="9227" width="9.6640625" style="191" customWidth="1"/>
    <col min="9228" max="9228" width="2.88671875" style="191" customWidth="1"/>
    <col min="9229" max="9229" width="9.77734375" style="191" customWidth="1"/>
    <col min="9230" max="9230" width="8.44140625" style="191" customWidth="1"/>
    <col min="9231" max="9231" width="15.109375" style="191" customWidth="1"/>
    <col min="9232" max="9472" width="8.88671875" style="191"/>
    <col min="9473" max="9473" width="38.33203125" style="191" customWidth="1"/>
    <col min="9474" max="9474" width="18.77734375" style="191" customWidth="1"/>
    <col min="9475" max="9475" width="17.33203125" style="191" customWidth="1"/>
    <col min="9476" max="9476" width="18.109375" style="191" customWidth="1"/>
    <col min="9477" max="9478" width="19.109375" style="191" customWidth="1"/>
    <col min="9479" max="9479" width="18.5546875" style="191" customWidth="1"/>
    <col min="9480" max="9480" width="12.33203125" style="191" customWidth="1"/>
    <col min="9481" max="9481" width="8.88671875" style="191"/>
    <col min="9482" max="9482" width="2.109375" style="191" customWidth="1"/>
    <col min="9483" max="9483" width="9.6640625" style="191" customWidth="1"/>
    <col min="9484" max="9484" width="2.88671875" style="191" customWidth="1"/>
    <col min="9485" max="9485" width="9.77734375" style="191" customWidth="1"/>
    <col min="9486" max="9486" width="8.44140625" style="191" customWidth="1"/>
    <col min="9487" max="9487" width="15.109375" style="191" customWidth="1"/>
    <col min="9488" max="9728" width="8.88671875" style="191"/>
    <col min="9729" max="9729" width="38.33203125" style="191" customWidth="1"/>
    <col min="9730" max="9730" width="18.77734375" style="191" customWidth="1"/>
    <col min="9731" max="9731" width="17.33203125" style="191" customWidth="1"/>
    <col min="9732" max="9732" width="18.109375" style="191" customWidth="1"/>
    <col min="9733" max="9734" width="19.109375" style="191" customWidth="1"/>
    <col min="9735" max="9735" width="18.5546875" style="191" customWidth="1"/>
    <col min="9736" max="9736" width="12.33203125" style="191" customWidth="1"/>
    <col min="9737" max="9737" width="8.88671875" style="191"/>
    <col min="9738" max="9738" width="2.109375" style="191" customWidth="1"/>
    <col min="9739" max="9739" width="9.6640625" style="191" customWidth="1"/>
    <col min="9740" max="9740" width="2.88671875" style="191" customWidth="1"/>
    <col min="9741" max="9741" width="9.77734375" style="191" customWidth="1"/>
    <col min="9742" max="9742" width="8.44140625" style="191" customWidth="1"/>
    <col min="9743" max="9743" width="15.109375" style="191" customWidth="1"/>
    <col min="9744" max="9984" width="8.88671875" style="191"/>
    <col min="9985" max="9985" width="38.33203125" style="191" customWidth="1"/>
    <col min="9986" max="9986" width="18.77734375" style="191" customWidth="1"/>
    <col min="9987" max="9987" width="17.33203125" style="191" customWidth="1"/>
    <col min="9988" max="9988" width="18.109375" style="191" customWidth="1"/>
    <col min="9989" max="9990" width="19.109375" style="191" customWidth="1"/>
    <col min="9991" max="9991" width="18.5546875" style="191" customWidth="1"/>
    <col min="9992" max="9992" width="12.33203125" style="191" customWidth="1"/>
    <col min="9993" max="9993" width="8.88671875" style="191"/>
    <col min="9994" max="9994" width="2.109375" style="191" customWidth="1"/>
    <col min="9995" max="9995" width="9.6640625" style="191" customWidth="1"/>
    <col min="9996" max="9996" width="2.88671875" style="191" customWidth="1"/>
    <col min="9997" max="9997" width="9.77734375" style="191" customWidth="1"/>
    <col min="9998" max="9998" width="8.44140625" style="191" customWidth="1"/>
    <col min="9999" max="9999" width="15.109375" style="191" customWidth="1"/>
    <col min="10000" max="10240" width="8.88671875" style="191"/>
    <col min="10241" max="10241" width="38.33203125" style="191" customWidth="1"/>
    <col min="10242" max="10242" width="18.77734375" style="191" customWidth="1"/>
    <col min="10243" max="10243" width="17.33203125" style="191" customWidth="1"/>
    <col min="10244" max="10244" width="18.109375" style="191" customWidth="1"/>
    <col min="10245" max="10246" width="19.109375" style="191" customWidth="1"/>
    <col min="10247" max="10247" width="18.5546875" style="191" customWidth="1"/>
    <col min="10248" max="10248" width="12.33203125" style="191" customWidth="1"/>
    <col min="10249" max="10249" width="8.88671875" style="191"/>
    <col min="10250" max="10250" width="2.109375" style="191" customWidth="1"/>
    <col min="10251" max="10251" width="9.6640625" style="191" customWidth="1"/>
    <col min="10252" max="10252" width="2.88671875" style="191" customWidth="1"/>
    <col min="10253" max="10253" width="9.77734375" style="191" customWidth="1"/>
    <col min="10254" max="10254" width="8.44140625" style="191" customWidth="1"/>
    <col min="10255" max="10255" width="15.109375" style="191" customWidth="1"/>
    <col min="10256" max="10496" width="8.88671875" style="191"/>
    <col min="10497" max="10497" width="38.33203125" style="191" customWidth="1"/>
    <col min="10498" max="10498" width="18.77734375" style="191" customWidth="1"/>
    <col min="10499" max="10499" width="17.33203125" style="191" customWidth="1"/>
    <col min="10500" max="10500" width="18.109375" style="191" customWidth="1"/>
    <col min="10501" max="10502" width="19.109375" style="191" customWidth="1"/>
    <col min="10503" max="10503" width="18.5546875" style="191" customWidth="1"/>
    <col min="10504" max="10504" width="12.33203125" style="191" customWidth="1"/>
    <col min="10505" max="10505" width="8.88671875" style="191"/>
    <col min="10506" max="10506" width="2.109375" style="191" customWidth="1"/>
    <col min="10507" max="10507" width="9.6640625" style="191" customWidth="1"/>
    <col min="10508" max="10508" width="2.88671875" style="191" customWidth="1"/>
    <col min="10509" max="10509" width="9.77734375" style="191" customWidth="1"/>
    <col min="10510" max="10510" width="8.44140625" style="191" customWidth="1"/>
    <col min="10511" max="10511" width="15.109375" style="191" customWidth="1"/>
    <col min="10512" max="10752" width="8.88671875" style="191"/>
    <col min="10753" max="10753" width="38.33203125" style="191" customWidth="1"/>
    <col min="10754" max="10754" width="18.77734375" style="191" customWidth="1"/>
    <col min="10755" max="10755" width="17.33203125" style="191" customWidth="1"/>
    <col min="10756" max="10756" width="18.109375" style="191" customWidth="1"/>
    <col min="10757" max="10758" width="19.109375" style="191" customWidth="1"/>
    <col min="10759" max="10759" width="18.5546875" style="191" customWidth="1"/>
    <col min="10760" max="10760" width="12.33203125" style="191" customWidth="1"/>
    <col min="10761" max="10761" width="8.88671875" style="191"/>
    <col min="10762" max="10762" width="2.109375" style="191" customWidth="1"/>
    <col min="10763" max="10763" width="9.6640625" style="191" customWidth="1"/>
    <col min="10764" max="10764" width="2.88671875" style="191" customWidth="1"/>
    <col min="10765" max="10765" width="9.77734375" style="191" customWidth="1"/>
    <col min="10766" max="10766" width="8.44140625" style="191" customWidth="1"/>
    <col min="10767" max="10767" width="15.109375" style="191" customWidth="1"/>
    <col min="10768" max="11008" width="8.88671875" style="191"/>
    <col min="11009" max="11009" width="38.33203125" style="191" customWidth="1"/>
    <col min="11010" max="11010" width="18.77734375" style="191" customWidth="1"/>
    <col min="11011" max="11011" width="17.33203125" style="191" customWidth="1"/>
    <col min="11012" max="11012" width="18.109375" style="191" customWidth="1"/>
    <col min="11013" max="11014" width="19.109375" style="191" customWidth="1"/>
    <col min="11015" max="11015" width="18.5546875" style="191" customWidth="1"/>
    <col min="11016" max="11016" width="12.33203125" style="191" customWidth="1"/>
    <col min="11017" max="11017" width="8.88671875" style="191"/>
    <col min="11018" max="11018" width="2.109375" style="191" customWidth="1"/>
    <col min="11019" max="11019" width="9.6640625" style="191" customWidth="1"/>
    <col min="11020" max="11020" width="2.88671875" style="191" customWidth="1"/>
    <col min="11021" max="11021" width="9.77734375" style="191" customWidth="1"/>
    <col min="11022" max="11022" width="8.44140625" style="191" customWidth="1"/>
    <col min="11023" max="11023" width="15.109375" style="191" customWidth="1"/>
    <col min="11024" max="11264" width="8.88671875" style="191"/>
    <col min="11265" max="11265" width="38.33203125" style="191" customWidth="1"/>
    <col min="11266" max="11266" width="18.77734375" style="191" customWidth="1"/>
    <col min="11267" max="11267" width="17.33203125" style="191" customWidth="1"/>
    <col min="11268" max="11268" width="18.109375" style="191" customWidth="1"/>
    <col min="11269" max="11270" width="19.109375" style="191" customWidth="1"/>
    <col min="11271" max="11271" width="18.5546875" style="191" customWidth="1"/>
    <col min="11272" max="11272" width="12.33203125" style="191" customWidth="1"/>
    <col min="11273" max="11273" width="8.88671875" style="191"/>
    <col min="11274" max="11274" width="2.109375" style="191" customWidth="1"/>
    <col min="11275" max="11275" width="9.6640625" style="191" customWidth="1"/>
    <col min="11276" max="11276" width="2.88671875" style="191" customWidth="1"/>
    <col min="11277" max="11277" width="9.77734375" style="191" customWidth="1"/>
    <col min="11278" max="11278" width="8.44140625" style="191" customWidth="1"/>
    <col min="11279" max="11279" width="15.109375" style="191" customWidth="1"/>
    <col min="11280" max="11520" width="8.88671875" style="191"/>
    <col min="11521" max="11521" width="38.33203125" style="191" customWidth="1"/>
    <col min="11522" max="11522" width="18.77734375" style="191" customWidth="1"/>
    <col min="11523" max="11523" width="17.33203125" style="191" customWidth="1"/>
    <col min="11524" max="11524" width="18.109375" style="191" customWidth="1"/>
    <col min="11525" max="11526" width="19.109375" style="191" customWidth="1"/>
    <col min="11527" max="11527" width="18.5546875" style="191" customWidth="1"/>
    <col min="11528" max="11528" width="12.33203125" style="191" customWidth="1"/>
    <col min="11529" max="11529" width="8.88671875" style="191"/>
    <col min="11530" max="11530" width="2.109375" style="191" customWidth="1"/>
    <col min="11531" max="11531" width="9.6640625" style="191" customWidth="1"/>
    <col min="11532" max="11532" width="2.88671875" style="191" customWidth="1"/>
    <col min="11533" max="11533" width="9.77734375" style="191" customWidth="1"/>
    <col min="11534" max="11534" width="8.44140625" style="191" customWidth="1"/>
    <col min="11535" max="11535" width="15.109375" style="191" customWidth="1"/>
    <col min="11536" max="11776" width="8.88671875" style="191"/>
    <col min="11777" max="11777" width="38.33203125" style="191" customWidth="1"/>
    <col min="11778" max="11778" width="18.77734375" style="191" customWidth="1"/>
    <col min="11779" max="11779" width="17.33203125" style="191" customWidth="1"/>
    <col min="11780" max="11780" width="18.109375" style="191" customWidth="1"/>
    <col min="11781" max="11782" width="19.109375" style="191" customWidth="1"/>
    <col min="11783" max="11783" width="18.5546875" style="191" customWidth="1"/>
    <col min="11784" max="11784" width="12.33203125" style="191" customWidth="1"/>
    <col min="11785" max="11785" width="8.88671875" style="191"/>
    <col min="11786" max="11786" width="2.109375" style="191" customWidth="1"/>
    <col min="11787" max="11787" width="9.6640625" style="191" customWidth="1"/>
    <col min="11788" max="11788" width="2.88671875" style="191" customWidth="1"/>
    <col min="11789" max="11789" width="9.77734375" style="191" customWidth="1"/>
    <col min="11790" max="11790" width="8.44140625" style="191" customWidth="1"/>
    <col min="11791" max="11791" width="15.109375" style="191" customWidth="1"/>
    <col min="11792" max="12032" width="8.88671875" style="191"/>
    <col min="12033" max="12033" width="38.33203125" style="191" customWidth="1"/>
    <col min="12034" max="12034" width="18.77734375" style="191" customWidth="1"/>
    <col min="12035" max="12035" width="17.33203125" style="191" customWidth="1"/>
    <col min="12036" max="12036" width="18.109375" style="191" customWidth="1"/>
    <col min="12037" max="12038" width="19.109375" style="191" customWidth="1"/>
    <col min="12039" max="12039" width="18.5546875" style="191" customWidth="1"/>
    <col min="12040" max="12040" width="12.33203125" style="191" customWidth="1"/>
    <col min="12041" max="12041" width="8.88671875" style="191"/>
    <col min="12042" max="12042" width="2.109375" style="191" customWidth="1"/>
    <col min="12043" max="12043" width="9.6640625" style="191" customWidth="1"/>
    <col min="12044" max="12044" width="2.88671875" style="191" customWidth="1"/>
    <col min="12045" max="12045" width="9.77734375" style="191" customWidth="1"/>
    <col min="12046" max="12046" width="8.44140625" style="191" customWidth="1"/>
    <col min="12047" max="12047" width="15.109375" style="191" customWidth="1"/>
    <col min="12048" max="12288" width="8.88671875" style="191"/>
    <col min="12289" max="12289" width="38.33203125" style="191" customWidth="1"/>
    <col min="12290" max="12290" width="18.77734375" style="191" customWidth="1"/>
    <col min="12291" max="12291" width="17.33203125" style="191" customWidth="1"/>
    <col min="12292" max="12292" width="18.109375" style="191" customWidth="1"/>
    <col min="12293" max="12294" width="19.109375" style="191" customWidth="1"/>
    <col min="12295" max="12295" width="18.5546875" style="191" customWidth="1"/>
    <col min="12296" max="12296" width="12.33203125" style="191" customWidth="1"/>
    <col min="12297" max="12297" width="8.88671875" style="191"/>
    <col min="12298" max="12298" width="2.109375" style="191" customWidth="1"/>
    <col min="12299" max="12299" width="9.6640625" style="191" customWidth="1"/>
    <col min="12300" max="12300" width="2.88671875" style="191" customWidth="1"/>
    <col min="12301" max="12301" width="9.77734375" style="191" customWidth="1"/>
    <col min="12302" max="12302" width="8.44140625" style="191" customWidth="1"/>
    <col min="12303" max="12303" width="15.109375" style="191" customWidth="1"/>
    <col min="12304" max="12544" width="8.88671875" style="191"/>
    <col min="12545" max="12545" width="38.33203125" style="191" customWidth="1"/>
    <col min="12546" max="12546" width="18.77734375" style="191" customWidth="1"/>
    <col min="12547" max="12547" width="17.33203125" style="191" customWidth="1"/>
    <col min="12548" max="12548" width="18.109375" style="191" customWidth="1"/>
    <col min="12549" max="12550" width="19.109375" style="191" customWidth="1"/>
    <col min="12551" max="12551" width="18.5546875" style="191" customWidth="1"/>
    <col min="12552" max="12552" width="12.33203125" style="191" customWidth="1"/>
    <col min="12553" max="12553" width="8.88671875" style="191"/>
    <col min="12554" max="12554" width="2.109375" style="191" customWidth="1"/>
    <col min="12555" max="12555" width="9.6640625" style="191" customWidth="1"/>
    <col min="12556" max="12556" width="2.88671875" style="191" customWidth="1"/>
    <col min="12557" max="12557" width="9.77734375" style="191" customWidth="1"/>
    <col min="12558" max="12558" width="8.44140625" style="191" customWidth="1"/>
    <col min="12559" max="12559" width="15.109375" style="191" customWidth="1"/>
    <col min="12560" max="12800" width="8.88671875" style="191"/>
    <col min="12801" max="12801" width="38.33203125" style="191" customWidth="1"/>
    <col min="12802" max="12802" width="18.77734375" style="191" customWidth="1"/>
    <col min="12803" max="12803" width="17.33203125" style="191" customWidth="1"/>
    <col min="12804" max="12804" width="18.109375" style="191" customWidth="1"/>
    <col min="12805" max="12806" width="19.109375" style="191" customWidth="1"/>
    <col min="12807" max="12807" width="18.5546875" style="191" customWidth="1"/>
    <col min="12808" max="12808" width="12.33203125" style="191" customWidth="1"/>
    <col min="12809" max="12809" width="8.88671875" style="191"/>
    <col min="12810" max="12810" width="2.109375" style="191" customWidth="1"/>
    <col min="12811" max="12811" width="9.6640625" style="191" customWidth="1"/>
    <col min="12812" max="12812" width="2.88671875" style="191" customWidth="1"/>
    <col min="12813" max="12813" width="9.77734375" style="191" customWidth="1"/>
    <col min="12814" max="12814" width="8.44140625" style="191" customWidth="1"/>
    <col min="12815" max="12815" width="15.109375" style="191" customWidth="1"/>
    <col min="12816" max="13056" width="8.88671875" style="191"/>
    <col min="13057" max="13057" width="38.33203125" style="191" customWidth="1"/>
    <col min="13058" max="13058" width="18.77734375" style="191" customWidth="1"/>
    <col min="13059" max="13059" width="17.33203125" style="191" customWidth="1"/>
    <col min="13060" max="13060" width="18.109375" style="191" customWidth="1"/>
    <col min="13061" max="13062" width="19.109375" style="191" customWidth="1"/>
    <col min="13063" max="13063" width="18.5546875" style="191" customWidth="1"/>
    <col min="13064" max="13064" width="12.33203125" style="191" customWidth="1"/>
    <col min="13065" max="13065" width="8.88671875" style="191"/>
    <col min="13066" max="13066" width="2.109375" style="191" customWidth="1"/>
    <col min="13067" max="13067" width="9.6640625" style="191" customWidth="1"/>
    <col min="13068" max="13068" width="2.88671875" style="191" customWidth="1"/>
    <col min="13069" max="13069" width="9.77734375" style="191" customWidth="1"/>
    <col min="13070" max="13070" width="8.44140625" style="191" customWidth="1"/>
    <col min="13071" max="13071" width="15.109375" style="191" customWidth="1"/>
    <col min="13072" max="13312" width="8.88671875" style="191"/>
    <col min="13313" max="13313" width="38.33203125" style="191" customWidth="1"/>
    <col min="13314" max="13314" width="18.77734375" style="191" customWidth="1"/>
    <col min="13315" max="13315" width="17.33203125" style="191" customWidth="1"/>
    <col min="13316" max="13316" width="18.109375" style="191" customWidth="1"/>
    <col min="13317" max="13318" width="19.109375" style="191" customWidth="1"/>
    <col min="13319" max="13319" width="18.5546875" style="191" customWidth="1"/>
    <col min="13320" max="13320" width="12.33203125" style="191" customWidth="1"/>
    <col min="13321" max="13321" width="8.88671875" style="191"/>
    <col min="13322" max="13322" width="2.109375" style="191" customWidth="1"/>
    <col min="13323" max="13323" width="9.6640625" style="191" customWidth="1"/>
    <col min="13324" max="13324" width="2.88671875" style="191" customWidth="1"/>
    <col min="13325" max="13325" width="9.77734375" style="191" customWidth="1"/>
    <col min="13326" max="13326" width="8.44140625" style="191" customWidth="1"/>
    <col min="13327" max="13327" width="15.109375" style="191" customWidth="1"/>
    <col min="13328" max="13568" width="8.88671875" style="191"/>
    <col min="13569" max="13569" width="38.33203125" style="191" customWidth="1"/>
    <col min="13570" max="13570" width="18.77734375" style="191" customWidth="1"/>
    <col min="13571" max="13571" width="17.33203125" style="191" customWidth="1"/>
    <col min="13572" max="13572" width="18.109375" style="191" customWidth="1"/>
    <col min="13573" max="13574" width="19.109375" style="191" customWidth="1"/>
    <col min="13575" max="13575" width="18.5546875" style="191" customWidth="1"/>
    <col min="13576" max="13576" width="12.33203125" style="191" customWidth="1"/>
    <col min="13577" max="13577" width="8.88671875" style="191"/>
    <col min="13578" max="13578" width="2.109375" style="191" customWidth="1"/>
    <col min="13579" max="13579" width="9.6640625" style="191" customWidth="1"/>
    <col min="13580" max="13580" width="2.88671875" style="191" customWidth="1"/>
    <col min="13581" max="13581" width="9.77734375" style="191" customWidth="1"/>
    <col min="13582" max="13582" width="8.44140625" style="191" customWidth="1"/>
    <col min="13583" max="13583" width="15.109375" style="191" customWidth="1"/>
    <col min="13584" max="13824" width="8.88671875" style="191"/>
    <col min="13825" max="13825" width="38.33203125" style="191" customWidth="1"/>
    <col min="13826" max="13826" width="18.77734375" style="191" customWidth="1"/>
    <col min="13827" max="13827" width="17.33203125" style="191" customWidth="1"/>
    <col min="13828" max="13828" width="18.109375" style="191" customWidth="1"/>
    <col min="13829" max="13830" width="19.109375" style="191" customWidth="1"/>
    <col min="13831" max="13831" width="18.5546875" style="191" customWidth="1"/>
    <col min="13832" max="13832" width="12.33203125" style="191" customWidth="1"/>
    <col min="13833" max="13833" width="8.88671875" style="191"/>
    <col min="13834" max="13834" width="2.109375" style="191" customWidth="1"/>
    <col min="13835" max="13835" width="9.6640625" style="191" customWidth="1"/>
    <col min="13836" max="13836" width="2.88671875" style="191" customWidth="1"/>
    <col min="13837" max="13837" width="9.77734375" style="191" customWidth="1"/>
    <col min="13838" max="13838" width="8.44140625" style="191" customWidth="1"/>
    <col min="13839" max="13839" width="15.109375" style="191" customWidth="1"/>
    <col min="13840" max="14080" width="8.88671875" style="191"/>
    <col min="14081" max="14081" width="38.33203125" style="191" customWidth="1"/>
    <col min="14082" max="14082" width="18.77734375" style="191" customWidth="1"/>
    <col min="14083" max="14083" width="17.33203125" style="191" customWidth="1"/>
    <col min="14084" max="14084" width="18.109375" style="191" customWidth="1"/>
    <col min="14085" max="14086" width="19.109375" style="191" customWidth="1"/>
    <col min="14087" max="14087" width="18.5546875" style="191" customWidth="1"/>
    <col min="14088" max="14088" width="12.33203125" style="191" customWidth="1"/>
    <col min="14089" max="14089" width="8.88671875" style="191"/>
    <col min="14090" max="14090" width="2.109375" style="191" customWidth="1"/>
    <col min="14091" max="14091" width="9.6640625" style="191" customWidth="1"/>
    <col min="14092" max="14092" width="2.88671875" style="191" customWidth="1"/>
    <col min="14093" max="14093" width="9.77734375" style="191" customWidth="1"/>
    <col min="14094" max="14094" width="8.44140625" style="191" customWidth="1"/>
    <col min="14095" max="14095" width="15.109375" style="191" customWidth="1"/>
    <col min="14096" max="14336" width="8.88671875" style="191"/>
    <col min="14337" max="14337" width="38.33203125" style="191" customWidth="1"/>
    <col min="14338" max="14338" width="18.77734375" style="191" customWidth="1"/>
    <col min="14339" max="14339" width="17.33203125" style="191" customWidth="1"/>
    <col min="14340" max="14340" width="18.109375" style="191" customWidth="1"/>
    <col min="14341" max="14342" width="19.109375" style="191" customWidth="1"/>
    <col min="14343" max="14343" width="18.5546875" style="191" customWidth="1"/>
    <col min="14344" max="14344" width="12.33203125" style="191" customWidth="1"/>
    <col min="14345" max="14345" width="8.88671875" style="191"/>
    <col min="14346" max="14346" width="2.109375" style="191" customWidth="1"/>
    <col min="14347" max="14347" width="9.6640625" style="191" customWidth="1"/>
    <col min="14348" max="14348" width="2.88671875" style="191" customWidth="1"/>
    <col min="14349" max="14349" width="9.77734375" style="191" customWidth="1"/>
    <col min="14350" max="14350" width="8.44140625" style="191" customWidth="1"/>
    <col min="14351" max="14351" width="15.109375" style="191" customWidth="1"/>
    <col min="14352" max="14592" width="8.88671875" style="191"/>
    <col min="14593" max="14593" width="38.33203125" style="191" customWidth="1"/>
    <col min="14594" max="14594" width="18.77734375" style="191" customWidth="1"/>
    <col min="14595" max="14595" width="17.33203125" style="191" customWidth="1"/>
    <col min="14596" max="14596" width="18.109375" style="191" customWidth="1"/>
    <col min="14597" max="14598" width="19.109375" style="191" customWidth="1"/>
    <col min="14599" max="14599" width="18.5546875" style="191" customWidth="1"/>
    <col min="14600" max="14600" width="12.33203125" style="191" customWidth="1"/>
    <col min="14601" max="14601" width="8.88671875" style="191"/>
    <col min="14602" max="14602" width="2.109375" style="191" customWidth="1"/>
    <col min="14603" max="14603" width="9.6640625" style="191" customWidth="1"/>
    <col min="14604" max="14604" width="2.88671875" style="191" customWidth="1"/>
    <col min="14605" max="14605" width="9.77734375" style="191" customWidth="1"/>
    <col min="14606" max="14606" width="8.44140625" style="191" customWidth="1"/>
    <col min="14607" max="14607" width="15.109375" style="191" customWidth="1"/>
    <col min="14608" max="14848" width="8.88671875" style="191"/>
    <col min="14849" max="14849" width="38.33203125" style="191" customWidth="1"/>
    <col min="14850" max="14850" width="18.77734375" style="191" customWidth="1"/>
    <col min="14851" max="14851" width="17.33203125" style="191" customWidth="1"/>
    <col min="14852" max="14852" width="18.109375" style="191" customWidth="1"/>
    <col min="14853" max="14854" width="19.109375" style="191" customWidth="1"/>
    <col min="14855" max="14855" width="18.5546875" style="191" customWidth="1"/>
    <col min="14856" max="14856" width="12.33203125" style="191" customWidth="1"/>
    <col min="14857" max="14857" width="8.88671875" style="191"/>
    <col min="14858" max="14858" width="2.109375" style="191" customWidth="1"/>
    <col min="14859" max="14859" width="9.6640625" style="191" customWidth="1"/>
    <col min="14860" max="14860" width="2.88671875" style="191" customWidth="1"/>
    <col min="14861" max="14861" width="9.77734375" style="191" customWidth="1"/>
    <col min="14862" max="14862" width="8.44140625" style="191" customWidth="1"/>
    <col min="14863" max="14863" width="15.109375" style="191" customWidth="1"/>
    <col min="14864" max="15104" width="8.88671875" style="191"/>
    <col min="15105" max="15105" width="38.33203125" style="191" customWidth="1"/>
    <col min="15106" max="15106" width="18.77734375" style="191" customWidth="1"/>
    <col min="15107" max="15107" width="17.33203125" style="191" customWidth="1"/>
    <col min="15108" max="15108" width="18.109375" style="191" customWidth="1"/>
    <col min="15109" max="15110" width="19.109375" style="191" customWidth="1"/>
    <col min="15111" max="15111" width="18.5546875" style="191" customWidth="1"/>
    <col min="15112" max="15112" width="12.33203125" style="191" customWidth="1"/>
    <col min="15113" max="15113" width="8.88671875" style="191"/>
    <col min="15114" max="15114" width="2.109375" style="191" customWidth="1"/>
    <col min="15115" max="15115" width="9.6640625" style="191" customWidth="1"/>
    <col min="15116" max="15116" width="2.88671875" style="191" customWidth="1"/>
    <col min="15117" max="15117" width="9.77734375" style="191" customWidth="1"/>
    <col min="15118" max="15118" width="8.44140625" style="191" customWidth="1"/>
    <col min="15119" max="15119" width="15.109375" style="191" customWidth="1"/>
    <col min="15120" max="15360" width="8.88671875" style="191"/>
    <col min="15361" max="15361" width="38.33203125" style="191" customWidth="1"/>
    <col min="15362" max="15362" width="18.77734375" style="191" customWidth="1"/>
    <col min="15363" max="15363" width="17.33203125" style="191" customWidth="1"/>
    <col min="15364" max="15364" width="18.109375" style="191" customWidth="1"/>
    <col min="15365" max="15366" width="19.109375" style="191" customWidth="1"/>
    <col min="15367" max="15367" width="18.5546875" style="191" customWidth="1"/>
    <col min="15368" max="15368" width="12.33203125" style="191" customWidth="1"/>
    <col min="15369" max="15369" width="8.88671875" style="191"/>
    <col min="15370" max="15370" width="2.109375" style="191" customWidth="1"/>
    <col min="15371" max="15371" width="9.6640625" style="191" customWidth="1"/>
    <col min="15372" max="15372" width="2.88671875" style="191" customWidth="1"/>
    <col min="15373" max="15373" width="9.77734375" style="191" customWidth="1"/>
    <col min="15374" max="15374" width="8.44140625" style="191" customWidth="1"/>
    <col min="15375" max="15375" width="15.109375" style="191" customWidth="1"/>
    <col min="15376" max="15616" width="8.88671875" style="191"/>
    <col min="15617" max="15617" width="38.33203125" style="191" customWidth="1"/>
    <col min="15618" max="15618" width="18.77734375" style="191" customWidth="1"/>
    <col min="15619" max="15619" width="17.33203125" style="191" customWidth="1"/>
    <col min="15620" max="15620" width="18.109375" style="191" customWidth="1"/>
    <col min="15621" max="15622" width="19.109375" style="191" customWidth="1"/>
    <col min="15623" max="15623" width="18.5546875" style="191" customWidth="1"/>
    <col min="15624" max="15624" width="12.33203125" style="191" customWidth="1"/>
    <col min="15625" max="15625" width="8.88671875" style="191"/>
    <col min="15626" max="15626" width="2.109375" style="191" customWidth="1"/>
    <col min="15627" max="15627" width="9.6640625" style="191" customWidth="1"/>
    <col min="15628" max="15628" width="2.88671875" style="191" customWidth="1"/>
    <col min="15629" max="15629" width="9.77734375" style="191" customWidth="1"/>
    <col min="15630" max="15630" width="8.44140625" style="191" customWidth="1"/>
    <col min="15631" max="15631" width="15.109375" style="191" customWidth="1"/>
    <col min="15632" max="15872" width="8.88671875" style="191"/>
    <col min="15873" max="15873" width="38.33203125" style="191" customWidth="1"/>
    <col min="15874" max="15874" width="18.77734375" style="191" customWidth="1"/>
    <col min="15875" max="15875" width="17.33203125" style="191" customWidth="1"/>
    <col min="15876" max="15876" width="18.109375" style="191" customWidth="1"/>
    <col min="15877" max="15878" width="19.109375" style="191" customWidth="1"/>
    <col min="15879" max="15879" width="18.5546875" style="191" customWidth="1"/>
    <col min="15880" max="15880" width="12.33203125" style="191" customWidth="1"/>
    <col min="15881" max="15881" width="8.88671875" style="191"/>
    <col min="15882" max="15882" width="2.109375" style="191" customWidth="1"/>
    <col min="15883" max="15883" width="9.6640625" style="191" customWidth="1"/>
    <col min="15884" max="15884" width="2.88671875" style="191" customWidth="1"/>
    <col min="15885" max="15885" width="9.77734375" style="191" customWidth="1"/>
    <col min="15886" max="15886" width="8.44140625" style="191" customWidth="1"/>
    <col min="15887" max="15887" width="15.109375" style="191" customWidth="1"/>
    <col min="15888" max="16128" width="8.88671875" style="191"/>
    <col min="16129" max="16129" width="38.33203125" style="191" customWidth="1"/>
    <col min="16130" max="16130" width="18.77734375" style="191" customWidth="1"/>
    <col min="16131" max="16131" width="17.33203125" style="191" customWidth="1"/>
    <col min="16132" max="16132" width="18.109375" style="191" customWidth="1"/>
    <col min="16133" max="16134" width="19.109375" style="191" customWidth="1"/>
    <col min="16135" max="16135" width="18.5546875" style="191" customWidth="1"/>
    <col min="16136" max="16136" width="12.33203125" style="191" customWidth="1"/>
    <col min="16137" max="16137" width="8.88671875" style="191"/>
    <col min="16138" max="16138" width="2.109375" style="191" customWidth="1"/>
    <col min="16139" max="16139" width="9.6640625" style="191" customWidth="1"/>
    <col min="16140" max="16140" width="2.88671875" style="191" customWidth="1"/>
    <col min="16141" max="16141" width="9.77734375" style="191" customWidth="1"/>
    <col min="16142" max="16142" width="8.44140625" style="191" customWidth="1"/>
    <col min="16143" max="16143" width="15.109375" style="191" customWidth="1"/>
    <col min="16144" max="16384" width="8.88671875" style="191"/>
  </cols>
  <sheetData>
    <row r="1" spans="1:14">
      <c r="A1" s="190"/>
      <c r="H1" s="191"/>
      <c r="K1" s="191"/>
      <c r="L1" s="191"/>
      <c r="M1" s="191"/>
      <c r="N1" s="191"/>
    </row>
    <row r="2" spans="1:14" ht="15.75">
      <c r="A2" s="192" t="s">
        <v>517</v>
      </c>
      <c r="H2" s="191"/>
      <c r="K2" s="191"/>
      <c r="L2" s="191"/>
      <c r="M2" s="191"/>
      <c r="N2" s="191"/>
    </row>
    <row r="4" spans="1:14">
      <c r="A4" s="191" t="s">
        <v>363</v>
      </c>
      <c r="B4" s="193" t="s">
        <v>364</v>
      </c>
      <c r="C4" s="193"/>
      <c r="D4" s="194" t="s">
        <v>365</v>
      </c>
      <c r="E4" s="193"/>
      <c r="H4" s="191"/>
      <c r="K4" s="191"/>
      <c r="L4" s="191"/>
      <c r="M4" s="191"/>
      <c r="N4" s="191"/>
    </row>
    <row r="5" spans="1:14">
      <c r="A5" s="191" t="s">
        <v>366</v>
      </c>
      <c r="B5" s="195">
        <v>17147756.420000002</v>
      </c>
      <c r="C5" s="196"/>
      <c r="D5" s="197"/>
      <c r="E5" s="198"/>
      <c r="H5" s="191"/>
      <c r="K5" s="191"/>
      <c r="L5" s="191"/>
      <c r="M5" s="191"/>
      <c r="N5" s="191"/>
    </row>
    <row r="6" spans="1:14">
      <c r="A6" s="191" t="s">
        <v>367</v>
      </c>
      <c r="B6" s="195">
        <v>104167.49</v>
      </c>
      <c r="C6" s="196"/>
      <c r="D6" s="199"/>
      <c r="E6" s="198"/>
      <c r="H6" s="191"/>
      <c r="K6" s="191"/>
      <c r="L6" s="191"/>
      <c r="M6" s="191"/>
      <c r="N6" s="191"/>
    </row>
    <row r="7" spans="1:14">
      <c r="A7" s="191" t="s">
        <v>368</v>
      </c>
      <c r="B7" s="195">
        <v>134555.88</v>
      </c>
      <c r="C7" s="196"/>
      <c r="D7" s="199"/>
      <c r="E7" s="198"/>
      <c r="H7" s="191"/>
      <c r="K7" s="191"/>
      <c r="L7" s="191"/>
      <c r="M7" s="191"/>
      <c r="N7" s="191"/>
    </row>
    <row r="8" spans="1:14">
      <c r="A8" s="191" t="s">
        <v>369</v>
      </c>
      <c r="B8" s="195">
        <v>134742.13</v>
      </c>
      <c r="C8" s="196"/>
      <c r="D8" s="199"/>
      <c r="E8" s="198"/>
      <c r="H8" s="191"/>
      <c r="K8" s="191"/>
      <c r="L8" s="191"/>
      <c r="M8" s="191"/>
      <c r="N8" s="191"/>
    </row>
    <row r="9" spans="1:14">
      <c r="A9" s="191" t="s">
        <v>370</v>
      </c>
      <c r="B9" s="195">
        <f>SUM(B5:B8)</f>
        <v>17521221.919999998</v>
      </c>
      <c r="C9" s="196"/>
      <c r="D9" s="199"/>
      <c r="E9" s="198"/>
      <c r="H9" s="191"/>
      <c r="K9" s="191"/>
      <c r="L9" s="191"/>
      <c r="M9" s="191"/>
      <c r="N9" s="191"/>
    </row>
    <row r="10" spans="1:14">
      <c r="B10" s="195"/>
      <c r="C10" s="196"/>
      <c r="D10" s="197"/>
      <c r="E10" s="198"/>
      <c r="H10" s="191"/>
      <c r="K10" s="191"/>
      <c r="L10" s="191"/>
      <c r="M10" s="191"/>
      <c r="N10" s="191"/>
    </row>
    <row r="11" spans="1:14">
      <c r="A11" s="191" t="s">
        <v>371</v>
      </c>
      <c r="B11" s="195">
        <v>2184437.5499999998</v>
      </c>
      <c r="C11" s="196"/>
      <c r="D11" s="199"/>
      <c r="E11" s="198"/>
      <c r="H11" s="191"/>
      <c r="K11" s="191"/>
      <c r="L11" s="191"/>
      <c r="M11" s="191"/>
      <c r="N11" s="191"/>
    </row>
    <row r="12" spans="1:14">
      <c r="B12" s="195"/>
      <c r="C12" s="196"/>
      <c r="D12" s="197"/>
      <c r="E12" s="198"/>
      <c r="H12" s="191"/>
      <c r="K12" s="191"/>
      <c r="L12" s="191"/>
      <c r="M12" s="191"/>
      <c r="N12" s="191"/>
    </row>
    <row r="13" spans="1:14">
      <c r="A13" s="191" t="s">
        <v>372</v>
      </c>
      <c r="B13" s="195">
        <v>7057636.5099999998</v>
      </c>
      <c r="C13" s="196"/>
      <c r="D13" s="199"/>
      <c r="E13" s="198"/>
      <c r="H13" s="191"/>
      <c r="K13" s="191"/>
      <c r="L13" s="191"/>
      <c r="M13" s="191"/>
      <c r="N13" s="191"/>
    </row>
    <row r="14" spans="1:14">
      <c r="B14" s="195"/>
      <c r="C14" s="196"/>
      <c r="D14" s="197"/>
      <c r="E14" s="198"/>
      <c r="H14" s="191"/>
      <c r="K14" s="191"/>
      <c r="L14" s="191"/>
      <c r="M14" s="191"/>
      <c r="N14" s="191"/>
    </row>
    <row r="15" spans="1:14">
      <c r="A15" s="191" t="s">
        <v>373</v>
      </c>
      <c r="B15" s="195"/>
      <c r="C15" s="196"/>
      <c r="D15" s="197"/>
      <c r="E15" s="198"/>
      <c r="F15" s="198"/>
      <c r="H15" s="191"/>
      <c r="K15" s="191"/>
      <c r="L15" s="191"/>
      <c r="M15" s="191"/>
      <c r="N15" s="191"/>
    </row>
    <row r="16" spans="1:14">
      <c r="A16" s="191" t="s">
        <v>374</v>
      </c>
      <c r="B16" s="195">
        <v>4090996.1</v>
      </c>
      <c r="C16" s="196"/>
      <c r="D16" s="199"/>
      <c r="E16" s="198"/>
      <c r="H16" s="191"/>
      <c r="K16" s="191"/>
      <c r="L16" s="191"/>
      <c r="M16" s="191"/>
      <c r="N16" s="191"/>
    </row>
    <row r="17" spans="1:14">
      <c r="A17" s="191" t="s">
        <v>375</v>
      </c>
      <c r="B17" s="195">
        <v>292693.87</v>
      </c>
      <c r="C17" s="196"/>
      <c r="D17" s="199"/>
      <c r="E17" s="198"/>
      <c r="H17" s="191"/>
      <c r="K17" s="191"/>
      <c r="L17" s="191"/>
      <c r="M17" s="191"/>
      <c r="N17" s="191"/>
    </row>
    <row r="18" spans="1:14">
      <c r="A18" s="191" t="s">
        <v>376</v>
      </c>
      <c r="B18" s="195">
        <v>0</v>
      </c>
      <c r="C18" s="200"/>
      <c r="D18" s="201" t="s">
        <v>377</v>
      </c>
      <c r="E18" s="198"/>
      <c r="H18" s="191"/>
      <c r="K18" s="191"/>
      <c r="L18" s="191"/>
      <c r="M18" s="191"/>
      <c r="N18" s="191"/>
    </row>
    <row r="19" spans="1:14">
      <c r="A19" s="191" t="s">
        <v>378</v>
      </c>
      <c r="B19" s="195">
        <v>7407.86</v>
      </c>
      <c r="C19" s="196"/>
      <c r="D19" s="199"/>
      <c r="E19" s="198"/>
      <c r="H19" s="191"/>
      <c r="K19" s="191"/>
      <c r="L19" s="191"/>
      <c r="M19" s="191"/>
      <c r="N19" s="191"/>
    </row>
    <row r="20" spans="1:14">
      <c r="A20" s="191" t="s">
        <v>379</v>
      </c>
      <c r="B20" s="195">
        <f>SUM(B16:B19)</f>
        <v>4391097.83</v>
      </c>
      <c r="C20" s="196"/>
      <c r="D20" s="196"/>
      <c r="E20" s="198"/>
      <c r="H20" s="191"/>
      <c r="K20" s="191"/>
      <c r="L20" s="191"/>
      <c r="M20" s="191"/>
      <c r="N20" s="191"/>
    </row>
    <row r="21" spans="1:14">
      <c r="B21" s="195"/>
      <c r="C21" s="196"/>
      <c r="E21" s="198"/>
      <c r="H21" s="191"/>
      <c r="K21" s="191"/>
      <c r="L21" s="191"/>
      <c r="M21" s="191"/>
      <c r="N21" s="191"/>
    </row>
    <row r="22" spans="1:14">
      <c r="A22" s="191" t="s">
        <v>380</v>
      </c>
      <c r="B22" s="195">
        <f>+B20+B13+B11+B9</f>
        <v>31154393.809999999</v>
      </c>
      <c r="C22" s="195"/>
      <c r="D22" s="194" t="s">
        <v>381</v>
      </c>
      <c r="E22" s="198"/>
      <c r="H22" s="191"/>
      <c r="K22" s="191"/>
      <c r="L22" s="191"/>
      <c r="M22" s="191"/>
      <c r="N22" s="191"/>
    </row>
    <row r="23" spans="1:14">
      <c r="B23" s="195"/>
      <c r="C23" s="196"/>
      <c r="H23" s="191"/>
      <c r="K23" s="191"/>
      <c r="L23" s="191"/>
      <c r="M23" s="191"/>
      <c r="N23" s="191"/>
    </row>
    <row r="24" spans="1:14">
      <c r="A24" s="194" t="s">
        <v>382</v>
      </c>
      <c r="B24" s="195"/>
      <c r="C24" s="196"/>
      <c r="H24" s="191"/>
      <c r="K24" s="191"/>
      <c r="L24" s="191"/>
      <c r="M24" s="191"/>
      <c r="N24" s="191"/>
    </row>
    <row r="25" spans="1:14">
      <c r="B25" s="195"/>
      <c r="C25" s="196"/>
      <c r="H25" s="191"/>
      <c r="K25" s="191"/>
      <c r="L25" s="191"/>
      <c r="M25" s="191"/>
      <c r="N25" s="191"/>
    </row>
    <row r="26" spans="1:14">
      <c r="B26" s="195"/>
      <c r="C26" s="202"/>
      <c r="H26" s="191"/>
      <c r="K26" s="191"/>
      <c r="L26" s="191"/>
      <c r="M26" s="191"/>
      <c r="N26" s="191"/>
    </row>
    <row r="30" spans="1:14" ht="15.75">
      <c r="A30" s="192" t="s">
        <v>518</v>
      </c>
      <c r="B30" s="192"/>
      <c r="C30" s="192"/>
      <c r="D30" s="203" t="s">
        <v>383</v>
      </c>
      <c r="H30" s="191"/>
      <c r="K30" s="191"/>
      <c r="L30" s="191"/>
      <c r="M30" s="191"/>
      <c r="N30" s="191"/>
    </row>
    <row r="31" spans="1:14" ht="15.75">
      <c r="A31" s="194" t="s">
        <v>384</v>
      </c>
      <c r="B31" s="203" t="s">
        <v>385</v>
      </c>
      <c r="C31" s="203" t="s">
        <v>386</v>
      </c>
      <c r="D31" s="203" t="s">
        <v>387</v>
      </c>
      <c r="H31" s="191"/>
      <c r="K31" s="191"/>
      <c r="L31" s="191"/>
      <c r="M31" s="191"/>
      <c r="N31" s="191"/>
    </row>
    <row r="32" spans="1:14" ht="15.75">
      <c r="A32" s="192" t="s">
        <v>387</v>
      </c>
      <c r="B32" s="195"/>
      <c r="C32" s="195"/>
      <c r="D32" s="195"/>
      <c r="H32" s="191"/>
      <c r="K32" s="191"/>
      <c r="L32" s="191"/>
      <c r="M32" s="191"/>
      <c r="N32" s="191"/>
    </row>
    <row r="33" spans="1:14" ht="15.75">
      <c r="A33" s="191" t="s">
        <v>388</v>
      </c>
      <c r="B33" s="195">
        <v>0</v>
      </c>
      <c r="C33" s="195">
        <v>0</v>
      </c>
      <c r="D33" s="195">
        <f t="shared" ref="D33:D39" si="0">SUM(B33:C33)</f>
        <v>0</v>
      </c>
      <c r="F33" s="204"/>
    </row>
    <row r="34" spans="1:14" ht="15.75">
      <c r="A34" s="191" t="s">
        <v>389</v>
      </c>
      <c r="B34" s="195">
        <v>0</v>
      </c>
      <c r="C34" s="195">
        <v>0</v>
      </c>
      <c r="D34" s="195">
        <f t="shared" si="0"/>
        <v>0</v>
      </c>
      <c r="G34" s="204"/>
    </row>
    <row r="35" spans="1:14" ht="15.75">
      <c r="A35" s="191" t="s">
        <v>390</v>
      </c>
      <c r="B35" s="195">
        <v>0</v>
      </c>
      <c r="C35" s="195">
        <v>0</v>
      </c>
      <c r="D35" s="195">
        <f t="shared" si="0"/>
        <v>0</v>
      </c>
      <c r="F35" s="204"/>
    </row>
    <row r="36" spans="1:14" ht="15.75">
      <c r="A36" s="191" t="s">
        <v>391</v>
      </c>
      <c r="B36" s="195">
        <v>0</v>
      </c>
      <c r="C36" s="195">
        <v>0</v>
      </c>
      <c r="D36" s="195">
        <f t="shared" si="0"/>
        <v>0</v>
      </c>
      <c r="I36" s="204"/>
      <c r="J36"/>
      <c r="K36" s="200"/>
      <c r="L36" s="200"/>
      <c r="M36" s="200"/>
      <c r="N36" s="200"/>
    </row>
    <row r="37" spans="1:14" ht="15.75">
      <c r="A37" s="191" t="s">
        <v>392</v>
      </c>
      <c r="B37" s="195">
        <v>11410000</v>
      </c>
      <c r="C37" s="195">
        <v>14490860</v>
      </c>
      <c r="D37" s="195">
        <f t="shared" si="0"/>
        <v>25900860</v>
      </c>
      <c r="I37" s="205"/>
      <c r="J37" s="205"/>
      <c r="K37" s="206"/>
      <c r="L37" s="206"/>
      <c r="M37" s="425"/>
      <c r="N37" s="425"/>
    </row>
    <row r="38" spans="1:14" ht="15.75">
      <c r="A38" s="191" t="s">
        <v>393</v>
      </c>
      <c r="B38" s="195">
        <v>2190000</v>
      </c>
      <c r="C38" s="195">
        <v>9629300</v>
      </c>
      <c r="D38" s="195">
        <f t="shared" si="0"/>
        <v>11819300</v>
      </c>
      <c r="I38" s="205"/>
      <c r="J38" s="205"/>
      <c r="K38" s="206"/>
      <c r="L38" s="206"/>
      <c r="M38" s="206"/>
      <c r="N38" s="206"/>
    </row>
    <row r="39" spans="1:14" ht="15.75">
      <c r="A39" s="194" t="s">
        <v>394</v>
      </c>
      <c r="B39" s="207">
        <v>0</v>
      </c>
      <c r="C39" s="207">
        <v>4735500</v>
      </c>
      <c r="D39" s="207">
        <f t="shared" si="0"/>
        <v>4735500</v>
      </c>
      <c r="E39" s="208" t="s">
        <v>519</v>
      </c>
      <c r="F39" s="196">
        <v>28980154</v>
      </c>
      <c r="G39" s="194" t="s">
        <v>764</v>
      </c>
      <c r="I39" s="209"/>
      <c r="J39" s="205"/>
      <c r="K39" s="210"/>
      <c r="L39" s="206"/>
      <c r="M39" s="210"/>
      <c r="N39" s="206"/>
    </row>
    <row r="40" spans="1:14" ht="15.75">
      <c r="A40" s="211" t="s">
        <v>395</v>
      </c>
      <c r="B40" s="195">
        <f>SUM(B32:B39)</f>
        <v>13600000</v>
      </c>
      <c r="C40" s="195">
        <f>SUM(C32:C39)</f>
        <v>28855660</v>
      </c>
      <c r="D40" s="195">
        <f>SUM(D32:D39)</f>
        <v>42455660</v>
      </c>
      <c r="E40" s="208" t="s">
        <v>519</v>
      </c>
      <c r="F40" s="196">
        <v>-1184868</v>
      </c>
      <c r="G40" s="194" t="s">
        <v>765</v>
      </c>
      <c r="I40" s="205"/>
      <c r="J40" s="205"/>
      <c r="K40" s="210"/>
      <c r="L40" s="206"/>
      <c r="M40" s="210"/>
      <c r="N40" s="206"/>
    </row>
    <row r="41" spans="1:14" ht="15.75">
      <c r="A41" s="211"/>
      <c r="B41" s="195"/>
      <c r="C41" s="195"/>
      <c r="D41" s="195"/>
      <c r="E41" s="208" t="s">
        <v>519</v>
      </c>
      <c r="F41" s="196">
        <v>0</v>
      </c>
      <c r="G41" s="194" t="s">
        <v>766</v>
      </c>
      <c r="I41" s="205"/>
      <c r="J41" s="205"/>
      <c r="K41" s="210"/>
      <c r="L41" s="206"/>
      <c r="M41" s="210"/>
      <c r="N41" s="206"/>
    </row>
    <row r="42" spans="1:14" ht="15.75">
      <c r="A42" s="212" t="s">
        <v>397</v>
      </c>
      <c r="B42" s="195"/>
      <c r="C42" s="195"/>
      <c r="D42" s="195"/>
      <c r="E42" s="208" t="s">
        <v>520</v>
      </c>
      <c r="F42" s="196">
        <v>0</v>
      </c>
      <c r="I42" s="205"/>
      <c r="J42" s="205"/>
      <c r="K42" s="206"/>
      <c r="L42" s="206"/>
      <c r="M42" s="206"/>
      <c r="N42" s="206"/>
    </row>
    <row r="43" spans="1:14" ht="15.75">
      <c r="A43" s="212" t="s">
        <v>398</v>
      </c>
      <c r="B43" s="195"/>
      <c r="C43" s="195"/>
      <c r="D43" s="195"/>
      <c r="E43" s="208" t="s">
        <v>396</v>
      </c>
      <c r="F43" s="196">
        <f>SUM(F39:F42)</f>
        <v>27795286</v>
      </c>
      <c r="G43" s="194" t="s">
        <v>767</v>
      </c>
      <c r="I43" s="205"/>
      <c r="J43" s="205"/>
      <c r="K43" s="210"/>
      <c r="L43" s="206"/>
      <c r="M43" s="210"/>
      <c r="N43" s="210"/>
    </row>
    <row r="44" spans="1:14" ht="15.75">
      <c r="A44" s="212"/>
      <c r="B44" s="195"/>
      <c r="C44" s="195"/>
      <c r="D44" s="195"/>
      <c r="E44" s="208"/>
      <c r="F44" s="196"/>
      <c r="G44" s="194"/>
      <c r="I44" s="205"/>
      <c r="J44" s="205"/>
      <c r="K44" s="206"/>
      <c r="L44" s="206"/>
      <c r="M44" s="206"/>
      <c r="N44" s="206"/>
    </row>
    <row r="45" spans="1:14" ht="15.75">
      <c r="E45" s="208" t="s">
        <v>399</v>
      </c>
      <c r="F45" s="196">
        <v>25272</v>
      </c>
      <c r="G45" s="194"/>
      <c r="I45" s="205"/>
      <c r="J45" s="205"/>
      <c r="K45" s="206"/>
      <c r="L45" s="206"/>
      <c r="M45" s="206"/>
      <c r="N45" s="206"/>
    </row>
    <row r="46" spans="1:14" ht="15.75">
      <c r="A46" s="192" t="s">
        <v>529</v>
      </c>
      <c r="E46" s="208" t="s">
        <v>400</v>
      </c>
      <c r="F46" s="196">
        <f>4735500+24120160+99222</f>
        <v>28954882</v>
      </c>
      <c r="I46" s="209"/>
      <c r="J46" s="205"/>
      <c r="K46" s="210"/>
      <c r="L46" s="206"/>
      <c r="M46" s="210"/>
      <c r="N46" s="206"/>
    </row>
    <row r="47" spans="1:14" ht="15.75">
      <c r="A47" s="194" t="s">
        <v>401</v>
      </c>
      <c r="B47" s="195">
        <v>1200000</v>
      </c>
      <c r="E47" s="208" t="s">
        <v>521</v>
      </c>
      <c r="F47" s="196">
        <f>SUM(F45:F46)</f>
        <v>28980154</v>
      </c>
      <c r="I47" s="205"/>
      <c r="J47" s="205"/>
      <c r="K47" s="210"/>
      <c r="L47" s="206"/>
      <c r="M47" s="210"/>
      <c r="N47" s="206"/>
    </row>
    <row r="48" spans="1:14" ht="15.75">
      <c r="A48" s="191" t="s">
        <v>392</v>
      </c>
      <c r="B48" s="213">
        <v>293455000</v>
      </c>
      <c r="E48" s="194"/>
      <c r="F48" s="196"/>
      <c r="I48" s="205"/>
      <c r="J48" s="205"/>
      <c r="K48" s="210"/>
      <c r="L48" s="206"/>
      <c r="M48" s="210"/>
      <c r="N48" s="206"/>
    </row>
    <row r="49" spans="1:14" ht="15.75">
      <c r="A49" s="194" t="s">
        <v>393</v>
      </c>
      <c r="B49" s="213">
        <v>195970000</v>
      </c>
      <c r="E49" s="194" t="s">
        <v>522</v>
      </c>
      <c r="F49" s="196">
        <f>F47-C40</f>
        <v>124494</v>
      </c>
      <c r="I49" s="205"/>
      <c r="J49" s="205"/>
      <c r="K49" s="206"/>
      <c r="L49" s="206"/>
      <c r="M49" s="206"/>
      <c r="N49" s="206"/>
    </row>
    <row r="50" spans="1:14" ht="15.75">
      <c r="A50" s="194" t="s">
        <v>394</v>
      </c>
      <c r="B50" s="213">
        <v>94710000</v>
      </c>
      <c r="I50" s="205"/>
      <c r="J50" s="205"/>
      <c r="K50" s="210"/>
      <c r="L50" s="206"/>
      <c r="M50" s="210"/>
      <c r="N50" s="210"/>
    </row>
    <row r="51" spans="1:14" ht="15.75">
      <c r="A51" s="194" t="s">
        <v>404</v>
      </c>
      <c r="B51" s="213">
        <v>11127787</v>
      </c>
      <c r="E51" s="208" t="s">
        <v>523</v>
      </c>
      <c r="F51" s="196">
        <v>25272</v>
      </c>
      <c r="I51" s="205"/>
      <c r="J51" s="205"/>
      <c r="K51" s="206"/>
      <c r="L51" s="206"/>
      <c r="M51" s="206"/>
      <c r="N51" s="206"/>
    </row>
    <row r="52" spans="1:14" ht="15.75">
      <c r="A52" s="211" t="s">
        <v>383</v>
      </c>
      <c r="B52" s="213">
        <f>SUM(B47:B51)</f>
        <v>596462787</v>
      </c>
      <c r="E52" s="208" t="s">
        <v>524</v>
      </c>
      <c r="F52" s="196">
        <v>99222</v>
      </c>
      <c r="I52" s="205"/>
      <c r="J52" s="205"/>
      <c r="K52" s="206"/>
      <c r="L52" s="206"/>
      <c r="M52" s="206"/>
      <c r="N52" s="210"/>
    </row>
    <row r="53" spans="1:14">
      <c r="A53" s="194" t="s">
        <v>405</v>
      </c>
      <c r="B53" s="214">
        <f>-B47</f>
        <v>-1200000</v>
      </c>
      <c r="E53" s="208" t="s">
        <v>525</v>
      </c>
      <c r="F53" s="196">
        <f>SUM(F51:F52)</f>
        <v>124494</v>
      </c>
    </row>
    <row r="54" spans="1:14">
      <c r="A54" s="194" t="s">
        <v>406</v>
      </c>
      <c r="B54" s="214">
        <f>B52+B53</f>
        <v>595262787</v>
      </c>
    </row>
    <row r="55" spans="1:14">
      <c r="E55" s="200" t="s">
        <v>526</v>
      </c>
      <c r="F55" s="194"/>
    </row>
    <row r="56" spans="1:14">
      <c r="A56" s="211"/>
      <c r="B56" s="213"/>
      <c r="E56" s="200" t="s">
        <v>402</v>
      </c>
      <c r="F56" s="194"/>
    </row>
    <row r="57" spans="1:14">
      <c r="A57" s="211"/>
      <c r="B57" s="213"/>
      <c r="E57" s="200" t="s">
        <v>403</v>
      </c>
      <c r="F57" s="194"/>
    </row>
    <row r="58" spans="1:14">
      <c r="B58" s="207"/>
      <c r="E58" s="194" t="s">
        <v>527</v>
      </c>
    </row>
    <row r="59" spans="1:14">
      <c r="B59" s="207"/>
      <c r="E59" s="194" t="s">
        <v>528</v>
      </c>
    </row>
    <row r="60" spans="1:14">
      <c r="B60" s="207"/>
      <c r="E60" s="194"/>
    </row>
    <row r="61" spans="1:14" ht="15.75">
      <c r="A61" s="192" t="s">
        <v>407</v>
      </c>
    </row>
    <row r="62" spans="1:14">
      <c r="B62" s="208" t="s">
        <v>530</v>
      </c>
      <c r="C62" s="208" t="s">
        <v>531</v>
      </c>
      <c r="D62" s="208" t="s">
        <v>532</v>
      </c>
      <c r="E62" s="208" t="s">
        <v>531</v>
      </c>
    </row>
    <row r="63" spans="1:14">
      <c r="B63" s="215" t="s">
        <v>408</v>
      </c>
      <c r="C63" s="215" t="s">
        <v>409</v>
      </c>
      <c r="D63" s="215" t="s">
        <v>410</v>
      </c>
      <c r="E63" s="215" t="s">
        <v>411</v>
      </c>
    </row>
    <row r="64" spans="1:14">
      <c r="A64" s="194" t="s">
        <v>363</v>
      </c>
      <c r="B64" s="195">
        <v>1056072931</v>
      </c>
      <c r="C64" s="195">
        <v>318899098</v>
      </c>
      <c r="D64" s="196">
        <f>B64-C64</f>
        <v>737173833</v>
      </c>
      <c r="E64" s="196">
        <v>23816359</v>
      </c>
    </row>
    <row r="65" spans="1:14">
      <c r="A65" s="191" t="s">
        <v>412</v>
      </c>
      <c r="B65" s="195">
        <v>1414177</v>
      </c>
      <c r="C65" s="195">
        <v>1343426</v>
      </c>
      <c r="D65" s="196">
        <f>B65-C65</f>
        <v>70751</v>
      </c>
      <c r="E65" s="196">
        <v>896</v>
      </c>
    </row>
    <row r="66" spans="1:14">
      <c r="A66" s="211" t="s">
        <v>370</v>
      </c>
      <c r="B66" s="195">
        <f>SUM(B64:B65)</f>
        <v>1057487108</v>
      </c>
      <c r="C66" s="195">
        <f>SUM(C64:C65)</f>
        <v>320242524</v>
      </c>
      <c r="D66" s="195">
        <f>SUM(D64:D65)</f>
        <v>737244584</v>
      </c>
      <c r="E66" s="196">
        <f>SUM(E64:E65)</f>
        <v>23817255</v>
      </c>
    </row>
    <row r="67" spans="1:14">
      <c r="B67" s="195"/>
      <c r="C67" s="195"/>
      <c r="E67" s="196"/>
      <c r="H67" s="191"/>
      <c r="K67" s="191"/>
      <c r="L67" s="191"/>
      <c r="M67" s="191"/>
      <c r="N67" s="191"/>
    </row>
    <row r="68" spans="1:14">
      <c r="A68" s="191" t="s">
        <v>371</v>
      </c>
      <c r="B68" s="195">
        <v>79925152</v>
      </c>
      <c r="C68" s="195">
        <v>54880919</v>
      </c>
      <c r="D68" s="196">
        <f>B68-C68</f>
        <v>25044233</v>
      </c>
      <c r="E68" s="196">
        <v>2040368</v>
      </c>
      <c r="H68" s="191"/>
      <c r="K68" s="191"/>
      <c r="L68" s="191"/>
      <c r="M68" s="191"/>
      <c r="N68" s="191"/>
    </row>
    <row r="69" spans="1:14">
      <c r="B69" s="195"/>
      <c r="C69" s="195"/>
      <c r="E69" s="196"/>
      <c r="H69" s="191"/>
      <c r="K69" s="191"/>
      <c r="L69" s="191"/>
      <c r="M69" s="191"/>
      <c r="N69" s="191"/>
    </row>
    <row r="70" spans="1:14">
      <c r="A70" s="191" t="s">
        <v>372</v>
      </c>
      <c r="B70" s="195">
        <v>277644886</v>
      </c>
      <c r="C70" s="195">
        <v>171720719</v>
      </c>
      <c r="D70" s="196">
        <f>B70-C70</f>
        <v>105924167</v>
      </c>
      <c r="E70" s="196">
        <v>6057735</v>
      </c>
      <c r="H70" s="191"/>
      <c r="K70" s="191"/>
      <c r="L70" s="191"/>
      <c r="M70" s="191"/>
      <c r="N70" s="191"/>
    </row>
    <row r="71" spans="1:14">
      <c r="A71" s="191" t="s">
        <v>413</v>
      </c>
      <c r="B71" s="195">
        <v>4355509.45</v>
      </c>
      <c r="C71" s="216">
        <v>4093189</v>
      </c>
      <c r="D71" s="196">
        <f>B71-C71</f>
        <v>262320.45000000019</v>
      </c>
      <c r="E71" s="196">
        <v>87110</v>
      </c>
      <c r="H71" s="191"/>
      <c r="K71" s="191"/>
      <c r="L71" s="191"/>
      <c r="M71" s="191"/>
      <c r="N71" s="191"/>
    </row>
    <row r="72" spans="1:14">
      <c r="A72" s="211" t="s">
        <v>414</v>
      </c>
      <c r="B72" s="195">
        <f>SUM(B70:B71)</f>
        <v>282000395.44999999</v>
      </c>
      <c r="C72" s="195">
        <f>SUM(C70:C71)</f>
        <v>175813908</v>
      </c>
      <c r="D72" s="195">
        <f>SUM(D70:D71)</f>
        <v>106186487.45</v>
      </c>
      <c r="E72" s="196">
        <f>SUM(E70:E71)</f>
        <v>6144845</v>
      </c>
      <c r="H72" s="191"/>
      <c r="K72" s="191"/>
      <c r="L72" s="191"/>
      <c r="M72" s="191"/>
      <c r="N72" s="191"/>
    </row>
    <row r="73" spans="1:14">
      <c r="B73" s="195"/>
      <c r="C73" s="195"/>
      <c r="E73" s="196"/>
      <c r="H73" s="191"/>
      <c r="K73" s="191"/>
      <c r="L73" s="191"/>
      <c r="M73" s="191"/>
      <c r="N73" s="191"/>
    </row>
    <row r="74" spans="1:14">
      <c r="A74" s="191" t="s">
        <v>415</v>
      </c>
      <c r="B74" s="195">
        <v>62411374</v>
      </c>
      <c r="C74" s="195">
        <v>40958353</v>
      </c>
      <c r="D74" s="196">
        <f>B74-C74</f>
        <v>21453021</v>
      </c>
      <c r="E74" s="200">
        <v>2671774</v>
      </c>
      <c r="F74" s="194"/>
      <c r="H74" s="191"/>
      <c r="K74" s="191"/>
      <c r="L74" s="191"/>
      <c r="M74" s="191"/>
      <c r="N74" s="191"/>
    </row>
    <row r="75" spans="1:14">
      <c r="B75" s="195"/>
      <c r="C75" s="195"/>
      <c r="E75" s="196"/>
      <c r="H75" s="191"/>
      <c r="K75" s="191"/>
      <c r="L75" s="191"/>
      <c r="M75" s="191"/>
      <c r="N75" s="191"/>
    </row>
    <row r="76" spans="1:14">
      <c r="A76" s="191" t="s">
        <v>395</v>
      </c>
      <c r="B76" s="217">
        <f>+B74+B72+B68+B66</f>
        <v>1481824029.45</v>
      </c>
      <c r="C76" s="217">
        <f>+C74+C72+C68+C66</f>
        <v>591895704</v>
      </c>
      <c r="D76" s="217">
        <f>B76-C76</f>
        <v>889928325.45000005</v>
      </c>
      <c r="E76" s="217">
        <f>E74+E72+E68+E66</f>
        <v>34674242</v>
      </c>
      <c r="F76" s="217"/>
      <c r="H76" s="191"/>
      <c r="K76" s="191"/>
      <c r="L76" s="191"/>
      <c r="M76" s="191"/>
      <c r="N76" s="191"/>
    </row>
    <row r="77" spans="1:14">
      <c r="B77" s="217"/>
      <c r="C77" s="217"/>
      <c r="D77" s="217"/>
      <c r="E77" s="217"/>
      <c r="H77" s="191"/>
      <c r="K77" s="191"/>
      <c r="L77" s="191"/>
      <c r="M77" s="191"/>
      <c r="N77" s="191"/>
    </row>
    <row r="78" spans="1:14">
      <c r="A78" s="191" t="s">
        <v>416</v>
      </c>
      <c r="B78" s="217">
        <v>1481824029</v>
      </c>
      <c r="C78" s="217">
        <v>591895704</v>
      </c>
      <c r="D78" s="217">
        <f>B78-C78</f>
        <v>889928325</v>
      </c>
      <c r="E78" s="217">
        <v>34674242</v>
      </c>
      <c r="H78" s="191"/>
      <c r="K78" s="191"/>
      <c r="L78" s="191"/>
      <c r="M78" s="191"/>
      <c r="N78" s="191"/>
    </row>
    <row r="79" spans="1:14">
      <c r="E79" s="196"/>
      <c r="H79" s="191"/>
      <c r="K79" s="191"/>
      <c r="L79" s="191"/>
      <c r="M79" s="191"/>
      <c r="N79" s="191"/>
    </row>
    <row r="80" spans="1:14">
      <c r="A80" s="191" t="s">
        <v>417</v>
      </c>
      <c r="B80" s="217">
        <f>B78-B71</f>
        <v>1477468519.55</v>
      </c>
      <c r="C80" s="217">
        <f>C78-C71</f>
        <v>587802515</v>
      </c>
      <c r="D80" s="217">
        <f>D78-D71</f>
        <v>889666004.54999995</v>
      </c>
      <c r="E80" s="217">
        <f>E78-E71</f>
        <v>34587132</v>
      </c>
      <c r="H80" s="191"/>
      <c r="K80" s="191"/>
      <c r="L80" s="191"/>
      <c r="M80" s="191"/>
      <c r="N80" s="191"/>
    </row>
    <row r="82" spans="1:14" ht="15.75">
      <c r="A82" s="192" t="s">
        <v>72</v>
      </c>
      <c r="H82" s="191"/>
      <c r="K82" s="191"/>
      <c r="L82" s="191"/>
      <c r="M82" s="191"/>
      <c r="N82" s="191"/>
    </row>
    <row r="83" spans="1:14">
      <c r="A83" s="191" t="s">
        <v>418</v>
      </c>
      <c r="H83" s="191"/>
      <c r="K83" s="191"/>
      <c r="L83" s="191"/>
      <c r="M83" s="191"/>
      <c r="N83" s="191"/>
    </row>
    <row r="84" spans="1:14">
      <c r="A84" s="191" t="s">
        <v>419</v>
      </c>
      <c r="B84" s="195">
        <v>1438509.1</v>
      </c>
      <c r="H84" s="191"/>
      <c r="K84" s="191"/>
      <c r="L84" s="191"/>
      <c r="M84" s="191"/>
      <c r="N84" s="191"/>
    </row>
    <row r="85" spans="1:14">
      <c r="A85" s="194" t="s">
        <v>420</v>
      </c>
      <c r="B85" s="195">
        <v>12170872.15</v>
      </c>
      <c r="H85" s="191"/>
      <c r="K85" s="191"/>
      <c r="L85" s="191"/>
      <c r="M85" s="191"/>
      <c r="N85" s="191"/>
    </row>
    <row r="86" spans="1:14">
      <c r="A86" s="194" t="s">
        <v>421</v>
      </c>
      <c r="B86" s="195">
        <v>69709.53</v>
      </c>
      <c r="H86" s="191"/>
      <c r="K86" s="191"/>
      <c r="L86" s="191"/>
      <c r="M86" s="191"/>
      <c r="N86" s="191"/>
    </row>
    <row r="87" spans="1:14">
      <c r="A87" s="194" t="s">
        <v>422</v>
      </c>
      <c r="B87" s="196">
        <f>SUM(B84:B86)</f>
        <v>13679090.779999999</v>
      </c>
      <c r="D87" s="194" t="s">
        <v>423</v>
      </c>
      <c r="H87" s="191"/>
      <c r="K87" s="191"/>
      <c r="L87" s="191"/>
      <c r="M87" s="191"/>
      <c r="N87" s="191"/>
    </row>
    <row r="88" spans="1:14">
      <c r="A88" s="191" t="s">
        <v>424</v>
      </c>
      <c r="B88" s="218">
        <f>+D68/(+D68+D70)</f>
        <v>0.19122347833523201</v>
      </c>
      <c r="D88" s="191" t="s">
        <v>425</v>
      </c>
      <c r="H88" s="191"/>
      <c r="K88" s="191"/>
      <c r="L88" s="191"/>
      <c r="M88" s="191"/>
      <c r="N88" s="191"/>
    </row>
    <row r="90" spans="1:14">
      <c r="A90" s="191" t="s">
        <v>426</v>
      </c>
      <c r="B90" s="195">
        <f>ROUND(B84*B88,0)</f>
        <v>275077</v>
      </c>
      <c r="H90" s="191"/>
      <c r="K90" s="191"/>
      <c r="L90" s="191"/>
      <c r="M90" s="191"/>
      <c r="N90" s="191"/>
    </row>
    <row r="92" spans="1:14">
      <c r="A92" s="191" t="s">
        <v>427</v>
      </c>
      <c r="B92" s="195">
        <v>2131679</v>
      </c>
      <c r="D92" s="194" t="s">
        <v>428</v>
      </c>
      <c r="H92" s="191"/>
      <c r="K92" s="191"/>
      <c r="L92" s="191"/>
      <c r="M92" s="191"/>
      <c r="N92" s="191"/>
    </row>
    <row r="94" spans="1:14" ht="15.75">
      <c r="A94" s="192" t="s">
        <v>429</v>
      </c>
      <c r="H94" s="191"/>
      <c r="K94" s="191"/>
      <c r="L94" s="191"/>
      <c r="M94" s="191"/>
      <c r="N94" s="191"/>
    </row>
    <row r="95" spans="1:14">
      <c r="A95" s="191" t="s">
        <v>430</v>
      </c>
      <c r="C95" s="195">
        <v>2394852</v>
      </c>
      <c r="H95" s="191"/>
      <c r="K95" s="191"/>
      <c r="L95" s="191"/>
      <c r="M95" s="191"/>
      <c r="N95" s="191"/>
    </row>
    <row r="96" spans="1:14">
      <c r="A96" s="191" t="s">
        <v>431</v>
      </c>
      <c r="H96" s="191"/>
      <c r="K96" s="191"/>
      <c r="L96" s="191"/>
      <c r="M96" s="191"/>
      <c r="N96" s="191"/>
    </row>
    <row r="98" spans="1:14">
      <c r="A98" s="191" t="s">
        <v>432</v>
      </c>
      <c r="C98" s="195">
        <v>0</v>
      </c>
      <c r="D98" s="194" t="s">
        <v>433</v>
      </c>
      <c r="H98" s="191"/>
      <c r="K98" s="191"/>
      <c r="L98" s="191"/>
      <c r="M98" s="191"/>
      <c r="N98" s="191"/>
    </row>
    <row r="99" spans="1:14">
      <c r="A99" s="194" t="s">
        <v>434</v>
      </c>
      <c r="H99" s="191"/>
      <c r="K99" s="191"/>
      <c r="L99" s="191"/>
      <c r="M99" s="191"/>
      <c r="N99" s="191"/>
    </row>
    <row r="101" spans="1:14">
      <c r="A101" s="191" t="s">
        <v>435</v>
      </c>
      <c r="C101" s="195">
        <f>+C98+C95</f>
        <v>2394852</v>
      </c>
      <c r="H101" s="191"/>
      <c r="K101" s="191"/>
      <c r="L101" s="191"/>
      <c r="M101" s="191"/>
      <c r="N101" s="191"/>
    </row>
    <row r="103" spans="1:14" ht="15.75">
      <c r="A103" s="192" t="s">
        <v>436</v>
      </c>
      <c r="H103" s="191"/>
      <c r="K103" s="191"/>
      <c r="L103" s="191"/>
      <c r="M103" s="191"/>
      <c r="N103" s="191"/>
    </row>
    <row r="104" spans="1:14" ht="15.75">
      <c r="A104" s="192" t="s">
        <v>531</v>
      </c>
      <c r="H104" s="191"/>
      <c r="K104" s="191"/>
      <c r="L104" s="191"/>
      <c r="M104" s="191"/>
      <c r="N104" s="191"/>
    </row>
    <row r="105" spans="1:14">
      <c r="A105" s="219" t="s">
        <v>437</v>
      </c>
      <c r="B105" s="219" t="s">
        <v>438</v>
      </c>
      <c r="C105" s="219" t="s">
        <v>439</v>
      </c>
      <c r="D105" s="219" t="s">
        <v>440</v>
      </c>
      <c r="E105" s="220" t="s">
        <v>441</v>
      </c>
      <c r="F105" s="220" t="s">
        <v>383</v>
      </c>
      <c r="G105" s="219" t="s">
        <v>768</v>
      </c>
      <c r="H105" s="191"/>
      <c r="K105" s="191"/>
      <c r="L105" s="191"/>
      <c r="M105" s="191"/>
      <c r="N105" s="191"/>
    </row>
    <row r="106" spans="1:14">
      <c r="A106" s="194" t="s">
        <v>533</v>
      </c>
      <c r="B106" s="221">
        <v>11051.669999999998</v>
      </c>
      <c r="C106" s="221">
        <v>1963.7499999999898</v>
      </c>
      <c r="D106" s="221">
        <v>0</v>
      </c>
      <c r="E106" s="222">
        <v>81845.879999999437</v>
      </c>
      <c r="F106" s="222">
        <f t="shared" ref="F106:F117" si="1">SUM(B106:E106)</f>
        <v>94861.299999999421</v>
      </c>
      <c r="G106" s="222">
        <v>7328</v>
      </c>
      <c r="H106" s="191"/>
      <c r="K106" s="191"/>
      <c r="L106" s="191"/>
      <c r="M106" s="191"/>
      <c r="N106" s="191"/>
    </row>
    <row r="107" spans="1:14">
      <c r="A107" s="191" t="s">
        <v>442</v>
      </c>
      <c r="B107" s="223">
        <v>11682</v>
      </c>
      <c r="C107" s="223">
        <v>867.39000000000033</v>
      </c>
      <c r="D107" s="223">
        <v>0</v>
      </c>
      <c r="E107" s="224">
        <v>37390.22</v>
      </c>
      <c r="F107" s="224">
        <f t="shared" si="1"/>
        <v>49939.61</v>
      </c>
      <c r="G107" s="224">
        <v>5318</v>
      </c>
      <c r="H107" s="191"/>
      <c r="K107" s="191"/>
      <c r="L107" s="191"/>
      <c r="M107" s="191"/>
      <c r="N107" s="191"/>
    </row>
    <row r="108" spans="1:14">
      <c r="A108" s="191" t="s">
        <v>443</v>
      </c>
      <c r="B108" s="223">
        <v>12454.609999999997</v>
      </c>
      <c r="C108" s="223">
        <v>1718.0299999999916</v>
      </c>
      <c r="D108" s="223">
        <v>0</v>
      </c>
      <c r="E108" s="224">
        <v>43435.389999999854</v>
      </c>
      <c r="F108" s="224">
        <f t="shared" si="1"/>
        <v>57608.029999999839</v>
      </c>
      <c r="G108" s="224">
        <v>8700</v>
      </c>
      <c r="H108" s="191"/>
      <c r="K108" s="191"/>
      <c r="L108" s="191"/>
      <c r="M108" s="191"/>
      <c r="N108" s="191"/>
    </row>
    <row r="109" spans="1:14">
      <c r="A109" s="191" t="s">
        <v>444</v>
      </c>
      <c r="B109" s="223">
        <v>11824.28</v>
      </c>
      <c r="C109" s="223">
        <v>313.00000000000068</v>
      </c>
      <c r="D109" s="223">
        <v>0</v>
      </c>
      <c r="E109" s="224">
        <v>98134.550000000032</v>
      </c>
      <c r="F109" s="224">
        <f t="shared" si="1"/>
        <v>110271.83000000003</v>
      </c>
      <c r="G109" s="224">
        <v>12827</v>
      </c>
      <c r="H109" s="191"/>
      <c r="K109" s="191"/>
      <c r="L109" s="191"/>
      <c r="M109" s="191"/>
      <c r="N109" s="191"/>
    </row>
    <row r="110" spans="1:14">
      <c r="A110" s="191" t="s">
        <v>445</v>
      </c>
      <c r="B110" s="223">
        <v>13231.040000000003</v>
      </c>
      <c r="C110" s="223">
        <v>655.42000000000053</v>
      </c>
      <c r="D110" s="223">
        <v>0</v>
      </c>
      <c r="E110" s="224">
        <v>115633.44000000034</v>
      </c>
      <c r="F110" s="224">
        <f t="shared" si="1"/>
        <v>129519.90000000034</v>
      </c>
      <c r="G110" s="224">
        <v>15559</v>
      </c>
      <c r="H110" s="191"/>
      <c r="K110" s="191"/>
      <c r="L110" s="191"/>
      <c r="M110" s="191"/>
      <c r="N110" s="191"/>
    </row>
    <row r="111" spans="1:14">
      <c r="A111" s="191" t="s">
        <v>446</v>
      </c>
      <c r="B111" s="223">
        <v>12329.42</v>
      </c>
      <c r="C111" s="223">
        <v>566.34000000000026</v>
      </c>
      <c r="D111" s="223">
        <v>0</v>
      </c>
      <c r="E111" s="224">
        <v>111981.48000000029</v>
      </c>
      <c r="F111" s="224">
        <f t="shared" si="1"/>
        <v>124877.24000000028</v>
      </c>
      <c r="G111" s="224">
        <v>16442</v>
      </c>
      <c r="H111" s="191"/>
      <c r="K111" s="191"/>
      <c r="L111" s="191"/>
      <c r="M111" s="191"/>
      <c r="N111" s="191"/>
    </row>
    <row r="112" spans="1:14">
      <c r="A112" s="191" t="s">
        <v>447</v>
      </c>
      <c r="B112" s="223">
        <v>11972.640000000003</v>
      </c>
      <c r="C112" s="223">
        <v>627.26000000000056</v>
      </c>
      <c r="D112" s="223">
        <v>0</v>
      </c>
      <c r="E112" s="224">
        <v>106306.8299999999</v>
      </c>
      <c r="F112" s="224">
        <f t="shared" si="1"/>
        <v>118906.72999999991</v>
      </c>
      <c r="G112" s="224">
        <v>14039</v>
      </c>
      <c r="H112" s="191"/>
      <c r="K112" s="191"/>
      <c r="L112" s="191"/>
      <c r="M112" s="191"/>
      <c r="N112" s="191"/>
    </row>
    <row r="113" spans="1:19">
      <c r="A113" s="191" t="s">
        <v>448</v>
      </c>
      <c r="B113" s="223">
        <v>12180.549999999992</v>
      </c>
      <c r="C113" s="196">
        <v>1384.019999999995</v>
      </c>
      <c r="D113" s="223">
        <v>0</v>
      </c>
      <c r="E113" s="224">
        <v>82261.999999999869</v>
      </c>
      <c r="F113" s="224">
        <f t="shared" si="1"/>
        <v>95826.569999999861</v>
      </c>
      <c r="G113" s="224">
        <v>11312</v>
      </c>
      <c r="H113" s="191"/>
      <c r="K113" s="191"/>
      <c r="L113" s="191"/>
      <c r="M113" s="191"/>
      <c r="N113" s="191"/>
    </row>
    <row r="114" spans="1:19">
      <c r="A114" s="191" t="s">
        <v>449</v>
      </c>
      <c r="B114" s="223">
        <v>10281.260000000002</v>
      </c>
      <c r="C114" s="223">
        <v>1201.2399999999982</v>
      </c>
      <c r="D114" s="223">
        <v>0</v>
      </c>
      <c r="E114" s="224">
        <v>80641.519999999698</v>
      </c>
      <c r="F114" s="224">
        <f t="shared" si="1"/>
        <v>92124.019999999698</v>
      </c>
      <c r="G114" s="224">
        <v>8908</v>
      </c>
      <c r="H114" s="191"/>
      <c r="K114" s="191"/>
      <c r="L114" s="191"/>
      <c r="M114" s="191"/>
      <c r="N114" s="191"/>
    </row>
    <row r="115" spans="1:19">
      <c r="A115" s="191" t="s">
        <v>450</v>
      </c>
      <c r="B115" s="223">
        <v>11286.609999999999</v>
      </c>
      <c r="C115" s="223">
        <v>2231.7299999999977</v>
      </c>
      <c r="D115" s="223">
        <v>0</v>
      </c>
      <c r="E115" s="224">
        <v>90677.029999999984</v>
      </c>
      <c r="F115" s="224">
        <f t="shared" si="1"/>
        <v>104195.36999999998</v>
      </c>
      <c r="G115" s="224">
        <v>10379</v>
      </c>
      <c r="H115" s="191"/>
      <c r="K115" s="191"/>
      <c r="L115" s="191"/>
      <c r="M115" s="191"/>
      <c r="N115" s="191"/>
    </row>
    <row r="116" spans="1:19">
      <c r="A116" s="194" t="s">
        <v>534</v>
      </c>
      <c r="B116" s="223">
        <v>10655.850000000004</v>
      </c>
      <c r="C116" s="223">
        <v>2119.3899999999958</v>
      </c>
      <c r="D116" s="223">
        <v>0</v>
      </c>
      <c r="E116" s="224">
        <v>94271.129999999917</v>
      </c>
      <c r="F116" s="224">
        <f t="shared" si="1"/>
        <v>107046.36999999992</v>
      </c>
      <c r="G116" s="224">
        <v>11325.340000000144</v>
      </c>
      <c r="H116" s="191"/>
      <c r="K116" s="191"/>
      <c r="L116" s="191"/>
      <c r="M116" s="191"/>
      <c r="N116" s="191"/>
    </row>
    <row r="117" spans="1:19">
      <c r="A117" s="194" t="s">
        <v>535</v>
      </c>
      <c r="B117" s="225">
        <v>9303.6600000000017</v>
      </c>
      <c r="C117" s="225">
        <v>2385.660000000003</v>
      </c>
      <c r="D117" s="225">
        <v>0</v>
      </c>
      <c r="E117" s="226">
        <v>81869.249999999971</v>
      </c>
      <c r="F117" s="226">
        <f t="shared" si="1"/>
        <v>93558.569999999978</v>
      </c>
      <c r="G117" s="226">
        <v>9125.2600000001057</v>
      </c>
      <c r="H117" s="191"/>
      <c r="K117" s="191"/>
      <c r="L117" s="191"/>
      <c r="M117" s="191"/>
      <c r="N117" s="191"/>
    </row>
    <row r="118" spans="1:19">
      <c r="B118" s="216"/>
      <c r="C118" s="211"/>
      <c r="D118" s="211"/>
      <c r="E118" s="227"/>
      <c r="F118" s="227"/>
      <c r="H118" s="191"/>
      <c r="K118" s="191"/>
      <c r="L118" s="191"/>
      <c r="M118" s="191"/>
      <c r="N118" s="191"/>
    </row>
    <row r="119" spans="1:19">
      <c r="A119" s="191" t="s">
        <v>451</v>
      </c>
      <c r="B119" s="221">
        <f t="shared" ref="B119:G119" si="2">SUM(B106:B117)</f>
        <v>138253.59</v>
      </c>
      <c r="C119" s="221">
        <f t="shared" si="2"/>
        <v>16033.229999999974</v>
      </c>
      <c r="D119" s="221">
        <f t="shared" si="2"/>
        <v>0</v>
      </c>
      <c r="E119" s="222">
        <f t="shared" si="2"/>
        <v>1024448.7199999993</v>
      </c>
      <c r="F119" s="222">
        <f t="shared" si="2"/>
        <v>1178735.5399999993</v>
      </c>
      <c r="G119" s="420">
        <f t="shared" si="2"/>
        <v>131262.60000000024</v>
      </c>
      <c r="H119" s="194" t="s">
        <v>769</v>
      </c>
      <c r="K119" s="191"/>
      <c r="L119" s="191"/>
      <c r="M119" s="191"/>
      <c r="N119" s="191"/>
    </row>
    <row r="120" spans="1:19">
      <c r="B120" s="195"/>
      <c r="F120" s="228"/>
      <c r="H120" s="191"/>
      <c r="K120" s="191"/>
      <c r="L120" s="191"/>
      <c r="M120" s="191"/>
      <c r="N120" s="191"/>
    </row>
    <row r="121" spans="1:19">
      <c r="A121" s="194" t="s">
        <v>452</v>
      </c>
      <c r="C121" s="221"/>
      <c r="H121" s="191"/>
      <c r="K121" s="191"/>
      <c r="L121" s="191"/>
      <c r="M121" s="191"/>
      <c r="N121" s="191"/>
    </row>
    <row r="122" spans="1:19">
      <c r="A122" s="191" t="s">
        <v>453</v>
      </c>
      <c r="H122" s="191"/>
      <c r="K122" s="191"/>
      <c r="L122" s="191"/>
      <c r="M122" s="191"/>
      <c r="N122" s="191"/>
    </row>
    <row r="124" spans="1:19">
      <c r="A124" s="229" t="s">
        <v>454</v>
      </c>
      <c r="B124" s="228"/>
      <c r="C124" s="228"/>
      <c r="D124" s="228"/>
      <c r="E124" s="228"/>
      <c r="F124" s="228"/>
      <c r="G124" s="228"/>
      <c r="H124" s="191"/>
      <c r="K124" s="191"/>
      <c r="L124" s="191"/>
      <c r="M124" s="191"/>
      <c r="N124" s="191"/>
    </row>
    <row r="125" spans="1:19">
      <c r="A125" s="230"/>
      <c r="B125" s="231"/>
      <c r="C125" s="230"/>
      <c r="D125" s="230"/>
      <c r="E125" s="230"/>
      <c r="F125" s="229"/>
      <c r="G125" s="230"/>
      <c r="H125" s="191"/>
      <c r="K125" s="191"/>
      <c r="L125" s="191"/>
      <c r="M125" s="191"/>
      <c r="N125" s="191"/>
    </row>
    <row r="126" spans="1:19" ht="16.5" thickBot="1">
      <c r="H126" s="191"/>
      <c r="K126" s="191"/>
      <c r="L126" s="191"/>
      <c r="M126" s="205"/>
      <c r="N126" s="205"/>
      <c r="O126" s="205"/>
      <c r="P126" s="205"/>
      <c r="Q126" s="205"/>
      <c r="R126" s="205"/>
      <c r="S126" s="205"/>
    </row>
    <row r="127" spans="1:19" ht="15.75" thickBot="1">
      <c r="A127" s="232" t="s">
        <v>455</v>
      </c>
      <c r="B127" s="233" t="s">
        <v>456</v>
      </c>
      <c r="C127" s="234" t="s">
        <v>457</v>
      </c>
      <c r="D127" s="234" t="s">
        <v>163</v>
      </c>
      <c r="E127" s="234" t="s">
        <v>458</v>
      </c>
      <c r="F127" s="234" t="s">
        <v>459</v>
      </c>
      <c r="G127" s="234" t="s">
        <v>454</v>
      </c>
      <c r="H127" s="191"/>
      <c r="K127" s="191"/>
      <c r="L127" s="191"/>
    </row>
    <row r="128" spans="1:19">
      <c r="A128" s="235">
        <v>32524</v>
      </c>
      <c r="B128" s="236" t="s">
        <v>476</v>
      </c>
      <c r="C128" s="237" t="s">
        <v>477</v>
      </c>
      <c r="D128" s="237"/>
      <c r="E128" s="238">
        <v>0.99</v>
      </c>
      <c r="F128" s="239">
        <v>49906.65</v>
      </c>
      <c r="G128" s="239">
        <f>F128*E128</f>
        <v>49407.583500000001</v>
      </c>
      <c r="H128" s="191"/>
      <c r="K128" s="191"/>
      <c r="L128" s="191"/>
    </row>
    <row r="129" spans="1:14">
      <c r="A129" s="235" t="s">
        <v>536</v>
      </c>
      <c r="B129" s="236" t="s">
        <v>460</v>
      </c>
      <c r="C129" s="237" t="s">
        <v>461</v>
      </c>
      <c r="D129" s="237" t="s">
        <v>168</v>
      </c>
      <c r="E129" s="238">
        <v>0.75</v>
      </c>
      <c r="F129" s="239">
        <v>112360.92</v>
      </c>
      <c r="G129" s="239">
        <f t="shared" ref="G129:G138" si="3">F129*E129</f>
        <v>84270.69</v>
      </c>
      <c r="H129" s="191"/>
      <c r="K129" s="191"/>
      <c r="L129" s="191"/>
    </row>
    <row r="130" spans="1:14">
      <c r="A130" s="235">
        <v>26843</v>
      </c>
      <c r="B130" s="236" t="s">
        <v>464</v>
      </c>
      <c r="C130" s="237" t="s">
        <v>465</v>
      </c>
      <c r="D130" s="237" t="s">
        <v>162</v>
      </c>
      <c r="E130" s="238">
        <v>0.75</v>
      </c>
      <c r="F130" s="239">
        <v>31628.62</v>
      </c>
      <c r="G130" s="239">
        <f t="shared" si="3"/>
        <v>23721.465</v>
      </c>
      <c r="H130" s="191"/>
      <c r="K130" s="191"/>
      <c r="L130" s="191"/>
    </row>
    <row r="131" spans="1:14">
      <c r="A131" s="235">
        <v>30248</v>
      </c>
      <c r="B131" s="236" t="s">
        <v>470</v>
      </c>
      <c r="C131" s="237" t="s">
        <v>471</v>
      </c>
      <c r="D131" s="237" t="s">
        <v>166</v>
      </c>
      <c r="E131" s="238">
        <v>0.75</v>
      </c>
      <c r="F131" s="239">
        <v>104959.88</v>
      </c>
      <c r="G131" s="239">
        <f t="shared" si="3"/>
        <v>78719.91</v>
      </c>
      <c r="H131" s="191"/>
      <c r="K131" s="191"/>
      <c r="L131" s="191"/>
    </row>
    <row r="132" spans="1:14">
      <c r="A132" s="235">
        <v>30743</v>
      </c>
      <c r="B132" s="236" t="s">
        <v>478</v>
      </c>
      <c r="C132" s="237" t="s">
        <v>479</v>
      </c>
      <c r="D132" s="237"/>
      <c r="E132" s="238">
        <v>0.75</v>
      </c>
      <c r="F132" s="239">
        <v>69666.149999999994</v>
      </c>
      <c r="G132" s="239">
        <f t="shared" si="3"/>
        <v>52249.612499999996</v>
      </c>
      <c r="H132" s="191"/>
      <c r="K132" s="191"/>
      <c r="L132" s="191"/>
    </row>
    <row r="133" spans="1:14">
      <c r="A133" s="235">
        <v>29479</v>
      </c>
      <c r="B133" s="236" t="s">
        <v>468</v>
      </c>
      <c r="C133" s="237" t="s">
        <v>469</v>
      </c>
      <c r="D133" s="237"/>
      <c r="E133" s="238">
        <v>0.15</v>
      </c>
      <c r="F133" s="239">
        <v>4366.76</v>
      </c>
      <c r="G133" s="239">
        <f t="shared" si="3"/>
        <v>655.01400000000001</v>
      </c>
      <c r="H133" s="191"/>
      <c r="K133" s="191"/>
      <c r="L133" s="191"/>
    </row>
    <row r="134" spans="1:14">
      <c r="A134" s="235" t="s">
        <v>537</v>
      </c>
      <c r="B134" s="236" t="s">
        <v>462</v>
      </c>
      <c r="C134" s="237" t="s">
        <v>463</v>
      </c>
      <c r="D134" s="237" t="s">
        <v>155</v>
      </c>
      <c r="E134" s="238">
        <v>0.75</v>
      </c>
      <c r="F134" s="239">
        <v>107624.26</v>
      </c>
      <c r="G134" s="239">
        <f t="shared" si="3"/>
        <v>80718.194999999992</v>
      </c>
      <c r="H134" s="191"/>
      <c r="K134" s="191"/>
      <c r="L134" s="191"/>
    </row>
    <row r="135" spans="1:14">
      <c r="A135" s="235">
        <v>30817</v>
      </c>
      <c r="B135" s="236" t="s">
        <v>472</v>
      </c>
      <c r="C135" s="237" t="s">
        <v>473</v>
      </c>
      <c r="D135" s="237" t="s">
        <v>203</v>
      </c>
      <c r="E135" s="238">
        <v>0.15</v>
      </c>
      <c r="F135" s="239">
        <v>113309.29</v>
      </c>
      <c r="G135" s="239">
        <f t="shared" si="3"/>
        <v>16996.393499999998</v>
      </c>
      <c r="H135" s="191"/>
      <c r="K135" s="191"/>
      <c r="L135" s="191"/>
    </row>
    <row r="136" spans="1:14">
      <c r="A136" s="235" t="s">
        <v>538</v>
      </c>
      <c r="B136" s="236" t="s">
        <v>466</v>
      </c>
      <c r="C136" s="237" t="s">
        <v>467</v>
      </c>
      <c r="D136" s="237" t="s">
        <v>166</v>
      </c>
      <c r="E136" s="238">
        <v>1</v>
      </c>
      <c r="F136" s="239">
        <v>6929.08</v>
      </c>
      <c r="G136" s="239">
        <f t="shared" si="3"/>
        <v>6929.08</v>
      </c>
      <c r="H136" s="191"/>
      <c r="K136" s="191"/>
      <c r="L136" s="191"/>
    </row>
    <row r="137" spans="1:14">
      <c r="A137" s="235" t="s">
        <v>539</v>
      </c>
      <c r="B137" s="236" t="s">
        <v>540</v>
      </c>
      <c r="C137" s="237" t="s">
        <v>541</v>
      </c>
      <c r="D137" s="237"/>
      <c r="E137" s="238">
        <v>0.75</v>
      </c>
      <c r="F137" s="239">
        <v>83495.759999999995</v>
      </c>
      <c r="G137" s="239">
        <f t="shared" si="3"/>
        <v>62621.819999999992</v>
      </c>
      <c r="H137" s="191"/>
      <c r="K137" s="191"/>
      <c r="L137" s="191"/>
    </row>
    <row r="138" spans="1:14" ht="15.75" thickBot="1">
      <c r="A138" s="240" t="s">
        <v>542</v>
      </c>
      <c r="B138" s="241" t="s">
        <v>474</v>
      </c>
      <c r="C138" s="242" t="s">
        <v>475</v>
      </c>
      <c r="D138" s="242"/>
      <c r="E138" s="243">
        <v>0.75</v>
      </c>
      <c r="F138" s="244">
        <v>42300.31</v>
      </c>
      <c r="G138" s="244">
        <f t="shared" si="3"/>
        <v>31725.232499999998</v>
      </c>
      <c r="H138" s="191"/>
      <c r="K138" s="191"/>
      <c r="L138" s="191"/>
    </row>
    <row r="139" spans="1:14" ht="15.75">
      <c r="A139" s="205"/>
      <c r="B139" s="205"/>
      <c r="C139" s="205"/>
      <c r="D139" s="205"/>
      <c r="E139" s="205"/>
      <c r="F139" s="245" t="s">
        <v>383</v>
      </c>
      <c r="G139" s="245">
        <f>SUM(G128:G138)</f>
        <v>488014.99600000004</v>
      </c>
      <c r="H139" s="191"/>
      <c r="K139" s="191"/>
      <c r="L139" s="191"/>
    </row>
    <row r="140" spans="1:14">
      <c r="A140" s="246" t="s">
        <v>480</v>
      </c>
      <c r="B140" s="247"/>
      <c r="C140" s="247"/>
      <c r="D140" s="247"/>
      <c r="E140" s="246"/>
      <c r="H140" s="191"/>
      <c r="K140" s="191"/>
      <c r="L140" s="191"/>
      <c r="M140" s="191"/>
      <c r="N140" s="191"/>
    </row>
    <row r="141" spans="1:14">
      <c r="C141" s="207"/>
      <c r="D141" s="218"/>
      <c r="E141" s="207"/>
      <c r="H141" s="191"/>
      <c r="K141" s="191"/>
      <c r="L141" s="191"/>
      <c r="M141" s="191"/>
      <c r="N141" s="191"/>
    </row>
    <row r="142" spans="1:14">
      <c r="A142" s="194" t="s">
        <v>543</v>
      </c>
      <c r="C142" s="213"/>
      <c r="H142" s="191"/>
      <c r="K142" s="191"/>
      <c r="L142" s="191"/>
      <c r="M142" s="191"/>
      <c r="N142" s="191"/>
    </row>
    <row r="143" spans="1:14">
      <c r="A143" s="219" t="s">
        <v>437</v>
      </c>
      <c r="C143" s="195"/>
      <c r="D143" s="218"/>
      <c r="E143" s="207"/>
      <c r="H143" s="191"/>
      <c r="K143" s="191"/>
      <c r="L143" s="191"/>
      <c r="M143" s="191"/>
      <c r="N143" s="191"/>
    </row>
    <row r="144" spans="1:14">
      <c r="A144" s="194" t="s">
        <v>533</v>
      </c>
      <c r="B144" s="191">
        <v>8725.9</v>
      </c>
      <c r="D144" s="218"/>
      <c r="E144" s="195"/>
      <c r="H144" s="191"/>
      <c r="K144" s="191"/>
      <c r="L144" s="191"/>
      <c r="M144" s="191"/>
      <c r="N144" s="191"/>
    </row>
    <row r="145" spans="1:14">
      <c r="A145" s="191" t="s">
        <v>442</v>
      </c>
      <c r="B145" s="248">
        <v>7570.67</v>
      </c>
      <c r="K145" s="191"/>
      <c r="L145" s="191"/>
      <c r="M145" s="191"/>
      <c r="N145" s="191"/>
    </row>
    <row r="146" spans="1:14">
      <c r="A146" s="191" t="s">
        <v>443</v>
      </c>
      <c r="B146" s="248">
        <v>10029.540000000001</v>
      </c>
      <c r="H146" s="191"/>
      <c r="K146" s="191"/>
      <c r="L146" s="191"/>
      <c r="M146" s="191"/>
      <c r="N146" s="191"/>
    </row>
    <row r="147" spans="1:14">
      <c r="A147" s="191" t="s">
        <v>444</v>
      </c>
      <c r="B147" s="248">
        <v>11937.86</v>
      </c>
      <c r="H147" s="191"/>
      <c r="K147" s="191"/>
      <c r="L147" s="191"/>
      <c r="M147" s="191"/>
      <c r="N147" s="191"/>
    </row>
    <row r="148" spans="1:14">
      <c r="A148" s="191" t="s">
        <v>445</v>
      </c>
      <c r="B148" s="248">
        <v>13309.85</v>
      </c>
      <c r="H148" s="191"/>
      <c r="K148" s="191"/>
      <c r="L148" s="191"/>
      <c r="M148" s="191"/>
      <c r="N148" s="191"/>
    </row>
    <row r="149" spans="1:14">
      <c r="A149" s="191" t="s">
        <v>446</v>
      </c>
      <c r="B149" s="248">
        <v>13924.02</v>
      </c>
      <c r="H149" s="191"/>
      <c r="K149" s="191"/>
      <c r="L149" s="191"/>
      <c r="M149" s="191"/>
      <c r="N149" s="191"/>
    </row>
    <row r="150" spans="1:14">
      <c r="A150" s="191" t="s">
        <v>447</v>
      </c>
      <c r="B150" s="248">
        <v>13058.39</v>
      </c>
      <c r="H150" s="191"/>
      <c r="K150" s="191"/>
      <c r="L150" s="191"/>
      <c r="M150" s="191"/>
      <c r="N150" s="191"/>
    </row>
    <row r="151" spans="1:14">
      <c r="A151" s="191" t="s">
        <v>448</v>
      </c>
      <c r="B151" s="248">
        <v>10419.620000000001</v>
      </c>
      <c r="H151" s="191"/>
      <c r="K151" s="191"/>
      <c r="L151" s="191"/>
      <c r="M151" s="191"/>
      <c r="N151" s="191"/>
    </row>
    <row r="152" spans="1:14">
      <c r="A152" s="191" t="s">
        <v>449</v>
      </c>
      <c r="B152" s="248">
        <v>8520.48</v>
      </c>
      <c r="H152" s="191"/>
      <c r="K152" s="191"/>
      <c r="L152" s="191"/>
      <c r="M152" s="191"/>
      <c r="N152" s="191"/>
    </row>
    <row r="153" spans="1:14">
      <c r="A153" s="191" t="s">
        <v>450</v>
      </c>
      <c r="B153" s="248">
        <v>9941.4599999999991</v>
      </c>
      <c r="H153" s="191"/>
      <c r="K153" s="191"/>
      <c r="L153" s="191"/>
      <c r="M153" s="191"/>
      <c r="N153" s="191"/>
    </row>
    <row r="154" spans="1:14">
      <c r="A154" s="194" t="s">
        <v>534</v>
      </c>
      <c r="B154" s="248">
        <v>11441.14</v>
      </c>
      <c r="H154" s="191"/>
      <c r="K154" s="191"/>
      <c r="L154" s="191"/>
      <c r="M154" s="191"/>
      <c r="N154" s="191"/>
    </row>
    <row r="155" spans="1:14">
      <c r="A155" s="194" t="s">
        <v>481</v>
      </c>
      <c r="B155" s="248">
        <v>9368.2900000000009</v>
      </c>
      <c r="H155" s="191"/>
      <c r="K155" s="191"/>
      <c r="L155" s="191"/>
      <c r="M155" s="191"/>
      <c r="N155" s="191"/>
    </row>
    <row r="157" spans="1:14">
      <c r="A157" s="194" t="s">
        <v>482</v>
      </c>
      <c r="B157" s="191">
        <f>SUM(B144:B156)</f>
        <v>128247.21999999997</v>
      </c>
      <c r="H157" s="191"/>
      <c r="K157" s="191"/>
      <c r="L157" s="191"/>
      <c r="M157" s="191"/>
      <c r="N157" s="191"/>
    </row>
    <row r="159" spans="1:14">
      <c r="A159" s="194" t="s">
        <v>483</v>
      </c>
      <c r="H159" s="191"/>
      <c r="K159" s="191"/>
      <c r="L159" s="191"/>
      <c r="M159" s="191"/>
      <c r="N159" s="191"/>
    </row>
    <row r="162" spans="1:14">
      <c r="A162" s="194" t="s">
        <v>544</v>
      </c>
      <c r="H162" s="191"/>
      <c r="K162" s="191"/>
      <c r="L162" s="191"/>
      <c r="M162" s="191"/>
      <c r="N162" s="191"/>
    </row>
    <row r="163" spans="1:14">
      <c r="D163" s="193" t="s">
        <v>484</v>
      </c>
      <c r="H163" s="191"/>
      <c r="K163" s="191"/>
      <c r="L163" s="191"/>
      <c r="M163" s="191"/>
      <c r="N163" s="191"/>
    </row>
    <row r="164" spans="1:14">
      <c r="A164" s="219" t="s">
        <v>437</v>
      </c>
      <c r="B164" s="219" t="s">
        <v>485</v>
      </c>
      <c r="C164" s="219" t="s">
        <v>486</v>
      </c>
      <c r="D164" s="219" t="s">
        <v>487</v>
      </c>
      <c r="H164" s="191"/>
      <c r="K164" s="191"/>
      <c r="L164" s="191"/>
      <c r="M164" s="191"/>
      <c r="N164" s="191"/>
    </row>
    <row r="165" spans="1:14">
      <c r="A165" s="194" t="s">
        <v>533</v>
      </c>
      <c r="B165" s="196">
        <v>5</v>
      </c>
      <c r="C165" s="196">
        <v>19</v>
      </c>
      <c r="D165" s="196">
        <v>257</v>
      </c>
      <c r="H165" s="191"/>
      <c r="K165" s="191"/>
      <c r="L165" s="191"/>
      <c r="M165" s="191"/>
      <c r="N165" s="191"/>
    </row>
    <row r="166" spans="1:14">
      <c r="A166" s="191" t="s">
        <v>442</v>
      </c>
      <c r="B166" s="196">
        <v>30</v>
      </c>
      <c r="C166" s="196">
        <v>15</v>
      </c>
      <c r="D166" s="196">
        <v>231</v>
      </c>
      <c r="H166" s="191"/>
      <c r="K166" s="191"/>
      <c r="L166" s="191"/>
      <c r="M166" s="191"/>
      <c r="N166" s="191"/>
    </row>
    <row r="167" spans="1:14">
      <c r="A167" s="191" t="s">
        <v>443</v>
      </c>
      <c r="B167" s="196">
        <v>29</v>
      </c>
      <c r="C167" s="196">
        <v>17</v>
      </c>
      <c r="D167" s="196">
        <v>296</v>
      </c>
      <c r="H167" s="191"/>
      <c r="K167" s="191"/>
      <c r="L167" s="191"/>
      <c r="M167" s="191"/>
      <c r="N167" s="191"/>
    </row>
    <row r="168" spans="1:14">
      <c r="A168" s="191" t="s">
        <v>444</v>
      </c>
      <c r="B168" s="196">
        <v>12</v>
      </c>
      <c r="C168" s="196">
        <v>16</v>
      </c>
      <c r="D168" s="196">
        <v>365</v>
      </c>
      <c r="H168" s="191"/>
      <c r="K168" s="191"/>
      <c r="L168" s="191"/>
      <c r="M168" s="191"/>
      <c r="N168" s="191"/>
    </row>
    <row r="169" spans="1:14">
      <c r="A169" s="191" t="s">
        <v>445</v>
      </c>
      <c r="B169" s="196">
        <v>19</v>
      </c>
      <c r="C169" s="196">
        <v>16</v>
      </c>
      <c r="D169" s="196">
        <v>393</v>
      </c>
      <c r="H169" s="191"/>
      <c r="K169" s="191"/>
      <c r="L169" s="191"/>
      <c r="M169" s="191"/>
      <c r="N169" s="191"/>
    </row>
    <row r="170" spans="1:14">
      <c r="A170" s="191" t="s">
        <v>446</v>
      </c>
      <c r="B170" s="196">
        <v>30</v>
      </c>
      <c r="C170" s="196">
        <v>17</v>
      </c>
      <c r="D170" s="196">
        <v>395</v>
      </c>
      <c r="H170" s="191"/>
      <c r="K170" s="191"/>
      <c r="L170" s="191"/>
      <c r="M170" s="191"/>
      <c r="N170" s="191"/>
    </row>
    <row r="171" spans="1:14">
      <c r="A171" s="191" t="s">
        <v>447</v>
      </c>
      <c r="B171" s="196">
        <v>10</v>
      </c>
      <c r="C171" s="196">
        <v>15</v>
      </c>
      <c r="D171" s="196">
        <v>382</v>
      </c>
      <c r="H171" s="191"/>
      <c r="K171" s="191"/>
      <c r="L171" s="191"/>
      <c r="M171" s="191"/>
      <c r="N171" s="191"/>
    </row>
    <row r="172" spans="1:14">
      <c r="A172" s="191" t="s">
        <v>448</v>
      </c>
      <c r="B172" s="196">
        <v>4</v>
      </c>
      <c r="C172" s="196">
        <v>16</v>
      </c>
      <c r="D172" s="196">
        <v>296</v>
      </c>
      <c r="H172" s="191"/>
      <c r="K172" s="191"/>
      <c r="L172" s="191"/>
      <c r="M172" s="191"/>
      <c r="N172" s="191"/>
    </row>
    <row r="173" spans="1:14">
      <c r="A173" s="191" t="s">
        <v>449</v>
      </c>
      <c r="B173" s="196">
        <v>26</v>
      </c>
      <c r="C173" s="196">
        <v>19</v>
      </c>
      <c r="D173" s="196">
        <v>250</v>
      </c>
      <c r="H173" s="191"/>
      <c r="K173" s="191"/>
      <c r="L173" s="191"/>
      <c r="M173" s="191"/>
      <c r="N173" s="191"/>
    </row>
    <row r="174" spans="1:14">
      <c r="A174" s="191" t="s">
        <v>450</v>
      </c>
      <c r="B174" s="196">
        <v>11</v>
      </c>
      <c r="C174" s="196">
        <v>20</v>
      </c>
      <c r="D174" s="196">
        <v>282</v>
      </c>
      <c r="H174" s="191"/>
      <c r="K174" s="191"/>
      <c r="L174" s="191"/>
      <c r="M174" s="191"/>
      <c r="N174" s="191"/>
    </row>
    <row r="175" spans="1:14">
      <c r="A175" s="194" t="s">
        <v>534</v>
      </c>
      <c r="B175" s="196">
        <v>6</v>
      </c>
      <c r="C175" s="196">
        <v>18</v>
      </c>
      <c r="D175" s="196">
        <v>325</v>
      </c>
      <c r="H175" s="191"/>
      <c r="K175" s="191"/>
      <c r="L175" s="191"/>
      <c r="M175" s="191"/>
      <c r="N175" s="191"/>
    </row>
    <row r="176" spans="1:14">
      <c r="A176" s="194" t="s">
        <v>481</v>
      </c>
      <c r="B176" s="196">
        <v>6</v>
      </c>
      <c r="C176" s="196">
        <v>19</v>
      </c>
      <c r="D176" s="196">
        <v>294</v>
      </c>
      <c r="H176" s="191"/>
      <c r="K176" s="191"/>
      <c r="L176" s="191"/>
      <c r="M176" s="191"/>
      <c r="N176" s="191"/>
    </row>
    <row r="177" spans="1:14" ht="15.75">
      <c r="D177" s="249">
        <f>AVERAGE(D165:D176)</f>
        <v>313.83333333333331</v>
      </c>
      <c r="H177" s="191"/>
      <c r="K177" s="191"/>
      <c r="L177" s="191"/>
      <c r="M177" s="191"/>
      <c r="N177" s="191"/>
    </row>
    <row r="178" spans="1:14">
      <c r="A178" s="194" t="s">
        <v>488</v>
      </c>
      <c r="H178" s="191"/>
      <c r="K178" s="191"/>
      <c r="L178" s="191"/>
      <c r="M178" s="191"/>
      <c r="N178" s="191"/>
    </row>
    <row r="180" spans="1:14">
      <c r="A180" s="194" t="s">
        <v>545</v>
      </c>
      <c r="H180" s="191"/>
      <c r="K180" s="191"/>
      <c r="L180" s="191"/>
      <c r="M180" s="191"/>
      <c r="N180" s="191"/>
    </row>
    <row r="181" spans="1:14">
      <c r="B181" s="250" t="s">
        <v>41</v>
      </c>
      <c r="C181" s="250" t="s">
        <v>42</v>
      </c>
      <c r="D181" s="250" t="s">
        <v>43</v>
      </c>
      <c r="H181" s="191"/>
      <c r="K181" s="191"/>
      <c r="L181" s="191"/>
      <c r="M181" s="191"/>
      <c r="N181" s="191"/>
    </row>
    <row r="182" spans="1:14">
      <c r="B182" s="193" t="s">
        <v>489</v>
      </c>
      <c r="C182" s="193" t="s">
        <v>490</v>
      </c>
      <c r="D182" s="193" t="s">
        <v>491</v>
      </c>
      <c r="E182" s="193" t="s">
        <v>492</v>
      </c>
      <c r="H182" s="191"/>
      <c r="K182" s="191"/>
      <c r="L182" s="191"/>
      <c r="M182" s="191"/>
      <c r="N182" s="191"/>
    </row>
    <row r="183" spans="1:14">
      <c r="A183" s="194" t="s">
        <v>493</v>
      </c>
      <c r="B183" s="193" t="s">
        <v>546</v>
      </c>
      <c r="C183" s="193" t="s">
        <v>494</v>
      </c>
      <c r="D183" s="193" t="s">
        <v>495</v>
      </c>
      <c r="E183" s="193" t="s">
        <v>496</v>
      </c>
      <c r="H183" s="191"/>
      <c r="K183" s="191"/>
      <c r="L183" s="191"/>
      <c r="M183" s="191"/>
      <c r="N183" s="191"/>
    </row>
    <row r="184" spans="1:14">
      <c r="A184" s="194" t="s">
        <v>497</v>
      </c>
      <c r="B184" s="196">
        <v>772500</v>
      </c>
      <c r="C184" s="251" t="s">
        <v>498</v>
      </c>
      <c r="D184" s="252">
        <v>0.15575</v>
      </c>
      <c r="E184" s="196">
        <f>D184*B184</f>
        <v>120316.875</v>
      </c>
      <c r="H184" s="191"/>
      <c r="K184" s="191"/>
      <c r="L184" s="191"/>
      <c r="M184" s="191"/>
      <c r="N184" s="191"/>
    </row>
    <row r="185" spans="1:14">
      <c r="A185" s="194" t="s">
        <v>499</v>
      </c>
      <c r="B185" s="196">
        <v>772500</v>
      </c>
      <c r="C185" s="251" t="s">
        <v>500</v>
      </c>
      <c r="D185" s="252">
        <v>0.18892</v>
      </c>
      <c r="E185" s="196">
        <f>D185*B185</f>
        <v>145940.70000000001</v>
      </c>
      <c r="H185" s="191"/>
      <c r="K185" s="191"/>
      <c r="L185" s="191"/>
      <c r="M185" s="191"/>
      <c r="N185" s="191"/>
    </row>
    <row r="186" spans="1:14">
      <c r="A186" s="194" t="s">
        <v>501</v>
      </c>
      <c r="B186" s="196">
        <v>1194800</v>
      </c>
      <c r="C186" s="251" t="s">
        <v>502</v>
      </c>
      <c r="D186" s="252">
        <v>0.28288000000000002</v>
      </c>
      <c r="E186" s="196">
        <f>D186*B186</f>
        <v>337985.02400000003</v>
      </c>
      <c r="H186" s="191"/>
      <c r="K186" s="191"/>
      <c r="L186" s="191"/>
      <c r="M186" s="191"/>
      <c r="N186" s="191"/>
    </row>
    <row r="187" spans="1:14">
      <c r="A187" s="194" t="s">
        <v>503</v>
      </c>
      <c r="B187" s="196">
        <v>911550</v>
      </c>
      <c r="C187" s="251" t="s">
        <v>504</v>
      </c>
      <c r="D187" s="252">
        <v>0.73143000000000002</v>
      </c>
      <c r="E187" s="196">
        <f>D187*B187</f>
        <v>666735.01650000003</v>
      </c>
      <c r="H187" s="191"/>
      <c r="K187" s="191"/>
      <c r="L187" s="191"/>
      <c r="M187" s="191"/>
      <c r="N187" s="191"/>
    </row>
    <row r="188" spans="1:14">
      <c r="A188" s="194" t="s">
        <v>505</v>
      </c>
      <c r="B188" s="196">
        <v>1194800</v>
      </c>
      <c r="C188" s="251" t="s">
        <v>506</v>
      </c>
      <c r="D188" s="252">
        <v>0.94011999999999996</v>
      </c>
      <c r="E188" s="196">
        <f>D188*B188</f>
        <v>1123255.3759999999</v>
      </c>
      <c r="H188" s="191"/>
      <c r="K188" s="191"/>
      <c r="L188" s="191"/>
      <c r="M188" s="191"/>
      <c r="N188" s="191"/>
    </row>
    <row r="189" spans="1:14">
      <c r="B189" s="196"/>
      <c r="C189" s="196"/>
      <c r="D189" s="252"/>
      <c r="E189" s="196"/>
      <c r="H189" s="191"/>
      <c r="K189" s="191"/>
      <c r="L189" s="191"/>
      <c r="M189" s="191"/>
      <c r="N189" s="191"/>
    </row>
    <row r="190" spans="1:14">
      <c r="A190" s="194" t="s">
        <v>11</v>
      </c>
      <c r="B190" s="253">
        <f>SUM(B184:B189)</f>
        <v>4846150</v>
      </c>
      <c r="C190" s="253"/>
      <c r="D190" s="253"/>
      <c r="E190" s="253">
        <f>SUM(E184:E189)</f>
        <v>2394232.9915</v>
      </c>
      <c r="H190" s="191"/>
      <c r="K190" s="191"/>
      <c r="L190" s="191"/>
      <c r="M190" s="191"/>
      <c r="N190" s="191"/>
    </row>
    <row r="192" spans="1:14">
      <c r="A192" s="194" t="s">
        <v>507</v>
      </c>
      <c r="B192" s="194" t="s">
        <v>508</v>
      </c>
      <c r="H192" s="191"/>
      <c r="K192" s="191"/>
      <c r="L192" s="191"/>
      <c r="M192" s="191"/>
      <c r="N192" s="191"/>
    </row>
    <row r="193" spans="1:14">
      <c r="B193" s="194" t="s">
        <v>509</v>
      </c>
      <c r="H193" s="191"/>
      <c r="K193" s="191"/>
      <c r="L193" s="191"/>
      <c r="M193" s="191"/>
      <c r="N193" s="191"/>
    </row>
    <row r="194" spans="1:14">
      <c r="B194" s="194" t="s">
        <v>510</v>
      </c>
      <c r="H194" s="191"/>
      <c r="K194" s="191"/>
      <c r="L194" s="191"/>
      <c r="M194" s="191"/>
      <c r="N194" s="191"/>
    </row>
    <row r="195" spans="1:14">
      <c r="B195" s="194"/>
      <c r="H195" s="191"/>
      <c r="K195" s="191"/>
      <c r="L195" s="191"/>
      <c r="M195" s="191"/>
      <c r="N195" s="191"/>
    </row>
    <row r="197" spans="1:14">
      <c r="A197" s="194" t="s">
        <v>511</v>
      </c>
      <c r="H197" s="191"/>
      <c r="K197" s="191"/>
      <c r="L197" s="191"/>
      <c r="M197" s="191"/>
      <c r="N197" s="191"/>
    </row>
    <row r="198" spans="1:14">
      <c r="A198" s="194" t="s">
        <v>512</v>
      </c>
      <c r="B198" s="196">
        <v>410000</v>
      </c>
      <c r="C198" s="251" t="s">
        <v>513</v>
      </c>
      <c r="D198" s="252">
        <v>0.1673</v>
      </c>
      <c r="E198" s="196">
        <f>D198*B198</f>
        <v>68593</v>
      </c>
      <c r="H198" s="191"/>
      <c r="K198" s="191"/>
      <c r="L198" s="191"/>
      <c r="M198" s="191"/>
      <c r="N198" s="191"/>
    </row>
    <row r="199" spans="1:14">
      <c r="A199" s="194" t="s">
        <v>514</v>
      </c>
      <c r="B199" s="196">
        <v>410000</v>
      </c>
      <c r="C199" s="251" t="s">
        <v>515</v>
      </c>
      <c r="D199" s="252">
        <v>0.17521999999999999</v>
      </c>
      <c r="E199" s="196">
        <f>D199*B199</f>
        <v>71840.2</v>
      </c>
      <c r="H199" s="191"/>
      <c r="K199" s="191"/>
      <c r="L199" s="191"/>
      <c r="M199" s="191"/>
      <c r="N199" s="191"/>
    </row>
    <row r="201" spans="1:14">
      <c r="A201" s="168" t="s">
        <v>516</v>
      </c>
      <c r="H201" s="191"/>
      <c r="K201" s="191"/>
      <c r="L201" s="191"/>
      <c r="M201" s="191"/>
      <c r="N201" s="191"/>
    </row>
    <row r="205" spans="1:14">
      <c r="A205" s="194"/>
    </row>
  </sheetData>
  <mergeCells count="1">
    <mergeCell ref="M37:N3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M306"/>
  <sheetViews>
    <sheetView zoomScale="70" zoomScaleNormal="70" workbookViewId="0">
      <selection activeCell="H43" sqref="H43"/>
    </sheetView>
  </sheetViews>
  <sheetFormatPr defaultColWidth="7.44140625" defaultRowHeight="15"/>
  <cols>
    <col min="1" max="1" width="6.21875" style="318" customWidth="1"/>
    <col min="2" max="2" width="1.5546875" style="318" customWidth="1"/>
    <col min="3" max="3" width="41.21875" style="318" customWidth="1"/>
    <col min="4" max="4" width="12.6640625" style="318" customWidth="1"/>
    <col min="5" max="5" width="15.21875" style="318" customWidth="1"/>
    <col min="6" max="6" width="12.5546875" style="318" customWidth="1"/>
    <col min="7" max="7" width="14.77734375" style="318" customWidth="1"/>
    <col min="8" max="8" width="14.6640625" style="318" customWidth="1"/>
    <col min="9" max="10" width="13.44140625" style="318" customWidth="1"/>
    <col min="11" max="11" width="14.21875" style="318" customWidth="1"/>
    <col min="12" max="12" width="16.77734375" style="318" customWidth="1"/>
    <col min="13" max="13" width="13.44140625" style="318" customWidth="1"/>
    <col min="14" max="14" width="14.6640625" style="318" customWidth="1"/>
    <col min="15" max="15" width="2" style="318" customWidth="1"/>
    <col min="16" max="16" width="13.6640625" style="318" customWidth="1"/>
    <col min="17" max="16384" width="7.44140625" style="318"/>
  </cols>
  <sheetData>
    <row r="1" spans="1:65">
      <c r="N1" s="319"/>
    </row>
    <row r="2" spans="1:65">
      <c r="N2" s="319"/>
    </row>
    <row r="4" spans="1:65">
      <c r="N4" s="320" t="s">
        <v>670</v>
      </c>
    </row>
    <row r="5" spans="1:65">
      <c r="C5" s="321" t="s">
        <v>671</v>
      </c>
      <c r="D5" s="321"/>
      <c r="E5" s="321"/>
      <c r="F5" s="321"/>
      <c r="G5" s="322" t="s">
        <v>672</v>
      </c>
      <c r="H5" s="321"/>
      <c r="I5" s="321"/>
      <c r="J5" s="321"/>
      <c r="K5" s="323"/>
      <c r="M5" s="324"/>
      <c r="N5" s="325" t="s">
        <v>673</v>
      </c>
      <c r="O5" s="326"/>
      <c r="P5" s="327"/>
      <c r="Q5" s="327"/>
      <c r="R5" s="326"/>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row>
    <row r="6" spans="1:65">
      <c r="C6" s="321"/>
      <c r="D6" s="321"/>
      <c r="E6" s="329" t="s">
        <v>3</v>
      </c>
      <c r="F6" s="329"/>
      <c r="G6" s="329" t="s">
        <v>674</v>
      </c>
      <c r="H6" s="329"/>
      <c r="I6" s="329"/>
      <c r="J6" s="329"/>
      <c r="K6" s="323"/>
      <c r="M6" s="324"/>
      <c r="N6" s="323"/>
      <c r="O6" s="326"/>
      <c r="P6" s="330"/>
      <c r="Q6" s="327"/>
      <c r="R6" s="326"/>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row>
    <row r="7" spans="1:65">
      <c r="C7" s="324"/>
      <c r="D7" s="324"/>
      <c r="E7" s="324"/>
      <c r="F7" s="324"/>
      <c r="G7" s="324"/>
      <c r="H7" s="324"/>
      <c r="I7" s="324"/>
      <c r="J7" s="324"/>
      <c r="K7" s="324"/>
      <c r="M7" s="324"/>
      <c r="N7" s="324" t="s">
        <v>675</v>
      </c>
      <c r="O7" s="326"/>
      <c r="P7" s="327"/>
      <c r="Q7" s="327"/>
      <c r="R7" s="326"/>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row>
    <row r="8" spans="1:65" ht="15.75">
      <c r="A8" s="331"/>
      <c r="C8" s="324"/>
      <c r="D8" s="324"/>
      <c r="E8" s="324"/>
      <c r="F8" s="324"/>
      <c r="G8" s="332" t="s">
        <v>312</v>
      </c>
      <c r="H8" s="324"/>
      <c r="I8" s="324"/>
      <c r="J8" s="324"/>
      <c r="K8" s="324"/>
      <c r="L8" s="324"/>
      <c r="M8" s="324"/>
      <c r="N8" s="324"/>
      <c r="O8" s="326"/>
      <c r="P8" s="327"/>
      <c r="Q8" s="327"/>
      <c r="R8" s="326"/>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row>
    <row r="9" spans="1:65">
      <c r="A9" s="331"/>
      <c r="C9" s="324"/>
      <c r="D9" s="324"/>
      <c r="E9" s="324"/>
      <c r="F9" s="324"/>
      <c r="G9" s="333"/>
      <c r="H9" s="324"/>
      <c r="I9" s="324"/>
      <c r="J9" s="324"/>
      <c r="K9" s="324"/>
      <c r="L9" s="324"/>
      <c r="M9" s="324"/>
      <c r="N9" s="324"/>
      <c r="O9" s="326"/>
      <c r="P9" s="327"/>
      <c r="Q9" s="327"/>
      <c r="R9" s="326"/>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row>
    <row r="10" spans="1:65">
      <c r="A10" s="331"/>
      <c r="C10" s="324" t="s">
        <v>676</v>
      </c>
      <c r="D10" s="324"/>
      <c r="E10" s="324"/>
      <c r="F10" s="324"/>
      <c r="G10" s="333"/>
      <c r="H10" s="324"/>
      <c r="I10" s="324"/>
      <c r="J10" s="324"/>
      <c r="K10" s="324"/>
      <c r="L10" s="324"/>
      <c r="M10" s="324"/>
      <c r="N10" s="324"/>
      <c r="O10" s="326"/>
      <c r="P10" s="327"/>
      <c r="Q10" s="327"/>
      <c r="R10" s="326"/>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8"/>
    </row>
    <row r="11" spans="1:65">
      <c r="A11" s="331"/>
      <c r="C11" s="324"/>
      <c r="D11" s="324"/>
      <c r="E11" s="324"/>
      <c r="F11" s="324"/>
      <c r="G11" s="333"/>
      <c r="L11" s="324"/>
      <c r="M11" s="324"/>
      <c r="N11" s="324"/>
      <c r="O11" s="326"/>
      <c r="P11" s="326"/>
      <c r="Q11" s="326"/>
      <c r="R11" s="326"/>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8"/>
      <c r="BE11" s="328"/>
      <c r="BF11" s="328"/>
      <c r="BG11" s="328"/>
      <c r="BH11" s="328"/>
      <c r="BI11" s="328"/>
      <c r="BJ11" s="328"/>
      <c r="BK11" s="328"/>
      <c r="BL11" s="328"/>
      <c r="BM11" s="328"/>
    </row>
    <row r="12" spans="1:65">
      <c r="A12" s="331"/>
      <c r="C12" s="324"/>
      <c r="D12" s="324"/>
      <c r="E12" s="324"/>
      <c r="F12" s="324"/>
      <c r="G12" s="324"/>
      <c r="L12" s="334"/>
      <c r="M12" s="324"/>
      <c r="N12" s="324"/>
      <c r="O12" s="326"/>
      <c r="P12" s="326"/>
      <c r="Q12" s="326"/>
      <c r="R12" s="326"/>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row>
    <row r="13" spans="1:65">
      <c r="C13" s="335" t="s">
        <v>41</v>
      </c>
      <c r="D13" s="335"/>
      <c r="E13" s="335" t="s">
        <v>42</v>
      </c>
      <c r="F13" s="335"/>
      <c r="G13" s="335" t="s">
        <v>43</v>
      </c>
      <c r="L13" s="336" t="s">
        <v>44</v>
      </c>
      <c r="M13" s="329"/>
      <c r="N13" s="336"/>
      <c r="O13" s="337"/>
      <c r="P13" s="336"/>
      <c r="Q13" s="337"/>
      <c r="R13" s="33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row>
    <row r="14" spans="1:65" ht="15.75">
      <c r="C14" s="339"/>
      <c r="D14" s="339"/>
      <c r="E14" s="340" t="s">
        <v>677</v>
      </c>
      <c r="F14" s="340"/>
      <c r="G14" s="329"/>
      <c r="M14" s="329"/>
      <c r="O14" s="337"/>
      <c r="P14" s="341"/>
      <c r="Q14" s="341"/>
      <c r="R14" s="33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row>
    <row r="15" spans="1:65" ht="15.75">
      <c r="A15" s="331" t="s">
        <v>6</v>
      </c>
      <c r="C15" s="339"/>
      <c r="D15" s="339"/>
      <c r="E15" s="342" t="s">
        <v>678</v>
      </c>
      <c r="F15" s="342"/>
      <c r="G15" s="343" t="s">
        <v>47</v>
      </c>
      <c r="L15" s="343" t="s">
        <v>12</v>
      </c>
      <c r="M15" s="329"/>
      <c r="O15" s="326"/>
      <c r="P15" s="344"/>
      <c r="Q15" s="341"/>
      <c r="R15" s="33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row>
    <row r="16" spans="1:65" ht="15.75">
      <c r="A16" s="331" t="s">
        <v>8</v>
      </c>
      <c r="C16" s="345"/>
      <c r="D16" s="345"/>
      <c r="E16" s="329"/>
      <c r="F16" s="329"/>
      <c r="G16" s="329"/>
      <c r="J16" s="346"/>
      <c r="L16" s="329"/>
      <c r="M16" s="329"/>
      <c r="N16" s="329"/>
      <c r="O16" s="326"/>
      <c r="P16" s="337"/>
      <c r="Q16" s="337"/>
      <c r="R16" s="33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row>
    <row r="17" spans="1:65" ht="15.75">
      <c r="A17" s="347"/>
      <c r="C17" s="339"/>
      <c r="D17" s="339"/>
      <c r="E17" s="329"/>
      <c r="F17" s="329"/>
      <c r="G17" s="329"/>
      <c r="L17" s="329"/>
      <c r="M17" s="329"/>
      <c r="N17" s="329"/>
      <c r="O17" s="326"/>
      <c r="P17" s="337"/>
      <c r="Q17" s="337"/>
      <c r="R17" s="33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8"/>
      <c r="AZ17" s="328"/>
      <c r="BA17" s="328"/>
      <c r="BB17" s="328"/>
      <c r="BC17" s="328"/>
      <c r="BD17" s="328"/>
      <c r="BE17" s="328"/>
      <c r="BF17" s="328"/>
      <c r="BG17" s="328"/>
      <c r="BH17" s="328"/>
      <c r="BI17" s="328"/>
      <c r="BJ17" s="328"/>
      <c r="BK17" s="328"/>
      <c r="BL17" s="328"/>
      <c r="BM17" s="328"/>
    </row>
    <row r="18" spans="1:65">
      <c r="A18" s="348">
        <v>1</v>
      </c>
      <c r="C18" s="339" t="s">
        <v>679</v>
      </c>
      <c r="D18" s="339"/>
      <c r="E18" s="349" t="s">
        <v>680</v>
      </c>
      <c r="F18" s="349"/>
      <c r="G18" s="350">
        <v>77530919.008499995</v>
      </c>
      <c r="M18" s="329"/>
      <c r="N18" s="329"/>
      <c r="O18" s="326"/>
      <c r="P18" s="337"/>
      <c r="Q18" s="337"/>
      <c r="R18" s="33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row>
    <row r="19" spans="1:65">
      <c r="A19" s="348">
        <v>2</v>
      </c>
      <c r="C19" s="339" t="s">
        <v>681</v>
      </c>
      <c r="D19" s="339"/>
      <c r="E19" s="349" t="s">
        <v>682</v>
      </c>
      <c r="F19" s="349"/>
      <c r="G19" s="351">
        <v>24294009.479681723</v>
      </c>
      <c r="M19" s="329"/>
      <c r="N19" s="329"/>
      <c r="O19" s="326"/>
      <c r="P19" s="337"/>
      <c r="Q19" s="337"/>
      <c r="R19" s="33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8"/>
      <c r="BK19" s="328"/>
      <c r="BL19" s="328"/>
      <c r="BM19" s="328"/>
    </row>
    <row r="20" spans="1:65">
      <c r="A20" s="348"/>
      <c r="E20" s="349"/>
      <c r="F20" s="349"/>
      <c r="M20" s="329"/>
      <c r="N20" s="329"/>
      <c r="O20" s="326"/>
      <c r="P20" s="337"/>
      <c r="Q20" s="337"/>
      <c r="R20" s="33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row>
    <row r="21" spans="1:65">
      <c r="A21" s="348"/>
      <c r="C21" s="339" t="s">
        <v>683</v>
      </c>
      <c r="D21" s="339"/>
      <c r="E21" s="349"/>
      <c r="F21" s="349"/>
      <c r="G21" s="329"/>
      <c r="L21" s="329"/>
      <c r="M21" s="329"/>
      <c r="N21" s="329"/>
      <c r="O21" s="337"/>
      <c r="P21" s="337"/>
      <c r="Q21" s="337"/>
      <c r="R21" s="33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row>
    <row r="22" spans="1:65">
      <c r="A22" s="348">
        <v>3</v>
      </c>
      <c r="C22" s="339" t="s">
        <v>684</v>
      </c>
      <c r="D22" s="339"/>
      <c r="E22" s="349" t="s">
        <v>685</v>
      </c>
      <c r="F22" s="349"/>
      <c r="G22" s="350">
        <v>3429921</v>
      </c>
      <c r="M22" s="329"/>
      <c r="N22" s="329"/>
      <c r="O22" s="337"/>
      <c r="P22" s="337"/>
      <c r="Q22" s="337"/>
      <c r="R22" s="33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row>
    <row r="23" spans="1:65" ht="15.75">
      <c r="A23" s="348">
        <v>4</v>
      </c>
      <c r="C23" s="339" t="s">
        <v>686</v>
      </c>
      <c r="D23" s="339"/>
      <c r="E23" s="349" t="s">
        <v>687</v>
      </c>
      <c r="F23" s="349"/>
      <c r="G23" s="352">
        <f>IF(G22=0,0,G22/G18)</f>
        <v>4.4239395635487892E-2</v>
      </c>
      <c r="L23" s="353">
        <f>G23</f>
        <v>4.4239395635487892E-2</v>
      </c>
      <c r="M23" s="329"/>
      <c r="N23" s="354"/>
      <c r="O23" s="355"/>
      <c r="P23" s="356"/>
      <c r="Q23" s="337"/>
      <c r="R23" s="33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row>
    <row r="24" spans="1:65" ht="15.75">
      <c r="A24" s="348"/>
      <c r="C24" s="339"/>
      <c r="D24" s="339"/>
      <c r="E24" s="349"/>
      <c r="F24" s="349"/>
      <c r="G24" s="352"/>
      <c r="L24" s="353"/>
      <c r="M24" s="329"/>
      <c r="N24" s="354"/>
      <c r="O24" s="355"/>
      <c r="P24" s="356"/>
      <c r="Q24" s="337"/>
      <c r="R24" s="33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row>
    <row r="25" spans="1:65" ht="15.75">
      <c r="A25" s="357"/>
      <c r="B25" s="328"/>
      <c r="C25" s="339" t="s">
        <v>688</v>
      </c>
      <c r="D25" s="339"/>
      <c r="E25" s="358"/>
      <c r="F25" s="358"/>
      <c r="G25" s="329"/>
      <c r="H25" s="328"/>
      <c r="I25" s="328"/>
      <c r="J25" s="328"/>
      <c r="K25" s="328"/>
      <c r="L25" s="329"/>
      <c r="M25" s="329"/>
      <c r="N25" s="354"/>
      <c r="O25" s="355"/>
      <c r="P25" s="356"/>
      <c r="Q25" s="337"/>
      <c r="R25" s="33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row>
    <row r="26" spans="1:65" ht="15.75">
      <c r="A26" s="357" t="s">
        <v>689</v>
      </c>
      <c r="B26" s="328"/>
      <c r="C26" s="339" t="s">
        <v>690</v>
      </c>
      <c r="D26" s="339"/>
      <c r="E26" s="349" t="s">
        <v>691</v>
      </c>
      <c r="F26" s="349"/>
      <c r="G26" s="350">
        <v>181723.67387318204</v>
      </c>
      <c r="H26" s="328"/>
      <c r="I26" s="328"/>
      <c r="J26" s="328"/>
      <c r="K26" s="328"/>
      <c r="L26" s="328"/>
      <c r="M26" s="329"/>
      <c r="N26" s="354"/>
      <c r="O26" s="355"/>
      <c r="P26" s="356"/>
      <c r="Q26" s="337"/>
      <c r="R26" s="33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row>
    <row r="27" spans="1:65" ht="15.75">
      <c r="A27" s="357" t="s">
        <v>692</v>
      </c>
      <c r="B27" s="328"/>
      <c r="C27" s="339" t="s">
        <v>693</v>
      </c>
      <c r="D27" s="339"/>
      <c r="E27" s="349" t="s">
        <v>694</v>
      </c>
      <c r="F27" s="349"/>
      <c r="G27" s="352">
        <f>IF(G26=0,0,G26/G18)</f>
        <v>2.3438864932487E-3</v>
      </c>
      <c r="H27" s="328"/>
      <c r="I27" s="328"/>
      <c r="J27" s="328"/>
      <c r="K27" s="328"/>
      <c r="L27" s="353">
        <f>G27</f>
        <v>2.3438864932487E-3</v>
      </c>
      <c r="M27" s="329"/>
      <c r="N27" s="354"/>
      <c r="O27" s="355"/>
      <c r="P27" s="356"/>
      <c r="Q27" s="337"/>
      <c r="R27" s="33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row>
    <row r="28" spans="1:65" ht="15.75">
      <c r="A28" s="348"/>
      <c r="C28" s="339"/>
      <c r="D28" s="339"/>
      <c r="E28" s="349"/>
      <c r="F28" s="349"/>
      <c r="G28" s="352"/>
      <c r="L28" s="353"/>
      <c r="M28" s="329"/>
      <c r="N28" s="354"/>
      <c r="O28" s="355"/>
      <c r="P28" s="356"/>
      <c r="Q28" s="337"/>
      <c r="R28" s="33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row>
    <row r="29" spans="1:65">
      <c r="A29" s="359"/>
      <c r="C29" s="339" t="s">
        <v>695</v>
      </c>
      <c r="D29" s="339"/>
      <c r="E29" s="358"/>
      <c r="F29" s="358"/>
      <c r="G29" s="329"/>
      <c r="L29" s="329"/>
      <c r="M29" s="329"/>
      <c r="N29" s="329"/>
      <c r="O29" s="337"/>
      <c r="P29" s="329"/>
      <c r="Q29" s="337"/>
      <c r="R29" s="33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row>
    <row r="30" spans="1:65" ht="15.75">
      <c r="A30" s="359" t="s">
        <v>696</v>
      </c>
      <c r="C30" s="339" t="s">
        <v>697</v>
      </c>
      <c r="D30" s="339"/>
      <c r="E30" s="349" t="s">
        <v>698</v>
      </c>
      <c r="F30" s="349"/>
      <c r="G30" s="350">
        <v>132551.84116242823</v>
      </c>
      <c r="M30" s="329"/>
      <c r="N30" s="360"/>
      <c r="O30" s="337"/>
      <c r="P30" s="361"/>
      <c r="Q30" s="341"/>
      <c r="R30" s="33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row>
    <row r="31" spans="1:65" ht="15.75">
      <c r="A31" s="359" t="s">
        <v>699</v>
      </c>
      <c r="C31" s="339" t="s">
        <v>700</v>
      </c>
      <c r="D31" s="339"/>
      <c r="E31" s="349" t="s">
        <v>701</v>
      </c>
      <c r="F31" s="349"/>
      <c r="G31" s="352">
        <f>IF(G30=0,0,G30/G18)</f>
        <v>1.7096642585636846E-3</v>
      </c>
      <c r="L31" s="353">
        <f>G31</f>
        <v>1.7096642585636846E-3</v>
      </c>
      <c r="M31" s="329"/>
      <c r="N31" s="354"/>
      <c r="O31" s="337"/>
      <c r="P31" s="356"/>
      <c r="Q31" s="341"/>
      <c r="R31" s="33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row>
    <row r="32" spans="1:65">
      <c r="A32" s="359"/>
      <c r="C32" s="339"/>
      <c r="D32" s="339"/>
      <c r="E32" s="349"/>
      <c r="F32" s="349"/>
      <c r="G32" s="329"/>
      <c r="L32" s="329"/>
      <c r="M32" s="329"/>
      <c r="Q32" s="337"/>
      <c r="R32" s="33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row>
    <row r="33" spans="1:65" ht="15.75">
      <c r="A33" s="362" t="s">
        <v>702</v>
      </c>
      <c r="B33" s="363"/>
      <c r="C33" s="345" t="s">
        <v>703</v>
      </c>
      <c r="D33" s="345"/>
      <c r="E33" s="340" t="s">
        <v>704</v>
      </c>
      <c r="F33" s="340"/>
      <c r="G33" s="364"/>
      <c r="L33" s="365">
        <f>L23+L27+L31</f>
        <v>4.8292946387300278E-2</v>
      </c>
      <c r="M33" s="329"/>
      <c r="Q33" s="337"/>
      <c r="R33" s="33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row>
    <row r="34" spans="1:65">
      <c r="A34" s="359"/>
      <c r="C34" s="339"/>
      <c r="D34" s="339"/>
      <c r="E34" s="349"/>
      <c r="F34" s="349"/>
      <c r="G34" s="329"/>
      <c r="L34" s="329"/>
      <c r="M34" s="329"/>
      <c r="N34" s="329"/>
      <c r="O34" s="337"/>
      <c r="P34" s="366"/>
      <c r="Q34" s="337"/>
      <c r="R34" s="33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row>
    <row r="35" spans="1:65">
      <c r="A35" s="357"/>
      <c r="B35" s="367"/>
      <c r="C35" s="329" t="s">
        <v>705</v>
      </c>
      <c r="D35" s="329"/>
      <c r="E35" s="349"/>
      <c r="F35" s="349"/>
      <c r="G35" s="329"/>
      <c r="L35" s="329"/>
      <c r="M35" s="368"/>
      <c r="N35" s="367"/>
      <c r="Q35" s="341"/>
      <c r="R35" s="337" t="s">
        <v>3</v>
      </c>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row>
    <row r="36" spans="1:65">
      <c r="A36" s="359" t="s">
        <v>706</v>
      </c>
      <c r="B36" s="367"/>
      <c r="C36" s="329" t="s">
        <v>102</v>
      </c>
      <c r="D36" s="329"/>
      <c r="E36" s="349" t="s">
        <v>707</v>
      </c>
      <c r="F36" s="349"/>
      <c r="G36" s="350">
        <v>0</v>
      </c>
      <c r="L36" s="329"/>
      <c r="M36" s="368"/>
      <c r="N36" s="367"/>
      <c r="Q36" s="341"/>
      <c r="R36" s="337"/>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row>
    <row r="37" spans="1:65">
      <c r="A37" s="359" t="s">
        <v>708</v>
      </c>
      <c r="B37" s="367"/>
      <c r="C37" s="329" t="s">
        <v>709</v>
      </c>
      <c r="D37" s="329"/>
      <c r="E37" s="349" t="s">
        <v>710</v>
      </c>
      <c r="F37" s="349"/>
      <c r="G37" s="352">
        <f>IF(G36=0,0,G36/G19)</f>
        <v>0</v>
      </c>
      <c r="L37" s="353">
        <f>G37</f>
        <v>0</v>
      </c>
      <c r="M37" s="368"/>
      <c r="N37" s="367"/>
      <c r="O37" s="337"/>
      <c r="P37" s="337"/>
      <c r="Q37" s="341"/>
      <c r="R37" s="337"/>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row>
    <row r="38" spans="1:65">
      <c r="A38" s="359"/>
      <c r="C38" s="329"/>
      <c r="D38" s="329"/>
      <c r="E38" s="349"/>
      <c r="F38" s="349"/>
      <c r="G38" s="329"/>
      <c r="L38" s="329"/>
      <c r="M38" s="329"/>
      <c r="O38" s="326"/>
      <c r="P38" s="337"/>
      <c r="Q38" s="326"/>
      <c r="R38" s="33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row>
    <row r="39" spans="1:65">
      <c r="A39" s="359"/>
      <c r="C39" s="339" t="s">
        <v>104</v>
      </c>
      <c r="D39" s="339"/>
      <c r="E39" s="369"/>
      <c r="F39" s="369"/>
      <c r="M39" s="329"/>
      <c r="O39" s="337"/>
      <c r="P39" s="337"/>
      <c r="Q39" s="337"/>
      <c r="R39" s="33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row>
    <row r="40" spans="1:65">
      <c r="A40" s="359" t="s">
        <v>711</v>
      </c>
      <c r="C40" s="339" t="s">
        <v>712</v>
      </c>
      <c r="D40" s="339"/>
      <c r="E40" s="349" t="s">
        <v>713</v>
      </c>
      <c r="F40" s="349"/>
      <c r="G40" s="350">
        <v>1979900</v>
      </c>
      <c r="L40" s="329"/>
      <c r="M40" s="329"/>
      <c r="O40" s="337"/>
      <c r="P40" s="337"/>
      <c r="Q40" s="337"/>
      <c r="R40" s="33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row>
    <row r="41" spans="1:65">
      <c r="A41" s="359" t="s">
        <v>714</v>
      </c>
      <c r="B41" s="367"/>
      <c r="C41" s="329" t="s">
        <v>715</v>
      </c>
      <c r="D41" s="329"/>
      <c r="E41" s="349" t="s">
        <v>716</v>
      </c>
      <c r="F41" s="349"/>
      <c r="G41" s="370">
        <f>IF(G40=0,0,G40/G19)</f>
        <v>8.1497457291102485E-2</v>
      </c>
      <c r="L41" s="353">
        <f>G41</f>
        <v>8.1497457291102485E-2</v>
      </c>
      <c r="M41" s="329"/>
      <c r="P41" s="371"/>
      <c r="Q41" s="341"/>
      <c r="R41" s="337"/>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row>
    <row r="42" spans="1:65">
      <c r="A42" s="359"/>
      <c r="C42" s="339"/>
      <c r="D42" s="339"/>
      <c r="E42" s="349"/>
      <c r="F42" s="349"/>
      <c r="G42" s="329"/>
      <c r="L42" s="329"/>
      <c r="M42" s="329"/>
      <c r="N42" s="369"/>
      <c r="O42" s="337"/>
      <c r="P42" s="337"/>
      <c r="Q42" s="337"/>
      <c r="R42" s="33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row>
    <row r="43" spans="1:65" ht="15.75">
      <c r="A43" s="362" t="s">
        <v>717</v>
      </c>
      <c r="B43" s="363"/>
      <c r="C43" s="345" t="s">
        <v>718</v>
      </c>
      <c r="D43" s="345"/>
      <c r="E43" s="340" t="s">
        <v>719</v>
      </c>
      <c r="F43" s="340"/>
      <c r="G43" s="364"/>
      <c r="L43" s="365">
        <f>L37+L41</f>
        <v>8.1497457291102485E-2</v>
      </c>
      <c r="M43" s="329"/>
      <c r="N43" s="369"/>
      <c r="O43" s="337"/>
      <c r="P43" s="337"/>
      <c r="Q43" s="337"/>
      <c r="R43" s="33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row>
    <row r="44" spans="1:65">
      <c r="M44" s="372"/>
      <c r="N44" s="372"/>
      <c r="O44" s="337"/>
      <c r="P44" s="337"/>
      <c r="Q44" s="337"/>
      <c r="R44" s="33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row>
    <row r="45" spans="1:65">
      <c r="M45" s="372"/>
      <c r="N45" s="372"/>
      <c r="O45" s="337"/>
      <c r="P45" s="337"/>
      <c r="Q45" s="337"/>
      <c r="R45" s="33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row>
    <row r="46" spans="1:65">
      <c r="M46" s="372"/>
      <c r="N46" s="372"/>
      <c r="O46" s="337"/>
      <c r="P46" s="337"/>
      <c r="Q46" s="337"/>
      <c r="R46" s="33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row>
    <row r="47" spans="1:65">
      <c r="M47" s="324"/>
      <c r="N47" s="324"/>
      <c r="O47" s="338"/>
      <c r="P47" s="338"/>
      <c r="Q47" s="338"/>
      <c r="R47" s="33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row>
    <row r="48" spans="1:65">
      <c r="M48" s="329"/>
      <c r="N48" s="329"/>
      <c r="O48" s="337"/>
      <c r="P48" s="326"/>
      <c r="Q48" s="337"/>
      <c r="R48" s="33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row>
    <row r="49" spans="1:65" ht="15.75">
      <c r="M49" s="329"/>
      <c r="N49" s="354"/>
      <c r="O49" s="337"/>
      <c r="P49" s="337"/>
      <c r="Q49" s="361"/>
      <c r="R49" s="337"/>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row>
    <row r="50" spans="1:65" ht="15.75">
      <c r="M50" s="329"/>
      <c r="N50" s="354"/>
      <c r="O50" s="337"/>
      <c r="P50" s="337"/>
      <c r="Q50" s="361"/>
      <c r="R50" s="337"/>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row>
    <row r="51" spans="1:65" ht="15.75">
      <c r="M51" s="329"/>
      <c r="N51" s="354"/>
      <c r="O51" s="337"/>
      <c r="P51" s="337"/>
      <c r="Q51" s="361"/>
      <c r="R51" s="337"/>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row>
    <row r="52" spans="1:65" ht="15.75">
      <c r="A52" s="357"/>
      <c r="B52" s="367"/>
      <c r="C52" s="373"/>
      <c r="D52" s="373"/>
      <c r="E52" s="358"/>
      <c r="F52" s="358"/>
      <c r="G52" s="329"/>
      <c r="H52" s="373"/>
      <c r="I52" s="373"/>
      <c r="J52" s="352"/>
      <c r="K52" s="373"/>
      <c r="L52" s="329"/>
      <c r="M52" s="329"/>
      <c r="N52" s="354"/>
      <c r="O52" s="337"/>
      <c r="P52" s="337"/>
      <c r="Q52" s="361"/>
      <c r="R52" s="337"/>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row>
    <row r="53" spans="1:65" ht="15.75">
      <c r="A53" s="357"/>
      <c r="B53" s="367"/>
      <c r="C53" s="373"/>
      <c r="D53" s="373"/>
      <c r="E53" s="358"/>
      <c r="F53" s="358"/>
      <c r="G53" s="329"/>
      <c r="H53" s="373"/>
      <c r="I53" s="373"/>
      <c r="J53" s="352"/>
      <c r="K53" s="373"/>
      <c r="L53" s="329"/>
      <c r="M53" s="329"/>
      <c r="N53" s="354"/>
      <c r="O53" s="337"/>
      <c r="P53" s="337"/>
      <c r="Q53" s="361"/>
      <c r="R53" s="337"/>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row>
    <row r="54" spans="1:65" ht="15.75">
      <c r="A54" s="374"/>
      <c r="B54" s="328"/>
      <c r="C54" s="357"/>
      <c r="D54" s="357"/>
      <c r="E54" s="358"/>
      <c r="F54" s="358"/>
      <c r="G54" s="329"/>
      <c r="H54" s="373"/>
      <c r="I54" s="373"/>
      <c r="J54" s="352"/>
      <c r="K54" s="373"/>
      <c r="M54" s="329"/>
      <c r="N54" s="375"/>
      <c r="O54" s="376"/>
      <c r="P54" s="337"/>
      <c r="Q54" s="361"/>
      <c r="R54" s="337"/>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row>
    <row r="55" spans="1:65" ht="15.75">
      <c r="A55" s="374"/>
      <c r="B55" s="328"/>
      <c r="C55" s="357"/>
      <c r="D55" s="357"/>
      <c r="E55" s="358"/>
      <c r="F55" s="358"/>
      <c r="G55" s="329"/>
      <c r="H55" s="373"/>
      <c r="I55" s="373"/>
      <c r="J55" s="352"/>
      <c r="K55" s="373"/>
      <c r="M55" s="329"/>
      <c r="N55" s="354"/>
      <c r="O55" s="376"/>
      <c r="P55" s="337"/>
      <c r="Q55" s="361"/>
      <c r="R55" s="337"/>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row>
    <row r="56" spans="1:65" ht="15.75">
      <c r="A56" s="377"/>
      <c r="B56" s="328"/>
      <c r="C56" s="357"/>
      <c r="D56" s="357"/>
      <c r="E56" s="358"/>
      <c r="F56" s="358"/>
      <c r="G56" s="329"/>
      <c r="H56" s="373"/>
      <c r="I56" s="373"/>
      <c r="J56" s="352"/>
      <c r="K56" s="373"/>
      <c r="M56" s="329"/>
      <c r="N56" s="354"/>
      <c r="O56" s="376"/>
      <c r="P56" s="337"/>
      <c r="Q56" s="361"/>
      <c r="R56" s="337"/>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row>
    <row r="57" spans="1:65">
      <c r="A57" s="331"/>
      <c r="C57" s="373"/>
      <c r="D57" s="373"/>
      <c r="E57" s="373"/>
      <c r="F57" s="373"/>
      <c r="G57" s="329"/>
      <c r="H57" s="373"/>
      <c r="I57" s="373"/>
      <c r="J57" s="373"/>
      <c r="K57" s="373"/>
      <c r="M57" s="329"/>
      <c r="N57" s="329"/>
      <c r="O57" s="337"/>
      <c r="P57" s="337"/>
      <c r="Q57" s="341"/>
      <c r="R57" s="337" t="s">
        <v>3</v>
      </c>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row>
    <row r="58" spans="1:65">
      <c r="N58" s="319"/>
    </row>
    <row r="59" spans="1:65">
      <c r="N59" s="319"/>
    </row>
    <row r="61" spans="1:65">
      <c r="A61" s="331"/>
      <c r="C61" s="373"/>
      <c r="D61" s="373"/>
      <c r="E61" s="373"/>
      <c r="F61" s="373"/>
      <c r="G61" s="329"/>
      <c r="H61" s="373"/>
      <c r="I61" s="373"/>
      <c r="J61" s="373"/>
      <c r="K61" s="373"/>
      <c r="M61" s="329"/>
      <c r="N61" s="319" t="str">
        <f>N4</f>
        <v>Attachment GG - Generic Company</v>
      </c>
      <c r="O61" s="337"/>
      <c r="P61" s="326"/>
      <c r="Q61" s="337"/>
      <c r="R61" s="33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8"/>
      <c r="BE61" s="328"/>
      <c r="BF61" s="328"/>
      <c r="BG61" s="328"/>
      <c r="BH61" s="328"/>
      <c r="BI61" s="328"/>
      <c r="BJ61" s="328"/>
      <c r="BK61" s="328"/>
      <c r="BL61" s="328"/>
      <c r="BM61" s="328"/>
    </row>
    <row r="62" spans="1:65">
      <c r="A62" s="331"/>
      <c r="C62" s="339" t="str">
        <f>C5</f>
        <v>Formula Rate calculation</v>
      </c>
      <c r="D62" s="339"/>
      <c r="E62" s="373"/>
      <c r="F62" s="373"/>
      <c r="G62" s="373" t="str">
        <f>G5</f>
        <v xml:space="preserve">     Rate Formula Template</v>
      </c>
      <c r="H62" s="373"/>
      <c r="I62" s="373"/>
      <c r="J62" s="373"/>
      <c r="K62" s="373"/>
      <c r="M62" s="329"/>
      <c r="N62" s="378" t="str">
        <f>N5</f>
        <v>For  the 12 months ended 2/28/2014</v>
      </c>
      <c r="O62" s="337"/>
      <c r="P62" s="326"/>
      <c r="Q62" s="337"/>
      <c r="R62" s="33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row>
    <row r="63" spans="1:65">
      <c r="A63" s="331"/>
      <c r="C63" s="339"/>
      <c r="D63" s="339"/>
      <c r="E63" s="373"/>
      <c r="F63" s="373"/>
      <c r="G63" s="373" t="str">
        <f>G6</f>
        <v xml:space="preserve"> Utilizing Attachment O Data</v>
      </c>
      <c r="H63" s="373"/>
      <c r="I63" s="373"/>
      <c r="J63" s="373"/>
      <c r="K63" s="373"/>
      <c r="L63" s="329"/>
      <c r="M63" s="329"/>
      <c r="O63" s="337"/>
      <c r="P63" s="326"/>
      <c r="Q63" s="337"/>
      <c r="R63" s="33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8"/>
      <c r="AZ63" s="328"/>
      <c r="BA63" s="328"/>
      <c r="BB63" s="328"/>
      <c r="BC63" s="328"/>
      <c r="BD63" s="328"/>
      <c r="BE63" s="328"/>
      <c r="BF63" s="328"/>
      <c r="BG63" s="328"/>
      <c r="BH63" s="328"/>
      <c r="BI63" s="328"/>
      <c r="BJ63" s="328"/>
      <c r="BK63" s="328"/>
      <c r="BL63" s="328"/>
      <c r="BM63" s="328"/>
    </row>
    <row r="64" spans="1:65" ht="14.25" customHeight="1">
      <c r="A64" s="331"/>
      <c r="C64" s="373"/>
      <c r="D64" s="373"/>
      <c r="E64" s="373"/>
      <c r="F64" s="373"/>
      <c r="G64" s="373"/>
      <c r="H64" s="373"/>
      <c r="I64" s="373"/>
      <c r="J64" s="373"/>
      <c r="K64" s="373"/>
      <c r="M64" s="329"/>
      <c r="N64" s="373" t="s">
        <v>720</v>
      </c>
      <c r="O64" s="337"/>
      <c r="P64" s="326"/>
      <c r="Q64" s="337"/>
      <c r="R64" s="33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row>
    <row r="65" spans="1:65">
      <c r="A65" s="331"/>
      <c r="E65" s="373"/>
      <c r="F65" s="373"/>
      <c r="G65" s="373" t="str">
        <f>G8</f>
        <v>City Water, Light and Power - Springfield, IL</v>
      </c>
      <c r="H65" s="373"/>
      <c r="I65" s="373"/>
      <c r="J65" s="373"/>
      <c r="K65" s="373"/>
      <c r="L65" s="373"/>
      <c r="M65" s="329"/>
      <c r="N65" s="329"/>
      <c r="O65" s="337"/>
      <c r="P65" s="326"/>
      <c r="Q65" s="337"/>
      <c r="R65" s="33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28"/>
      <c r="BM65" s="328"/>
    </row>
    <row r="66" spans="1:65">
      <c r="A66" s="331"/>
      <c r="E66" s="339"/>
      <c r="F66" s="339"/>
      <c r="G66" s="339"/>
      <c r="H66" s="339"/>
      <c r="I66" s="339"/>
      <c r="J66" s="339"/>
      <c r="K66" s="339"/>
      <c r="L66" s="339"/>
      <c r="M66" s="339"/>
      <c r="N66" s="339"/>
      <c r="O66" s="337"/>
      <c r="P66" s="326"/>
      <c r="Q66" s="337"/>
      <c r="R66" s="33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c r="BJ66" s="328"/>
      <c r="BK66" s="328"/>
      <c r="BL66" s="328"/>
      <c r="BM66" s="328"/>
    </row>
    <row r="67" spans="1:65" ht="15.75">
      <c r="A67" s="331"/>
      <c r="C67" s="373"/>
      <c r="D67" s="373"/>
      <c r="E67" s="345" t="s">
        <v>721</v>
      </c>
      <c r="F67" s="345"/>
      <c r="H67" s="324"/>
      <c r="I67" s="324"/>
      <c r="J67" s="324"/>
      <c r="K67" s="324"/>
      <c r="L67" s="324"/>
      <c r="M67" s="329"/>
      <c r="N67" s="329"/>
      <c r="O67" s="337"/>
      <c r="P67" s="326"/>
      <c r="Q67" s="337"/>
      <c r="R67" s="33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c r="BC67" s="328"/>
      <c r="BD67" s="328"/>
      <c r="BE67" s="328"/>
      <c r="BF67" s="328"/>
      <c r="BG67" s="328"/>
      <c r="BH67" s="328"/>
      <c r="BI67" s="328"/>
      <c r="BJ67" s="328"/>
      <c r="BK67" s="328"/>
      <c r="BL67" s="328"/>
      <c r="BM67" s="328"/>
    </row>
    <row r="68" spans="1:65" ht="15.75">
      <c r="A68" s="331"/>
      <c r="C68" s="373"/>
      <c r="D68" s="373"/>
      <c r="E68" s="345"/>
      <c r="F68" s="345"/>
      <c r="H68" s="324"/>
      <c r="I68" s="324"/>
      <c r="J68" s="324"/>
      <c r="K68" s="324"/>
      <c r="L68" s="324"/>
      <c r="M68" s="329"/>
      <c r="N68" s="329"/>
      <c r="O68" s="337"/>
      <c r="P68" s="326"/>
      <c r="Q68" s="337"/>
      <c r="R68" s="33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c r="BI68" s="328"/>
      <c r="BJ68" s="328"/>
      <c r="BK68" s="328"/>
      <c r="BL68" s="328"/>
      <c r="BM68" s="328"/>
    </row>
    <row r="69" spans="1:65" ht="15.75">
      <c r="A69" s="331"/>
      <c r="C69" s="379">
        <v>-1</v>
      </c>
      <c r="D69" s="379">
        <v>-2</v>
      </c>
      <c r="E69" s="379">
        <v>-3</v>
      </c>
      <c r="F69" s="379">
        <v>-4</v>
      </c>
      <c r="G69" s="379">
        <v>-5</v>
      </c>
      <c r="H69" s="379">
        <v>-6</v>
      </c>
      <c r="I69" s="379">
        <v>-7</v>
      </c>
      <c r="J69" s="379">
        <v>-8</v>
      </c>
      <c r="K69" s="379">
        <v>-9</v>
      </c>
      <c r="L69" s="379">
        <v>-10</v>
      </c>
      <c r="M69" s="379">
        <v>-11</v>
      </c>
      <c r="N69" s="379">
        <v>-12</v>
      </c>
      <c r="O69" s="337"/>
      <c r="P69" s="326"/>
      <c r="Q69" s="337"/>
      <c r="R69" s="33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8"/>
      <c r="BE69" s="328"/>
      <c r="BF69" s="328"/>
      <c r="BG69" s="328"/>
      <c r="BH69" s="328"/>
      <c r="BI69" s="328"/>
      <c r="BJ69" s="328"/>
      <c r="BK69" s="328"/>
      <c r="BL69" s="328"/>
      <c r="BM69" s="328"/>
    </row>
    <row r="70" spans="1:65" ht="63">
      <c r="A70" s="380" t="s">
        <v>722</v>
      </c>
      <c r="B70" s="381"/>
      <c r="C70" s="381" t="s">
        <v>723</v>
      </c>
      <c r="D70" s="382" t="s">
        <v>724</v>
      </c>
      <c r="E70" s="383" t="s">
        <v>725</v>
      </c>
      <c r="F70" s="383" t="s">
        <v>703</v>
      </c>
      <c r="G70" s="384" t="s">
        <v>726</v>
      </c>
      <c r="H70" s="383" t="s">
        <v>727</v>
      </c>
      <c r="I70" s="383" t="s">
        <v>718</v>
      </c>
      <c r="J70" s="384" t="s">
        <v>728</v>
      </c>
      <c r="K70" s="383" t="s">
        <v>571</v>
      </c>
      <c r="L70" s="385" t="s">
        <v>729</v>
      </c>
      <c r="M70" s="386" t="s">
        <v>730</v>
      </c>
      <c r="N70" s="385" t="s">
        <v>731</v>
      </c>
      <c r="O70" s="355"/>
      <c r="P70" s="326"/>
      <c r="Q70" s="337"/>
      <c r="R70" s="33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row>
    <row r="71" spans="1:65" ht="46.5" customHeight="1">
      <c r="A71" s="387"/>
      <c r="B71" s="388"/>
      <c r="C71" s="388"/>
      <c r="D71" s="388"/>
      <c r="E71" s="389" t="s">
        <v>25</v>
      </c>
      <c r="F71" s="389" t="s">
        <v>732</v>
      </c>
      <c r="G71" s="390" t="s">
        <v>733</v>
      </c>
      <c r="H71" s="389" t="s">
        <v>27</v>
      </c>
      <c r="I71" s="389" t="s">
        <v>734</v>
      </c>
      <c r="J71" s="390" t="s">
        <v>735</v>
      </c>
      <c r="K71" s="389" t="s">
        <v>210</v>
      </c>
      <c r="L71" s="390" t="s">
        <v>736</v>
      </c>
      <c r="M71" s="391" t="s">
        <v>737</v>
      </c>
      <c r="N71" s="392" t="s">
        <v>738</v>
      </c>
      <c r="O71" s="337"/>
      <c r="P71" s="326"/>
      <c r="Q71" s="337"/>
      <c r="R71" s="33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c r="BI71" s="328"/>
      <c r="BJ71" s="328"/>
      <c r="BK71" s="328"/>
      <c r="BL71" s="328"/>
      <c r="BM71" s="328"/>
    </row>
    <row r="72" spans="1:65">
      <c r="A72" s="393"/>
      <c r="B72" s="324"/>
      <c r="C72" s="324"/>
      <c r="D72" s="324"/>
      <c r="E72" s="324"/>
      <c r="F72" s="324"/>
      <c r="G72" s="394"/>
      <c r="H72" s="324"/>
      <c r="I72" s="324"/>
      <c r="J72" s="394"/>
      <c r="K72" s="324"/>
      <c r="L72" s="394"/>
      <c r="M72" s="329"/>
      <c r="N72" s="395"/>
      <c r="O72" s="337"/>
      <c r="P72" s="326"/>
      <c r="Q72" s="337"/>
      <c r="R72" s="338"/>
      <c r="S72" s="328"/>
      <c r="T72" s="328"/>
      <c r="U72" s="328"/>
      <c r="V72" s="328"/>
      <c r="W72" s="328"/>
      <c r="X72" s="328"/>
      <c r="Y72" s="328"/>
      <c r="Z72" s="328"/>
      <c r="AA72" s="328"/>
      <c r="AB72" s="328"/>
      <c r="AC72" s="328"/>
      <c r="AD72" s="328"/>
      <c r="AE72" s="328"/>
      <c r="AF72" s="328"/>
      <c r="AG72" s="328"/>
      <c r="AH72" s="328"/>
      <c r="AI72" s="328"/>
      <c r="AJ72" s="328"/>
      <c r="AK72" s="328"/>
      <c r="AL72" s="328"/>
      <c r="AM72" s="328"/>
      <c r="AN72" s="328"/>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28"/>
      <c r="BM72" s="328"/>
    </row>
    <row r="73" spans="1:65">
      <c r="A73" s="396" t="s">
        <v>197</v>
      </c>
      <c r="C73" s="318" t="s">
        <v>552</v>
      </c>
      <c r="D73" s="318" t="s">
        <v>739</v>
      </c>
      <c r="E73" s="397">
        <v>7049435.3300000001</v>
      </c>
      <c r="F73" s="353">
        <f>$L$33</f>
        <v>4.8292946387300278E-2</v>
      </c>
      <c r="G73" s="398">
        <f>E73*F73</f>
        <v>340438.00245243043</v>
      </c>
      <c r="H73" s="397">
        <v>5730022.1533154119</v>
      </c>
      <c r="I73" s="353">
        <f>$L$43</f>
        <v>8.1497457291102485E-2</v>
      </c>
      <c r="J73" s="398">
        <f>H73*I73</f>
        <v>466982.23571689386</v>
      </c>
      <c r="K73" s="399">
        <v>274377</v>
      </c>
      <c r="L73" s="398">
        <f>G73+J73+K73</f>
        <v>1081797.2381693244</v>
      </c>
      <c r="M73" s="400">
        <v>0</v>
      </c>
      <c r="N73" s="395">
        <f>L73+M73</f>
        <v>1081797.2381693244</v>
      </c>
      <c r="O73" s="401"/>
      <c r="P73" s="401"/>
      <c r="Q73" s="401"/>
      <c r="R73" s="401"/>
      <c r="S73" s="401"/>
      <c r="T73" s="401"/>
      <c r="U73" s="401"/>
    </row>
    <row r="74" spans="1:65">
      <c r="A74" s="396" t="s">
        <v>740</v>
      </c>
      <c r="C74" s="318" t="s">
        <v>553</v>
      </c>
      <c r="D74" s="318" t="s">
        <v>741</v>
      </c>
      <c r="E74" s="397">
        <v>0</v>
      </c>
      <c r="F74" s="353">
        <f>$L$33</f>
        <v>4.8292946387300278E-2</v>
      </c>
      <c r="G74" s="398">
        <f>E74*F74</f>
        <v>0</v>
      </c>
      <c r="H74" s="397">
        <v>0</v>
      </c>
      <c r="I74" s="353">
        <f>$L$43</f>
        <v>8.1497457291102485E-2</v>
      </c>
      <c r="J74" s="398">
        <f>H74*I74</f>
        <v>0</v>
      </c>
      <c r="K74" s="399">
        <v>0</v>
      </c>
      <c r="L74" s="398">
        <f>G74+J74+K74</f>
        <v>0</v>
      </c>
      <c r="M74" s="400">
        <v>0</v>
      </c>
      <c r="N74" s="395">
        <f>L74+M74</f>
        <v>0</v>
      </c>
      <c r="O74" s="401"/>
      <c r="P74" s="401"/>
      <c r="Q74" s="401"/>
      <c r="R74" s="401"/>
      <c r="S74" s="401"/>
      <c r="T74" s="401"/>
      <c r="U74" s="401"/>
    </row>
    <row r="75" spans="1:65">
      <c r="A75" s="396" t="s">
        <v>742</v>
      </c>
      <c r="C75" s="318" t="s">
        <v>554</v>
      </c>
      <c r="D75" s="318" t="s">
        <v>743</v>
      </c>
      <c r="E75" s="397">
        <v>0</v>
      </c>
      <c r="F75" s="353">
        <f>$L$33</f>
        <v>4.8292946387300278E-2</v>
      </c>
      <c r="G75" s="398">
        <f>E75*F75</f>
        <v>0</v>
      </c>
      <c r="H75" s="397">
        <v>0</v>
      </c>
      <c r="I75" s="353">
        <f>$L$43</f>
        <v>8.1497457291102485E-2</v>
      </c>
      <c r="J75" s="398">
        <f>H75*I75</f>
        <v>0</v>
      </c>
      <c r="K75" s="399">
        <v>0</v>
      </c>
      <c r="L75" s="398">
        <f>G75+J75+K75</f>
        <v>0</v>
      </c>
      <c r="M75" s="397">
        <v>0</v>
      </c>
      <c r="N75" s="395">
        <f>L75+M75</f>
        <v>0</v>
      </c>
      <c r="O75" s="401"/>
      <c r="P75" s="401"/>
      <c r="Q75" s="401"/>
      <c r="R75" s="401"/>
      <c r="S75" s="401"/>
      <c r="T75" s="401"/>
      <c r="U75" s="401"/>
    </row>
    <row r="76" spans="1:65">
      <c r="A76" s="396"/>
      <c r="G76" s="398"/>
      <c r="J76" s="398"/>
      <c r="L76" s="398"/>
      <c r="N76" s="398"/>
      <c r="O76" s="401"/>
      <c r="P76" s="401"/>
      <c r="Q76" s="401"/>
      <c r="R76" s="401"/>
      <c r="S76" s="401"/>
      <c r="T76" s="401"/>
      <c r="U76" s="401"/>
    </row>
    <row r="77" spans="1:65">
      <c r="A77" s="396"/>
      <c r="G77" s="398"/>
      <c r="J77" s="398"/>
      <c r="L77" s="398"/>
      <c r="N77" s="398"/>
      <c r="O77" s="401"/>
      <c r="P77" s="401"/>
      <c r="Q77" s="401"/>
      <c r="R77" s="401"/>
      <c r="S77" s="401"/>
      <c r="T77" s="401"/>
      <c r="U77" s="401"/>
    </row>
    <row r="78" spans="1:65">
      <c r="A78" s="396"/>
      <c r="G78" s="398"/>
      <c r="J78" s="398"/>
      <c r="L78" s="398"/>
      <c r="N78" s="398"/>
      <c r="O78" s="401"/>
      <c r="P78" s="401"/>
      <c r="Q78" s="401"/>
      <c r="R78" s="401"/>
      <c r="S78" s="401"/>
      <c r="T78" s="401"/>
      <c r="U78" s="401"/>
    </row>
    <row r="79" spans="1:65">
      <c r="A79" s="396"/>
      <c r="G79" s="398"/>
      <c r="J79" s="398"/>
      <c r="L79" s="398"/>
      <c r="N79" s="398"/>
      <c r="O79" s="401"/>
      <c r="P79" s="401"/>
      <c r="Q79" s="401"/>
      <c r="R79" s="401"/>
      <c r="S79" s="401"/>
      <c r="T79" s="401"/>
      <c r="U79" s="401"/>
    </row>
    <row r="80" spans="1:65">
      <c r="A80" s="396"/>
      <c r="G80" s="398"/>
      <c r="J80" s="398"/>
      <c r="L80" s="398"/>
      <c r="N80" s="398"/>
      <c r="O80" s="401"/>
      <c r="P80" s="401"/>
      <c r="Q80" s="401"/>
      <c r="R80" s="401"/>
      <c r="S80" s="401"/>
      <c r="T80" s="401"/>
      <c r="U80" s="401"/>
    </row>
    <row r="81" spans="1:21">
      <c r="A81" s="396"/>
      <c r="C81" s="401"/>
      <c r="D81" s="401"/>
      <c r="E81" s="401"/>
      <c r="F81" s="401"/>
      <c r="G81" s="402"/>
      <c r="H81" s="401"/>
      <c r="I81" s="401"/>
      <c r="J81" s="402"/>
      <c r="K81" s="401"/>
      <c r="L81" s="402"/>
      <c r="M81" s="401"/>
      <c r="N81" s="402"/>
      <c r="O81" s="401"/>
      <c r="P81" s="401"/>
      <c r="Q81" s="401"/>
      <c r="R81" s="401"/>
      <c r="S81" s="401"/>
      <c r="T81" s="401"/>
      <c r="U81" s="401"/>
    </row>
    <row r="82" spans="1:21">
      <c r="A82" s="396"/>
      <c r="C82" s="401"/>
      <c r="D82" s="401"/>
      <c r="E82" s="401"/>
      <c r="F82" s="401"/>
      <c r="G82" s="402"/>
      <c r="H82" s="401"/>
      <c r="I82" s="401"/>
      <c r="J82" s="402"/>
      <c r="K82" s="401"/>
      <c r="L82" s="402"/>
      <c r="M82" s="401"/>
      <c r="N82" s="402"/>
      <c r="O82" s="401"/>
      <c r="P82" s="401"/>
      <c r="Q82" s="401"/>
      <c r="R82" s="401"/>
      <c r="S82" s="401"/>
      <c r="T82" s="401"/>
      <c r="U82" s="401"/>
    </row>
    <row r="83" spans="1:21">
      <c r="A83" s="396"/>
      <c r="C83" s="401"/>
      <c r="D83" s="401"/>
      <c r="E83" s="401"/>
      <c r="F83" s="401"/>
      <c r="G83" s="402"/>
      <c r="H83" s="401"/>
      <c r="I83" s="401"/>
      <c r="J83" s="402"/>
      <c r="K83" s="401"/>
      <c r="L83" s="402"/>
      <c r="M83" s="401"/>
      <c r="N83" s="402"/>
      <c r="O83" s="401"/>
      <c r="P83" s="401"/>
      <c r="Q83" s="401"/>
      <c r="R83" s="401"/>
      <c r="S83" s="401"/>
      <c r="T83" s="401"/>
      <c r="U83" s="401"/>
    </row>
    <row r="84" spans="1:21">
      <c r="A84" s="396"/>
      <c r="C84" s="401"/>
      <c r="D84" s="401"/>
      <c r="E84" s="401"/>
      <c r="F84" s="401"/>
      <c r="G84" s="402"/>
      <c r="H84" s="401"/>
      <c r="I84" s="401"/>
      <c r="J84" s="402"/>
      <c r="K84" s="401"/>
      <c r="L84" s="402"/>
      <c r="M84" s="401"/>
      <c r="N84" s="402"/>
      <c r="O84" s="401"/>
      <c r="P84" s="401"/>
      <c r="Q84" s="401"/>
      <c r="R84" s="401"/>
      <c r="S84" s="401"/>
      <c r="T84" s="401"/>
      <c r="U84" s="401"/>
    </row>
    <row r="85" spans="1:21">
      <c r="A85" s="396"/>
      <c r="C85" s="401"/>
      <c r="D85" s="401"/>
      <c r="E85" s="401"/>
      <c r="F85" s="401"/>
      <c r="G85" s="402"/>
      <c r="H85" s="401"/>
      <c r="I85" s="401"/>
      <c r="J85" s="402"/>
      <c r="K85" s="401"/>
      <c r="L85" s="402"/>
      <c r="M85" s="401"/>
      <c r="N85" s="402"/>
      <c r="O85" s="401"/>
      <c r="P85" s="401"/>
      <c r="Q85" s="401"/>
      <c r="R85" s="401"/>
      <c r="S85" s="401"/>
      <c r="T85" s="401"/>
      <c r="U85" s="401"/>
    </row>
    <row r="86" spans="1:21">
      <c r="A86" s="396"/>
      <c r="C86" s="401"/>
      <c r="D86" s="401"/>
      <c r="E86" s="401"/>
      <c r="F86" s="401"/>
      <c r="G86" s="402"/>
      <c r="H86" s="401"/>
      <c r="I86" s="401"/>
      <c r="J86" s="402"/>
      <c r="K86" s="401"/>
      <c r="L86" s="402"/>
      <c r="M86" s="401"/>
      <c r="N86" s="402"/>
      <c r="O86" s="401"/>
      <c r="P86" s="401"/>
      <c r="Q86" s="401"/>
      <c r="R86" s="401"/>
      <c r="S86" s="401"/>
      <c r="T86" s="401"/>
      <c r="U86" s="401"/>
    </row>
    <row r="87" spans="1:21">
      <c r="A87" s="396"/>
      <c r="C87" s="401"/>
      <c r="D87" s="401"/>
      <c r="E87" s="401"/>
      <c r="F87" s="401"/>
      <c r="G87" s="402"/>
      <c r="H87" s="401"/>
      <c r="I87" s="401"/>
      <c r="J87" s="402"/>
      <c r="K87" s="401"/>
      <c r="L87" s="402"/>
      <c r="M87" s="401"/>
      <c r="N87" s="402"/>
      <c r="O87" s="401"/>
      <c r="P87" s="401"/>
      <c r="Q87" s="401"/>
      <c r="R87" s="401"/>
      <c r="S87" s="401"/>
      <c r="T87" s="401"/>
      <c r="U87" s="401"/>
    </row>
    <row r="88" spans="1:21">
      <c r="A88" s="396"/>
      <c r="C88" s="401"/>
      <c r="D88" s="401"/>
      <c r="E88" s="401"/>
      <c r="F88" s="401"/>
      <c r="G88" s="402"/>
      <c r="H88" s="401"/>
      <c r="I88" s="401"/>
      <c r="J88" s="402"/>
      <c r="K88" s="401"/>
      <c r="L88" s="402"/>
      <c r="M88" s="401"/>
      <c r="N88" s="402"/>
      <c r="O88" s="401"/>
      <c r="P88" s="401"/>
      <c r="Q88" s="401"/>
      <c r="R88" s="401"/>
      <c r="S88" s="401"/>
      <c r="T88" s="401"/>
      <c r="U88" s="401"/>
    </row>
    <row r="89" spans="1:21">
      <c r="A89" s="396"/>
      <c r="C89" s="401"/>
      <c r="D89" s="401"/>
      <c r="E89" s="401"/>
      <c r="F89" s="401"/>
      <c r="G89" s="402"/>
      <c r="H89" s="401"/>
      <c r="I89" s="401"/>
      <c r="J89" s="402"/>
      <c r="K89" s="401"/>
      <c r="L89" s="402"/>
      <c r="M89" s="401"/>
      <c r="N89" s="402"/>
      <c r="O89" s="401"/>
      <c r="P89" s="401"/>
      <c r="Q89" s="401"/>
      <c r="R89" s="401"/>
      <c r="S89" s="401"/>
      <c r="T89" s="401"/>
      <c r="U89" s="401"/>
    </row>
    <row r="90" spans="1:21">
      <c r="A90" s="396"/>
      <c r="C90" s="401"/>
      <c r="D90" s="401"/>
      <c r="E90" s="401"/>
      <c r="F90" s="401"/>
      <c r="G90" s="402"/>
      <c r="H90" s="401"/>
      <c r="I90" s="401"/>
      <c r="J90" s="402"/>
      <c r="K90" s="401"/>
      <c r="L90" s="402"/>
      <c r="M90" s="401"/>
      <c r="N90" s="402"/>
      <c r="O90" s="401"/>
      <c r="P90" s="401"/>
      <c r="Q90" s="401"/>
      <c r="R90" s="401"/>
      <c r="S90" s="401"/>
      <c r="T90" s="401"/>
      <c r="U90" s="401"/>
    </row>
    <row r="91" spans="1:21">
      <c r="A91" s="396"/>
      <c r="C91" s="401"/>
      <c r="D91" s="401"/>
      <c r="E91" s="401"/>
      <c r="F91" s="401"/>
      <c r="G91" s="402"/>
      <c r="H91" s="401"/>
      <c r="I91" s="401"/>
      <c r="J91" s="402"/>
      <c r="K91" s="401"/>
      <c r="L91" s="402"/>
      <c r="M91" s="401"/>
      <c r="N91" s="402"/>
      <c r="O91" s="401"/>
      <c r="P91" s="401"/>
      <c r="Q91" s="401"/>
      <c r="R91" s="401"/>
      <c r="S91" s="401"/>
      <c r="T91" s="401"/>
      <c r="U91" s="401"/>
    </row>
    <row r="92" spans="1:21">
      <c r="A92" s="403"/>
      <c r="B92" s="404"/>
      <c r="C92" s="405"/>
      <c r="D92" s="405"/>
      <c r="E92" s="405"/>
      <c r="F92" s="405"/>
      <c r="G92" s="406"/>
      <c r="H92" s="405"/>
      <c r="I92" s="405"/>
      <c r="J92" s="406"/>
      <c r="K92" s="405"/>
      <c r="L92" s="406"/>
      <c r="M92" s="405"/>
      <c r="N92" s="406"/>
      <c r="O92" s="401"/>
      <c r="P92" s="401"/>
      <c r="Q92" s="401"/>
      <c r="R92" s="401"/>
      <c r="S92" s="401"/>
      <c r="T92" s="401"/>
      <c r="U92" s="401"/>
    </row>
    <row r="93" spans="1:21">
      <c r="A93" s="336" t="s">
        <v>744</v>
      </c>
      <c r="B93" s="367"/>
      <c r="C93" s="339" t="s">
        <v>745</v>
      </c>
      <c r="D93" s="339"/>
      <c r="E93" s="358"/>
      <c r="F93" s="358"/>
      <c r="G93" s="329"/>
      <c r="H93" s="329"/>
      <c r="I93" s="329"/>
      <c r="J93" s="329"/>
      <c r="K93" s="329"/>
      <c r="L93" s="407">
        <f>SUM(L73:L92)</f>
        <v>1081797.2381693244</v>
      </c>
      <c r="M93" s="407">
        <f>SUM(M73:M92)</f>
        <v>0</v>
      </c>
      <c r="N93" s="407">
        <f>SUM(N73:N92)</f>
        <v>1081797.2381693244</v>
      </c>
      <c r="O93" s="401"/>
      <c r="P93" s="401"/>
      <c r="Q93" s="401"/>
      <c r="R93" s="401"/>
      <c r="S93" s="401"/>
      <c r="T93" s="401"/>
      <c r="U93" s="401"/>
    </row>
    <row r="94" spans="1:21">
      <c r="A94" s="408"/>
      <c r="B94" s="401"/>
      <c r="C94" s="401"/>
      <c r="D94" s="401"/>
      <c r="E94" s="401"/>
      <c r="F94" s="401"/>
      <c r="G94" s="401"/>
      <c r="H94" s="401"/>
      <c r="I94" s="401"/>
      <c r="J94" s="401"/>
      <c r="K94" s="401"/>
      <c r="L94" s="401"/>
      <c r="M94" s="401"/>
      <c r="N94" s="401"/>
      <c r="O94" s="401"/>
      <c r="P94" s="401"/>
      <c r="Q94" s="401"/>
      <c r="R94" s="401"/>
      <c r="S94" s="401"/>
      <c r="T94" s="401"/>
      <c r="U94" s="401"/>
    </row>
    <row r="95" spans="1:21">
      <c r="A95" s="409">
        <v>3</v>
      </c>
      <c r="B95" s="401"/>
      <c r="C95" s="373" t="s">
        <v>746</v>
      </c>
      <c r="D95" s="401"/>
      <c r="E95" s="401"/>
      <c r="F95" s="401"/>
      <c r="G95" s="401"/>
      <c r="H95" s="401"/>
      <c r="I95" s="401"/>
      <c r="J95" s="401"/>
      <c r="K95" s="401"/>
      <c r="L95" s="407">
        <f>L93</f>
        <v>1081797.2381693244</v>
      </c>
      <c r="M95" s="401"/>
      <c r="N95" s="401"/>
      <c r="O95" s="401"/>
      <c r="P95" s="401"/>
      <c r="Q95" s="401"/>
      <c r="R95" s="401"/>
      <c r="S95" s="401"/>
      <c r="T95" s="401"/>
      <c r="U95" s="401"/>
    </row>
    <row r="96" spans="1:21">
      <c r="A96" s="401"/>
      <c r="B96" s="401"/>
      <c r="C96" s="401"/>
      <c r="D96" s="401"/>
      <c r="E96" s="401"/>
      <c r="F96" s="401"/>
      <c r="G96" s="401"/>
      <c r="H96" s="401"/>
      <c r="I96" s="401"/>
      <c r="J96" s="401"/>
      <c r="K96" s="401"/>
      <c r="L96" s="401"/>
      <c r="M96" s="401"/>
      <c r="N96" s="401"/>
      <c r="O96" s="401"/>
      <c r="P96" s="401"/>
      <c r="Q96" s="401"/>
      <c r="R96" s="401"/>
      <c r="S96" s="401"/>
      <c r="T96" s="401"/>
      <c r="U96" s="401"/>
    </row>
    <row r="97" spans="1:21">
      <c r="A97" s="401"/>
      <c r="B97" s="401"/>
      <c r="C97" s="401"/>
      <c r="D97" s="401"/>
      <c r="E97" s="401"/>
      <c r="F97" s="401"/>
      <c r="G97" s="401"/>
      <c r="H97" s="401"/>
      <c r="I97" s="401"/>
      <c r="J97" s="401"/>
      <c r="K97" s="401"/>
      <c r="L97" s="401"/>
      <c r="M97" s="401"/>
      <c r="N97" s="401"/>
      <c r="O97" s="401"/>
      <c r="P97" s="401"/>
      <c r="Q97" s="401"/>
      <c r="R97" s="401"/>
      <c r="S97" s="401"/>
      <c r="T97" s="401"/>
      <c r="U97" s="401"/>
    </row>
    <row r="98" spans="1:21">
      <c r="A98" s="373" t="s">
        <v>144</v>
      </c>
      <c r="B98" s="401"/>
      <c r="C98" s="401"/>
      <c r="D98" s="401"/>
      <c r="E98" s="401"/>
      <c r="F98" s="401"/>
      <c r="G98" s="401"/>
      <c r="H98" s="401"/>
      <c r="I98" s="401"/>
      <c r="J98" s="401"/>
      <c r="K98" s="401"/>
      <c r="L98" s="401"/>
      <c r="M98" s="401"/>
      <c r="N98" s="401"/>
      <c r="O98" s="401"/>
      <c r="P98" s="401"/>
      <c r="Q98" s="401"/>
      <c r="R98" s="401"/>
      <c r="S98" s="401"/>
      <c r="T98" s="401"/>
      <c r="U98" s="401"/>
    </row>
    <row r="99" spans="1:21" ht="15.75" thickBot="1">
      <c r="A99" s="410" t="s">
        <v>145</v>
      </c>
      <c r="B99" s="401"/>
      <c r="C99" s="401"/>
      <c r="D99" s="401"/>
      <c r="E99" s="401"/>
      <c r="F99" s="401"/>
      <c r="G99" s="401"/>
      <c r="H99" s="401"/>
      <c r="I99" s="401"/>
      <c r="J99" s="401"/>
      <c r="K99" s="401"/>
      <c r="L99" s="401"/>
      <c r="M99" s="401"/>
      <c r="N99" s="401"/>
      <c r="O99" s="401"/>
      <c r="P99" s="401"/>
      <c r="Q99" s="401"/>
      <c r="R99" s="401"/>
      <c r="S99" s="401"/>
      <c r="T99" s="401"/>
      <c r="U99" s="401"/>
    </row>
    <row r="100" spans="1:21">
      <c r="A100" s="411" t="s">
        <v>146</v>
      </c>
      <c r="B100" s="328"/>
      <c r="C100" s="427" t="s">
        <v>747</v>
      </c>
      <c r="D100" s="427"/>
      <c r="E100" s="427"/>
      <c r="F100" s="427"/>
      <c r="G100" s="427"/>
      <c r="H100" s="427"/>
      <c r="I100" s="427"/>
      <c r="J100" s="427"/>
      <c r="K100" s="427"/>
      <c r="L100" s="427"/>
      <c r="M100" s="427"/>
      <c r="N100" s="427"/>
      <c r="O100" s="401"/>
      <c r="P100" s="401"/>
      <c r="Q100" s="401"/>
      <c r="R100" s="401"/>
      <c r="S100" s="401"/>
      <c r="T100" s="401"/>
      <c r="U100" s="401"/>
    </row>
    <row r="101" spans="1:21">
      <c r="A101" s="411" t="s">
        <v>147</v>
      </c>
      <c r="B101" s="328"/>
      <c r="C101" s="427" t="s">
        <v>748</v>
      </c>
      <c r="D101" s="427"/>
      <c r="E101" s="427"/>
      <c r="F101" s="427"/>
      <c r="G101" s="427"/>
      <c r="H101" s="427"/>
      <c r="I101" s="427"/>
      <c r="J101" s="427"/>
      <c r="K101" s="427"/>
      <c r="L101" s="427"/>
      <c r="M101" s="427"/>
      <c r="N101" s="427"/>
      <c r="O101" s="401"/>
      <c r="P101" s="401"/>
      <c r="Q101" s="401"/>
      <c r="R101" s="401"/>
      <c r="S101" s="401"/>
      <c r="T101" s="401"/>
      <c r="U101" s="401"/>
    </row>
    <row r="102" spans="1:21">
      <c r="A102" s="411" t="s">
        <v>148</v>
      </c>
      <c r="B102" s="328"/>
      <c r="C102" s="428" t="s">
        <v>749</v>
      </c>
      <c r="D102" s="427"/>
      <c r="E102" s="427"/>
      <c r="F102" s="427"/>
      <c r="G102" s="427"/>
      <c r="H102" s="427"/>
      <c r="I102" s="427"/>
      <c r="J102" s="427"/>
      <c r="K102" s="427"/>
      <c r="L102" s="427"/>
      <c r="M102" s="427"/>
      <c r="N102" s="427"/>
      <c r="O102" s="401"/>
      <c r="P102" s="401"/>
      <c r="Q102" s="401"/>
      <c r="R102" s="401"/>
      <c r="S102" s="401"/>
      <c r="T102" s="401"/>
      <c r="U102" s="401"/>
    </row>
    <row r="103" spans="1:21">
      <c r="A103" s="411" t="s">
        <v>149</v>
      </c>
      <c r="B103" s="328"/>
      <c r="C103" s="429" t="s">
        <v>750</v>
      </c>
      <c r="D103" s="429"/>
      <c r="E103" s="429"/>
      <c r="F103" s="429"/>
      <c r="G103" s="429"/>
      <c r="H103" s="429"/>
      <c r="I103" s="429"/>
      <c r="J103" s="429"/>
      <c r="K103" s="429"/>
      <c r="L103" s="429"/>
      <c r="M103" s="429"/>
      <c r="N103" s="429"/>
      <c r="O103" s="401"/>
      <c r="P103" s="401"/>
      <c r="Q103" s="401"/>
      <c r="R103" s="401"/>
      <c r="S103" s="401"/>
      <c r="T103" s="401"/>
      <c r="U103" s="401"/>
    </row>
    <row r="104" spans="1:21">
      <c r="A104" s="412" t="s">
        <v>150</v>
      </c>
      <c r="B104" s="328"/>
      <c r="C104" s="426" t="s">
        <v>751</v>
      </c>
      <c r="D104" s="426"/>
      <c r="E104" s="426"/>
      <c r="F104" s="426"/>
      <c r="G104" s="426"/>
      <c r="H104" s="426"/>
      <c r="I104" s="426"/>
      <c r="J104" s="426"/>
      <c r="K104" s="426"/>
      <c r="L104" s="426"/>
      <c r="M104" s="426"/>
      <c r="N104" s="426"/>
      <c r="O104" s="401"/>
      <c r="P104" s="401"/>
      <c r="Q104" s="401"/>
      <c r="R104" s="401"/>
      <c r="S104" s="401"/>
      <c r="T104" s="401"/>
      <c r="U104" s="401"/>
    </row>
    <row r="105" spans="1:21">
      <c r="A105" s="412" t="s">
        <v>151</v>
      </c>
      <c r="B105" s="328"/>
      <c r="C105" s="430" t="s">
        <v>752</v>
      </c>
      <c r="D105" s="426"/>
      <c r="E105" s="426"/>
      <c r="F105" s="426"/>
      <c r="G105" s="426"/>
      <c r="H105" s="426"/>
      <c r="I105" s="426"/>
      <c r="J105" s="426"/>
      <c r="K105" s="426"/>
      <c r="L105" s="426"/>
      <c r="M105" s="426"/>
      <c r="N105" s="426"/>
      <c r="O105" s="401"/>
      <c r="P105" s="401"/>
      <c r="Q105" s="401"/>
      <c r="R105" s="401"/>
      <c r="S105" s="401"/>
      <c r="T105" s="401"/>
      <c r="U105" s="401"/>
    </row>
    <row r="106" spans="1:21">
      <c r="A106" s="412" t="s">
        <v>152</v>
      </c>
      <c r="B106" s="328"/>
      <c r="C106" s="426" t="s">
        <v>753</v>
      </c>
      <c r="D106" s="426"/>
      <c r="E106" s="426"/>
      <c r="F106" s="426"/>
      <c r="G106" s="426"/>
      <c r="H106" s="426"/>
      <c r="I106" s="426"/>
      <c r="J106" s="426"/>
      <c r="K106" s="426"/>
      <c r="L106" s="426"/>
      <c r="M106" s="426"/>
      <c r="N106" s="426"/>
      <c r="O106" s="401"/>
      <c r="P106" s="401"/>
      <c r="Q106" s="401"/>
      <c r="R106" s="401"/>
      <c r="S106" s="401"/>
      <c r="T106" s="401"/>
      <c r="U106" s="401"/>
    </row>
    <row r="107" spans="1:21">
      <c r="A107" s="412" t="s">
        <v>153</v>
      </c>
      <c r="B107" s="328"/>
      <c r="C107" s="426" t="s">
        <v>754</v>
      </c>
      <c r="D107" s="426"/>
      <c r="E107" s="426"/>
      <c r="F107" s="426"/>
      <c r="G107" s="426"/>
      <c r="H107" s="426"/>
      <c r="I107" s="426"/>
      <c r="J107" s="426"/>
      <c r="K107" s="426"/>
      <c r="L107" s="426"/>
      <c r="M107" s="426"/>
      <c r="N107" s="426"/>
      <c r="O107" s="401"/>
      <c r="P107" s="401"/>
      <c r="Q107" s="401"/>
      <c r="R107" s="401"/>
      <c r="S107" s="401"/>
      <c r="T107" s="401"/>
      <c r="U107" s="401"/>
    </row>
    <row r="108" spans="1:21">
      <c r="A108" s="413"/>
      <c r="B108" s="401"/>
      <c r="C108" s="401"/>
      <c r="D108" s="401"/>
      <c r="E108" s="401"/>
      <c r="F108" s="401"/>
      <c r="G108" s="401"/>
      <c r="H108" s="401"/>
      <c r="I108" s="401"/>
      <c r="J108" s="401"/>
      <c r="K108" s="401"/>
      <c r="L108" s="401"/>
      <c r="M108" s="401"/>
      <c r="N108" s="401"/>
      <c r="O108" s="401"/>
      <c r="P108" s="401"/>
      <c r="Q108" s="401"/>
      <c r="R108" s="401"/>
      <c r="S108" s="401"/>
      <c r="T108" s="401"/>
      <c r="U108" s="401"/>
    </row>
    <row r="109" spans="1:21" ht="15.75">
      <c r="A109" s="374"/>
      <c r="B109" s="414"/>
      <c r="C109" s="415"/>
      <c r="D109" s="357"/>
      <c r="E109" s="358"/>
      <c r="F109" s="358"/>
      <c r="G109" s="329"/>
      <c r="H109" s="373"/>
      <c r="I109" s="373"/>
      <c r="J109" s="352"/>
      <c r="K109" s="373"/>
      <c r="M109" s="329"/>
      <c r="N109" s="375"/>
      <c r="O109" s="401"/>
      <c r="P109" s="401"/>
      <c r="Q109" s="401"/>
      <c r="R109" s="401"/>
      <c r="S109" s="401"/>
      <c r="T109" s="401"/>
      <c r="U109" s="401"/>
    </row>
    <row r="110" spans="1:21" ht="15.75">
      <c r="A110" s="374"/>
      <c r="B110" s="414"/>
      <c r="C110" s="415"/>
      <c r="D110" s="357"/>
      <c r="E110" s="358"/>
      <c r="F110" s="358"/>
      <c r="G110" s="329"/>
      <c r="H110" s="373"/>
      <c r="I110" s="373"/>
      <c r="J110" s="352"/>
      <c r="K110" s="373"/>
      <c r="M110" s="329"/>
      <c r="N110" s="354"/>
      <c r="O110" s="401"/>
      <c r="P110" s="401"/>
      <c r="Q110" s="401"/>
      <c r="R110" s="401"/>
      <c r="S110" s="401"/>
      <c r="T110" s="401"/>
      <c r="U110" s="401"/>
    </row>
    <row r="111" spans="1:21">
      <c r="C111" s="401"/>
      <c r="D111" s="401"/>
      <c r="E111" s="401"/>
      <c r="F111" s="401"/>
      <c r="G111" s="401"/>
      <c r="H111" s="401"/>
      <c r="I111" s="401"/>
      <c r="J111" s="401"/>
      <c r="K111" s="401"/>
      <c r="L111" s="401"/>
      <c r="M111" s="401"/>
      <c r="N111" s="401"/>
      <c r="O111" s="401"/>
      <c r="P111" s="401"/>
      <c r="Q111" s="401"/>
      <c r="R111" s="401"/>
      <c r="S111" s="401"/>
      <c r="T111" s="401"/>
      <c r="U111" s="401"/>
    </row>
    <row r="112" spans="1:21">
      <c r="C112" s="401"/>
      <c r="D112" s="401"/>
      <c r="E112" s="401"/>
      <c r="F112" s="401"/>
      <c r="G112" s="401"/>
      <c r="H112" s="401"/>
      <c r="I112" s="401"/>
      <c r="J112" s="401"/>
      <c r="K112" s="401"/>
      <c r="L112" s="401"/>
      <c r="M112" s="401"/>
      <c r="N112" s="401"/>
      <c r="O112" s="401"/>
      <c r="P112" s="401"/>
      <c r="Q112" s="401"/>
      <c r="R112" s="401"/>
      <c r="S112" s="401"/>
      <c r="T112" s="401"/>
      <c r="U112" s="401"/>
    </row>
    <row r="113" spans="3:21">
      <c r="C113" s="401"/>
      <c r="D113" s="401"/>
      <c r="E113" s="401"/>
      <c r="F113" s="401"/>
      <c r="G113" s="401"/>
      <c r="H113" s="401"/>
      <c r="I113" s="401"/>
      <c r="J113" s="401"/>
      <c r="K113" s="401"/>
      <c r="L113" s="401"/>
      <c r="M113" s="401"/>
      <c r="N113" s="401"/>
      <c r="O113" s="401"/>
      <c r="P113" s="401"/>
      <c r="Q113" s="401"/>
      <c r="R113" s="401"/>
      <c r="S113" s="401"/>
      <c r="T113" s="401"/>
      <c r="U113" s="401"/>
    </row>
    <row r="114" spans="3:21">
      <c r="C114" s="401"/>
      <c r="D114" s="401"/>
      <c r="E114" s="401"/>
      <c r="F114" s="401"/>
      <c r="G114" s="401"/>
      <c r="H114" s="401"/>
      <c r="I114" s="401"/>
      <c r="J114" s="401"/>
      <c r="K114" s="401"/>
      <c r="L114" s="401"/>
      <c r="M114" s="401"/>
      <c r="N114" s="401"/>
      <c r="O114" s="401"/>
      <c r="P114" s="401"/>
      <c r="Q114" s="401"/>
      <c r="R114" s="401"/>
      <c r="S114" s="401"/>
      <c r="T114" s="401"/>
      <c r="U114" s="401"/>
    </row>
    <row r="115" spans="3:21">
      <c r="C115" s="401"/>
      <c r="D115" s="401"/>
      <c r="E115" s="401"/>
      <c r="F115" s="401"/>
      <c r="G115" s="401"/>
      <c r="H115" s="401"/>
      <c r="I115" s="401"/>
      <c r="J115" s="401"/>
      <c r="K115" s="401"/>
      <c r="L115" s="401"/>
      <c r="M115" s="401"/>
      <c r="N115" s="401"/>
      <c r="O115" s="401"/>
      <c r="P115" s="401"/>
      <c r="Q115" s="401"/>
      <c r="R115" s="401"/>
      <c r="S115" s="401"/>
      <c r="T115" s="401"/>
      <c r="U115" s="401"/>
    </row>
    <row r="116" spans="3:21">
      <c r="C116" s="401"/>
      <c r="D116" s="401"/>
      <c r="E116" s="401"/>
      <c r="F116" s="401"/>
      <c r="G116" s="401"/>
      <c r="H116" s="401"/>
      <c r="I116" s="401"/>
      <c r="J116" s="401"/>
      <c r="K116" s="401"/>
      <c r="L116" s="401"/>
      <c r="M116" s="401"/>
      <c r="N116" s="401"/>
      <c r="O116" s="401"/>
      <c r="P116" s="401"/>
      <c r="Q116" s="401"/>
      <c r="R116" s="401"/>
      <c r="S116" s="401"/>
      <c r="T116" s="401"/>
      <c r="U116" s="401"/>
    </row>
    <row r="117" spans="3:21">
      <c r="C117" s="401"/>
      <c r="D117" s="401"/>
      <c r="E117" s="401"/>
      <c r="F117" s="401"/>
      <c r="G117" s="401"/>
      <c r="H117" s="401"/>
      <c r="I117" s="401"/>
      <c r="J117" s="401"/>
      <c r="K117" s="401"/>
      <c r="L117" s="401"/>
      <c r="M117" s="401"/>
      <c r="N117" s="401"/>
      <c r="O117" s="401"/>
      <c r="P117" s="401"/>
      <c r="Q117" s="401"/>
      <c r="R117" s="401"/>
      <c r="S117" s="401"/>
      <c r="T117" s="401"/>
      <c r="U117" s="401"/>
    </row>
    <row r="118" spans="3:21">
      <c r="C118" s="401"/>
      <c r="D118" s="401"/>
      <c r="E118" s="401"/>
      <c r="F118" s="401"/>
      <c r="G118" s="401"/>
      <c r="H118" s="401"/>
      <c r="I118" s="401"/>
      <c r="J118" s="401"/>
      <c r="K118" s="401"/>
      <c r="L118" s="401"/>
      <c r="M118" s="401"/>
      <c r="N118" s="401"/>
      <c r="O118" s="401"/>
      <c r="P118" s="401"/>
      <c r="Q118" s="401"/>
      <c r="R118" s="401"/>
      <c r="S118" s="401"/>
      <c r="T118" s="401"/>
      <c r="U118" s="401"/>
    </row>
    <row r="119" spans="3:21">
      <c r="C119" s="401"/>
      <c r="D119" s="401"/>
      <c r="E119" s="401"/>
      <c r="F119" s="401"/>
      <c r="G119" s="401"/>
      <c r="H119" s="401"/>
      <c r="I119" s="401"/>
      <c r="J119" s="401"/>
      <c r="K119" s="401"/>
      <c r="L119" s="401"/>
      <c r="M119" s="401"/>
      <c r="N119" s="401"/>
      <c r="O119" s="401"/>
      <c r="P119" s="401"/>
      <c r="Q119" s="401"/>
      <c r="R119" s="401"/>
      <c r="S119" s="401"/>
      <c r="T119" s="401"/>
      <c r="U119" s="401"/>
    </row>
    <row r="120" spans="3:21">
      <c r="C120" s="401"/>
      <c r="D120" s="401"/>
      <c r="E120" s="401"/>
      <c r="F120" s="401"/>
      <c r="G120" s="401"/>
      <c r="H120" s="401"/>
      <c r="I120" s="401"/>
      <c r="J120" s="401"/>
      <c r="K120" s="401"/>
      <c r="L120" s="401"/>
      <c r="M120" s="401"/>
      <c r="N120" s="401"/>
      <c r="O120" s="401"/>
      <c r="P120" s="401"/>
      <c r="Q120" s="401"/>
      <c r="R120" s="401"/>
      <c r="S120" s="401"/>
      <c r="T120" s="401"/>
      <c r="U120" s="401"/>
    </row>
    <row r="121" spans="3:21">
      <c r="C121" s="401"/>
      <c r="D121" s="401"/>
      <c r="E121" s="401"/>
      <c r="F121" s="401"/>
      <c r="G121" s="401"/>
      <c r="H121" s="401"/>
      <c r="I121" s="401"/>
      <c r="J121" s="401"/>
      <c r="K121" s="401"/>
      <c r="L121" s="401"/>
      <c r="M121" s="401"/>
      <c r="N121" s="401"/>
      <c r="O121" s="401"/>
      <c r="P121" s="401"/>
      <c r="Q121" s="401"/>
      <c r="R121" s="401"/>
      <c r="S121" s="401"/>
      <c r="T121" s="401"/>
      <c r="U121" s="401"/>
    </row>
    <row r="122" spans="3:21">
      <c r="C122" s="401"/>
      <c r="D122" s="401"/>
      <c r="E122" s="401"/>
      <c r="F122" s="401"/>
      <c r="G122" s="401"/>
      <c r="H122" s="401"/>
      <c r="I122" s="401"/>
      <c r="J122" s="401"/>
      <c r="K122" s="401"/>
      <c r="L122" s="401"/>
      <c r="M122" s="401"/>
      <c r="N122" s="401"/>
      <c r="O122" s="401"/>
      <c r="P122" s="401"/>
      <c r="Q122" s="401"/>
      <c r="R122" s="401"/>
      <c r="S122" s="401"/>
      <c r="T122" s="401"/>
      <c r="U122" s="401"/>
    </row>
    <row r="123" spans="3:21">
      <c r="C123" s="401"/>
      <c r="D123" s="401"/>
      <c r="E123" s="401"/>
      <c r="F123" s="401"/>
      <c r="G123" s="401"/>
      <c r="H123" s="401"/>
      <c r="I123" s="401"/>
      <c r="J123" s="401"/>
      <c r="K123" s="401"/>
      <c r="L123" s="401"/>
      <c r="M123" s="401"/>
      <c r="N123" s="401"/>
      <c r="O123" s="401"/>
      <c r="P123" s="401"/>
      <c r="Q123" s="401"/>
      <c r="R123" s="401"/>
      <c r="S123" s="401"/>
      <c r="T123" s="401"/>
      <c r="U123" s="401"/>
    </row>
    <row r="124" spans="3:21">
      <c r="C124" s="401"/>
      <c r="D124" s="401"/>
      <c r="E124" s="401"/>
      <c r="F124" s="401"/>
      <c r="G124" s="401"/>
      <c r="H124" s="401"/>
      <c r="I124" s="401"/>
      <c r="J124" s="401"/>
      <c r="K124" s="401"/>
      <c r="L124" s="401"/>
      <c r="M124" s="401"/>
      <c r="N124" s="401"/>
      <c r="O124" s="401"/>
      <c r="P124" s="401"/>
      <c r="Q124" s="401"/>
      <c r="R124" s="401"/>
      <c r="S124" s="401"/>
      <c r="T124" s="401"/>
      <c r="U124" s="401"/>
    </row>
    <row r="125" spans="3:21">
      <c r="C125" s="401"/>
      <c r="D125" s="401"/>
      <c r="E125" s="401"/>
      <c r="F125" s="401"/>
      <c r="G125" s="401"/>
      <c r="H125" s="401"/>
      <c r="I125" s="401"/>
      <c r="J125" s="401"/>
      <c r="K125" s="401"/>
      <c r="L125" s="401"/>
      <c r="M125" s="401"/>
      <c r="N125" s="401"/>
      <c r="O125" s="401"/>
      <c r="P125" s="401"/>
      <c r="Q125" s="401"/>
      <c r="R125" s="401"/>
      <c r="S125" s="401"/>
      <c r="T125" s="401"/>
      <c r="U125" s="401"/>
    </row>
    <row r="126" spans="3:21">
      <c r="C126" s="401"/>
      <c r="D126" s="401"/>
      <c r="E126" s="401"/>
      <c r="F126" s="401"/>
      <c r="G126" s="401"/>
      <c r="H126" s="401"/>
      <c r="I126" s="401"/>
      <c r="J126" s="401"/>
      <c r="K126" s="401"/>
      <c r="L126" s="401"/>
      <c r="M126" s="401"/>
      <c r="N126" s="401"/>
      <c r="O126" s="401"/>
      <c r="P126" s="401"/>
      <c r="Q126" s="401"/>
      <c r="R126" s="401"/>
      <c r="S126" s="401"/>
      <c r="T126" s="401"/>
      <c r="U126" s="401"/>
    </row>
    <row r="127" spans="3:21">
      <c r="C127" s="401"/>
      <c r="D127" s="401"/>
      <c r="E127" s="401"/>
      <c r="F127" s="401"/>
      <c r="G127" s="401"/>
      <c r="H127" s="401"/>
      <c r="I127" s="401"/>
      <c r="J127" s="401"/>
      <c r="K127" s="401"/>
      <c r="L127" s="401"/>
      <c r="M127" s="401"/>
      <c r="N127" s="401"/>
      <c r="O127" s="401"/>
      <c r="P127" s="401"/>
      <c r="Q127" s="401"/>
      <c r="R127" s="401"/>
      <c r="S127" s="401"/>
      <c r="T127" s="401"/>
      <c r="U127" s="401"/>
    </row>
    <row r="128" spans="3:21">
      <c r="C128" s="401"/>
      <c r="D128" s="401"/>
      <c r="E128" s="401"/>
      <c r="F128" s="401"/>
      <c r="G128" s="401"/>
      <c r="H128" s="401"/>
      <c r="I128" s="401"/>
      <c r="J128" s="401"/>
      <c r="K128" s="401"/>
      <c r="L128" s="401"/>
      <c r="M128" s="401"/>
      <c r="N128" s="401"/>
      <c r="O128" s="401"/>
      <c r="P128" s="401"/>
      <c r="Q128" s="401"/>
      <c r="R128" s="401"/>
      <c r="S128" s="401"/>
      <c r="T128" s="401"/>
      <c r="U128" s="401"/>
    </row>
    <row r="129" spans="3:21">
      <c r="C129" s="401"/>
      <c r="D129" s="401"/>
      <c r="E129" s="401"/>
      <c r="F129" s="401"/>
      <c r="G129" s="401"/>
      <c r="H129" s="401"/>
      <c r="I129" s="401"/>
      <c r="J129" s="401"/>
      <c r="K129" s="401"/>
      <c r="L129" s="401"/>
      <c r="M129" s="401"/>
      <c r="N129" s="401"/>
      <c r="O129" s="401"/>
      <c r="P129" s="401"/>
      <c r="Q129" s="401"/>
      <c r="R129" s="401"/>
      <c r="S129" s="401"/>
      <c r="T129" s="401"/>
      <c r="U129" s="401"/>
    </row>
    <row r="130" spans="3:21">
      <c r="C130" s="401"/>
      <c r="D130" s="401"/>
      <c r="E130" s="401"/>
      <c r="F130" s="401"/>
      <c r="G130" s="401"/>
      <c r="H130" s="401"/>
      <c r="I130" s="401"/>
      <c r="J130" s="401"/>
      <c r="K130" s="401"/>
      <c r="L130" s="401"/>
      <c r="M130" s="401"/>
      <c r="N130" s="401"/>
      <c r="O130" s="401"/>
      <c r="P130" s="401"/>
      <c r="Q130" s="401"/>
      <c r="R130" s="401"/>
      <c r="S130" s="401"/>
      <c r="T130" s="401"/>
      <c r="U130" s="401"/>
    </row>
    <row r="131" spans="3:21">
      <c r="C131" s="401"/>
      <c r="D131" s="401"/>
      <c r="E131" s="401"/>
      <c r="F131" s="401"/>
      <c r="G131" s="401"/>
      <c r="H131" s="401"/>
      <c r="I131" s="401"/>
      <c r="J131" s="401"/>
      <c r="K131" s="401"/>
      <c r="L131" s="401"/>
      <c r="M131" s="401"/>
      <c r="N131" s="401"/>
      <c r="O131" s="401"/>
      <c r="P131" s="401"/>
      <c r="Q131" s="401"/>
      <c r="R131" s="401"/>
      <c r="S131" s="401"/>
      <c r="T131" s="401"/>
      <c r="U131" s="401"/>
    </row>
    <row r="132" spans="3:21">
      <c r="C132" s="401"/>
      <c r="D132" s="401"/>
      <c r="E132" s="401"/>
      <c r="F132" s="401"/>
      <c r="G132" s="401"/>
      <c r="H132" s="401"/>
      <c r="I132" s="401"/>
      <c r="J132" s="401"/>
      <c r="K132" s="401"/>
      <c r="L132" s="401"/>
      <c r="M132" s="401"/>
      <c r="N132" s="401"/>
      <c r="O132" s="401"/>
      <c r="P132" s="401"/>
      <c r="Q132" s="401"/>
      <c r="R132" s="401"/>
      <c r="S132" s="401"/>
      <c r="T132" s="401"/>
      <c r="U132" s="401"/>
    </row>
    <row r="133" spans="3:21">
      <c r="C133" s="401"/>
      <c r="D133" s="401"/>
      <c r="E133" s="401"/>
      <c r="F133" s="401"/>
      <c r="G133" s="401"/>
      <c r="H133" s="401"/>
      <c r="I133" s="401"/>
      <c r="J133" s="401"/>
      <c r="K133" s="401"/>
      <c r="L133" s="401"/>
      <c r="M133" s="401"/>
      <c r="N133" s="401"/>
      <c r="O133" s="401"/>
      <c r="P133" s="401"/>
      <c r="Q133" s="401"/>
      <c r="R133" s="401"/>
      <c r="S133" s="401"/>
      <c r="T133" s="401"/>
      <c r="U133" s="401"/>
    </row>
    <row r="134" spans="3:21">
      <c r="C134" s="401"/>
      <c r="D134" s="401"/>
      <c r="E134" s="401"/>
      <c r="F134" s="401"/>
      <c r="G134" s="401"/>
      <c r="H134" s="401"/>
      <c r="I134" s="401"/>
      <c r="J134" s="401"/>
      <c r="K134" s="401"/>
      <c r="L134" s="401"/>
      <c r="M134" s="401"/>
      <c r="N134" s="401"/>
      <c r="O134" s="401"/>
      <c r="P134" s="401"/>
      <c r="Q134" s="401"/>
      <c r="R134" s="401"/>
      <c r="S134" s="401"/>
      <c r="T134" s="401"/>
      <c r="U134" s="401"/>
    </row>
    <row r="135" spans="3:21">
      <c r="C135" s="401"/>
      <c r="D135" s="401"/>
      <c r="E135" s="401"/>
      <c r="F135" s="401"/>
      <c r="G135" s="401"/>
      <c r="H135" s="401"/>
      <c r="I135" s="401"/>
      <c r="J135" s="401"/>
      <c r="K135" s="401"/>
      <c r="L135" s="401"/>
      <c r="M135" s="401"/>
      <c r="N135" s="401"/>
      <c r="O135" s="401"/>
      <c r="P135" s="401"/>
      <c r="Q135" s="401"/>
      <c r="R135" s="401"/>
      <c r="S135" s="401"/>
      <c r="T135" s="401"/>
      <c r="U135" s="401"/>
    </row>
    <row r="136" spans="3:21">
      <c r="C136" s="401"/>
      <c r="D136" s="401"/>
      <c r="E136" s="401"/>
      <c r="F136" s="401"/>
      <c r="G136" s="401"/>
      <c r="H136" s="401"/>
      <c r="I136" s="401"/>
      <c r="J136" s="401"/>
      <c r="K136" s="401"/>
      <c r="L136" s="401"/>
      <c r="M136" s="401"/>
      <c r="N136" s="401"/>
      <c r="O136" s="401"/>
      <c r="P136" s="401"/>
      <c r="Q136" s="401"/>
      <c r="R136" s="401"/>
      <c r="S136" s="401"/>
      <c r="T136" s="401"/>
      <c r="U136" s="401"/>
    </row>
    <row r="137" spans="3:21">
      <c r="C137" s="401"/>
      <c r="D137" s="401"/>
      <c r="E137" s="401"/>
      <c r="F137" s="401"/>
      <c r="G137" s="401"/>
      <c r="H137" s="401"/>
      <c r="I137" s="401"/>
      <c r="J137" s="401"/>
      <c r="K137" s="401"/>
      <c r="L137" s="401"/>
      <c r="M137" s="401"/>
      <c r="N137" s="401"/>
      <c r="O137" s="401"/>
      <c r="P137" s="401"/>
      <c r="Q137" s="401"/>
      <c r="R137" s="401"/>
      <c r="S137" s="401"/>
      <c r="T137" s="401"/>
      <c r="U137" s="401"/>
    </row>
    <row r="138" spans="3:21">
      <c r="C138" s="401"/>
      <c r="D138" s="401"/>
      <c r="E138" s="401"/>
      <c r="F138" s="401"/>
      <c r="G138" s="401"/>
      <c r="H138" s="401"/>
      <c r="I138" s="401"/>
      <c r="J138" s="401"/>
      <c r="K138" s="401"/>
      <c r="L138" s="401"/>
      <c r="M138" s="401"/>
      <c r="N138" s="401"/>
      <c r="O138" s="401"/>
      <c r="P138" s="401"/>
      <c r="Q138" s="401"/>
      <c r="R138" s="401"/>
      <c r="S138" s="401"/>
      <c r="T138" s="401"/>
      <c r="U138" s="401"/>
    </row>
    <row r="139" spans="3:21">
      <c r="C139" s="401"/>
      <c r="D139" s="401"/>
      <c r="E139" s="401"/>
      <c r="F139" s="401"/>
      <c r="G139" s="401"/>
      <c r="H139" s="401"/>
      <c r="I139" s="401"/>
      <c r="J139" s="401"/>
      <c r="K139" s="401"/>
      <c r="L139" s="401"/>
      <c r="M139" s="401"/>
      <c r="N139" s="401"/>
      <c r="O139" s="401"/>
      <c r="P139" s="401"/>
      <c r="Q139" s="401"/>
      <c r="R139" s="401"/>
      <c r="S139" s="401"/>
      <c r="T139" s="401"/>
      <c r="U139" s="401"/>
    </row>
    <row r="140" spans="3:21">
      <c r="C140" s="401"/>
      <c r="D140" s="401"/>
      <c r="E140" s="401"/>
      <c r="F140" s="401"/>
      <c r="G140" s="401"/>
      <c r="H140" s="401"/>
      <c r="I140" s="401"/>
      <c r="J140" s="401"/>
      <c r="K140" s="401"/>
      <c r="L140" s="401"/>
      <c r="M140" s="401"/>
      <c r="N140" s="401"/>
      <c r="O140" s="401"/>
      <c r="P140" s="401"/>
      <c r="Q140" s="401"/>
      <c r="R140" s="401"/>
      <c r="S140" s="401"/>
      <c r="T140" s="401"/>
      <c r="U140" s="401"/>
    </row>
    <row r="141" spans="3:21">
      <c r="C141" s="401"/>
      <c r="D141" s="401"/>
      <c r="E141" s="401"/>
      <c r="F141" s="401"/>
      <c r="G141" s="401"/>
      <c r="H141" s="401"/>
      <c r="I141" s="401"/>
      <c r="J141" s="401"/>
      <c r="K141" s="401"/>
      <c r="L141" s="401"/>
      <c r="M141" s="401"/>
      <c r="N141" s="401"/>
      <c r="O141" s="401"/>
      <c r="P141" s="401"/>
      <c r="Q141" s="401"/>
      <c r="R141" s="401"/>
      <c r="S141" s="401"/>
      <c r="T141" s="401"/>
      <c r="U141" s="401"/>
    </row>
    <row r="142" spans="3:21">
      <c r="C142" s="401"/>
      <c r="D142" s="401"/>
      <c r="E142" s="401"/>
      <c r="F142" s="401"/>
      <c r="G142" s="401"/>
      <c r="H142" s="401"/>
      <c r="I142" s="401"/>
      <c r="J142" s="401"/>
      <c r="K142" s="401"/>
      <c r="L142" s="401"/>
      <c r="M142" s="401"/>
      <c r="N142" s="401"/>
      <c r="O142" s="401"/>
      <c r="P142" s="401"/>
      <c r="Q142" s="401"/>
      <c r="R142" s="401"/>
      <c r="S142" s="401"/>
      <c r="T142" s="401"/>
      <c r="U142" s="401"/>
    </row>
    <row r="143" spans="3:21">
      <c r="C143" s="401"/>
      <c r="D143" s="401"/>
      <c r="E143" s="401"/>
      <c r="F143" s="401"/>
      <c r="G143" s="401"/>
      <c r="H143" s="401"/>
      <c r="I143" s="401"/>
      <c r="J143" s="401"/>
      <c r="K143" s="401"/>
      <c r="L143" s="401"/>
      <c r="M143" s="401"/>
      <c r="N143" s="401"/>
      <c r="O143" s="401"/>
      <c r="P143" s="401"/>
      <c r="Q143" s="401"/>
      <c r="R143" s="401"/>
      <c r="S143" s="401"/>
      <c r="T143" s="401"/>
      <c r="U143" s="401"/>
    </row>
    <row r="144" spans="3:21">
      <c r="C144" s="401"/>
      <c r="D144" s="401"/>
      <c r="E144" s="401"/>
      <c r="F144" s="401"/>
      <c r="G144" s="401"/>
      <c r="H144" s="401"/>
      <c r="I144" s="401"/>
      <c r="J144" s="401"/>
      <c r="K144" s="401"/>
      <c r="L144" s="401"/>
      <c r="M144" s="401"/>
      <c r="N144" s="401"/>
      <c r="O144" s="401"/>
      <c r="P144" s="401"/>
      <c r="Q144" s="401"/>
      <c r="R144" s="401"/>
      <c r="S144" s="401"/>
      <c r="T144" s="401"/>
      <c r="U144" s="401"/>
    </row>
    <row r="145" spans="3:21">
      <c r="C145" s="401"/>
      <c r="D145" s="401"/>
      <c r="E145" s="401"/>
      <c r="F145" s="401"/>
      <c r="G145" s="401"/>
      <c r="H145" s="401"/>
      <c r="I145" s="401"/>
      <c r="J145" s="401"/>
      <c r="K145" s="401"/>
      <c r="L145" s="401"/>
      <c r="M145" s="401"/>
      <c r="N145" s="401"/>
      <c r="O145" s="401"/>
      <c r="P145" s="401"/>
      <c r="Q145" s="401"/>
      <c r="R145" s="401"/>
      <c r="S145" s="401"/>
      <c r="T145" s="401"/>
      <c r="U145" s="401"/>
    </row>
    <row r="146" spans="3:21">
      <c r="C146" s="401"/>
      <c r="D146" s="401"/>
      <c r="E146" s="401"/>
      <c r="F146" s="401"/>
      <c r="G146" s="401"/>
      <c r="H146" s="401"/>
      <c r="I146" s="401"/>
      <c r="J146" s="401"/>
      <c r="K146" s="401"/>
      <c r="L146" s="401"/>
      <c r="M146" s="401"/>
      <c r="N146" s="401"/>
      <c r="O146" s="401"/>
      <c r="P146" s="401"/>
      <c r="Q146" s="401"/>
      <c r="R146" s="401"/>
      <c r="S146" s="401"/>
      <c r="T146" s="401"/>
      <c r="U146" s="401"/>
    </row>
    <row r="147" spans="3:21">
      <c r="C147" s="401"/>
      <c r="D147" s="401"/>
      <c r="E147" s="401"/>
      <c r="F147" s="401"/>
      <c r="G147" s="401"/>
      <c r="H147" s="401"/>
      <c r="I147" s="401"/>
      <c r="J147" s="401"/>
      <c r="K147" s="401"/>
      <c r="L147" s="401"/>
      <c r="M147" s="401"/>
      <c r="N147" s="401"/>
      <c r="O147" s="401"/>
      <c r="P147" s="401"/>
      <c r="Q147" s="401"/>
      <c r="R147" s="401"/>
      <c r="S147" s="401"/>
      <c r="T147" s="401"/>
      <c r="U147" s="401"/>
    </row>
    <row r="148" spans="3:21">
      <c r="C148" s="401"/>
      <c r="D148" s="401"/>
      <c r="E148" s="401"/>
      <c r="F148" s="401"/>
      <c r="G148" s="401"/>
      <c r="H148" s="401"/>
      <c r="I148" s="401"/>
      <c r="J148" s="401"/>
      <c r="K148" s="401"/>
      <c r="L148" s="401"/>
      <c r="M148" s="401"/>
      <c r="N148" s="401"/>
      <c r="O148" s="401"/>
      <c r="P148" s="401"/>
      <c r="Q148" s="401"/>
      <c r="R148" s="401"/>
      <c r="S148" s="401"/>
      <c r="T148" s="401"/>
      <c r="U148" s="401"/>
    </row>
    <row r="149" spans="3:21">
      <c r="C149" s="401"/>
      <c r="D149" s="401"/>
      <c r="E149" s="401"/>
      <c r="F149" s="401"/>
      <c r="G149" s="401"/>
      <c r="H149" s="401"/>
      <c r="I149" s="401"/>
      <c r="J149" s="401"/>
      <c r="K149" s="401"/>
      <c r="L149" s="401"/>
      <c r="M149" s="401"/>
      <c r="N149" s="401"/>
      <c r="O149" s="401"/>
      <c r="P149" s="401"/>
      <c r="Q149" s="401"/>
      <c r="R149" s="401"/>
      <c r="S149" s="401"/>
      <c r="T149" s="401"/>
      <c r="U149" s="401"/>
    </row>
    <row r="150" spans="3:21">
      <c r="C150" s="401"/>
      <c r="D150" s="401"/>
      <c r="E150" s="401"/>
      <c r="F150" s="401"/>
      <c r="G150" s="401"/>
      <c r="H150" s="401"/>
      <c r="I150" s="401"/>
      <c r="J150" s="401"/>
      <c r="K150" s="401"/>
      <c r="L150" s="401"/>
      <c r="M150" s="401"/>
      <c r="N150" s="401"/>
      <c r="O150" s="401"/>
      <c r="P150" s="401"/>
      <c r="Q150" s="401"/>
      <c r="R150" s="401"/>
      <c r="S150" s="401"/>
      <c r="T150" s="401"/>
      <c r="U150" s="401"/>
    </row>
    <row r="151" spans="3:21">
      <c r="C151" s="401"/>
      <c r="D151" s="401"/>
      <c r="E151" s="401"/>
      <c r="F151" s="401"/>
      <c r="G151" s="401"/>
      <c r="H151" s="401"/>
      <c r="I151" s="401"/>
      <c r="J151" s="401"/>
      <c r="K151" s="401"/>
      <c r="L151" s="401"/>
      <c r="M151" s="401"/>
      <c r="N151" s="401"/>
      <c r="O151" s="401"/>
      <c r="P151" s="401"/>
      <c r="Q151" s="401"/>
      <c r="R151" s="401"/>
      <c r="S151" s="401"/>
      <c r="T151" s="401"/>
      <c r="U151" s="401"/>
    </row>
    <row r="152" spans="3:21">
      <c r="C152" s="401"/>
      <c r="D152" s="401"/>
      <c r="E152" s="401"/>
      <c r="F152" s="401"/>
      <c r="G152" s="401"/>
      <c r="H152" s="401"/>
      <c r="I152" s="401"/>
      <c r="J152" s="401"/>
      <c r="K152" s="401"/>
      <c r="L152" s="401"/>
      <c r="M152" s="401"/>
      <c r="N152" s="401"/>
      <c r="O152" s="401"/>
      <c r="P152" s="401"/>
      <c r="Q152" s="401"/>
      <c r="R152" s="401"/>
      <c r="S152" s="401"/>
      <c r="T152" s="401"/>
      <c r="U152" s="401"/>
    </row>
    <row r="153" spans="3:21">
      <c r="C153" s="401"/>
      <c r="D153" s="401"/>
      <c r="E153" s="401"/>
      <c r="F153" s="401"/>
      <c r="G153" s="401"/>
      <c r="H153" s="401"/>
      <c r="I153" s="401"/>
      <c r="J153" s="401"/>
      <c r="K153" s="401"/>
      <c r="L153" s="401"/>
      <c r="M153" s="401"/>
      <c r="N153" s="401"/>
      <c r="O153" s="401"/>
      <c r="P153" s="401"/>
      <c r="Q153" s="401"/>
      <c r="R153" s="401"/>
      <c r="S153" s="401"/>
      <c r="T153" s="401"/>
      <c r="U153" s="401"/>
    </row>
    <row r="154" spans="3:21">
      <c r="C154" s="401"/>
      <c r="D154" s="401"/>
      <c r="E154" s="401"/>
      <c r="F154" s="401"/>
      <c r="G154" s="401"/>
      <c r="H154" s="401"/>
      <c r="I154" s="401"/>
      <c r="J154" s="401"/>
      <c r="K154" s="401"/>
      <c r="L154" s="401"/>
      <c r="M154" s="401"/>
      <c r="N154" s="401"/>
      <c r="O154" s="401"/>
      <c r="P154" s="401"/>
      <c r="Q154" s="401"/>
      <c r="R154" s="401"/>
      <c r="S154" s="401"/>
      <c r="T154" s="401"/>
      <c r="U154" s="401"/>
    </row>
    <row r="155" spans="3:21">
      <c r="C155" s="401"/>
      <c r="D155" s="401"/>
      <c r="E155" s="401"/>
      <c r="F155" s="401"/>
      <c r="G155" s="401"/>
      <c r="H155" s="401"/>
      <c r="I155" s="401"/>
      <c r="J155" s="401"/>
      <c r="K155" s="401"/>
      <c r="L155" s="401"/>
      <c r="M155" s="401"/>
      <c r="N155" s="401"/>
      <c r="O155" s="401"/>
      <c r="P155" s="401"/>
      <c r="Q155" s="401"/>
      <c r="R155" s="401"/>
      <c r="S155" s="401"/>
      <c r="T155" s="401"/>
      <c r="U155" s="401"/>
    </row>
    <row r="156" spans="3:21">
      <c r="C156" s="401"/>
      <c r="D156" s="401"/>
      <c r="E156" s="401"/>
      <c r="F156" s="401"/>
      <c r="G156" s="401"/>
      <c r="H156" s="401"/>
      <c r="I156" s="401"/>
      <c r="J156" s="401"/>
      <c r="K156" s="401"/>
      <c r="L156" s="401"/>
      <c r="M156" s="401"/>
      <c r="N156" s="401"/>
      <c r="O156" s="401"/>
      <c r="P156" s="401"/>
      <c r="Q156" s="401"/>
      <c r="R156" s="401"/>
      <c r="S156" s="401"/>
      <c r="T156" s="401"/>
      <c r="U156" s="401"/>
    </row>
    <row r="157" spans="3:21">
      <c r="C157" s="401"/>
      <c r="D157" s="401"/>
      <c r="E157" s="401"/>
      <c r="F157" s="401"/>
      <c r="G157" s="401"/>
      <c r="H157" s="401"/>
      <c r="I157" s="401"/>
      <c r="J157" s="401"/>
      <c r="K157" s="401"/>
      <c r="L157" s="401"/>
      <c r="M157" s="401"/>
      <c r="N157" s="401"/>
      <c r="O157" s="401"/>
      <c r="P157" s="401"/>
      <c r="Q157" s="401"/>
      <c r="R157" s="401"/>
      <c r="S157" s="401"/>
      <c r="T157" s="401"/>
      <c r="U157" s="401"/>
    </row>
    <row r="158" spans="3:21">
      <c r="C158" s="401"/>
      <c r="D158" s="401"/>
      <c r="E158" s="401"/>
      <c r="F158" s="401"/>
      <c r="G158" s="401"/>
      <c r="H158" s="401"/>
      <c r="I158" s="401"/>
      <c r="J158" s="401"/>
      <c r="K158" s="401"/>
      <c r="L158" s="401"/>
      <c r="M158" s="401"/>
      <c r="N158" s="401"/>
      <c r="O158" s="401"/>
      <c r="P158" s="401"/>
      <c r="Q158" s="401"/>
      <c r="R158" s="401"/>
      <c r="S158" s="401"/>
      <c r="T158" s="401"/>
      <c r="U158" s="401"/>
    </row>
    <row r="159" spans="3:21">
      <c r="C159" s="401"/>
      <c r="D159" s="401"/>
      <c r="E159" s="401"/>
      <c r="F159" s="401"/>
      <c r="G159" s="401"/>
      <c r="H159" s="401"/>
      <c r="I159" s="401"/>
      <c r="J159" s="401"/>
      <c r="K159" s="401"/>
      <c r="L159" s="401"/>
      <c r="M159" s="401"/>
      <c r="N159" s="401"/>
      <c r="O159" s="401"/>
      <c r="P159" s="401"/>
      <c r="Q159" s="401"/>
      <c r="R159" s="401"/>
      <c r="S159" s="401"/>
      <c r="T159" s="401"/>
      <c r="U159" s="401"/>
    </row>
    <row r="160" spans="3:21">
      <c r="C160" s="401"/>
      <c r="D160" s="401"/>
      <c r="E160" s="401"/>
      <c r="F160" s="401"/>
      <c r="G160" s="401"/>
      <c r="H160" s="401"/>
      <c r="I160" s="401"/>
      <c r="J160" s="401"/>
      <c r="K160" s="401"/>
      <c r="L160" s="401"/>
      <c r="M160" s="401"/>
      <c r="N160" s="401"/>
      <c r="O160" s="401"/>
      <c r="P160" s="401"/>
      <c r="Q160" s="401"/>
      <c r="R160" s="401"/>
      <c r="S160" s="401"/>
      <c r="T160" s="401"/>
      <c r="U160" s="401"/>
    </row>
    <row r="161" spans="3:21">
      <c r="C161" s="401"/>
      <c r="D161" s="401"/>
      <c r="E161" s="401"/>
      <c r="F161" s="401"/>
      <c r="G161" s="401"/>
      <c r="H161" s="401"/>
      <c r="I161" s="401"/>
      <c r="J161" s="401"/>
      <c r="K161" s="401"/>
      <c r="L161" s="401"/>
      <c r="M161" s="401"/>
      <c r="N161" s="401"/>
      <c r="O161" s="401"/>
      <c r="P161" s="401"/>
      <c r="Q161" s="401"/>
      <c r="R161" s="401"/>
      <c r="S161" s="401"/>
      <c r="T161" s="401"/>
      <c r="U161" s="401"/>
    </row>
    <row r="162" spans="3:21">
      <c r="C162" s="401"/>
      <c r="D162" s="401"/>
      <c r="E162" s="401"/>
      <c r="F162" s="401"/>
      <c r="G162" s="401"/>
      <c r="H162" s="401"/>
      <c r="I162" s="401"/>
      <c r="J162" s="401"/>
      <c r="K162" s="401"/>
      <c r="L162" s="401"/>
      <c r="M162" s="401"/>
      <c r="N162" s="401"/>
      <c r="O162" s="401"/>
      <c r="P162" s="401"/>
      <c r="Q162" s="401"/>
      <c r="R162" s="401"/>
      <c r="S162" s="401"/>
      <c r="T162" s="401"/>
      <c r="U162" s="401"/>
    </row>
    <row r="163" spans="3:21">
      <c r="C163" s="401"/>
      <c r="D163" s="401"/>
      <c r="E163" s="401"/>
      <c r="F163" s="401"/>
      <c r="G163" s="401"/>
      <c r="H163" s="401"/>
      <c r="I163" s="401"/>
      <c r="J163" s="401"/>
      <c r="K163" s="401"/>
      <c r="L163" s="401"/>
      <c r="M163" s="401"/>
      <c r="N163" s="401"/>
      <c r="O163" s="401"/>
      <c r="P163" s="401"/>
      <c r="Q163" s="401"/>
      <c r="R163" s="401"/>
      <c r="S163" s="401"/>
      <c r="T163" s="401"/>
      <c r="U163" s="401"/>
    </row>
    <row r="164" spans="3:21">
      <c r="C164" s="401"/>
      <c r="D164" s="401"/>
      <c r="E164" s="401"/>
      <c r="F164" s="401"/>
      <c r="G164" s="401"/>
      <c r="H164" s="401"/>
      <c r="I164" s="401"/>
      <c r="J164" s="401"/>
      <c r="K164" s="401"/>
      <c r="L164" s="401"/>
      <c r="M164" s="401"/>
      <c r="N164" s="401"/>
      <c r="O164" s="401"/>
      <c r="P164" s="401"/>
      <c r="Q164" s="401"/>
      <c r="R164" s="401"/>
      <c r="S164" s="401"/>
      <c r="T164" s="401"/>
      <c r="U164" s="401"/>
    </row>
    <row r="165" spans="3:21">
      <c r="C165" s="401"/>
      <c r="D165" s="401"/>
      <c r="E165" s="401"/>
      <c r="F165" s="401"/>
      <c r="G165" s="401"/>
      <c r="H165" s="401"/>
      <c r="I165" s="401"/>
      <c r="J165" s="401"/>
      <c r="K165" s="401"/>
      <c r="L165" s="401"/>
      <c r="M165" s="401"/>
      <c r="N165" s="401"/>
      <c r="O165" s="401"/>
      <c r="P165" s="401"/>
      <c r="Q165" s="401"/>
      <c r="R165" s="401"/>
      <c r="S165" s="401"/>
      <c r="T165" s="401"/>
      <c r="U165" s="401"/>
    </row>
    <row r="166" spans="3:21">
      <c r="C166" s="401"/>
      <c r="D166" s="401"/>
      <c r="E166" s="401"/>
      <c r="F166" s="401"/>
      <c r="G166" s="401"/>
      <c r="H166" s="401"/>
      <c r="I166" s="401"/>
      <c r="J166" s="401"/>
      <c r="K166" s="401"/>
      <c r="L166" s="401"/>
      <c r="M166" s="401"/>
      <c r="N166" s="401"/>
      <c r="O166" s="401"/>
      <c r="P166" s="401"/>
      <c r="Q166" s="401"/>
      <c r="R166" s="401"/>
      <c r="S166" s="401"/>
      <c r="T166" s="401"/>
      <c r="U166" s="401"/>
    </row>
    <row r="167" spans="3:21">
      <c r="C167" s="401"/>
      <c r="D167" s="401"/>
      <c r="E167" s="401"/>
      <c r="F167" s="401"/>
      <c r="G167" s="401"/>
      <c r="H167" s="401"/>
      <c r="I167" s="401"/>
      <c r="J167" s="401"/>
      <c r="K167" s="401"/>
      <c r="L167" s="401"/>
      <c r="M167" s="401"/>
      <c r="N167" s="401"/>
      <c r="O167" s="401"/>
      <c r="P167" s="401"/>
      <c r="Q167" s="401"/>
      <c r="R167" s="401"/>
      <c r="S167" s="401"/>
      <c r="T167" s="401"/>
      <c r="U167" s="401"/>
    </row>
    <row r="168" spans="3:21">
      <c r="C168" s="401"/>
      <c r="D168" s="401"/>
      <c r="E168" s="401"/>
      <c r="F168" s="401"/>
      <c r="G168" s="401"/>
      <c r="H168" s="401"/>
      <c r="I168" s="401"/>
      <c r="J168" s="401"/>
      <c r="K168" s="401"/>
      <c r="L168" s="401"/>
      <c r="M168" s="401"/>
      <c r="N168" s="401"/>
      <c r="O168" s="401"/>
      <c r="P168" s="401"/>
      <c r="Q168" s="401"/>
      <c r="R168" s="401"/>
      <c r="S168" s="401"/>
      <c r="T168" s="401"/>
      <c r="U168" s="401"/>
    </row>
    <row r="169" spans="3:21">
      <c r="C169" s="401"/>
      <c r="D169" s="401"/>
      <c r="E169" s="401"/>
      <c r="F169" s="401"/>
      <c r="G169" s="401"/>
      <c r="H169" s="401"/>
      <c r="I169" s="401"/>
      <c r="J169" s="401"/>
      <c r="K169" s="401"/>
      <c r="L169" s="401"/>
      <c r="M169" s="401"/>
      <c r="N169" s="401"/>
      <c r="O169" s="401"/>
      <c r="P169" s="401"/>
      <c r="Q169" s="401"/>
      <c r="R169" s="401"/>
      <c r="S169" s="401"/>
      <c r="T169" s="401"/>
      <c r="U169" s="401"/>
    </row>
    <row r="170" spans="3:21">
      <c r="C170" s="401"/>
      <c r="D170" s="401"/>
      <c r="E170" s="401"/>
      <c r="F170" s="401"/>
      <c r="G170" s="401"/>
      <c r="H170" s="401"/>
      <c r="I170" s="401"/>
      <c r="J170" s="401"/>
      <c r="K170" s="401"/>
      <c r="L170" s="401"/>
      <c r="M170" s="401"/>
      <c r="N170" s="401"/>
      <c r="O170" s="401"/>
      <c r="P170" s="401"/>
      <c r="Q170" s="401"/>
      <c r="R170" s="401"/>
      <c r="S170" s="401"/>
      <c r="T170" s="401"/>
      <c r="U170" s="401"/>
    </row>
    <row r="171" spans="3:21">
      <c r="C171" s="401"/>
      <c r="D171" s="401"/>
      <c r="E171" s="401"/>
      <c r="F171" s="401"/>
      <c r="G171" s="401"/>
      <c r="H171" s="401"/>
      <c r="I171" s="401"/>
      <c r="J171" s="401"/>
      <c r="K171" s="401"/>
      <c r="L171" s="401"/>
      <c r="M171" s="401"/>
      <c r="N171" s="401"/>
      <c r="O171" s="401"/>
      <c r="P171" s="401"/>
      <c r="Q171" s="401"/>
      <c r="R171" s="401"/>
      <c r="S171" s="401"/>
      <c r="T171" s="401"/>
      <c r="U171" s="401"/>
    </row>
    <row r="172" spans="3:21">
      <c r="C172" s="401"/>
      <c r="D172" s="401"/>
      <c r="E172" s="401"/>
      <c r="F172" s="401"/>
      <c r="G172" s="401"/>
      <c r="H172" s="401"/>
      <c r="I172" s="401"/>
      <c r="J172" s="401"/>
      <c r="K172" s="401"/>
      <c r="L172" s="401"/>
      <c r="M172" s="401"/>
      <c r="N172" s="401"/>
      <c r="O172" s="401"/>
      <c r="P172" s="401"/>
      <c r="Q172" s="401"/>
      <c r="R172" s="401"/>
      <c r="S172" s="401"/>
      <c r="T172" s="401"/>
      <c r="U172" s="401"/>
    </row>
    <row r="173" spans="3:21">
      <c r="C173" s="401"/>
      <c r="D173" s="401"/>
      <c r="E173" s="401"/>
      <c r="F173" s="401"/>
      <c r="G173" s="401"/>
      <c r="H173" s="401"/>
      <c r="I173" s="401"/>
      <c r="J173" s="401"/>
      <c r="K173" s="401"/>
      <c r="L173" s="401"/>
      <c r="M173" s="401"/>
      <c r="N173" s="401"/>
      <c r="O173" s="401"/>
      <c r="P173" s="401"/>
      <c r="Q173" s="401"/>
      <c r="R173" s="401"/>
      <c r="S173" s="401"/>
      <c r="T173" s="401"/>
      <c r="U173" s="401"/>
    </row>
    <row r="174" spans="3:21">
      <c r="C174" s="401"/>
      <c r="D174" s="401"/>
      <c r="E174" s="401"/>
      <c r="F174" s="401"/>
      <c r="G174" s="401"/>
      <c r="H174" s="401"/>
      <c r="I174" s="401"/>
      <c r="J174" s="401"/>
      <c r="K174" s="401"/>
      <c r="L174" s="401"/>
      <c r="M174" s="401"/>
      <c r="N174" s="401"/>
      <c r="O174" s="401"/>
      <c r="P174" s="401"/>
      <c r="Q174" s="401"/>
      <c r="R174" s="401"/>
      <c r="S174" s="401"/>
      <c r="T174" s="401"/>
      <c r="U174" s="401"/>
    </row>
    <row r="175" spans="3:21">
      <c r="C175" s="401"/>
      <c r="D175" s="401"/>
      <c r="E175" s="401"/>
      <c r="F175" s="401"/>
      <c r="G175" s="401"/>
      <c r="H175" s="401"/>
      <c r="I175" s="401"/>
      <c r="J175" s="401"/>
      <c r="K175" s="401"/>
      <c r="L175" s="401"/>
      <c r="M175" s="401"/>
      <c r="N175" s="401"/>
      <c r="O175" s="401"/>
      <c r="P175" s="401"/>
      <c r="Q175" s="401"/>
      <c r="R175" s="401"/>
      <c r="S175" s="401"/>
      <c r="T175" s="401"/>
      <c r="U175" s="401"/>
    </row>
    <row r="176" spans="3:21">
      <c r="C176" s="401"/>
      <c r="D176" s="401"/>
      <c r="E176" s="401"/>
      <c r="F176" s="401"/>
      <c r="G176" s="401"/>
      <c r="H176" s="401"/>
      <c r="I176" s="401"/>
      <c r="J176" s="401"/>
      <c r="K176" s="401"/>
      <c r="L176" s="401"/>
      <c r="M176" s="401"/>
      <c r="N176" s="401"/>
      <c r="O176" s="401"/>
      <c r="P176" s="401"/>
      <c r="Q176" s="401"/>
      <c r="R176" s="401"/>
      <c r="S176" s="401"/>
      <c r="T176" s="401"/>
      <c r="U176" s="401"/>
    </row>
    <row r="177" spans="3:21">
      <c r="C177" s="401"/>
      <c r="D177" s="401"/>
      <c r="E177" s="401"/>
      <c r="F177" s="401"/>
      <c r="G177" s="401"/>
      <c r="H177" s="401"/>
      <c r="I177" s="401"/>
      <c r="J177" s="401"/>
      <c r="K177" s="401"/>
      <c r="L177" s="401"/>
      <c r="M177" s="401"/>
      <c r="N177" s="401"/>
      <c r="O177" s="401"/>
      <c r="P177" s="401"/>
      <c r="Q177" s="401"/>
      <c r="R177" s="401"/>
      <c r="S177" s="401"/>
      <c r="T177" s="401"/>
      <c r="U177" s="401"/>
    </row>
    <row r="178" spans="3:21">
      <c r="C178" s="401"/>
      <c r="D178" s="401"/>
      <c r="E178" s="401"/>
      <c r="F178" s="401"/>
      <c r="G178" s="401"/>
      <c r="H178" s="401"/>
      <c r="I178" s="401"/>
      <c r="J178" s="401"/>
      <c r="K178" s="401"/>
      <c r="L178" s="401"/>
      <c r="M178" s="401"/>
      <c r="N178" s="401"/>
      <c r="O178" s="401"/>
      <c r="P178" s="401"/>
      <c r="Q178" s="401"/>
      <c r="R178" s="401"/>
      <c r="S178" s="401"/>
      <c r="T178" s="401"/>
      <c r="U178" s="401"/>
    </row>
    <row r="179" spans="3:21">
      <c r="C179" s="401"/>
      <c r="D179" s="401"/>
      <c r="E179" s="401"/>
      <c r="F179" s="401"/>
      <c r="G179" s="401"/>
      <c r="H179" s="401"/>
      <c r="I179" s="401"/>
      <c r="J179" s="401"/>
      <c r="K179" s="401"/>
      <c r="L179" s="401"/>
      <c r="M179" s="401"/>
      <c r="N179" s="401"/>
      <c r="O179" s="401"/>
      <c r="P179" s="401"/>
      <c r="Q179" s="401"/>
      <c r="R179" s="401"/>
      <c r="S179" s="401"/>
      <c r="T179" s="401"/>
      <c r="U179" s="401"/>
    </row>
    <row r="180" spans="3:21">
      <c r="C180" s="401"/>
      <c r="D180" s="401"/>
      <c r="E180" s="401"/>
      <c r="F180" s="401"/>
      <c r="G180" s="401"/>
      <c r="H180" s="401"/>
      <c r="I180" s="401"/>
      <c r="J180" s="401"/>
      <c r="K180" s="401"/>
      <c r="L180" s="401"/>
      <c r="M180" s="401"/>
      <c r="N180" s="401"/>
      <c r="O180" s="401"/>
      <c r="P180" s="401"/>
      <c r="Q180" s="401"/>
      <c r="R180" s="401"/>
      <c r="S180" s="401"/>
      <c r="T180" s="401"/>
      <c r="U180" s="401"/>
    </row>
    <row r="181" spans="3:21">
      <c r="C181" s="401"/>
      <c r="D181" s="401"/>
      <c r="E181" s="401"/>
      <c r="F181" s="401"/>
      <c r="G181" s="401"/>
      <c r="H181" s="401"/>
      <c r="I181" s="401"/>
      <c r="J181" s="401"/>
      <c r="K181" s="401"/>
      <c r="L181" s="401"/>
      <c r="M181" s="401"/>
      <c r="N181" s="401"/>
      <c r="O181" s="401"/>
      <c r="P181" s="401"/>
      <c r="Q181" s="401"/>
      <c r="R181" s="401"/>
      <c r="S181" s="401"/>
      <c r="T181" s="401"/>
      <c r="U181" s="401"/>
    </row>
    <row r="182" spans="3:21">
      <c r="C182" s="401"/>
      <c r="D182" s="401"/>
      <c r="E182" s="401"/>
      <c r="F182" s="401"/>
      <c r="G182" s="401"/>
      <c r="H182" s="401"/>
      <c r="I182" s="401"/>
      <c r="J182" s="401"/>
      <c r="K182" s="401"/>
      <c r="L182" s="401"/>
      <c r="M182" s="401"/>
      <c r="N182" s="401"/>
      <c r="O182" s="401"/>
      <c r="P182" s="401"/>
      <c r="Q182" s="401"/>
      <c r="R182" s="401"/>
      <c r="S182" s="401"/>
      <c r="T182" s="401"/>
      <c r="U182" s="401"/>
    </row>
    <row r="183" spans="3:21">
      <c r="C183" s="401"/>
      <c r="D183" s="401"/>
      <c r="E183" s="401"/>
      <c r="F183" s="401"/>
      <c r="G183" s="401"/>
      <c r="H183" s="401"/>
      <c r="I183" s="401"/>
      <c r="J183" s="401"/>
      <c r="K183" s="401"/>
      <c r="L183" s="401"/>
      <c r="M183" s="401"/>
      <c r="N183" s="401"/>
      <c r="O183" s="401"/>
      <c r="P183" s="401"/>
      <c r="Q183" s="401"/>
      <c r="R183" s="401"/>
      <c r="S183" s="401"/>
      <c r="T183" s="401"/>
      <c r="U183" s="401"/>
    </row>
    <row r="184" spans="3:21">
      <c r="C184" s="401"/>
      <c r="D184" s="401"/>
      <c r="E184" s="401"/>
      <c r="F184" s="401"/>
      <c r="G184" s="401"/>
      <c r="H184" s="401"/>
      <c r="I184" s="401"/>
      <c r="J184" s="401"/>
      <c r="K184" s="401"/>
      <c r="L184" s="401"/>
      <c r="M184" s="401"/>
      <c r="N184" s="401"/>
      <c r="O184" s="401"/>
      <c r="P184" s="401"/>
      <c r="Q184" s="401"/>
      <c r="R184" s="401"/>
      <c r="S184" s="401"/>
      <c r="T184" s="401"/>
      <c r="U184" s="401"/>
    </row>
    <row r="185" spans="3:21">
      <c r="C185" s="401"/>
      <c r="D185" s="401"/>
      <c r="E185" s="401"/>
      <c r="F185" s="401"/>
      <c r="G185" s="401"/>
      <c r="H185" s="401"/>
      <c r="I185" s="401"/>
      <c r="J185" s="401"/>
      <c r="K185" s="401"/>
      <c r="L185" s="401"/>
      <c r="M185" s="401"/>
      <c r="N185" s="401"/>
      <c r="O185" s="401"/>
      <c r="P185" s="401"/>
      <c r="Q185" s="401"/>
      <c r="R185" s="401"/>
      <c r="S185" s="401"/>
      <c r="T185" s="401"/>
      <c r="U185" s="401"/>
    </row>
    <row r="186" spans="3:21">
      <c r="C186" s="401"/>
      <c r="D186" s="401"/>
      <c r="E186" s="401"/>
      <c r="F186" s="401"/>
      <c r="G186" s="401"/>
      <c r="H186" s="401"/>
      <c r="I186" s="401"/>
      <c r="J186" s="401"/>
      <c r="K186" s="401"/>
      <c r="L186" s="401"/>
      <c r="M186" s="401"/>
      <c r="N186" s="401"/>
      <c r="O186" s="401"/>
      <c r="P186" s="401"/>
      <c r="Q186" s="401"/>
      <c r="R186" s="401"/>
      <c r="S186" s="401"/>
      <c r="T186" s="401"/>
      <c r="U186" s="401"/>
    </row>
    <row r="187" spans="3:21">
      <c r="C187" s="401"/>
      <c r="D187" s="401"/>
      <c r="E187" s="401"/>
      <c r="F187" s="401"/>
      <c r="G187" s="401"/>
      <c r="H187" s="401"/>
      <c r="I187" s="401"/>
      <c r="J187" s="401"/>
      <c r="K187" s="401"/>
      <c r="L187" s="401"/>
      <c r="M187" s="401"/>
      <c r="N187" s="401"/>
      <c r="O187" s="401"/>
      <c r="P187" s="401"/>
      <c r="Q187" s="401"/>
      <c r="R187" s="401"/>
      <c r="S187" s="401"/>
      <c r="T187" s="401"/>
      <c r="U187" s="401"/>
    </row>
    <row r="188" spans="3:21">
      <c r="C188" s="401"/>
      <c r="D188" s="401"/>
      <c r="E188" s="401"/>
      <c r="F188" s="401"/>
      <c r="G188" s="401"/>
      <c r="H188" s="401"/>
      <c r="I188" s="401"/>
      <c r="J188" s="401"/>
      <c r="K188" s="401"/>
      <c r="L188" s="401"/>
      <c r="M188" s="401"/>
      <c r="N188" s="401"/>
      <c r="O188" s="401"/>
      <c r="P188" s="401"/>
      <c r="Q188" s="401"/>
      <c r="R188" s="401"/>
      <c r="S188" s="401"/>
      <c r="T188" s="401"/>
      <c r="U188" s="401"/>
    </row>
    <row r="189" spans="3:21">
      <c r="C189" s="401"/>
      <c r="D189" s="401"/>
      <c r="E189" s="401"/>
      <c r="F189" s="401"/>
      <c r="G189" s="401"/>
      <c r="H189" s="401"/>
      <c r="I189" s="401"/>
      <c r="J189" s="401"/>
      <c r="K189" s="401"/>
      <c r="L189" s="401"/>
      <c r="M189" s="401"/>
      <c r="N189" s="401"/>
      <c r="O189" s="401"/>
      <c r="P189" s="401"/>
      <c r="Q189" s="401"/>
      <c r="R189" s="401"/>
      <c r="S189" s="401"/>
      <c r="T189" s="401"/>
      <c r="U189" s="401"/>
    </row>
    <row r="190" spans="3:21">
      <c r="C190" s="401"/>
      <c r="D190" s="401"/>
      <c r="E190" s="401"/>
      <c r="F190" s="401"/>
      <c r="G190" s="401"/>
      <c r="H190" s="401"/>
      <c r="I190" s="401"/>
      <c r="J190" s="401"/>
      <c r="K190" s="401"/>
      <c r="L190" s="401"/>
      <c r="M190" s="401"/>
      <c r="N190" s="401"/>
      <c r="O190" s="401"/>
      <c r="P190" s="401"/>
      <c r="Q190" s="401"/>
      <c r="R190" s="401"/>
      <c r="S190" s="401"/>
      <c r="T190" s="401"/>
      <c r="U190" s="401"/>
    </row>
    <row r="191" spans="3:21">
      <c r="C191" s="401"/>
      <c r="D191" s="401"/>
      <c r="E191" s="401"/>
      <c r="F191" s="401"/>
      <c r="G191" s="401"/>
      <c r="H191" s="401"/>
      <c r="I191" s="401"/>
      <c r="J191" s="401"/>
      <c r="K191" s="401"/>
      <c r="L191" s="401"/>
      <c r="M191" s="401"/>
      <c r="N191" s="401"/>
      <c r="O191" s="401"/>
      <c r="P191" s="401"/>
      <c r="Q191" s="401"/>
      <c r="R191" s="401"/>
      <c r="S191" s="401"/>
      <c r="T191" s="401"/>
      <c r="U191" s="401"/>
    </row>
    <row r="192" spans="3:21">
      <c r="C192" s="401"/>
      <c r="D192" s="401"/>
      <c r="E192" s="401"/>
      <c r="F192" s="401"/>
      <c r="G192" s="401"/>
      <c r="H192" s="401"/>
      <c r="I192" s="401"/>
      <c r="J192" s="401"/>
      <c r="K192" s="401"/>
      <c r="L192" s="401"/>
      <c r="M192" s="401"/>
      <c r="N192" s="401"/>
      <c r="O192" s="401"/>
      <c r="P192" s="401"/>
      <c r="Q192" s="401"/>
      <c r="R192" s="401"/>
      <c r="S192" s="401"/>
      <c r="T192" s="401"/>
      <c r="U192" s="401"/>
    </row>
    <row r="193" spans="3:21">
      <c r="C193" s="401"/>
      <c r="D193" s="401"/>
      <c r="E193" s="401"/>
      <c r="F193" s="401"/>
      <c r="G193" s="401"/>
      <c r="H193" s="401"/>
      <c r="I193" s="401"/>
      <c r="J193" s="401"/>
      <c r="K193" s="401"/>
      <c r="L193" s="401"/>
      <c r="M193" s="401"/>
      <c r="N193" s="401"/>
      <c r="O193" s="401"/>
      <c r="P193" s="401"/>
      <c r="Q193" s="401"/>
      <c r="R193" s="401"/>
      <c r="S193" s="401"/>
      <c r="T193" s="401"/>
      <c r="U193" s="401"/>
    </row>
    <row r="194" spans="3:21">
      <c r="C194" s="401"/>
      <c r="D194" s="401"/>
      <c r="E194" s="401"/>
      <c r="F194" s="401"/>
      <c r="G194" s="401"/>
      <c r="H194" s="401"/>
      <c r="I194" s="401"/>
      <c r="J194" s="401"/>
      <c r="K194" s="401"/>
      <c r="L194" s="401"/>
      <c r="M194" s="401"/>
      <c r="N194" s="401"/>
      <c r="O194" s="401"/>
      <c r="P194" s="401"/>
      <c r="Q194" s="401"/>
      <c r="R194" s="401"/>
      <c r="S194" s="401"/>
      <c r="T194" s="401"/>
      <c r="U194" s="401"/>
    </row>
    <row r="195" spans="3:21">
      <c r="C195" s="401"/>
      <c r="D195" s="401"/>
      <c r="E195" s="401"/>
      <c r="F195" s="401"/>
      <c r="G195" s="401"/>
      <c r="H195" s="401"/>
      <c r="I195" s="401"/>
      <c r="J195" s="401"/>
      <c r="K195" s="401"/>
      <c r="L195" s="401"/>
      <c r="M195" s="401"/>
      <c r="N195" s="401"/>
      <c r="O195" s="401"/>
      <c r="P195" s="401"/>
      <c r="Q195" s="401"/>
      <c r="R195" s="401"/>
      <c r="S195" s="401"/>
      <c r="T195" s="401"/>
      <c r="U195" s="401"/>
    </row>
    <row r="196" spans="3:21">
      <c r="C196" s="401"/>
      <c r="D196" s="401"/>
      <c r="E196" s="401"/>
      <c r="F196" s="401"/>
      <c r="G196" s="401"/>
      <c r="H196" s="401"/>
      <c r="I196" s="401"/>
      <c r="J196" s="401"/>
      <c r="K196" s="401"/>
      <c r="L196" s="401"/>
      <c r="M196" s="401"/>
      <c r="N196" s="401"/>
      <c r="O196" s="401"/>
      <c r="P196" s="401"/>
      <c r="Q196" s="401"/>
      <c r="R196" s="401"/>
      <c r="S196" s="401"/>
      <c r="T196" s="401"/>
      <c r="U196" s="401"/>
    </row>
    <row r="197" spans="3:21">
      <c r="C197" s="401"/>
      <c r="D197" s="401"/>
      <c r="E197" s="401"/>
      <c r="F197" s="401"/>
      <c r="G197" s="401"/>
      <c r="H197" s="401"/>
      <c r="I197" s="401"/>
      <c r="J197" s="401"/>
      <c r="K197" s="401"/>
      <c r="L197" s="401"/>
      <c r="M197" s="401"/>
      <c r="N197" s="401"/>
      <c r="O197" s="401"/>
      <c r="P197" s="401"/>
      <c r="Q197" s="401"/>
      <c r="R197" s="401"/>
      <c r="S197" s="401"/>
      <c r="T197" s="401"/>
      <c r="U197" s="401"/>
    </row>
    <row r="198" spans="3:21">
      <c r="C198" s="401"/>
      <c r="D198" s="401"/>
      <c r="E198" s="401"/>
      <c r="F198" s="401"/>
      <c r="G198" s="401"/>
      <c r="H198" s="401"/>
      <c r="I198" s="401"/>
      <c r="J198" s="401"/>
      <c r="K198" s="401"/>
      <c r="L198" s="401"/>
      <c r="M198" s="401"/>
      <c r="N198" s="401"/>
      <c r="O198" s="401"/>
      <c r="P198" s="401"/>
      <c r="Q198" s="401"/>
      <c r="R198" s="401"/>
      <c r="S198" s="401"/>
      <c r="T198" s="401"/>
      <c r="U198" s="401"/>
    </row>
    <row r="199" spans="3:21">
      <c r="C199" s="401"/>
      <c r="D199" s="401"/>
      <c r="E199" s="401"/>
      <c r="F199" s="401"/>
      <c r="G199" s="401"/>
      <c r="H199" s="401"/>
      <c r="I199" s="401"/>
      <c r="J199" s="401"/>
      <c r="K199" s="401"/>
      <c r="L199" s="401"/>
      <c r="M199" s="401"/>
      <c r="N199" s="401"/>
      <c r="O199" s="401"/>
      <c r="P199" s="401"/>
      <c r="Q199" s="401"/>
      <c r="R199" s="401"/>
      <c r="S199" s="401"/>
      <c r="T199" s="401"/>
      <c r="U199" s="401"/>
    </row>
    <row r="200" spans="3:21">
      <c r="C200" s="401"/>
      <c r="D200" s="401"/>
      <c r="E200" s="401"/>
      <c r="F200" s="401"/>
      <c r="G200" s="401"/>
      <c r="H200" s="401"/>
      <c r="I200" s="401"/>
      <c r="J200" s="401"/>
      <c r="K200" s="401"/>
      <c r="L200" s="401"/>
      <c r="M200" s="401"/>
      <c r="N200" s="401"/>
      <c r="O200" s="401"/>
      <c r="P200" s="401"/>
      <c r="Q200" s="401"/>
      <c r="R200" s="401"/>
      <c r="S200" s="401"/>
      <c r="T200" s="401"/>
      <c r="U200" s="401"/>
    </row>
    <row r="201" spans="3:21">
      <c r="C201" s="401"/>
      <c r="D201" s="401"/>
      <c r="E201" s="401"/>
      <c r="F201" s="401"/>
      <c r="G201" s="401"/>
      <c r="H201" s="401"/>
      <c r="I201" s="401"/>
      <c r="J201" s="401"/>
      <c r="K201" s="401"/>
      <c r="L201" s="401"/>
      <c r="M201" s="401"/>
      <c r="N201" s="401"/>
      <c r="O201" s="401"/>
      <c r="P201" s="401"/>
      <c r="Q201" s="401"/>
      <c r="R201" s="401"/>
      <c r="S201" s="401"/>
      <c r="T201" s="401"/>
      <c r="U201" s="401"/>
    </row>
    <row r="202" spans="3:21">
      <c r="C202" s="401"/>
      <c r="D202" s="401"/>
      <c r="E202" s="401"/>
      <c r="F202" s="401"/>
      <c r="G202" s="401"/>
      <c r="H202" s="401"/>
      <c r="I202" s="401"/>
      <c r="J202" s="401"/>
      <c r="K202" s="401"/>
      <c r="L202" s="401"/>
      <c r="M202" s="401"/>
      <c r="N202" s="401"/>
      <c r="O202" s="401"/>
      <c r="P202" s="401"/>
      <c r="Q202" s="401"/>
      <c r="R202" s="401"/>
      <c r="S202" s="401"/>
      <c r="T202" s="401"/>
      <c r="U202" s="401"/>
    </row>
    <row r="203" spans="3:21">
      <c r="C203" s="401"/>
      <c r="D203" s="401"/>
      <c r="E203" s="401"/>
      <c r="F203" s="401"/>
      <c r="G203" s="401"/>
      <c r="H203" s="401"/>
      <c r="I203" s="401"/>
      <c r="J203" s="401"/>
      <c r="K203" s="401"/>
      <c r="L203" s="401"/>
      <c r="M203" s="401"/>
      <c r="N203" s="401"/>
      <c r="O203" s="401"/>
      <c r="P203" s="401"/>
      <c r="Q203" s="401"/>
      <c r="R203" s="401"/>
      <c r="S203" s="401"/>
      <c r="T203" s="401"/>
      <c r="U203" s="401"/>
    </row>
    <row r="204" spans="3:21">
      <c r="C204" s="401"/>
      <c r="D204" s="401"/>
      <c r="E204" s="401"/>
      <c r="F204" s="401"/>
      <c r="G204" s="401"/>
      <c r="H204" s="401"/>
      <c r="I204" s="401"/>
      <c r="J204" s="401"/>
      <c r="K204" s="401"/>
      <c r="L204" s="401"/>
      <c r="M204" s="401"/>
      <c r="N204" s="401"/>
      <c r="O204" s="401"/>
      <c r="P204" s="401"/>
      <c r="Q204" s="401"/>
      <c r="R204" s="401"/>
      <c r="S204" s="401"/>
      <c r="T204" s="401"/>
      <c r="U204" s="401"/>
    </row>
    <row r="205" spans="3:21">
      <c r="C205" s="401"/>
      <c r="D205" s="401"/>
      <c r="E205" s="401"/>
      <c r="F205" s="401"/>
      <c r="G205" s="401"/>
      <c r="H205" s="401"/>
      <c r="I205" s="401"/>
      <c r="J205" s="401"/>
      <c r="K205" s="401"/>
      <c r="L205" s="401"/>
      <c r="M205" s="401"/>
      <c r="N205" s="401"/>
      <c r="O205" s="401"/>
      <c r="P205" s="401"/>
      <c r="Q205" s="401"/>
      <c r="R205" s="401"/>
      <c r="S205" s="401"/>
      <c r="T205" s="401"/>
      <c r="U205" s="401"/>
    </row>
    <row r="206" spans="3:21">
      <c r="C206" s="401"/>
      <c r="D206" s="401"/>
      <c r="E206" s="401"/>
      <c r="F206" s="401"/>
      <c r="G206" s="401"/>
      <c r="H206" s="401"/>
      <c r="I206" s="401"/>
      <c r="J206" s="401"/>
      <c r="K206" s="401"/>
      <c r="L206" s="401"/>
      <c r="M206" s="401"/>
      <c r="N206" s="401"/>
      <c r="O206" s="401"/>
      <c r="P206" s="401"/>
      <c r="Q206" s="401"/>
      <c r="R206" s="401"/>
      <c r="S206" s="401"/>
      <c r="T206" s="401"/>
      <c r="U206" s="401"/>
    </row>
    <row r="207" spans="3:21">
      <c r="C207" s="401"/>
      <c r="D207" s="401"/>
      <c r="E207" s="401"/>
      <c r="F207" s="401"/>
      <c r="G207" s="401"/>
      <c r="H207" s="401"/>
      <c r="I207" s="401"/>
      <c r="J207" s="401"/>
      <c r="K207" s="401"/>
      <c r="L207" s="401"/>
      <c r="M207" s="401"/>
      <c r="N207" s="401"/>
      <c r="O207" s="401"/>
      <c r="P207" s="401"/>
      <c r="Q207" s="401"/>
      <c r="R207" s="401"/>
      <c r="S207" s="401"/>
      <c r="T207" s="401"/>
      <c r="U207" s="401"/>
    </row>
    <row r="208" spans="3:21">
      <c r="C208" s="401"/>
      <c r="D208" s="401"/>
      <c r="E208" s="401"/>
      <c r="F208" s="401"/>
      <c r="G208" s="401"/>
      <c r="H208" s="401"/>
      <c r="I208" s="401"/>
      <c r="J208" s="401"/>
      <c r="K208" s="401"/>
      <c r="L208" s="401"/>
      <c r="M208" s="401"/>
      <c r="N208" s="401"/>
      <c r="O208" s="401"/>
      <c r="P208" s="401"/>
      <c r="Q208" s="401"/>
      <c r="R208" s="401"/>
      <c r="S208" s="401"/>
      <c r="T208" s="401"/>
      <c r="U208" s="401"/>
    </row>
    <row r="209" spans="3:21">
      <c r="C209" s="401"/>
      <c r="D209" s="401"/>
      <c r="E209" s="401"/>
      <c r="F209" s="401"/>
      <c r="G209" s="401"/>
      <c r="H209" s="401"/>
      <c r="I209" s="401"/>
      <c r="J209" s="401"/>
      <c r="K209" s="401"/>
      <c r="L209" s="401"/>
      <c r="M209" s="401"/>
      <c r="N209" s="401"/>
      <c r="O209" s="401"/>
      <c r="P209" s="401"/>
      <c r="Q209" s="401"/>
      <c r="R209" s="401"/>
      <c r="S209" s="401"/>
      <c r="T209" s="401"/>
      <c r="U209" s="401"/>
    </row>
    <row r="210" spans="3:21">
      <c r="C210" s="401"/>
      <c r="D210" s="401"/>
      <c r="E210" s="401"/>
      <c r="F210" s="401"/>
      <c r="G210" s="401"/>
      <c r="H210" s="401"/>
      <c r="I210" s="401"/>
      <c r="J210" s="401"/>
      <c r="K210" s="401"/>
      <c r="L210" s="401"/>
      <c r="M210" s="401"/>
      <c r="N210" s="401"/>
      <c r="O210" s="401"/>
      <c r="P210" s="401"/>
      <c r="Q210" s="401"/>
      <c r="R210" s="401"/>
      <c r="S210" s="401"/>
      <c r="T210" s="401"/>
      <c r="U210" s="401"/>
    </row>
    <row r="211" spans="3:21">
      <c r="C211" s="401"/>
      <c r="D211" s="401"/>
      <c r="E211" s="401"/>
      <c r="F211" s="401"/>
      <c r="G211" s="401"/>
      <c r="H211" s="401"/>
      <c r="I211" s="401"/>
      <c r="J211" s="401"/>
      <c r="K211" s="401"/>
      <c r="L211" s="401"/>
      <c r="M211" s="401"/>
      <c r="N211" s="401"/>
      <c r="O211" s="401"/>
      <c r="P211" s="401"/>
      <c r="Q211" s="401"/>
      <c r="R211" s="401"/>
      <c r="S211" s="401"/>
      <c r="T211" s="401"/>
      <c r="U211" s="401"/>
    </row>
    <row r="212" spans="3:21">
      <c r="C212" s="401"/>
      <c r="D212" s="401"/>
      <c r="E212" s="401"/>
      <c r="F212" s="401"/>
      <c r="G212" s="401"/>
      <c r="H212" s="401"/>
      <c r="I212" s="401"/>
      <c r="J212" s="401"/>
      <c r="K212" s="401"/>
      <c r="L212" s="401"/>
      <c r="M212" s="401"/>
      <c r="N212" s="401"/>
      <c r="O212" s="401"/>
      <c r="P212" s="401"/>
      <c r="Q212" s="401"/>
      <c r="R212" s="401"/>
      <c r="S212" s="401"/>
      <c r="T212" s="401"/>
      <c r="U212" s="401"/>
    </row>
    <row r="213" spans="3:21">
      <c r="C213" s="401"/>
      <c r="D213" s="401"/>
      <c r="E213" s="401"/>
      <c r="F213" s="401"/>
      <c r="G213" s="401"/>
      <c r="H213" s="401"/>
      <c r="I213" s="401"/>
      <c r="J213" s="401"/>
      <c r="K213" s="401"/>
      <c r="L213" s="401"/>
      <c r="M213" s="401"/>
      <c r="N213" s="401"/>
      <c r="O213" s="401"/>
      <c r="P213" s="401"/>
      <c r="Q213" s="401"/>
      <c r="R213" s="401"/>
      <c r="S213" s="401"/>
      <c r="T213" s="401"/>
      <c r="U213" s="401"/>
    </row>
    <row r="214" spans="3:21">
      <c r="C214" s="401"/>
      <c r="D214" s="401"/>
      <c r="E214" s="401"/>
      <c r="F214" s="401"/>
      <c r="G214" s="401"/>
      <c r="H214" s="401"/>
      <c r="I214" s="401"/>
      <c r="J214" s="401"/>
      <c r="K214" s="401"/>
      <c r="L214" s="401"/>
      <c r="M214" s="401"/>
      <c r="N214" s="401"/>
      <c r="O214" s="401"/>
      <c r="P214" s="401"/>
      <c r="Q214" s="401"/>
      <c r="R214" s="401"/>
      <c r="S214" s="401"/>
      <c r="T214" s="401"/>
      <c r="U214" s="401"/>
    </row>
    <row r="215" spans="3:21">
      <c r="C215" s="401"/>
      <c r="D215" s="401"/>
      <c r="E215" s="401"/>
      <c r="F215" s="401"/>
      <c r="G215" s="401"/>
      <c r="H215" s="401"/>
      <c r="I215" s="401"/>
      <c r="J215" s="401"/>
      <c r="K215" s="401"/>
      <c r="L215" s="401"/>
      <c r="M215" s="401"/>
      <c r="N215" s="401"/>
      <c r="O215" s="401"/>
      <c r="P215" s="401"/>
      <c r="Q215" s="401"/>
      <c r="R215" s="401"/>
      <c r="S215" s="401"/>
      <c r="T215" s="401"/>
      <c r="U215" s="401"/>
    </row>
    <row r="216" spans="3:21">
      <c r="C216" s="401"/>
      <c r="D216" s="401"/>
      <c r="E216" s="401"/>
      <c r="F216" s="401"/>
      <c r="G216" s="401"/>
      <c r="H216" s="401"/>
      <c r="I216" s="401"/>
      <c r="J216" s="401"/>
      <c r="K216" s="401"/>
      <c r="L216" s="401"/>
      <c r="M216" s="401"/>
      <c r="N216" s="401"/>
      <c r="O216" s="401"/>
      <c r="P216" s="401"/>
      <c r="Q216" s="401"/>
      <c r="R216" s="401"/>
      <c r="S216" s="401"/>
      <c r="T216" s="401"/>
      <c r="U216" s="401"/>
    </row>
    <row r="217" spans="3:21">
      <c r="C217" s="401"/>
      <c r="D217" s="401"/>
      <c r="E217" s="401"/>
      <c r="F217" s="401"/>
      <c r="G217" s="401"/>
      <c r="H217" s="401"/>
      <c r="I217" s="401"/>
      <c r="J217" s="401"/>
      <c r="K217" s="401"/>
      <c r="L217" s="401"/>
      <c r="M217" s="401"/>
      <c r="N217" s="401"/>
      <c r="O217" s="401"/>
      <c r="P217" s="401"/>
      <c r="Q217" s="401"/>
      <c r="R217" s="401"/>
      <c r="S217" s="401"/>
      <c r="T217" s="401"/>
      <c r="U217" s="401"/>
    </row>
    <row r="218" spans="3:21">
      <c r="C218" s="401"/>
      <c r="D218" s="401"/>
      <c r="E218" s="401"/>
      <c r="F218" s="401"/>
      <c r="G218" s="401"/>
      <c r="H218" s="401"/>
      <c r="I218" s="401"/>
      <c r="J218" s="401"/>
      <c r="K218" s="401"/>
      <c r="L218" s="401"/>
      <c r="M218" s="401"/>
      <c r="N218" s="401"/>
      <c r="O218" s="401"/>
      <c r="P218" s="401"/>
      <c r="Q218" s="401"/>
      <c r="R218" s="401"/>
      <c r="S218" s="401"/>
      <c r="T218" s="401"/>
      <c r="U218" s="401"/>
    </row>
    <row r="219" spans="3:21">
      <c r="C219" s="401"/>
      <c r="D219" s="401"/>
      <c r="E219" s="401"/>
      <c r="F219" s="401"/>
      <c r="G219" s="401"/>
      <c r="H219" s="401"/>
      <c r="I219" s="401"/>
      <c r="J219" s="401"/>
      <c r="K219" s="401"/>
      <c r="L219" s="401"/>
      <c r="M219" s="401"/>
      <c r="N219" s="401"/>
      <c r="O219" s="401"/>
      <c r="P219" s="401"/>
      <c r="Q219" s="401"/>
      <c r="R219" s="401"/>
      <c r="S219" s="401"/>
      <c r="T219" s="401"/>
      <c r="U219" s="401"/>
    </row>
    <row r="220" spans="3:21">
      <c r="C220" s="401"/>
      <c r="D220" s="401"/>
      <c r="E220" s="401"/>
      <c r="F220" s="401"/>
      <c r="G220" s="401"/>
      <c r="H220" s="401"/>
      <c r="I220" s="401"/>
      <c r="J220" s="401"/>
      <c r="K220" s="401"/>
      <c r="L220" s="401"/>
      <c r="M220" s="401"/>
      <c r="N220" s="401"/>
      <c r="O220" s="401"/>
      <c r="P220" s="401"/>
      <c r="Q220" s="401"/>
      <c r="R220" s="401"/>
      <c r="S220" s="401"/>
      <c r="T220" s="401"/>
      <c r="U220" s="401"/>
    </row>
    <row r="221" spans="3:21">
      <c r="C221" s="401"/>
      <c r="D221" s="401"/>
      <c r="E221" s="401"/>
      <c r="F221" s="401"/>
      <c r="G221" s="401"/>
      <c r="H221" s="401"/>
      <c r="I221" s="401"/>
      <c r="J221" s="401"/>
      <c r="K221" s="401"/>
      <c r="L221" s="401"/>
      <c r="M221" s="401"/>
      <c r="N221" s="401"/>
      <c r="O221" s="401"/>
      <c r="P221" s="401"/>
      <c r="Q221" s="401"/>
      <c r="R221" s="401"/>
      <c r="S221" s="401"/>
      <c r="T221" s="401"/>
      <c r="U221" s="401"/>
    </row>
    <row r="222" spans="3:21">
      <c r="C222" s="401"/>
      <c r="D222" s="401"/>
      <c r="E222" s="401"/>
      <c r="F222" s="401"/>
      <c r="G222" s="401"/>
      <c r="H222" s="401"/>
      <c r="I222" s="401"/>
      <c r="J222" s="401"/>
      <c r="K222" s="401"/>
      <c r="L222" s="401"/>
      <c r="M222" s="401"/>
      <c r="N222" s="401"/>
      <c r="O222" s="401"/>
      <c r="P222" s="401"/>
      <c r="Q222" s="401"/>
      <c r="R222" s="401"/>
      <c r="S222" s="401"/>
      <c r="T222" s="401"/>
      <c r="U222" s="401"/>
    </row>
    <row r="223" spans="3:21">
      <c r="C223" s="401"/>
      <c r="D223" s="401"/>
      <c r="E223" s="401"/>
      <c r="F223" s="401"/>
      <c r="G223" s="401"/>
      <c r="H223" s="401"/>
      <c r="I223" s="401"/>
      <c r="J223" s="401"/>
      <c r="K223" s="401"/>
      <c r="L223" s="401"/>
      <c r="M223" s="401"/>
      <c r="N223" s="401"/>
      <c r="O223" s="401"/>
      <c r="P223" s="401"/>
      <c r="Q223" s="401"/>
      <c r="R223" s="401"/>
      <c r="S223" s="401"/>
      <c r="T223" s="401"/>
      <c r="U223" s="401"/>
    </row>
    <row r="224" spans="3:21">
      <c r="C224" s="401"/>
      <c r="D224" s="401"/>
      <c r="E224" s="401"/>
      <c r="F224" s="401"/>
      <c r="G224" s="401"/>
      <c r="H224" s="401"/>
      <c r="I224" s="401"/>
      <c r="J224" s="401"/>
      <c r="K224" s="401"/>
      <c r="L224" s="401"/>
      <c r="M224" s="401"/>
      <c r="N224" s="401"/>
      <c r="O224" s="401"/>
      <c r="P224" s="401"/>
      <c r="Q224" s="401"/>
      <c r="R224" s="401"/>
      <c r="S224" s="401"/>
      <c r="T224" s="401"/>
      <c r="U224" s="401"/>
    </row>
    <row r="225" spans="3:21">
      <c r="C225" s="401"/>
      <c r="D225" s="401"/>
      <c r="E225" s="401"/>
      <c r="F225" s="401"/>
      <c r="G225" s="401"/>
      <c r="H225" s="401"/>
      <c r="I225" s="401"/>
      <c r="J225" s="401"/>
      <c r="K225" s="401"/>
      <c r="L225" s="401"/>
      <c r="M225" s="401"/>
      <c r="N225" s="401"/>
      <c r="O225" s="401"/>
      <c r="P225" s="401"/>
      <c r="Q225" s="401"/>
      <c r="R225" s="401"/>
      <c r="S225" s="401"/>
      <c r="T225" s="401"/>
      <c r="U225" s="401"/>
    </row>
    <row r="226" spans="3:21">
      <c r="C226" s="401"/>
      <c r="D226" s="401"/>
      <c r="E226" s="401"/>
      <c r="F226" s="401"/>
      <c r="G226" s="401"/>
      <c r="H226" s="401"/>
      <c r="I226" s="401"/>
      <c r="J226" s="401"/>
      <c r="K226" s="401"/>
      <c r="L226" s="401"/>
      <c r="M226" s="401"/>
      <c r="N226" s="401"/>
      <c r="O226" s="401"/>
      <c r="P226" s="401"/>
      <c r="Q226" s="401"/>
      <c r="R226" s="401"/>
      <c r="S226" s="401"/>
      <c r="T226" s="401"/>
      <c r="U226" s="401"/>
    </row>
    <row r="227" spans="3:21">
      <c r="C227" s="401"/>
      <c r="D227" s="401"/>
      <c r="E227" s="401"/>
      <c r="F227" s="401"/>
      <c r="G227" s="401"/>
      <c r="H227" s="401"/>
      <c r="I227" s="401"/>
      <c r="J227" s="401"/>
      <c r="K227" s="401"/>
      <c r="L227" s="401"/>
      <c r="M227" s="401"/>
      <c r="N227" s="401"/>
      <c r="O227" s="401"/>
      <c r="P227" s="401"/>
      <c r="Q227" s="401"/>
      <c r="R227" s="401"/>
      <c r="S227" s="401"/>
      <c r="T227" s="401"/>
      <c r="U227" s="401"/>
    </row>
    <row r="228" spans="3:21">
      <c r="C228" s="401"/>
      <c r="D228" s="401"/>
      <c r="E228" s="401"/>
      <c r="F228" s="401"/>
      <c r="G228" s="401"/>
      <c r="H228" s="401"/>
      <c r="I228" s="401"/>
      <c r="J228" s="401"/>
      <c r="K228" s="401"/>
      <c r="L228" s="401"/>
      <c r="M228" s="401"/>
      <c r="N228" s="401"/>
      <c r="O228" s="401"/>
      <c r="P228" s="401"/>
      <c r="Q228" s="401"/>
      <c r="R228" s="401"/>
      <c r="S228" s="401"/>
      <c r="T228" s="401"/>
      <c r="U228" s="401"/>
    </row>
    <row r="229" spans="3:21">
      <c r="C229" s="401"/>
      <c r="D229" s="401"/>
      <c r="E229" s="401"/>
      <c r="F229" s="401"/>
      <c r="G229" s="401"/>
      <c r="H229" s="401"/>
      <c r="I229" s="401"/>
      <c r="J229" s="401"/>
      <c r="K229" s="401"/>
      <c r="L229" s="401"/>
      <c r="M229" s="401"/>
      <c r="N229" s="401"/>
      <c r="O229" s="401"/>
      <c r="P229" s="401"/>
      <c r="Q229" s="401"/>
      <c r="R229" s="401"/>
      <c r="S229" s="401"/>
      <c r="T229" s="401"/>
      <c r="U229" s="401"/>
    </row>
    <row r="230" spans="3:21">
      <c r="C230" s="401"/>
      <c r="D230" s="401"/>
      <c r="E230" s="401"/>
      <c r="F230" s="401"/>
      <c r="G230" s="401"/>
      <c r="H230" s="401"/>
      <c r="I230" s="401"/>
      <c r="J230" s="401"/>
      <c r="K230" s="401"/>
      <c r="L230" s="401"/>
      <c r="M230" s="401"/>
      <c r="N230" s="401"/>
      <c r="O230" s="401"/>
      <c r="P230" s="401"/>
      <c r="Q230" s="401"/>
      <c r="R230" s="401"/>
      <c r="S230" s="401"/>
      <c r="T230" s="401"/>
      <c r="U230" s="401"/>
    </row>
    <row r="231" spans="3:21">
      <c r="C231" s="401"/>
      <c r="D231" s="401"/>
      <c r="E231" s="401"/>
      <c r="F231" s="401"/>
      <c r="G231" s="401"/>
      <c r="H231" s="401"/>
      <c r="I231" s="401"/>
      <c r="J231" s="401"/>
      <c r="K231" s="401"/>
      <c r="L231" s="401"/>
      <c r="M231" s="401"/>
      <c r="N231" s="401"/>
      <c r="O231" s="401"/>
      <c r="P231" s="401"/>
      <c r="Q231" s="401"/>
      <c r="R231" s="401"/>
      <c r="S231" s="401"/>
      <c r="T231" s="401"/>
      <c r="U231" s="401"/>
    </row>
    <row r="232" spans="3:21">
      <c r="C232" s="401"/>
      <c r="D232" s="401"/>
      <c r="E232" s="401"/>
      <c r="F232" s="401"/>
      <c r="G232" s="401"/>
      <c r="H232" s="401"/>
      <c r="I232" s="401"/>
      <c r="J232" s="401"/>
      <c r="K232" s="401"/>
      <c r="L232" s="401"/>
      <c r="M232" s="401"/>
      <c r="N232" s="401"/>
      <c r="O232" s="401"/>
      <c r="P232" s="401"/>
      <c r="Q232" s="401"/>
      <c r="R232" s="401"/>
      <c r="S232" s="401"/>
      <c r="T232" s="401"/>
      <c r="U232" s="401"/>
    </row>
    <row r="233" spans="3:21">
      <c r="C233" s="401"/>
      <c r="D233" s="401"/>
      <c r="E233" s="401"/>
      <c r="F233" s="401"/>
      <c r="G233" s="401"/>
      <c r="H233" s="401"/>
      <c r="I233" s="401"/>
      <c r="J233" s="401"/>
      <c r="K233" s="401"/>
      <c r="L233" s="401"/>
      <c r="M233" s="401"/>
      <c r="N233" s="401"/>
      <c r="O233" s="401"/>
      <c r="P233" s="401"/>
      <c r="Q233" s="401"/>
      <c r="R233" s="401"/>
      <c r="S233" s="401"/>
      <c r="T233" s="401"/>
      <c r="U233" s="401"/>
    </row>
    <row r="234" spans="3:21">
      <c r="C234" s="401"/>
      <c r="D234" s="401"/>
      <c r="E234" s="401"/>
      <c r="F234" s="401"/>
      <c r="G234" s="401"/>
      <c r="H234" s="401"/>
      <c r="I234" s="401"/>
      <c r="J234" s="401"/>
      <c r="K234" s="401"/>
      <c r="L234" s="401"/>
      <c r="M234" s="401"/>
      <c r="N234" s="401"/>
      <c r="O234" s="401"/>
      <c r="P234" s="401"/>
      <c r="Q234" s="401"/>
      <c r="R234" s="401"/>
      <c r="S234" s="401"/>
      <c r="T234" s="401"/>
      <c r="U234" s="401"/>
    </row>
    <row r="235" spans="3:21">
      <c r="C235" s="401"/>
      <c r="D235" s="401"/>
      <c r="E235" s="401"/>
      <c r="F235" s="401"/>
      <c r="G235" s="401"/>
      <c r="H235" s="401"/>
      <c r="I235" s="401"/>
      <c r="J235" s="401"/>
      <c r="K235" s="401"/>
      <c r="L235" s="401"/>
      <c r="M235" s="401"/>
      <c r="N235" s="401"/>
      <c r="O235" s="401"/>
      <c r="P235" s="401"/>
      <c r="Q235" s="401"/>
      <c r="R235" s="401"/>
      <c r="S235" s="401"/>
      <c r="T235" s="401"/>
      <c r="U235" s="401"/>
    </row>
    <row r="236" spans="3:21">
      <c r="C236" s="401"/>
      <c r="D236" s="401"/>
      <c r="E236" s="401"/>
      <c r="F236" s="401"/>
      <c r="G236" s="401"/>
      <c r="H236" s="401"/>
      <c r="I236" s="401"/>
      <c r="J236" s="401"/>
      <c r="K236" s="401"/>
      <c r="L236" s="401"/>
      <c r="M236" s="401"/>
      <c r="N236" s="401"/>
      <c r="O236" s="401"/>
      <c r="P236" s="401"/>
      <c r="Q236" s="401"/>
      <c r="R236" s="401"/>
      <c r="S236" s="401"/>
      <c r="T236" s="401"/>
      <c r="U236" s="401"/>
    </row>
    <row r="237" spans="3:21">
      <c r="C237" s="401"/>
      <c r="D237" s="401"/>
      <c r="E237" s="401"/>
      <c r="F237" s="401"/>
      <c r="G237" s="401"/>
      <c r="H237" s="401"/>
      <c r="I237" s="401"/>
      <c r="J237" s="401"/>
      <c r="K237" s="401"/>
      <c r="L237" s="401"/>
      <c r="M237" s="401"/>
      <c r="N237" s="401"/>
      <c r="O237" s="401"/>
      <c r="P237" s="401"/>
      <c r="Q237" s="401"/>
      <c r="R237" s="401"/>
      <c r="S237" s="401"/>
      <c r="T237" s="401"/>
      <c r="U237" s="401"/>
    </row>
    <row r="238" spans="3:21">
      <c r="C238" s="401"/>
      <c r="D238" s="401"/>
      <c r="E238" s="401"/>
      <c r="F238" s="401"/>
      <c r="G238" s="401"/>
      <c r="H238" s="401"/>
      <c r="I238" s="401"/>
      <c r="J238" s="401"/>
      <c r="K238" s="401"/>
      <c r="L238" s="401"/>
      <c r="M238" s="401"/>
      <c r="N238" s="401"/>
      <c r="O238" s="401"/>
      <c r="P238" s="401"/>
      <c r="Q238" s="401"/>
      <c r="R238" s="401"/>
      <c r="S238" s="401"/>
      <c r="T238" s="401"/>
      <c r="U238" s="401"/>
    </row>
    <row r="239" spans="3:21">
      <c r="C239" s="401"/>
      <c r="D239" s="401"/>
      <c r="E239" s="401"/>
      <c r="F239" s="401"/>
      <c r="G239" s="401"/>
      <c r="H239" s="401"/>
      <c r="I239" s="401"/>
      <c r="J239" s="401"/>
      <c r="K239" s="401"/>
      <c r="L239" s="401"/>
      <c r="M239" s="401"/>
      <c r="N239" s="401"/>
      <c r="O239" s="401"/>
      <c r="P239" s="401"/>
      <c r="Q239" s="401"/>
      <c r="R239" s="401"/>
      <c r="S239" s="401"/>
      <c r="T239" s="401"/>
      <c r="U239" s="401"/>
    </row>
    <row r="240" spans="3:21">
      <c r="C240" s="401"/>
      <c r="D240" s="401"/>
      <c r="E240" s="401"/>
      <c r="F240" s="401"/>
      <c r="G240" s="401"/>
      <c r="H240" s="401"/>
      <c r="I240" s="401"/>
      <c r="J240" s="401"/>
      <c r="K240" s="401"/>
      <c r="L240" s="401"/>
      <c r="M240" s="401"/>
      <c r="N240" s="401"/>
      <c r="O240" s="401"/>
      <c r="P240" s="401"/>
      <c r="Q240" s="401"/>
      <c r="R240" s="401"/>
      <c r="S240" s="401"/>
      <c r="T240" s="401"/>
      <c r="U240" s="401"/>
    </row>
    <row r="241" spans="3:21">
      <c r="C241" s="401"/>
      <c r="D241" s="401"/>
      <c r="E241" s="401"/>
      <c r="F241" s="401"/>
      <c r="G241" s="401"/>
      <c r="H241" s="401"/>
      <c r="I241" s="401"/>
      <c r="J241" s="401"/>
      <c r="K241" s="401"/>
      <c r="L241" s="401"/>
      <c r="M241" s="401"/>
      <c r="N241" s="401"/>
      <c r="O241" s="401"/>
      <c r="P241" s="401"/>
      <c r="Q241" s="401"/>
      <c r="R241" s="401"/>
      <c r="S241" s="401"/>
      <c r="T241" s="401"/>
      <c r="U241" s="401"/>
    </row>
    <row r="242" spans="3:21">
      <c r="C242" s="401"/>
      <c r="D242" s="401"/>
      <c r="E242" s="401"/>
      <c r="F242" s="401"/>
      <c r="G242" s="401"/>
      <c r="H242" s="401"/>
      <c r="I242" s="401"/>
      <c r="J242" s="401"/>
      <c r="K242" s="401"/>
      <c r="L242" s="401"/>
      <c r="M242" s="401"/>
      <c r="N242" s="401"/>
      <c r="O242" s="401"/>
      <c r="P242" s="401"/>
      <c r="Q242" s="401"/>
      <c r="R242" s="401"/>
      <c r="S242" s="401"/>
      <c r="T242" s="401"/>
      <c r="U242" s="401"/>
    </row>
    <row r="243" spans="3:21">
      <c r="C243" s="401"/>
      <c r="D243" s="401"/>
      <c r="E243" s="401"/>
      <c r="F243" s="401"/>
      <c r="G243" s="401"/>
      <c r="H243" s="401"/>
      <c r="I243" s="401"/>
      <c r="J243" s="401"/>
      <c r="K243" s="401"/>
      <c r="L243" s="401"/>
      <c r="M243" s="401"/>
      <c r="N243" s="401"/>
      <c r="O243" s="401"/>
      <c r="P243" s="401"/>
      <c r="Q243" s="401"/>
      <c r="R243" s="401"/>
      <c r="S243" s="401"/>
      <c r="T243" s="401"/>
      <c r="U243" s="401"/>
    </row>
    <row r="244" spans="3:21">
      <c r="C244" s="401"/>
      <c r="D244" s="401"/>
      <c r="E244" s="401"/>
      <c r="F244" s="401"/>
      <c r="G244" s="401"/>
      <c r="H244" s="401"/>
      <c r="I244" s="401"/>
      <c r="J244" s="401"/>
      <c r="K244" s="401"/>
      <c r="L244" s="401"/>
      <c r="M244" s="401"/>
      <c r="N244" s="401"/>
      <c r="O244" s="401"/>
      <c r="P244" s="401"/>
      <c r="Q244" s="401"/>
      <c r="R244" s="401"/>
      <c r="S244" s="401"/>
      <c r="T244" s="401"/>
      <c r="U244" s="401"/>
    </row>
    <row r="245" spans="3:21">
      <c r="C245" s="401"/>
      <c r="D245" s="401"/>
      <c r="E245" s="401"/>
      <c r="F245" s="401"/>
      <c r="G245" s="401"/>
      <c r="H245" s="401"/>
      <c r="I245" s="401"/>
      <c r="J245" s="401"/>
      <c r="K245" s="401"/>
      <c r="L245" s="401"/>
      <c r="M245" s="401"/>
      <c r="N245" s="401"/>
      <c r="O245" s="401"/>
      <c r="P245" s="401"/>
      <c r="Q245" s="401"/>
      <c r="R245" s="401"/>
      <c r="S245" s="401"/>
      <c r="T245" s="401"/>
      <c r="U245" s="401"/>
    </row>
    <row r="246" spans="3:21">
      <c r="C246" s="401"/>
      <c r="D246" s="401"/>
      <c r="E246" s="401"/>
      <c r="F246" s="401"/>
      <c r="G246" s="401"/>
      <c r="H246" s="401"/>
      <c r="I246" s="401"/>
      <c r="J246" s="401"/>
      <c r="K246" s="401"/>
      <c r="L246" s="401"/>
      <c r="M246" s="401"/>
      <c r="N246" s="401"/>
      <c r="O246" s="401"/>
      <c r="P246" s="401"/>
      <c r="Q246" s="401"/>
      <c r="R246" s="401"/>
      <c r="S246" s="401"/>
      <c r="T246" s="401"/>
      <c r="U246" s="401"/>
    </row>
    <row r="247" spans="3:21">
      <c r="C247" s="401"/>
      <c r="D247" s="401"/>
      <c r="E247" s="401"/>
      <c r="F247" s="401"/>
      <c r="G247" s="401"/>
      <c r="H247" s="401"/>
      <c r="I247" s="401"/>
      <c r="J247" s="401"/>
      <c r="K247" s="401"/>
      <c r="L247" s="401"/>
      <c r="M247" s="401"/>
      <c r="N247" s="401"/>
      <c r="O247" s="401"/>
      <c r="P247" s="401"/>
      <c r="Q247" s="401"/>
      <c r="R247" s="401"/>
      <c r="S247" s="401"/>
      <c r="T247" s="401"/>
      <c r="U247" s="401"/>
    </row>
    <row r="248" spans="3:21">
      <c r="C248" s="401"/>
      <c r="D248" s="401"/>
      <c r="E248" s="401"/>
      <c r="F248" s="401"/>
      <c r="G248" s="401"/>
      <c r="H248" s="401"/>
      <c r="I248" s="401"/>
      <c r="J248" s="401"/>
      <c r="K248" s="401"/>
      <c r="L248" s="401"/>
      <c r="M248" s="401"/>
      <c r="N248" s="401"/>
      <c r="O248" s="401"/>
      <c r="P248" s="401"/>
      <c r="Q248" s="401"/>
      <c r="R248" s="401"/>
      <c r="S248" s="401"/>
      <c r="T248" s="401"/>
      <c r="U248" s="401"/>
    </row>
    <row r="249" spans="3:21">
      <c r="C249" s="401"/>
      <c r="D249" s="401"/>
      <c r="E249" s="401"/>
      <c r="F249" s="401"/>
      <c r="G249" s="401"/>
      <c r="H249" s="401"/>
      <c r="I249" s="401"/>
      <c r="J249" s="401"/>
      <c r="K249" s="401"/>
      <c r="L249" s="401"/>
      <c r="M249" s="401"/>
      <c r="N249" s="401"/>
      <c r="O249" s="401"/>
      <c r="P249" s="401"/>
      <c r="Q249" s="401"/>
      <c r="R249" s="401"/>
      <c r="S249" s="401"/>
      <c r="T249" s="401"/>
      <c r="U249" s="401"/>
    </row>
    <row r="250" spans="3:21">
      <c r="C250" s="401"/>
      <c r="D250" s="401"/>
      <c r="E250" s="401"/>
      <c r="F250" s="401"/>
      <c r="G250" s="401"/>
      <c r="H250" s="401"/>
      <c r="I250" s="401"/>
      <c r="J250" s="401"/>
      <c r="K250" s="401"/>
      <c r="L250" s="401"/>
      <c r="M250" s="401"/>
      <c r="N250" s="401"/>
      <c r="O250" s="401"/>
      <c r="P250" s="401"/>
      <c r="Q250" s="401"/>
      <c r="R250" s="401"/>
      <c r="S250" s="401"/>
      <c r="T250" s="401"/>
      <c r="U250" s="401"/>
    </row>
    <row r="251" spans="3:21">
      <c r="C251" s="401"/>
      <c r="D251" s="401"/>
      <c r="E251" s="401"/>
      <c r="F251" s="401"/>
      <c r="G251" s="401"/>
      <c r="H251" s="401"/>
      <c r="I251" s="401"/>
      <c r="J251" s="401"/>
      <c r="K251" s="401"/>
      <c r="L251" s="401"/>
      <c r="M251" s="401"/>
      <c r="N251" s="401"/>
      <c r="O251" s="401"/>
      <c r="P251" s="401"/>
      <c r="Q251" s="401"/>
      <c r="R251" s="401"/>
      <c r="S251" s="401"/>
      <c r="T251" s="401"/>
      <c r="U251" s="401"/>
    </row>
    <row r="252" spans="3:21">
      <c r="C252" s="401"/>
      <c r="D252" s="401"/>
      <c r="E252" s="401"/>
      <c r="F252" s="401"/>
      <c r="G252" s="401"/>
      <c r="H252" s="401"/>
      <c r="I252" s="401"/>
      <c r="J252" s="401"/>
      <c r="K252" s="401"/>
      <c r="L252" s="401"/>
      <c r="M252" s="401"/>
      <c r="N252" s="401"/>
      <c r="O252" s="401"/>
      <c r="P252" s="401"/>
      <c r="Q252" s="401"/>
      <c r="R252" s="401"/>
      <c r="S252" s="401"/>
      <c r="T252" s="401"/>
      <c r="U252" s="401"/>
    </row>
    <row r="253" spans="3:21">
      <c r="C253" s="401"/>
      <c r="D253" s="401"/>
      <c r="E253" s="401"/>
      <c r="F253" s="401"/>
      <c r="G253" s="401"/>
      <c r="H253" s="401"/>
      <c r="I253" s="401"/>
      <c r="J253" s="401"/>
      <c r="K253" s="401"/>
      <c r="L253" s="401"/>
      <c r="M253" s="401"/>
      <c r="N253" s="401"/>
      <c r="O253" s="401"/>
      <c r="P253" s="401"/>
      <c r="Q253" s="401"/>
      <c r="R253" s="401"/>
      <c r="S253" s="401"/>
      <c r="T253" s="401"/>
      <c r="U253" s="401"/>
    </row>
    <row r="254" spans="3:21">
      <c r="C254" s="401"/>
      <c r="D254" s="401"/>
      <c r="E254" s="401"/>
      <c r="F254" s="401"/>
      <c r="G254" s="401"/>
      <c r="H254" s="401"/>
      <c r="I254" s="401"/>
      <c r="J254" s="401"/>
      <c r="K254" s="401"/>
      <c r="L254" s="401"/>
      <c r="M254" s="401"/>
      <c r="N254" s="401"/>
      <c r="O254" s="401"/>
      <c r="P254" s="401"/>
      <c r="Q254" s="401"/>
      <c r="R254" s="401"/>
      <c r="S254" s="401"/>
      <c r="T254" s="401"/>
      <c r="U254" s="401"/>
    </row>
    <row r="255" spans="3:21">
      <c r="C255" s="401"/>
      <c r="D255" s="401"/>
      <c r="E255" s="401"/>
      <c r="F255" s="401"/>
      <c r="G255" s="401"/>
      <c r="H255" s="401"/>
      <c r="I255" s="401"/>
      <c r="J255" s="401"/>
      <c r="K255" s="401"/>
      <c r="L255" s="401"/>
      <c r="M255" s="401"/>
      <c r="N255" s="401"/>
      <c r="O255" s="401"/>
      <c r="P255" s="401"/>
      <c r="Q255" s="401"/>
      <c r="R255" s="401"/>
      <c r="S255" s="401"/>
      <c r="T255" s="401"/>
      <c r="U255" s="401"/>
    </row>
    <row r="256" spans="3:21">
      <c r="C256" s="401"/>
      <c r="D256" s="401"/>
      <c r="E256" s="401"/>
      <c r="F256" s="401"/>
      <c r="G256" s="401"/>
      <c r="H256" s="401"/>
      <c r="I256" s="401"/>
      <c r="J256" s="401"/>
      <c r="K256" s="401"/>
      <c r="L256" s="401"/>
      <c r="M256" s="401"/>
      <c r="N256" s="401"/>
      <c r="O256" s="401"/>
      <c r="P256" s="401"/>
      <c r="Q256" s="401"/>
      <c r="R256" s="401"/>
      <c r="S256" s="401"/>
      <c r="T256" s="401"/>
      <c r="U256" s="401"/>
    </row>
    <row r="257" spans="3:21">
      <c r="C257" s="401"/>
      <c r="D257" s="401"/>
      <c r="E257" s="401"/>
      <c r="F257" s="401"/>
      <c r="G257" s="401"/>
      <c r="H257" s="401"/>
      <c r="I257" s="401"/>
      <c r="J257" s="401"/>
      <c r="K257" s="401"/>
      <c r="L257" s="401"/>
      <c r="M257" s="401"/>
      <c r="N257" s="401"/>
      <c r="O257" s="401"/>
      <c r="P257" s="401"/>
      <c r="Q257" s="401"/>
      <c r="R257" s="401"/>
      <c r="S257" s="401"/>
      <c r="T257" s="401"/>
      <c r="U257" s="401"/>
    </row>
    <row r="258" spans="3:21">
      <c r="C258" s="401"/>
      <c r="D258" s="401"/>
      <c r="E258" s="401"/>
      <c r="F258" s="401"/>
      <c r="G258" s="401"/>
      <c r="H258" s="401"/>
      <c r="I258" s="401"/>
      <c r="J258" s="401"/>
      <c r="K258" s="401"/>
      <c r="L258" s="401"/>
      <c r="M258" s="401"/>
      <c r="N258" s="401"/>
      <c r="O258" s="401"/>
      <c r="P258" s="401"/>
      <c r="Q258" s="401"/>
      <c r="R258" s="401"/>
      <c r="S258" s="401"/>
      <c r="T258" s="401"/>
      <c r="U258" s="401"/>
    </row>
    <row r="259" spans="3:21">
      <c r="C259" s="401"/>
      <c r="D259" s="401"/>
      <c r="E259" s="401"/>
      <c r="F259" s="401"/>
      <c r="G259" s="401"/>
      <c r="H259" s="401"/>
      <c r="I259" s="401"/>
      <c r="J259" s="401"/>
      <c r="K259" s="401"/>
      <c r="L259" s="401"/>
      <c r="M259" s="401"/>
      <c r="N259" s="401"/>
      <c r="O259" s="401"/>
      <c r="P259" s="401"/>
      <c r="Q259" s="401"/>
      <c r="R259" s="401"/>
      <c r="S259" s="401"/>
      <c r="T259" s="401"/>
      <c r="U259" s="401"/>
    </row>
    <row r="260" spans="3:21">
      <c r="C260" s="401"/>
      <c r="D260" s="401"/>
      <c r="E260" s="401"/>
      <c r="F260" s="401"/>
      <c r="G260" s="401"/>
      <c r="H260" s="401"/>
      <c r="I260" s="401"/>
      <c r="J260" s="401"/>
      <c r="K260" s="401"/>
      <c r="L260" s="401"/>
      <c r="M260" s="401"/>
      <c r="N260" s="401"/>
      <c r="O260" s="401"/>
      <c r="P260" s="401"/>
      <c r="Q260" s="401"/>
      <c r="R260" s="401"/>
      <c r="S260" s="401"/>
      <c r="T260" s="401"/>
      <c r="U260" s="401"/>
    </row>
    <row r="261" spans="3:21">
      <c r="C261" s="401"/>
      <c r="D261" s="401"/>
      <c r="E261" s="401"/>
      <c r="F261" s="401"/>
      <c r="G261" s="401"/>
      <c r="H261" s="401"/>
      <c r="I261" s="401"/>
      <c r="J261" s="401"/>
      <c r="K261" s="401"/>
      <c r="L261" s="401"/>
      <c r="M261" s="401"/>
      <c r="N261" s="401"/>
      <c r="O261" s="401"/>
      <c r="P261" s="401"/>
      <c r="Q261" s="401"/>
      <c r="R261" s="401"/>
      <c r="S261" s="401"/>
      <c r="T261" s="401"/>
      <c r="U261" s="401"/>
    </row>
    <row r="262" spans="3:21">
      <c r="C262" s="401"/>
      <c r="D262" s="401"/>
      <c r="E262" s="401"/>
      <c r="F262" s="401"/>
      <c r="G262" s="401"/>
      <c r="H262" s="401"/>
      <c r="I262" s="401"/>
      <c r="J262" s="401"/>
      <c r="K262" s="401"/>
      <c r="L262" s="401"/>
      <c r="M262" s="401"/>
      <c r="N262" s="401"/>
      <c r="O262" s="401"/>
      <c r="P262" s="401"/>
      <c r="Q262" s="401"/>
      <c r="R262" s="401"/>
      <c r="S262" s="401"/>
      <c r="T262" s="401"/>
      <c r="U262" s="401"/>
    </row>
    <row r="263" spans="3:21">
      <c r="C263" s="401"/>
      <c r="D263" s="401"/>
      <c r="E263" s="401"/>
      <c r="F263" s="401"/>
      <c r="G263" s="401"/>
      <c r="H263" s="401"/>
      <c r="I263" s="401"/>
      <c r="J263" s="401"/>
      <c r="K263" s="401"/>
      <c r="L263" s="401"/>
      <c r="M263" s="401"/>
      <c r="N263" s="401"/>
      <c r="O263" s="401"/>
      <c r="P263" s="401"/>
      <c r="Q263" s="401"/>
      <c r="R263" s="401"/>
      <c r="S263" s="401"/>
      <c r="T263" s="401"/>
      <c r="U263" s="401"/>
    </row>
    <row r="264" spans="3:21">
      <c r="C264" s="401"/>
      <c r="D264" s="401"/>
      <c r="E264" s="401"/>
      <c r="F264" s="401"/>
      <c r="G264" s="401"/>
      <c r="H264" s="401"/>
      <c r="I264" s="401"/>
      <c r="J264" s="401"/>
      <c r="K264" s="401"/>
      <c r="L264" s="401"/>
      <c r="M264" s="401"/>
      <c r="N264" s="401"/>
      <c r="O264" s="401"/>
      <c r="P264" s="401"/>
      <c r="Q264" s="401"/>
      <c r="R264" s="401"/>
      <c r="S264" s="401"/>
      <c r="T264" s="401"/>
      <c r="U264" s="401"/>
    </row>
    <row r="265" spans="3:21">
      <c r="C265" s="401"/>
      <c r="D265" s="401"/>
      <c r="E265" s="401"/>
      <c r="F265" s="401"/>
      <c r="G265" s="401"/>
      <c r="H265" s="401"/>
      <c r="I265" s="401"/>
      <c r="J265" s="401"/>
      <c r="K265" s="401"/>
      <c r="L265" s="401"/>
      <c r="M265" s="401"/>
      <c r="N265" s="401"/>
      <c r="O265" s="401"/>
      <c r="P265" s="401"/>
      <c r="Q265" s="401"/>
      <c r="R265" s="401"/>
      <c r="S265" s="401"/>
      <c r="T265" s="401"/>
      <c r="U265" s="401"/>
    </row>
    <row r="266" spans="3:21">
      <c r="C266" s="401"/>
      <c r="D266" s="401"/>
      <c r="E266" s="401"/>
      <c r="F266" s="401"/>
      <c r="G266" s="401"/>
      <c r="H266" s="401"/>
      <c r="I266" s="401"/>
      <c r="J266" s="401"/>
      <c r="K266" s="401"/>
      <c r="L266" s="401"/>
      <c r="M266" s="401"/>
      <c r="N266" s="401"/>
      <c r="O266" s="401"/>
      <c r="P266" s="401"/>
      <c r="Q266" s="401"/>
      <c r="R266" s="401"/>
      <c r="S266" s="401"/>
      <c r="T266" s="401"/>
      <c r="U266" s="401"/>
    </row>
    <row r="267" spans="3:21">
      <c r="C267" s="401"/>
      <c r="D267" s="401"/>
      <c r="E267" s="401"/>
      <c r="F267" s="401"/>
      <c r="G267" s="401"/>
      <c r="H267" s="401"/>
      <c r="I267" s="401"/>
      <c r="J267" s="401"/>
      <c r="K267" s="401"/>
      <c r="L267" s="401"/>
      <c r="M267" s="401"/>
      <c r="N267" s="401"/>
      <c r="O267" s="401"/>
      <c r="P267" s="401"/>
      <c r="Q267" s="401"/>
      <c r="R267" s="401"/>
      <c r="S267" s="401"/>
      <c r="T267" s="401"/>
      <c r="U267" s="401"/>
    </row>
    <row r="268" spans="3:21">
      <c r="C268" s="401"/>
      <c r="D268" s="401"/>
      <c r="E268" s="401"/>
      <c r="F268" s="401"/>
      <c r="G268" s="401"/>
      <c r="H268" s="401"/>
      <c r="I268" s="401"/>
      <c r="J268" s="401"/>
      <c r="K268" s="401"/>
      <c r="L268" s="401"/>
      <c r="M268" s="401"/>
      <c r="N268" s="401"/>
      <c r="O268" s="401"/>
      <c r="P268" s="401"/>
      <c r="Q268" s="401"/>
      <c r="R268" s="401"/>
      <c r="S268" s="401"/>
      <c r="T268" s="401"/>
      <c r="U268" s="401"/>
    </row>
    <row r="269" spans="3:21">
      <c r="C269" s="401"/>
      <c r="D269" s="401"/>
      <c r="E269" s="401"/>
      <c r="F269" s="401"/>
      <c r="G269" s="401"/>
      <c r="H269" s="401"/>
      <c r="I269" s="401"/>
      <c r="J269" s="401"/>
      <c r="K269" s="401"/>
      <c r="L269" s="401"/>
      <c r="M269" s="401"/>
      <c r="N269" s="401"/>
      <c r="O269" s="401"/>
      <c r="P269" s="401"/>
      <c r="Q269" s="401"/>
      <c r="R269" s="401"/>
      <c r="S269" s="401"/>
      <c r="T269" s="401"/>
      <c r="U269" s="401"/>
    </row>
    <row r="270" spans="3:21">
      <c r="C270" s="401"/>
      <c r="D270" s="401"/>
      <c r="E270" s="401"/>
      <c r="F270" s="401"/>
      <c r="G270" s="401"/>
      <c r="H270" s="401"/>
      <c r="I270" s="401"/>
      <c r="J270" s="401"/>
      <c r="K270" s="401"/>
      <c r="L270" s="401"/>
      <c r="M270" s="401"/>
      <c r="N270" s="401"/>
      <c r="O270" s="401"/>
      <c r="P270" s="401"/>
      <c r="Q270" s="401"/>
      <c r="R270" s="401"/>
      <c r="S270" s="401"/>
      <c r="T270" s="401"/>
      <c r="U270" s="401"/>
    </row>
    <row r="271" spans="3:21">
      <c r="C271" s="401"/>
      <c r="D271" s="401"/>
      <c r="E271" s="401"/>
      <c r="F271" s="401"/>
      <c r="G271" s="401"/>
      <c r="H271" s="401"/>
      <c r="I271" s="401"/>
      <c r="J271" s="401"/>
      <c r="K271" s="401"/>
      <c r="L271" s="401"/>
      <c r="M271" s="401"/>
      <c r="N271" s="401"/>
      <c r="O271" s="401"/>
      <c r="P271" s="401"/>
      <c r="Q271" s="401"/>
      <c r="R271" s="401"/>
      <c r="S271" s="401"/>
      <c r="T271" s="401"/>
      <c r="U271" s="401"/>
    </row>
    <row r="272" spans="3:21">
      <c r="C272" s="401"/>
      <c r="D272" s="401"/>
      <c r="E272" s="401"/>
      <c r="F272" s="401"/>
      <c r="G272" s="401"/>
      <c r="H272" s="401"/>
      <c r="I272" s="401"/>
      <c r="J272" s="401"/>
      <c r="K272" s="401"/>
      <c r="L272" s="401"/>
      <c r="M272" s="401"/>
      <c r="N272" s="401"/>
      <c r="O272" s="401"/>
      <c r="P272" s="401"/>
      <c r="Q272" s="401"/>
      <c r="R272" s="401"/>
      <c r="S272" s="401"/>
      <c r="T272" s="401"/>
      <c r="U272" s="401"/>
    </row>
    <row r="273" spans="3:21">
      <c r="C273" s="401"/>
      <c r="D273" s="401"/>
      <c r="E273" s="401"/>
      <c r="F273" s="401"/>
      <c r="G273" s="401"/>
      <c r="H273" s="401"/>
      <c r="I273" s="401"/>
      <c r="J273" s="401"/>
      <c r="K273" s="401"/>
      <c r="L273" s="401"/>
      <c r="M273" s="401"/>
      <c r="N273" s="401"/>
      <c r="O273" s="401"/>
      <c r="P273" s="401"/>
      <c r="Q273" s="401"/>
      <c r="R273" s="401"/>
      <c r="S273" s="401"/>
      <c r="T273" s="401"/>
      <c r="U273" s="401"/>
    </row>
    <row r="274" spans="3:21">
      <c r="C274" s="401"/>
      <c r="D274" s="401"/>
      <c r="E274" s="401"/>
      <c r="F274" s="401"/>
      <c r="G274" s="401"/>
      <c r="H274" s="401"/>
      <c r="I274" s="401"/>
      <c r="J274" s="401"/>
      <c r="K274" s="401"/>
      <c r="L274" s="401"/>
      <c r="M274" s="401"/>
      <c r="N274" s="401"/>
      <c r="O274" s="401"/>
      <c r="P274" s="401"/>
      <c r="Q274" s="401"/>
      <c r="R274" s="401"/>
      <c r="S274" s="401"/>
      <c r="T274" s="401"/>
      <c r="U274" s="401"/>
    </row>
    <row r="275" spans="3:21">
      <c r="C275" s="401"/>
      <c r="D275" s="401"/>
      <c r="E275" s="401"/>
      <c r="F275" s="401"/>
      <c r="G275" s="401"/>
      <c r="H275" s="401"/>
      <c r="I275" s="401"/>
      <c r="J275" s="401"/>
      <c r="K275" s="401"/>
      <c r="L275" s="401"/>
      <c r="M275" s="401"/>
      <c r="N275" s="401"/>
      <c r="O275" s="401"/>
      <c r="P275" s="401"/>
      <c r="Q275" s="401"/>
      <c r="R275" s="401"/>
      <c r="S275" s="401"/>
      <c r="T275" s="401"/>
      <c r="U275" s="401"/>
    </row>
    <row r="276" spans="3:21">
      <c r="C276" s="401"/>
      <c r="D276" s="401"/>
      <c r="E276" s="401"/>
      <c r="F276" s="401"/>
      <c r="G276" s="401"/>
      <c r="H276" s="401"/>
      <c r="I276" s="401"/>
      <c r="J276" s="401"/>
      <c r="K276" s="401"/>
      <c r="L276" s="401"/>
      <c r="M276" s="401"/>
      <c r="N276" s="401"/>
      <c r="O276" s="401"/>
      <c r="P276" s="401"/>
      <c r="Q276" s="401"/>
      <c r="R276" s="401"/>
      <c r="S276" s="401"/>
      <c r="T276" s="401"/>
      <c r="U276" s="401"/>
    </row>
    <row r="277" spans="3:21">
      <c r="C277" s="401"/>
      <c r="D277" s="401"/>
      <c r="E277" s="401"/>
      <c r="F277" s="401"/>
      <c r="G277" s="401"/>
      <c r="H277" s="401"/>
      <c r="I277" s="401"/>
      <c r="J277" s="401"/>
      <c r="K277" s="401"/>
      <c r="L277" s="401"/>
      <c r="M277" s="401"/>
      <c r="N277" s="401"/>
      <c r="O277" s="401"/>
      <c r="P277" s="401"/>
      <c r="Q277" s="401"/>
      <c r="R277" s="401"/>
      <c r="S277" s="401"/>
      <c r="T277" s="401"/>
      <c r="U277" s="401"/>
    </row>
    <row r="278" spans="3:21">
      <c r="C278" s="401"/>
      <c r="D278" s="401"/>
      <c r="E278" s="401"/>
      <c r="F278" s="401"/>
      <c r="G278" s="401"/>
      <c r="H278" s="401"/>
      <c r="I278" s="401"/>
      <c r="J278" s="401"/>
      <c r="K278" s="401"/>
      <c r="L278" s="401"/>
      <c r="M278" s="401"/>
      <c r="N278" s="401"/>
      <c r="O278" s="401"/>
      <c r="P278" s="401"/>
      <c r="Q278" s="401"/>
      <c r="R278" s="401"/>
      <c r="S278" s="401"/>
      <c r="T278" s="401"/>
      <c r="U278" s="401"/>
    </row>
    <row r="279" spans="3:21">
      <c r="C279" s="401"/>
      <c r="D279" s="401"/>
      <c r="E279" s="401"/>
      <c r="F279" s="401"/>
      <c r="G279" s="401"/>
      <c r="H279" s="401"/>
      <c r="I279" s="401"/>
      <c r="J279" s="401"/>
      <c r="K279" s="401"/>
      <c r="L279" s="401"/>
      <c r="M279" s="401"/>
      <c r="N279" s="401"/>
      <c r="O279" s="401"/>
      <c r="P279" s="401"/>
      <c r="Q279" s="401"/>
      <c r="R279" s="401"/>
      <c r="S279" s="401"/>
      <c r="T279" s="401"/>
      <c r="U279" s="401"/>
    </row>
    <row r="280" spans="3:21">
      <c r="C280" s="401"/>
      <c r="D280" s="401"/>
      <c r="E280" s="401"/>
      <c r="F280" s="401"/>
      <c r="G280" s="401"/>
      <c r="H280" s="401"/>
      <c r="I280" s="401"/>
      <c r="J280" s="401"/>
      <c r="K280" s="401"/>
      <c r="L280" s="401"/>
      <c r="M280" s="401"/>
      <c r="N280" s="401"/>
      <c r="O280" s="401"/>
      <c r="P280" s="401"/>
      <c r="Q280" s="401"/>
      <c r="R280" s="401"/>
      <c r="S280" s="401"/>
      <c r="T280" s="401"/>
      <c r="U280" s="401"/>
    </row>
    <row r="281" spans="3:21">
      <c r="C281" s="401"/>
      <c r="D281" s="401"/>
      <c r="E281" s="401"/>
      <c r="F281" s="401"/>
      <c r="G281" s="401"/>
      <c r="H281" s="401"/>
      <c r="I281" s="401"/>
      <c r="J281" s="401"/>
      <c r="K281" s="401"/>
      <c r="L281" s="401"/>
      <c r="M281" s="401"/>
      <c r="N281" s="401"/>
      <c r="O281" s="401"/>
      <c r="P281" s="401"/>
      <c r="Q281" s="401"/>
      <c r="R281" s="401"/>
      <c r="S281" s="401"/>
      <c r="T281" s="401"/>
      <c r="U281" s="401"/>
    </row>
    <row r="282" spans="3:21">
      <c r="C282" s="401"/>
      <c r="D282" s="401"/>
      <c r="E282" s="401"/>
      <c r="F282" s="401"/>
      <c r="G282" s="401"/>
      <c r="H282" s="401"/>
      <c r="I282" s="401"/>
      <c r="J282" s="401"/>
      <c r="K282" s="401"/>
      <c r="L282" s="401"/>
      <c r="M282" s="401"/>
      <c r="N282" s="401"/>
      <c r="O282" s="401"/>
      <c r="P282" s="401"/>
      <c r="Q282" s="401"/>
      <c r="R282" s="401"/>
      <c r="S282" s="401"/>
      <c r="T282" s="401"/>
      <c r="U282" s="401"/>
    </row>
    <row r="283" spans="3:21">
      <c r="C283" s="401"/>
      <c r="D283" s="401"/>
      <c r="E283" s="401"/>
      <c r="F283" s="401"/>
      <c r="G283" s="401"/>
      <c r="H283" s="401"/>
      <c r="I283" s="401"/>
      <c r="J283" s="401"/>
      <c r="K283" s="401"/>
      <c r="L283" s="401"/>
      <c r="M283" s="401"/>
      <c r="N283" s="401"/>
      <c r="O283" s="401"/>
      <c r="P283" s="401"/>
      <c r="Q283" s="401"/>
      <c r="R283" s="401"/>
      <c r="S283" s="401"/>
      <c r="T283" s="401"/>
      <c r="U283" s="401"/>
    </row>
    <row r="284" spans="3:21">
      <c r="C284" s="401"/>
      <c r="D284" s="401"/>
      <c r="E284" s="401"/>
      <c r="F284" s="401"/>
      <c r="G284" s="401"/>
      <c r="H284" s="401"/>
      <c r="I284" s="401"/>
      <c r="J284" s="401"/>
      <c r="K284" s="401"/>
      <c r="L284" s="401"/>
      <c r="M284" s="401"/>
      <c r="N284" s="401"/>
      <c r="O284" s="401"/>
      <c r="P284" s="401"/>
      <c r="Q284" s="401"/>
      <c r="R284" s="401"/>
      <c r="S284" s="401"/>
      <c r="T284" s="401"/>
      <c r="U284" s="401"/>
    </row>
    <row r="285" spans="3:21">
      <c r="C285" s="401"/>
      <c r="D285" s="401"/>
      <c r="E285" s="401"/>
      <c r="F285" s="401"/>
      <c r="G285" s="401"/>
      <c r="H285" s="401"/>
      <c r="I285" s="401"/>
      <c r="J285" s="401"/>
      <c r="K285" s="401"/>
      <c r="L285" s="401"/>
      <c r="M285" s="401"/>
      <c r="N285" s="401"/>
      <c r="O285" s="401"/>
      <c r="P285" s="401"/>
      <c r="Q285" s="401"/>
      <c r="R285" s="401"/>
      <c r="S285" s="401"/>
      <c r="T285" s="401"/>
      <c r="U285" s="401"/>
    </row>
    <row r="286" spans="3:21">
      <c r="C286" s="401"/>
      <c r="D286" s="401"/>
      <c r="E286" s="401"/>
      <c r="F286" s="401"/>
      <c r="G286" s="401"/>
      <c r="H286" s="401"/>
      <c r="I286" s="401"/>
      <c r="J286" s="401"/>
      <c r="K286" s="401"/>
      <c r="L286" s="401"/>
      <c r="M286" s="401"/>
      <c r="N286" s="401"/>
      <c r="O286" s="401"/>
      <c r="P286" s="401"/>
      <c r="Q286" s="401"/>
      <c r="R286" s="401"/>
      <c r="S286" s="401"/>
      <c r="T286" s="401"/>
      <c r="U286" s="401"/>
    </row>
    <row r="287" spans="3:21">
      <c r="C287" s="401"/>
      <c r="D287" s="401"/>
      <c r="E287" s="401"/>
      <c r="F287" s="401"/>
      <c r="G287" s="401"/>
      <c r="H287" s="401"/>
      <c r="I287" s="401"/>
      <c r="J287" s="401"/>
      <c r="K287" s="401"/>
      <c r="L287" s="401"/>
      <c r="M287" s="401"/>
      <c r="N287" s="401"/>
      <c r="O287" s="401"/>
      <c r="P287" s="401"/>
      <c r="Q287" s="401"/>
      <c r="R287" s="401"/>
      <c r="S287" s="401"/>
      <c r="T287" s="401"/>
      <c r="U287" s="401"/>
    </row>
    <row r="288" spans="3:21">
      <c r="C288" s="401"/>
      <c r="D288" s="401"/>
      <c r="E288" s="401"/>
      <c r="F288" s="401"/>
      <c r="G288" s="401"/>
      <c r="H288" s="401"/>
      <c r="I288" s="401"/>
      <c r="J288" s="401"/>
      <c r="K288" s="401"/>
      <c r="L288" s="401"/>
      <c r="M288" s="401"/>
      <c r="N288" s="401"/>
      <c r="O288" s="401"/>
      <c r="P288" s="401"/>
      <c r="Q288" s="401"/>
      <c r="R288" s="401"/>
      <c r="S288" s="401"/>
      <c r="T288" s="401"/>
      <c r="U288" s="401"/>
    </row>
    <row r="289" spans="3:21">
      <c r="C289" s="401"/>
      <c r="D289" s="401"/>
      <c r="E289" s="401"/>
      <c r="F289" s="401"/>
      <c r="G289" s="401"/>
      <c r="H289" s="401"/>
      <c r="I289" s="401"/>
      <c r="J289" s="401"/>
      <c r="K289" s="401"/>
      <c r="L289" s="401"/>
      <c r="M289" s="401"/>
      <c r="N289" s="401"/>
      <c r="O289" s="401"/>
      <c r="P289" s="401"/>
      <c r="Q289" s="401"/>
      <c r="R289" s="401"/>
      <c r="S289" s="401"/>
      <c r="T289" s="401"/>
      <c r="U289" s="401"/>
    </row>
    <row r="290" spans="3:21">
      <c r="C290" s="401"/>
      <c r="D290" s="401"/>
      <c r="E290" s="401"/>
      <c r="F290" s="401"/>
      <c r="G290" s="401"/>
      <c r="H290" s="401"/>
      <c r="I290" s="401"/>
      <c r="J290" s="401"/>
      <c r="K290" s="401"/>
      <c r="L290" s="401"/>
      <c r="M290" s="401"/>
      <c r="N290" s="401"/>
      <c r="O290" s="401"/>
      <c r="P290" s="401"/>
      <c r="Q290" s="401"/>
      <c r="R290" s="401"/>
      <c r="S290" s="401"/>
      <c r="T290" s="401"/>
      <c r="U290" s="401"/>
    </row>
    <row r="291" spans="3:21">
      <c r="C291" s="401"/>
      <c r="D291" s="401"/>
      <c r="E291" s="401"/>
      <c r="F291" s="401"/>
      <c r="G291" s="401"/>
      <c r="H291" s="401"/>
      <c r="I291" s="401"/>
      <c r="J291" s="401"/>
      <c r="K291" s="401"/>
      <c r="L291" s="401"/>
      <c r="M291" s="401"/>
      <c r="N291" s="401"/>
      <c r="O291" s="401"/>
      <c r="P291" s="401"/>
      <c r="Q291" s="401"/>
      <c r="R291" s="401"/>
      <c r="S291" s="401"/>
      <c r="T291" s="401"/>
      <c r="U291" s="401"/>
    </row>
    <row r="292" spans="3:21">
      <c r="C292" s="401"/>
      <c r="D292" s="401"/>
      <c r="E292" s="401"/>
      <c r="F292" s="401"/>
      <c r="G292" s="401"/>
      <c r="H292" s="401"/>
      <c r="I292" s="401"/>
      <c r="J292" s="401"/>
      <c r="K292" s="401"/>
      <c r="L292" s="401"/>
      <c r="M292" s="401"/>
      <c r="N292" s="401"/>
      <c r="O292" s="401"/>
      <c r="P292" s="401"/>
      <c r="Q292" s="401"/>
      <c r="R292" s="401"/>
      <c r="S292" s="401"/>
      <c r="T292" s="401"/>
      <c r="U292" s="401"/>
    </row>
    <row r="293" spans="3:21">
      <c r="C293" s="401"/>
      <c r="D293" s="401"/>
      <c r="E293" s="401"/>
      <c r="F293" s="401"/>
      <c r="G293" s="401"/>
      <c r="H293" s="401"/>
      <c r="I293" s="401"/>
      <c r="J293" s="401"/>
      <c r="K293" s="401"/>
      <c r="L293" s="401"/>
      <c r="M293" s="401"/>
      <c r="N293" s="401"/>
      <c r="O293" s="401"/>
      <c r="P293" s="401"/>
      <c r="Q293" s="401"/>
      <c r="R293" s="401"/>
      <c r="S293" s="401"/>
      <c r="T293" s="401"/>
      <c r="U293" s="401"/>
    </row>
    <row r="294" spans="3:21">
      <c r="C294" s="401"/>
      <c r="D294" s="401"/>
      <c r="E294" s="401"/>
      <c r="F294" s="401"/>
      <c r="G294" s="401"/>
      <c r="H294" s="401"/>
      <c r="I294" s="401"/>
      <c r="J294" s="401"/>
      <c r="K294" s="401"/>
      <c r="L294" s="401"/>
      <c r="M294" s="401"/>
      <c r="N294" s="401"/>
      <c r="O294" s="401"/>
      <c r="P294" s="401"/>
      <c r="Q294" s="401"/>
      <c r="R294" s="401"/>
      <c r="S294" s="401"/>
      <c r="T294" s="401"/>
      <c r="U294" s="401"/>
    </row>
    <row r="295" spans="3:21">
      <c r="C295" s="401"/>
      <c r="D295" s="401"/>
      <c r="E295" s="401"/>
      <c r="F295" s="401"/>
      <c r="G295" s="401"/>
      <c r="H295" s="401"/>
      <c r="I295" s="401"/>
      <c r="J295" s="401"/>
      <c r="K295" s="401"/>
      <c r="L295" s="401"/>
      <c r="M295" s="401"/>
      <c r="N295" s="401"/>
      <c r="O295" s="401"/>
      <c r="P295" s="401"/>
      <c r="Q295" s="401"/>
      <c r="R295" s="401"/>
      <c r="S295" s="401"/>
      <c r="T295" s="401"/>
      <c r="U295" s="401"/>
    </row>
    <row r="296" spans="3:21">
      <c r="C296" s="401"/>
      <c r="D296" s="401"/>
      <c r="E296" s="401"/>
      <c r="F296" s="401"/>
      <c r="G296" s="401"/>
      <c r="H296" s="401"/>
      <c r="I296" s="401"/>
      <c r="J296" s="401"/>
      <c r="K296" s="401"/>
      <c r="L296" s="401"/>
      <c r="M296" s="401"/>
      <c r="N296" s="401"/>
      <c r="O296" s="401"/>
      <c r="P296" s="401"/>
      <c r="Q296" s="401"/>
      <c r="R296" s="401"/>
      <c r="S296" s="401"/>
      <c r="T296" s="401"/>
      <c r="U296" s="401"/>
    </row>
    <row r="297" spans="3:21">
      <c r="C297" s="401"/>
      <c r="D297" s="401"/>
      <c r="E297" s="401"/>
      <c r="F297" s="401"/>
      <c r="G297" s="401"/>
      <c r="H297" s="401"/>
      <c r="I297" s="401"/>
      <c r="J297" s="401"/>
      <c r="K297" s="401"/>
      <c r="L297" s="401"/>
      <c r="M297" s="401"/>
      <c r="N297" s="401"/>
      <c r="O297" s="401"/>
      <c r="P297" s="401"/>
      <c r="Q297" s="401"/>
      <c r="R297" s="401"/>
      <c r="S297" s="401"/>
      <c r="T297" s="401"/>
      <c r="U297" s="401"/>
    </row>
    <row r="298" spans="3:21">
      <c r="C298" s="401"/>
      <c r="D298" s="401"/>
      <c r="E298" s="401"/>
      <c r="F298" s="401"/>
      <c r="G298" s="401"/>
      <c r="H298" s="401"/>
      <c r="I298" s="401"/>
      <c r="J298" s="401"/>
      <c r="K298" s="401"/>
      <c r="L298" s="401"/>
      <c r="M298" s="401"/>
      <c r="N298" s="401"/>
      <c r="O298" s="401"/>
      <c r="P298" s="401"/>
      <c r="Q298" s="401"/>
      <c r="R298" s="401"/>
      <c r="S298" s="401"/>
      <c r="T298" s="401"/>
      <c r="U298" s="401"/>
    </row>
    <row r="299" spans="3:21">
      <c r="C299" s="401"/>
      <c r="D299" s="401"/>
      <c r="E299" s="401"/>
      <c r="F299" s="401"/>
      <c r="G299" s="401"/>
      <c r="H299" s="401"/>
      <c r="I299" s="401"/>
      <c r="J299" s="401"/>
      <c r="K299" s="401"/>
      <c r="L299" s="401"/>
      <c r="M299" s="401"/>
      <c r="N299" s="401"/>
    </row>
    <row r="300" spans="3:21">
      <c r="C300" s="401"/>
      <c r="D300" s="401"/>
      <c r="E300" s="401"/>
      <c r="F300" s="401"/>
      <c r="G300" s="401"/>
      <c r="H300" s="401"/>
      <c r="I300" s="401"/>
      <c r="J300" s="401"/>
      <c r="K300" s="401"/>
      <c r="L300" s="401"/>
      <c r="M300" s="401"/>
      <c r="N300" s="401"/>
    </row>
    <row r="301" spans="3:21">
      <c r="C301" s="401"/>
      <c r="D301" s="401"/>
      <c r="E301" s="401"/>
      <c r="F301" s="401"/>
      <c r="G301" s="401"/>
      <c r="H301" s="401"/>
      <c r="I301" s="401"/>
      <c r="J301" s="401"/>
      <c r="K301" s="401"/>
      <c r="L301" s="401"/>
      <c r="M301" s="401"/>
      <c r="N301" s="401"/>
    </row>
    <row r="302" spans="3:21">
      <c r="C302" s="401"/>
      <c r="D302" s="401"/>
      <c r="E302" s="401"/>
      <c r="F302" s="401"/>
      <c r="G302" s="401"/>
      <c r="H302" s="401"/>
      <c r="I302" s="401"/>
      <c r="J302" s="401"/>
      <c r="K302" s="401"/>
      <c r="L302" s="401"/>
      <c r="M302" s="401"/>
      <c r="N302" s="401"/>
    </row>
    <row r="303" spans="3:21">
      <c r="C303" s="401"/>
      <c r="D303" s="401"/>
      <c r="E303" s="401"/>
      <c r="F303" s="401"/>
      <c r="G303" s="401"/>
      <c r="H303" s="401"/>
      <c r="I303" s="401"/>
      <c r="J303" s="401"/>
      <c r="K303" s="401"/>
      <c r="L303" s="401"/>
      <c r="M303" s="401"/>
      <c r="N303" s="401"/>
    </row>
    <row r="304" spans="3:21">
      <c r="C304" s="401"/>
      <c r="D304" s="401"/>
      <c r="E304" s="401"/>
      <c r="F304" s="401"/>
      <c r="G304" s="401"/>
      <c r="H304" s="401"/>
      <c r="I304" s="401"/>
      <c r="J304" s="401"/>
      <c r="K304" s="401"/>
      <c r="L304" s="401"/>
      <c r="M304" s="401"/>
      <c r="N304" s="401"/>
    </row>
    <row r="305" spans="3:14">
      <c r="C305" s="401"/>
      <c r="D305" s="401"/>
      <c r="E305" s="401"/>
      <c r="F305" s="401"/>
      <c r="G305" s="401"/>
      <c r="H305" s="401"/>
      <c r="I305" s="401"/>
      <c r="J305" s="401"/>
      <c r="K305" s="401"/>
      <c r="L305" s="401"/>
      <c r="M305" s="401"/>
      <c r="N305" s="401"/>
    </row>
    <row r="306" spans="3:14">
      <c r="C306" s="401"/>
      <c r="D306" s="401"/>
      <c r="E306" s="401"/>
      <c r="F306" s="401"/>
      <c r="G306" s="401"/>
      <c r="H306" s="401"/>
      <c r="I306" s="401"/>
      <c r="J306" s="401"/>
      <c r="K306" s="401"/>
      <c r="L306" s="401"/>
      <c r="M306" s="401"/>
      <c r="N306" s="401"/>
    </row>
  </sheetData>
  <mergeCells count="8">
    <mergeCell ref="C106:N106"/>
    <mergeCell ref="C107:N107"/>
    <mergeCell ref="C100:N100"/>
    <mergeCell ref="C101:N101"/>
    <mergeCell ref="C102:N102"/>
    <mergeCell ref="C103:N103"/>
    <mergeCell ref="C104:N104"/>
    <mergeCell ref="C105:N10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L258"/>
  <sheetViews>
    <sheetView topLeftCell="A76" zoomScale="80" zoomScaleNormal="80" workbookViewId="0">
      <selection activeCell="D117" sqref="D117"/>
    </sheetView>
  </sheetViews>
  <sheetFormatPr defaultColWidth="9.21875" defaultRowHeight="15"/>
  <cols>
    <col min="1" max="2" width="16.33203125" style="306" customWidth="1"/>
    <col min="3" max="3" width="10.109375" style="306" bestFit="1" customWidth="1"/>
    <col min="4" max="4" width="11.109375" style="306" bestFit="1" customWidth="1"/>
    <col min="5" max="5" width="12.77734375" style="306" bestFit="1" customWidth="1"/>
    <col min="6" max="6" width="13.33203125" style="306" bestFit="1" customWidth="1"/>
    <col min="7" max="8" width="13.77734375" style="306" bestFit="1" customWidth="1"/>
    <col min="9" max="10" width="13.88671875" style="306" bestFit="1" customWidth="1"/>
    <col min="11" max="11" width="12" style="306" bestFit="1" customWidth="1"/>
    <col min="12" max="12" width="11" style="306" bestFit="1" customWidth="1"/>
    <col min="13" max="256" width="9.21875" style="306"/>
    <col min="257" max="258" width="16.33203125" style="306" customWidth="1"/>
    <col min="259" max="259" width="10.109375" style="306" bestFit="1" customWidth="1"/>
    <col min="260" max="260" width="11.109375" style="306" bestFit="1" customWidth="1"/>
    <col min="261" max="261" width="12.77734375" style="306" bestFit="1" customWidth="1"/>
    <col min="262" max="262" width="13.33203125" style="306" bestFit="1" customWidth="1"/>
    <col min="263" max="264" width="13.77734375" style="306" bestFit="1" customWidth="1"/>
    <col min="265" max="265" width="13.88671875" style="306" bestFit="1" customWidth="1"/>
    <col min="266" max="267" width="12" style="306" bestFit="1" customWidth="1"/>
    <col min="268" max="268" width="11" style="306" bestFit="1" customWidth="1"/>
    <col min="269" max="512" width="9.21875" style="306"/>
    <col min="513" max="514" width="16.33203125" style="306" customWidth="1"/>
    <col min="515" max="515" width="10.109375" style="306" bestFit="1" customWidth="1"/>
    <col min="516" max="516" width="11.109375" style="306" bestFit="1" customWidth="1"/>
    <col min="517" max="517" width="12.77734375" style="306" bestFit="1" customWidth="1"/>
    <col min="518" max="518" width="13.33203125" style="306" bestFit="1" customWidth="1"/>
    <col min="519" max="520" width="13.77734375" style="306" bestFit="1" customWidth="1"/>
    <col min="521" max="521" width="13.88671875" style="306" bestFit="1" customWidth="1"/>
    <col min="522" max="523" width="12" style="306" bestFit="1" customWidth="1"/>
    <col min="524" max="524" width="11" style="306" bestFit="1" customWidth="1"/>
    <col min="525" max="768" width="9.21875" style="306"/>
    <col min="769" max="770" width="16.33203125" style="306" customWidth="1"/>
    <col min="771" max="771" width="10.109375" style="306" bestFit="1" customWidth="1"/>
    <col min="772" max="772" width="11.109375" style="306" bestFit="1" customWidth="1"/>
    <col min="773" max="773" width="12.77734375" style="306" bestFit="1" customWidth="1"/>
    <col min="774" max="774" width="13.33203125" style="306" bestFit="1" customWidth="1"/>
    <col min="775" max="776" width="13.77734375" style="306" bestFit="1" customWidth="1"/>
    <col min="777" max="777" width="13.88671875" style="306" bestFit="1" customWidth="1"/>
    <col min="778" max="779" width="12" style="306" bestFit="1" customWidth="1"/>
    <col min="780" max="780" width="11" style="306" bestFit="1" customWidth="1"/>
    <col min="781" max="1024" width="9.21875" style="306"/>
    <col min="1025" max="1026" width="16.33203125" style="306" customWidth="1"/>
    <col min="1027" max="1027" width="10.109375" style="306" bestFit="1" customWidth="1"/>
    <col min="1028" max="1028" width="11.109375" style="306" bestFit="1" customWidth="1"/>
    <col min="1029" max="1029" width="12.77734375" style="306" bestFit="1" customWidth="1"/>
    <col min="1030" max="1030" width="13.33203125" style="306" bestFit="1" customWidth="1"/>
    <col min="1031" max="1032" width="13.77734375" style="306" bestFit="1" customWidth="1"/>
    <col min="1033" max="1033" width="13.88671875" style="306" bestFit="1" customWidth="1"/>
    <col min="1034" max="1035" width="12" style="306" bestFit="1" customWidth="1"/>
    <col min="1036" max="1036" width="11" style="306" bestFit="1" customWidth="1"/>
    <col min="1037" max="1280" width="9.21875" style="306"/>
    <col min="1281" max="1282" width="16.33203125" style="306" customWidth="1"/>
    <col min="1283" max="1283" width="10.109375" style="306" bestFit="1" customWidth="1"/>
    <col min="1284" max="1284" width="11.109375" style="306" bestFit="1" customWidth="1"/>
    <col min="1285" max="1285" width="12.77734375" style="306" bestFit="1" customWidth="1"/>
    <col min="1286" max="1286" width="13.33203125" style="306" bestFit="1" customWidth="1"/>
    <col min="1287" max="1288" width="13.77734375" style="306" bestFit="1" customWidth="1"/>
    <col min="1289" max="1289" width="13.88671875" style="306" bestFit="1" customWidth="1"/>
    <col min="1290" max="1291" width="12" style="306" bestFit="1" customWidth="1"/>
    <col min="1292" max="1292" width="11" style="306" bestFit="1" customWidth="1"/>
    <col min="1293" max="1536" width="9.21875" style="306"/>
    <col min="1537" max="1538" width="16.33203125" style="306" customWidth="1"/>
    <col min="1539" max="1539" width="10.109375" style="306" bestFit="1" customWidth="1"/>
    <col min="1540" max="1540" width="11.109375" style="306" bestFit="1" customWidth="1"/>
    <col min="1541" max="1541" width="12.77734375" style="306" bestFit="1" customWidth="1"/>
    <col min="1542" max="1542" width="13.33203125" style="306" bestFit="1" customWidth="1"/>
    <col min="1543" max="1544" width="13.77734375" style="306" bestFit="1" customWidth="1"/>
    <col min="1545" max="1545" width="13.88671875" style="306" bestFit="1" customWidth="1"/>
    <col min="1546" max="1547" width="12" style="306" bestFit="1" customWidth="1"/>
    <col min="1548" max="1548" width="11" style="306" bestFit="1" customWidth="1"/>
    <col min="1549" max="1792" width="9.21875" style="306"/>
    <col min="1793" max="1794" width="16.33203125" style="306" customWidth="1"/>
    <col min="1795" max="1795" width="10.109375" style="306" bestFit="1" customWidth="1"/>
    <col min="1796" max="1796" width="11.109375" style="306" bestFit="1" customWidth="1"/>
    <col min="1797" max="1797" width="12.77734375" style="306" bestFit="1" customWidth="1"/>
    <col min="1798" max="1798" width="13.33203125" style="306" bestFit="1" customWidth="1"/>
    <col min="1799" max="1800" width="13.77734375" style="306" bestFit="1" customWidth="1"/>
    <col min="1801" max="1801" width="13.88671875" style="306" bestFit="1" customWidth="1"/>
    <col min="1802" max="1803" width="12" style="306" bestFit="1" customWidth="1"/>
    <col min="1804" max="1804" width="11" style="306" bestFit="1" customWidth="1"/>
    <col min="1805" max="2048" width="9.21875" style="306"/>
    <col min="2049" max="2050" width="16.33203125" style="306" customWidth="1"/>
    <col min="2051" max="2051" width="10.109375" style="306" bestFit="1" customWidth="1"/>
    <col min="2052" max="2052" width="11.109375" style="306" bestFit="1" customWidth="1"/>
    <col min="2053" max="2053" width="12.77734375" style="306" bestFit="1" customWidth="1"/>
    <col min="2054" max="2054" width="13.33203125" style="306" bestFit="1" customWidth="1"/>
    <col min="2055" max="2056" width="13.77734375" style="306" bestFit="1" customWidth="1"/>
    <col min="2057" max="2057" width="13.88671875" style="306" bestFit="1" customWidth="1"/>
    <col min="2058" max="2059" width="12" style="306" bestFit="1" customWidth="1"/>
    <col min="2060" max="2060" width="11" style="306" bestFit="1" customWidth="1"/>
    <col min="2061" max="2304" width="9.21875" style="306"/>
    <col min="2305" max="2306" width="16.33203125" style="306" customWidth="1"/>
    <col min="2307" max="2307" width="10.109375" style="306" bestFit="1" customWidth="1"/>
    <col min="2308" max="2308" width="11.109375" style="306" bestFit="1" customWidth="1"/>
    <col min="2309" max="2309" width="12.77734375" style="306" bestFit="1" customWidth="1"/>
    <col min="2310" max="2310" width="13.33203125" style="306" bestFit="1" customWidth="1"/>
    <col min="2311" max="2312" width="13.77734375" style="306" bestFit="1" customWidth="1"/>
    <col min="2313" max="2313" width="13.88671875" style="306" bestFit="1" customWidth="1"/>
    <col min="2314" max="2315" width="12" style="306" bestFit="1" customWidth="1"/>
    <col min="2316" max="2316" width="11" style="306" bestFit="1" customWidth="1"/>
    <col min="2317" max="2560" width="9.21875" style="306"/>
    <col min="2561" max="2562" width="16.33203125" style="306" customWidth="1"/>
    <col min="2563" max="2563" width="10.109375" style="306" bestFit="1" customWidth="1"/>
    <col min="2564" max="2564" width="11.109375" style="306" bestFit="1" customWidth="1"/>
    <col min="2565" max="2565" width="12.77734375" style="306" bestFit="1" customWidth="1"/>
    <col min="2566" max="2566" width="13.33203125" style="306" bestFit="1" customWidth="1"/>
    <col min="2567" max="2568" width="13.77734375" style="306" bestFit="1" customWidth="1"/>
    <col min="2569" max="2569" width="13.88671875" style="306" bestFit="1" customWidth="1"/>
    <col min="2570" max="2571" width="12" style="306" bestFit="1" customWidth="1"/>
    <col min="2572" max="2572" width="11" style="306" bestFit="1" customWidth="1"/>
    <col min="2573" max="2816" width="9.21875" style="306"/>
    <col min="2817" max="2818" width="16.33203125" style="306" customWidth="1"/>
    <col min="2819" max="2819" width="10.109375" style="306" bestFit="1" customWidth="1"/>
    <col min="2820" max="2820" width="11.109375" style="306" bestFit="1" customWidth="1"/>
    <col min="2821" max="2821" width="12.77734375" style="306" bestFit="1" customWidth="1"/>
    <col min="2822" max="2822" width="13.33203125" style="306" bestFit="1" customWidth="1"/>
    <col min="2823" max="2824" width="13.77734375" style="306" bestFit="1" customWidth="1"/>
    <col min="2825" max="2825" width="13.88671875" style="306" bestFit="1" customWidth="1"/>
    <col min="2826" max="2827" width="12" style="306" bestFit="1" customWidth="1"/>
    <col min="2828" max="2828" width="11" style="306" bestFit="1" customWidth="1"/>
    <col min="2829" max="3072" width="9.21875" style="306"/>
    <col min="3073" max="3074" width="16.33203125" style="306" customWidth="1"/>
    <col min="3075" max="3075" width="10.109375" style="306" bestFit="1" customWidth="1"/>
    <col min="3076" max="3076" width="11.109375" style="306" bestFit="1" customWidth="1"/>
    <col min="3077" max="3077" width="12.77734375" style="306" bestFit="1" customWidth="1"/>
    <col min="3078" max="3078" width="13.33203125" style="306" bestFit="1" customWidth="1"/>
    <col min="3079" max="3080" width="13.77734375" style="306" bestFit="1" customWidth="1"/>
    <col min="3081" max="3081" width="13.88671875" style="306" bestFit="1" customWidth="1"/>
    <col min="3082" max="3083" width="12" style="306" bestFit="1" customWidth="1"/>
    <col min="3084" max="3084" width="11" style="306" bestFit="1" customWidth="1"/>
    <col min="3085" max="3328" width="9.21875" style="306"/>
    <col min="3329" max="3330" width="16.33203125" style="306" customWidth="1"/>
    <col min="3331" max="3331" width="10.109375" style="306" bestFit="1" customWidth="1"/>
    <col min="3332" max="3332" width="11.109375" style="306" bestFit="1" customWidth="1"/>
    <col min="3333" max="3333" width="12.77734375" style="306" bestFit="1" customWidth="1"/>
    <col min="3334" max="3334" width="13.33203125" style="306" bestFit="1" customWidth="1"/>
    <col min="3335" max="3336" width="13.77734375" style="306" bestFit="1" customWidth="1"/>
    <col min="3337" max="3337" width="13.88671875" style="306" bestFit="1" customWidth="1"/>
    <col min="3338" max="3339" width="12" style="306" bestFit="1" customWidth="1"/>
    <col min="3340" max="3340" width="11" style="306" bestFit="1" customWidth="1"/>
    <col min="3341" max="3584" width="9.21875" style="306"/>
    <col min="3585" max="3586" width="16.33203125" style="306" customWidth="1"/>
    <col min="3587" max="3587" width="10.109375" style="306" bestFit="1" customWidth="1"/>
    <col min="3588" max="3588" width="11.109375" style="306" bestFit="1" customWidth="1"/>
    <col min="3589" max="3589" width="12.77734375" style="306" bestFit="1" customWidth="1"/>
    <col min="3590" max="3590" width="13.33203125" style="306" bestFit="1" customWidth="1"/>
    <col min="3591" max="3592" width="13.77734375" style="306" bestFit="1" customWidth="1"/>
    <col min="3593" max="3593" width="13.88671875" style="306" bestFit="1" customWidth="1"/>
    <col min="3594" max="3595" width="12" style="306" bestFit="1" customWidth="1"/>
    <col min="3596" max="3596" width="11" style="306" bestFit="1" customWidth="1"/>
    <col min="3597" max="3840" width="9.21875" style="306"/>
    <col min="3841" max="3842" width="16.33203125" style="306" customWidth="1"/>
    <col min="3843" max="3843" width="10.109375" style="306" bestFit="1" customWidth="1"/>
    <col min="3844" max="3844" width="11.109375" style="306" bestFit="1" customWidth="1"/>
    <col min="3845" max="3845" width="12.77734375" style="306" bestFit="1" customWidth="1"/>
    <col min="3846" max="3846" width="13.33203125" style="306" bestFit="1" customWidth="1"/>
    <col min="3847" max="3848" width="13.77734375" style="306" bestFit="1" customWidth="1"/>
    <col min="3849" max="3849" width="13.88671875" style="306" bestFit="1" customWidth="1"/>
    <col min="3850" max="3851" width="12" style="306" bestFit="1" customWidth="1"/>
    <col min="3852" max="3852" width="11" style="306" bestFit="1" customWidth="1"/>
    <col min="3853" max="4096" width="9.21875" style="306"/>
    <col min="4097" max="4098" width="16.33203125" style="306" customWidth="1"/>
    <col min="4099" max="4099" width="10.109375" style="306" bestFit="1" customWidth="1"/>
    <col min="4100" max="4100" width="11.109375" style="306" bestFit="1" customWidth="1"/>
    <col min="4101" max="4101" width="12.77734375" style="306" bestFit="1" customWidth="1"/>
    <col min="4102" max="4102" width="13.33203125" style="306" bestFit="1" customWidth="1"/>
    <col min="4103" max="4104" width="13.77734375" style="306" bestFit="1" customWidth="1"/>
    <col min="4105" max="4105" width="13.88671875" style="306" bestFit="1" customWidth="1"/>
    <col min="4106" max="4107" width="12" style="306" bestFit="1" customWidth="1"/>
    <col min="4108" max="4108" width="11" style="306" bestFit="1" customWidth="1"/>
    <col min="4109" max="4352" width="9.21875" style="306"/>
    <col min="4353" max="4354" width="16.33203125" style="306" customWidth="1"/>
    <col min="4355" max="4355" width="10.109375" style="306" bestFit="1" customWidth="1"/>
    <col min="4356" max="4356" width="11.109375" style="306" bestFit="1" customWidth="1"/>
    <col min="4357" max="4357" width="12.77734375" style="306" bestFit="1" customWidth="1"/>
    <col min="4358" max="4358" width="13.33203125" style="306" bestFit="1" customWidth="1"/>
    <col min="4359" max="4360" width="13.77734375" style="306" bestFit="1" customWidth="1"/>
    <col min="4361" max="4361" width="13.88671875" style="306" bestFit="1" customWidth="1"/>
    <col min="4362" max="4363" width="12" style="306" bestFit="1" customWidth="1"/>
    <col min="4364" max="4364" width="11" style="306" bestFit="1" customWidth="1"/>
    <col min="4365" max="4608" width="9.21875" style="306"/>
    <col min="4609" max="4610" width="16.33203125" style="306" customWidth="1"/>
    <col min="4611" max="4611" width="10.109375" style="306" bestFit="1" customWidth="1"/>
    <col min="4612" max="4612" width="11.109375" style="306" bestFit="1" customWidth="1"/>
    <col min="4613" max="4613" width="12.77734375" style="306" bestFit="1" customWidth="1"/>
    <col min="4614" max="4614" width="13.33203125" style="306" bestFit="1" customWidth="1"/>
    <col min="4615" max="4616" width="13.77734375" style="306" bestFit="1" customWidth="1"/>
    <col min="4617" max="4617" width="13.88671875" style="306" bestFit="1" customWidth="1"/>
    <col min="4618" max="4619" width="12" style="306" bestFit="1" customWidth="1"/>
    <col min="4620" max="4620" width="11" style="306" bestFit="1" customWidth="1"/>
    <col min="4621" max="4864" width="9.21875" style="306"/>
    <col min="4865" max="4866" width="16.33203125" style="306" customWidth="1"/>
    <col min="4867" max="4867" width="10.109375" style="306" bestFit="1" customWidth="1"/>
    <col min="4868" max="4868" width="11.109375" style="306" bestFit="1" customWidth="1"/>
    <col min="4869" max="4869" width="12.77734375" style="306" bestFit="1" customWidth="1"/>
    <col min="4870" max="4870" width="13.33203125" style="306" bestFit="1" customWidth="1"/>
    <col min="4871" max="4872" width="13.77734375" style="306" bestFit="1" customWidth="1"/>
    <col min="4873" max="4873" width="13.88671875" style="306" bestFit="1" customWidth="1"/>
    <col min="4874" max="4875" width="12" style="306" bestFit="1" customWidth="1"/>
    <col min="4876" max="4876" width="11" style="306" bestFit="1" customWidth="1"/>
    <col min="4877" max="5120" width="9.21875" style="306"/>
    <col min="5121" max="5122" width="16.33203125" style="306" customWidth="1"/>
    <col min="5123" max="5123" width="10.109375" style="306" bestFit="1" customWidth="1"/>
    <col min="5124" max="5124" width="11.109375" style="306" bestFit="1" customWidth="1"/>
    <col min="5125" max="5125" width="12.77734375" style="306" bestFit="1" customWidth="1"/>
    <col min="5126" max="5126" width="13.33203125" style="306" bestFit="1" customWidth="1"/>
    <col min="5127" max="5128" width="13.77734375" style="306" bestFit="1" customWidth="1"/>
    <col min="5129" max="5129" width="13.88671875" style="306" bestFit="1" customWidth="1"/>
    <col min="5130" max="5131" width="12" style="306" bestFit="1" customWidth="1"/>
    <col min="5132" max="5132" width="11" style="306" bestFit="1" customWidth="1"/>
    <col min="5133" max="5376" width="9.21875" style="306"/>
    <col min="5377" max="5378" width="16.33203125" style="306" customWidth="1"/>
    <col min="5379" max="5379" width="10.109375" style="306" bestFit="1" customWidth="1"/>
    <col min="5380" max="5380" width="11.109375" style="306" bestFit="1" customWidth="1"/>
    <col min="5381" max="5381" width="12.77734375" style="306" bestFit="1" customWidth="1"/>
    <col min="5382" max="5382" width="13.33203125" style="306" bestFit="1" customWidth="1"/>
    <col min="5383" max="5384" width="13.77734375" style="306" bestFit="1" customWidth="1"/>
    <col min="5385" max="5385" width="13.88671875" style="306" bestFit="1" customWidth="1"/>
    <col min="5386" max="5387" width="12" style="306" bestFit="1" customWidth="1"/>
    <col min="5388" max="5388" width="11" style="306" bestFit="1" customWidth="1"/>
    <col min="5389" max="5632" width="9.21875" style="306"/>
    <col min="5633" max="5634" width="16.33203125" style="306" customWidth="1"/>
    <col min="5635" max="5635" width="10.109375" style="306" bestFit="1" customWidth="1"/>
    <col min="5636" max="5636" width="11.109375" style="306" bestFit="1" customWidth="1"/>
    <col min="5637" max="5637" width="12.77734375" style="306" bestFit="1" customWidth="1"/>
    <col min="5638" max="5638" width="13.33203125" style="306" bestFit="1" customWidth="1"/>
    <col min="5639" max="5640" width="13.77734375" style="306" bestFit="1" customWidth="1"/>
    <col min="5641" max="5641" width="13.88671875" style="306" bestFit="1" customWidth="1"/>
    <col min="5642" max="5643" width="12" style="306" bestFit="1" customWidth="1"/>
    <col min="5644" max="5644" width="11" style="306" bestFit="1" customWidth="1"/>
    <col min="5645" max="5888" width="9.21875" style="306"/>
    <col min="5889" max="5890" width="16.33203125" style="306" customWidth="1"/>
    <col min="5891" max="5891" width="10.109375" style="306" bestFit="1" customWidth="1"/>
    <col min="5892" max="5892" width="11.109375" style="306" bestFit="1" customWidth="1"/>
    <col min="5893" max="5893" width="12.77734375" style="306" bestFit="1" customWidth="1"/>
    <col min="5894" max="5894" width="13.33203125" style="306" bestFit="1" customWidth="1"/>
    <col min="5895" max="5896" width="13.77734375" style="306" bestFit="1" customWidth="1"/>
    <col min="5897" max="5897" width="13.88671875" style="306" bestFit="1" customWidth="1"/>
    <col min="5898" max="5899" width="12" style="306" bestFit="1" customWidth="1"/>
    <col min="5900" max="5900" width="11" style="306" bestFit="1" customWidth="1"/>
    <col min="5901" max="6144" width="9.21875" style="306"/>
    <col min="6145" max="6146" width="16.33203125" style="306" customWidth="1"/>
    <col min="6147" max="6147" width="10.109375" style="306" bestFit="1" customWidth="1"/>
    <col min="6148" max="6148" width="11.109375" style="306" bestFit="1" customWidth="1"/>
    <col min="6149" max="6149" width="12.77734375" style="306" bestFit="1" customWidth="1"/>
    <col min="6150" max="6150" width="13.33203125" style="306" bestFit="1" customWidth="1"/>
    <col min="6151" max="6152" width="13.77734375" style="306" bestFit="1" customWidth="1"/>
    <col min="6153" max="6153" width="13.88671875" style="306" bestFit="1" customWidth="1"/>
    <col min="6154" max="6155" width="12" style="306" bestFit="1" customWidth="1"/>
    <col min="6156" max="6156" width="11" style="306" bestFit="1" customWidth="1"/>
    <col min="6157" max="6400" width="9.21875" style="306"/>
    <col min="6401" max="6402" width="16.33203125" style="306" customWidth="1"/>
    <col min="6403" max="6403" width="10.109375" style="306" bestFit="1" customWidth="1"/>
    <col min="6404" max="6404" width="11.109375" style="306" bestFit="1" customWidth="1"/>
    <col min="6405" max="6405" width="12.77734375" style="306" bestFit="1" customWidth="1"/>
    <col min="6406" max="6406" width="13.33203125" style="306" bestFit="1" customWidth="1"/>
    <col min="6407" max="6408" width="13.77734375" style="306" bestFit="1" customWidth="1"/>
    <col min="6409" max="6409" width="13.88671875" style="306" bestFit="1" customWidth="1"/>
    <col min="6410" max="6411" width="12" style="306" bestFit="1" customWidth="1"/>
    <col min="6412" max="6412" width="11" style="306" bestFit="1" customWidth="1"/>
    <col min="6413" max="6656" width="9.21875" style="306"/>
    <col min="6657" max="6658" width="16.33203125" style="306" customWidth="1"/>
    <col min="6659" max="6659" width="10.109375" style="306" bestFit="1" customWidth="1"/>
    <col min="6660" max="6660" width="11.109375" style="306" bestFit="1" customWidth="1"/>
    <col min="6661" max="6661" width="12.77734375" style="306" bestFit="1" customWidth="1"/>
    <col min="6662" max="6662" width="13.33203125" style="306" bestFit="1" customWidth="1"/>
    <col min="6663" max="6664" width="13.77734375" style="306" bestFit="1" customWidth="1"/>
    <col min="6665" max="6665" width="13.88671875" style="306" bestFit="1" customWidth="1"/>
    <col min="6666" max="6667" width="12" style="306" bestFit="1" customWidth="1"/>
    <col min="6668" max="6668" width="11" style="306" bestFit="1" customWidth="1"/>
    <col min="6669" max="6912" width="9.21875" style="306"/>
    <col min="6913" max="6914" width="16.33203125" style="306" customWidth="1"/>
    <col min="6915" max="6915" width="10.109375" style="306" bestFit="1" customWidth="1"/>
    <col min="6916" max="6916" width="11.109375" style="306" bestFit="1" customWidth="1"/>
    <col min="6917" max="6917" width="12.77734375" style="306" bestFit="1" customWidth="1"/>
    <col min="6918" max="6918" width="13.33203125" style="306" bestFit="1" customWidth="1"/>
    <col min="6919" max="6920" width="13.77734375" style="306" bestFit="1" customWidth="1"/>
    <col min="6921" max="6921" width="13.88671875" style="306" bestFit="1" customWidth="1"/>
    <col min="6922" max="6923" width="12" style="306" bestFit="1" customWidth="1"/>
    <col min="6924" max="6924" width="11" style="306" bestFit="1" customWidth="1"/>
    <col min="6925" max="7168" width="9.21875" style="306"/>
    <col min="7169" max="7170" width="16.33203125" style="306" customWidth="1"/>
    <col min="7171" max="7171" width="10.109375" style="306" bestFit="1" customWidth="1"/>
    <col min="7172" max="7172" width="11.109375" style="306" bestFit="1" customWidth="1"/>
    <col min="7173" max="7173" width="12.77734375" style="306" bestFit="1" customWidth="1"/>
    <col min="7174" max="7174" width="13.33203125" style="306" bestFit="1" customWidth="1"/>
    <col min="7175" max="7176" width="13.77734375" style="306" bestFit="1" customWidth="1"/>
    <col min="7177" max="7177" width="13.88671875" style="306" bestFit="1" customWidth="1"/>
    <col min="7178" max="7179" width="12" style="306" bestFit="1" customWidth="1"/>
    <col min="7180" max="7180" width="11" style="306" bestFit="1" customWidth="1"/>
    <col min="7181" max="7424" width="9.21875" style="306"/>
    <col min="7425" max="7426" width="16.33203125" style="306" customWidth="1"/>
    <col min="7427" max="7427" width="10.109375" style="306" bestFit="1" customWidth="1"/>
    <col min="7428" max="7428" width="11.109375" style="306" bestFit="1" customWidth="1"/>
    <col min="7429" max="7429" width="12.77734375" style="306" bestFit="1" customWidth="1"/>
    <col min="7430" max="7430" width="13.33203125" style="306" bestFit="1" customWidth="1"/>
    <col min="7431" max="7432" width="13.77734375" style="306" bestFit="1" customWidth="1"/>
    <col min="7433" max="7433" width="13.88671875" style="306" bestFit="1" customWidth="1"/>
    <col min="7434" max="7435" width="12" style="306" bestFit="1" customWidth="1"/>
    <col min="7436" max="7436" width="11" style="306" bestFit="1" customWidth="1"/>
    <col min="7437" max="7680" width="9.21875" style="306"/>
    <col min="7681" max="7682" width="16.33203125" style="306" customWidth="1"/>
    <col min="7683" max="7683" width="10.109375" style="306" bestFit="1" customWidth="1"/>
    <col min="7684" max="7684" width="11.109375" style="306" bestFit="1" customWidth="1"/>
    <col min="7685" max="7685" width="12.77734375" style="306" bestFit="1" customWidth="1"/>
    <col min="7686" max="7686" width="13.33203125" style="306" bestFit="1" customWidth="1"/>
    <col min="7687" max="7688" width="13.77734375" style="306" bestFit="1" customWidth="1"/>
    <col min="7689" max="7689" width="13.88671875" style="306" bestFit="1" customWidth="1"/>
    <col min="7690" max="7691" width="12" style="306" bestFit="1" customWidth="1"/>
    <col min="7692" max="7692" width="11" style="306" bestFit="1" customWidth="1"/>
    <col min="7693" max="7936" width="9.21875" style="306"/>
    <col min="7937" max="7938" width="16.33203125" style="306" customWidth="1"/>
    <col min="7939" max="7939" width="10.109375" style="306" bestFit="1" customWidth="1"/>
    <col min="7940" max="7940" width="11.109375" style="306" bestFit="1" customWidth="1"/>
    <col min="7941" max="7941" width="12.77734375" style="306" bestFit="1" customWidth="1"/>
    <col min="7942" max="7942" width="13.33203125" style="306" bestFit="1" customWidth="1"/>
    <col min="7943" max="7944" width="13.77734375" style="306" bestFit="1" customWidth="1"/>
    <col min="7945" max="7945" width="13.88671875" style="306" bestFit="1" customWidth="1"/>
    <col min="7946" max="7947" width="12" style="306" bestFit="1" customWidth="1"/>
    <col min="7948" max="7948" width="11" style="306" bestFit="1" customWidth="1"/>
    <col min="7949" max="8192" width="9.21875" style="306"/>
    <col min="8193" max="8194" width="16.33203125" style="306" customWidth="1"/>
    <col min="8195" max="8195" width="10.109375" style="306" bestFit="1" customWidth="1"/>
    <col min="8196" max="8196" width="11.109375" style="306" bestFit="1" customWidth="1"/>
    <col min="8197" max="8197" width="12.77734375" style="306" bestFit="1" customWidth="1"/>
    <col min="8198" max="8198" width="13.33203125" style="306" bestFit="1" customWidth="1"/>
    <col min="8199" max="8200" width="13.77734375" style="306" bestFit="1" customWidth="1"/>
    <col min="8201" max="8201" width="13.88671875" style="306" bestFit="1" customWidth="1"/>
    <col min="8202" max="8203" width="12" style="306" bestFit="1" customWidth="1"/>
    <col min="8204" max="8204" width="11" style="306" bestFit="1" customWidth="1"/>
    <col min="8205" max="8448" width="9.21875" style="306"/>
    <col min="8449" max="8450" width="16.33203125" style="306" customWidth="1"/>
    <col min="8451" max="8451" width="10.109375" style="306" bestFit="1" customWidth="1"/>
    <col min="8452" max="8452" width="11.109375" style="306" bestFit="1" customWidth="1"/>
    <col min="8453" max="8453" width="12.77734375" style="306" bestFit="1" customWidth="1"/>
    <col min="8454" max="8454" width="13.33203125" style="306" bestFit="1" customWidth="1"/>
    <col min="8455" max="8456" width="13.77734375" style="306" bestFit="1" customWidth="1"/>
    <col min="8457" max="8457" width="13.88671875" style="306" bestFit="1" customWidth="1"/>
    <col min="8458" max="8459" width="12" style="306" bestFit="1" customWidth="1"/>
    <col min="8460" max="8460" width="11" style="306" bestFit="1" customWidth="1"/>
    <col min="8461" max="8704" width="9.21875" style="306"/>
    <col min="8705" max="8706" width="16.33203125" style="306" customWidth="1"/>
    <col min="8707" max="8707" width="10.109375" style="306" bestFit="1" customWidth="1"/>
    <col min="8708" max="8708" width="11.109375" style="306" bestFit="1" customWidth="1"/>
    <col min="8709" max="8709" width="12.77734375" style="306" bestFit="1" customWidth="1"/>
    <col min="8710" max="8710" width="13.33203125" style="306" bestFit="1" customWidth="1"/>
    <col min="8711" max="8712" width="13.77734375" style="306" bestFit="1" customWidth="1"/>
    <col min="8713" max="8713" width="13.88671875" style="306" bestFit="1" customWidth="1"/>
    <col min="8714" max="8715" width="12" style="306" bestFit="1" customWidth="1"/>
    <col min="8716" max="8716" width="11" style="306" bestFit="1" customWidth="1"/>
    <col min="8717" max="8960" width="9.21875" style="306"/>
    <col min="8961" max="8962" width="16.33203125" style="306" customWidth="1"/>
    <col min="8963" max="8963" width="10.109375" style="306" bestFit="1" customWidth="1"/>
    <col min="8964" max="8964" width="11.109375" style="306" bestFit="1" customWidth="1"/>
    <col min="8965" max="8965" width="12.77734375" style="306" bestFit="1" customWidth="1"/>
    <col min="8966" max="8966" width="13.33203125" style="306" bestFit="1" customWidth="1"/>
    <col min="8967" max="8968" width="13.77734375" style="306" bestFit="1" customWidth="1"/>
    <col min="8969" max="8969" width="13.88671875" style="306" bestFit="1" customWidth="1"/>
    <col min="8970" max="8971" width="12" style="306" bestFit="1" customWidth="1"/>
    <col min="8972" max="8972" width="11" style="306" bestFit="1" customWidth="1"/>
    <col min="8973" max="9216" width="9.21875" style="306"/>
    <col min="9217" max="9218" width="16.33203125" style="306" customWidth="1"/>
    <col min="9219" max="9219" width="10.109375" style="306" bestFit="1" customWidth="1"/>
    <col min="9220" max="9220" width="11.109375" style="306" bestFit="1" customWidth="1"/>
    <col min="9221" max="9221" width="12.77734375" style="306" bestFit="1" customWidth="1"/>
    <col min="9222" max="9222" width="13.33203125" style="306" bestFit="1" customWidth="1"/>
    <col min="9223" max="9224" width="13.77734375" style="306" bestFit="1" customWidth="1"/>
    <col min="9225" max="9225" width="13.88671875" style="306" bestFit="1" customWidth="1"/>
    <col min="9226" max="9227" width="12" style="306" bestFit="1" customWidth="1"/>
    <col min="9228" max="9228" width="11" style="306" bestFit="1" customWidth="1"/>
    <col min="9229" max="9472" width="9.21875" style="306"/>
    <col min="9473" max="9474" width="16.33203125" style="306" customWidth="1"/>
    <col min="9475" max="9475" width="10.109375" style="306" bestFit="1" customWidth="1"/>
    <col min="9476" max="9476" width="11.109375" style="306" bestFit="1" customWidth="1"/>
    <col min="9477" max="9477" width="12.77734375" style="306" bestFit="1" customWidth="1"/>
    <col min="9478" max="9478" width="13.33203125" style="306" bestFit="1" customWidth="1"/>
    <col min="9479" max="9480" width="13.77734375" style="306" bestFit="1" customWidth="1"/>
    <col min="9481" max="9481" width="13.88671875" style="306" bestFit="1" customWidth="1"/>
    <col min="9482" max="9483" width="12" style="306" bestFit="1" customWidth="1"/>
    <col min="9484" max="9484" width="11" style="306" bestFit="1" customWidth="1"/>
    <col min="9485" max="9728" width="9.21875" style="306"/>
    <col min="9729" max="9730" width="16.33203125" style="306" customWidth="1"/>
    <col min="9731" max="9731" width="10.109375" style="306" bestFit="1" customWidth="1"/>
    <col min="9732" max="9732" width="11.109375" style="306" bestFit="1" customWidth="1"/>
    <col min="9733" max="9733" width="12.77734375" style="306" bestFit="1" customWidth="1"/>
    <col min="9734" max="9734" width="13.33203125" style="306" bestFit="1" customWidth="1"/>
    <col min="9735" max="9736" width="13.77734375" style="306" bestFit="1" customWidth="1"/>
    <col min="9737" max="9737" width="13.88671875" style="306" bestFit="1" customWidth="1"/>
    <col min="9738" max="9739" width="12" style="306" bestFit="1" customWidth="1"/>
    <col min="9740" max="9740" width="11" style="306" bestFit="1" customWidth="1"/>
    <col min="9741" max="9984" width="9.21875" style="306"/>
    <col min="9985" max="9986" width="16.33203125" style="306" customWidth="1"/>
    <col min="9987" max="9987" width="10.109375" style="306" bestFit="1" customWidth="1"/>
    <col min="9988" max="9988" width="11.109375" style="306" bestFit="1" customWidth="1"/>
    <col min="9989" max="9989" width="12.77734375" style="306" bestFit="1" customWidth="1"/>
    <col min="9990" max="9990" width="13.33203125" style="306" bestFit="1" customWidth="1"/>
    <col min="9991" max="9992" width="13.77734375" style="306" bestFit="1" customWidth="1"/>
    <col min="9993" max="9993" width="13.88671875" style="306" bestFit="1" customWidth="1"/>
    <col min="9994" max="9995" width="12" style="306" bestFit="1" customWidth="1"/>
    <col min="9996" max="9996" width="11" style="306" bestFit="1" customWidth="1"/>
    <col min="9997" max="10240" width="9.21875" style="306"/>
    <col min="10241" max="10242" width="16.33203125" style="306" customWidth="1"/>
    <col min="10243" max="10243" width="10.109375" style="306" bestFit="1" customWidth="1"/>
    <col min="10244" max="10244" width="11.109375" style="306" bestFit="1" customWidth="1"/>
    <col min="10245" max="10245" width="12.77734375" style="306" bestFit="1" customWidth="1"/>
    <col min="10246" max="10246" width="13.33203125" style="306" bestFit="1" customWidth="1"/>
    <col min="10247" max="10248" width="13.77734375" style="306" bestFit="1" customWidth="1"/>
    <col min="10249" max="10249" width="13.88671875" style="306" bestFit="1" customWidth="1"/>
    <col min="10250" max="10251" width="12" style="306" bestFit="1" customWidth="1"/>
    <col min="10252" max="10252" width="11" style="306" bestFit="1" customWidth="1"/>
    <col min="10253" max="10496" width="9.21875" style="306"/>
    <col min="10497" max="10498" width="16.33203125" style="306" customWidth="1"/>
    <col min="10499" max="10499" width="10.109375" style="306" bestFit="1" customWidth="1"/>
    <col min="10500" max="10500" width="11.109375" style="306" bestFit="1" customWidth="1"/>
    <col min="10501" max="10501" width="12.77734375" style="306" bestFit="1" customWidth="1"/>
    <col min="10502" max="10502" width="13.33203125" style="306" bestFit="1" customWidth="1"/>
    <col min="10503" max="10504" width="13.77734375" style="306" bestFit="1" customWidth="1"/>
    <col min="10505" max="10505" width="13.88671875" style="306" bestFit="1" customWidth="1"/>
    <col min="10506" max="10507" width="12" style="306" bestFit="1" customWidth="1"/>
    <col min="10508" max="10508" width="11" style="306" bestFit="1" customWidth="1"/>
    <col min="10509" max="10752" width="9.21875" style="306"/>
    <col min="10753" max="10754" width="16.33203125" style="306" customWidth="1"/>
    <col min="10755" max="10755" width="10.109375" style="306" bestFit="1" customWidth="1"/>
    <col min="10756" max="10756" width="11.109375" style="306" bestFit="1" customWidth="1"/>
    <col min="10757" max="10757" width="12.77734375" style="306" bestFit="1" customWidth="1"/>
    <col min="10758" max="10758" width="13.33203125" style="306" bestFit="1" customWidth="1"/>
    <col min="10759" max="10760" width="13.77734375" style="306" bestFit="1" customWidth="1"/>
    <col min="10761" max="10761" width="13.88671875" style="306" bestFit="1" customWidth="1"/>
    <col min="10762" max="10763" width="12" style="306" bestFit="1" customWidth="1"/>
    <col min="10764" max="10764" width="11" style="306" bestFit="1" customWidth="1"/>
    <col min="10765" max="11008" width="9.21875" style="306"/>
    <col min="11009" max="11010" width="16.33203125" style="306" customWidth="1"/>
    <col min="11011" max="11011" width="10.109375" style="306" bestFit="1" customWidth="1"/>
    <col min="11012" max="11012" width="11.109375" style="306" bestFit="1" customWidth="1"/>
    <col min="11013" max="11013" width="12.77734375" style="306" bestFit="1" customWidth="1"/>
    <col min="11014" max="11014" width="13.33203125" style="306" bestFit="1" customWidth="1"/>
    <col min="11015" max="11016" width="13.77734375" style="306" bestFit="1" customWidth="1"/>
    <col min="11017" max="11017" width="13.88671875" style="306" bestFit="1" customWidth="1"/>
    <col min="11018" max="11019" width="12" style="306" bestFit="1" customWidth="1"/>
    <col min="11020" max="11020" width="11" style="306" bestFit="1" customWidth="1"/>
    <col min="11021" max="11264" width="9.21875" style="306"/>
    <col min="11265" max="11266" width="16.33203125" style="306" customWidth="1"/>
    <col min="11267" max="11267" width="10.109375" style="306" bestFit="1" customWidth="1"/>
    <col min="11268" max="11268" width="11.109375" style="306" bestFit="1" customWidth="1"/>
    <col min="11269" max="11269" width="12.77734375" style="306" bestFit="1" customWidth="1"/>
    <col min="11270" max="11270" width="13.33203125" style="306" bestFit="1" customWidth="1"/>
    <col min="11271" max="11272" width="13.77734375" style="306" bestFit="1" customWidth="1"/>
    <col min="11273" max="11273" width="13.88671875" style="306" bestFit="1" customWidth="1"/>
    <col min="11274" max="11275" width="12" style="306" bestFit="1" customWidth="1"/>
    <col min="11276" max="11276" width="11" style="306" bestFit="1" customWidth="1"/>
    <col min="11277" max="11520" width="9.21875" style="306"/>
    <col min="11521" max="11522" width="16.33203125" style="306" customWidth="1"/>
    <col min="11523" max="11523" width="10.109375" style="306" bestFit="1" customWidth="1"/>
    <col min="11524" max="11524" width="11.109375" style="306" bestFit="1" customWidth="1"/>
    <col min="11525" max="11525" width="12.77734375" style="306" bestFit="1" customWidth="1"/>
    <col min="11526" max="11526" width="13.33203125" style="306" bestFit="1" customWidth="1"/>
    <col min="11527" max="11528" width="13.77734375" style="306" bestFit="1" customWidth="1"/>
    <col min="11529" max="11529" width="13.88671875" style="306" bestFit="1" customWidth="1"/>
    <col min="11530" max="11531" width="12" style="306" bestFit="1" customWidth="1"/>
    <col min="11532" max="11532" width="11" style="306" bestFit="1" customWidth="1"/>
    <col min="11533" max="11776" width="9.21875" style="306"/>
    <col min="11777" max="11778" width="16.33203125" style="306" customWidth="1"/>
    <col min="11779" max="11779" width="10.109375" style="306" bestFit="1" customWidth="1"/>
    <col min="11780" max="11780" width="11.109375" style="306" bestFit="1" customWidth="1"/>
    <col min="11781" max="11781" width="12.77734375" style="306" bestFit="1" customWidth="1"/>
    <col min="11782" max="11782" width="13.33203125" style="306" bestFit="1" customWidth="1"/>
    <col min="11783" max="11784" width="13.77734375" style="306" bestFit="1" customWidth="1"/>
    <col min="11785" max="11785" width="13.88671875" style="306" bestFit="1" customWidth="1"/>
    <col min="11786" max="11787" width="12" style="306" bestFit="1" customWidth="1"/>
    <col min="11788" max="11788" width="11" style="306" bestFit="1" customWidth="1"/>
    <col min="11789" max="12032" width="9.21875" style="306"/>
    <col min="12033" max="12034" width="16.33203125" style="306" customWidth="1"/>
    <col min="12035" max="12035" width="10.109375" style="306" bestFit="1" customWidth="1"/>
    <col min="12036" max="12036" width="11.109375" style="306" bestFit="1" customWidth="1"/>
    <col min="12037" max="12037" width="12.77734375" style="306" bestFit="1" customWidth="1"/>
    <col min="12038" max="12038" width="13.33203125" style="306" bestFit="1" customWidth="1"/>
    <col min="12039" max="12040" width="13.77734375" style="306" bestFit="1" customWidth="1"/>
    <col min="12041" max="12041" width="13.88671875" style="306" bestFit="1" customWidth="1"/>
    <col min="12042" max="12043" width="12" style="306" bestFit="1" customWidth="1"/>
    <col min="12044" max="12044" width="11" style="306" bestFit="1" customWidth="1"/>
    <col min="12045" max="12288" width="9.21875" style="306"/>
    <col min="12289" max="12290" width="16.33203125" style="306" customWidth="1"/>
    <col min="12291" max="12291" width="10.109375" style="306" bestFit="1" customWidth="1"/>
    <col min="12292" max="12292" width="11.109375" style="306" bestFit="1" customWidth="1"/>
    <col min="12293" max="12293" width="12.77734375" style="306" bestFit="1" customWidth="1"/>
    <col min="12294" max="12294" width="13.33203125" style="306" bestFit="1" customWidth="1"/>
    <col min="12295" max="12296" width="13.77734375" style="306" bestFit="1" customWidth="1"/>
    <col min="12297" max="12297" width="13.88671875" style="306" bestFit="1" customWidth="1"/>
    <col min="12298" max="12299" width="12" style="306" bestFit="1" customWidth="1"/>
    <col min="12300" max="12300" width="11" style="306" bestFit="1" customWidth="1"/>
    <col min="12301" max="12544" width="9.21875" style="306"/>
    <col min="12545" max="12546" width="16.33203125" style="306" customWidth="1"/>
    <col min="12547" max="12547" width="10.109375" style="306" bestFit="1" customWidth="1"/>
    <col min="12548" max="12548" width="11.109375" style="306" bestFit="1" customWidth="1"/>
    <col min="12549" max="12549" width="12.77734375" style="306" bestFit="1" customWidth="1"/>
    <col min="12550" max="12550" width="13.33203125" style="306" bestFit="1" customWidth="1"/>
    <col min="12551" max="12552" width="13.77734375" style="306" bestFit="1" customWidth="1"/>
    <col min="12553" max="12553" width="13.88671875" style="306" bestFit="1" customWidth="1"/>
    <col min="12554" max="12555" width="12" style="306" bestFit="1" customWidth="1"/>
    <col min="12556" max="12556" width="11" style="306" bestFit="1" customWidth="1"/>
    <col min="12557" max="12800" width="9.21875" style="306"/>
    <col min="12801" max="12802" width="16.33203125" style="306" customWidth="1"/>
    <col min="12803" max="12803" width="10.109375" style="306" bestFit="1" customWidth="1"/>
    <col min="12804" max="12804" width="11.109375" style="306" bestFit="1" customWidth="1"/>
    <col min="12805" max="12805" width="12.77734375" style="306" bestFit="1" customWidth="1"/>
    <col min="12806" max="12806" width="13.33203125" style="306" bestFit="1" customWidth="1"/>
    <col min="12807" max="12808" width="13.77734375" style="306" bestFit="1" customWidth="1"/>
    <col min="12809" max="12809" width="13.88671875" style="306" bestFit="1" customWidth="1"/>
    <col min="12810" max="12811" width="12" style="306" bestFit="1" customWidth="1"/>
    <col min="12812" max="12812" width="11" style="306" bestFit="1" customWidth="1"/>
    <col min="12813" max="13056" width="9.21875" style="306"/>
    <col min="13057" max="13058" width="16.33203125" style="306" customWidth="1"/>
    <col min="13059" max="13059" width="10.109375" style="306" bestFit="1" customWidth="1"/>
    <col min="13060" max="13060" width="11.109375" style="306" bestFit="1" customWidth="1"/>
    <col min="13061" max="13061" width="12.77734375" style="306" bestFit="1" customWidth="1"/>
    <col min="13062" max="13062" width="13.33203125" style="306" bestFit="1" customWidth="1"/>
    <col min="13063" max="13064" width="13.77734375" style="306" bestFit="1" customWidth="1"/>
    <col min="13065" max="13065" width="13.88671875" style="306" bestFit="1" customWidth="1"/>
    <col min="13066" max="13067" width="12" style="306" bestFit="1" customWidth="1"/>
    <col min="13068" max="13068" width="11" style="306" bestFit="1" customWidth="1"/>
    <col min="13069" max="13312" width="9.21875" style="306"/>
    <col min="13313" max="13314" width="16.33203125" style="306" customWidth="1"/>
    <col min="13315" max="13315" width="10.109375" style="306" bestFit="1" customWidth="1"/>
    <col min="13316" max="13316" width="11.109375" style="306" bestFit="1" customWidth="1"/>
    <col min="13317" max="13317" width="12.77734375" style="306" bestFit="1" customWidth="1"/>
    <col min="13318" max="13318" width="13.33203125" style="306" bestFit="1" customWidth="1"/>
    <col min="13319" max="13320" width="13.77734375" style="306" bestFit="1" customWidth="1"/>
    <col min="13321" max="13321" width="13.88671875" style="306" bestFit="1" customWidth="1"/>
    <col min="13322" max="13323" width="12" style="306" bestFit="1" customWidth="1"/>
    <col min="13324" max="13324" width="11" style="306" bestFit="1" customWidth="1"/>
    <col min="13325" max="13568" width="9.21875" style="306"/>
    <col min="13569" max="13570" width="16.33203125" style="306" customWidth="1"/>
    <col min="13571" max="13571" width="10.109375" style="306" bestFit="1" customWidth="1"/>
    <col min="13572" max="13572" width="11.109375" style="306" bestFit="1" customWidth="1"/>
    <col min="13573" max="13573" width="12.77734375" style="306" bestFit="1" customWidth="1"/>
    <col min="13574" max="13574" width="13.33203125" style="306" bestFit="1" customWidth="1"/>
    <col min="13575" max="13576" width="13.77734375" style="306" bestFit="1" customWidth="1"/>
    <col min="13577" max="13577" width="13.88671875" style="306" bestFit="1" customWidth="1"/>
    <col min="13578" max="13579" width="12" style="306" bestFit="1" customWidth="1"/>
    <col min="13580" max="13580" width="11" style="306" bestFit="1" customWidth="1"/>
    <col min="13581" max="13824" width="9.21875" style="306"/>
    <col min="13825" max="13826" width="16.33203125" style="306" customWidth="1"/>
    <col min="13827" max="13827" width="10.109375" style="306" bestFit="1" customWidth="1"/>
    <col min="13828" max="13828" width="11.109375" style="306" bestFit="1" customWidth="1"/>
    <col min="13829" max="13829" width="12.77734375" style="306" bestFit="1" customWidth="1"/>
    <col min="13830" max="13830" width="13.33203125" style="306" bestFit="1" customWidth="1"/>
    <col min="13831" max="13832" width="13.77734375" style="306" bestFit="1" customWidth="1"/>
    <col min="13833" max="13833" width="13.88671875" style="306" bestFit="1" customWidth="1"/>
    <col min="13834" max="13835" width="12" style="306" bestFit="1" customWidth="1"/>
    <col min="13836" max="13836" width="11" style="306" bestFit="1" customWidth="1"/>
    <col min="13837" max="14080" width="9.21875" style="306"/>
    <col min="14081" max="14082" width="16.33203125" style="306" customWidth="1"/>
    <col min="14083" max="14083" width="10.109375" style="306" bestFit="1" customWidth="1"/>
    <col min="14084" max="14084" width="11.109375" style="306" bestFit="1" customWidth="1"/>
    <col min="14085" max="14085" width="12.77734375" style="306" bestFit="1" customWidth="1"/>
    <col min="14086" max="14086" width="13.33203125" style="306" bestFit="1" customWidth="1"/>
    <col min="14087" max="14088" width="13.77734375" style="306" bestFit="1" customWidth="1"/>
    <col min="14089" max="14089" width="13.88671875" style="306" bestFit="1" customWidth="1"/>
    <col min="14090" max="14091" width="12" style="306" bestFit="1" customWidth="1"/>
    <col min="14092" max="14092" width="11" style="306" bestFit="1" customWidth="1"/>
    <col min="14093" max="14336" width="9.21875" style="306"/>
    <col min="14337" max="14338" width="16.33203125" style="306" customWidth="1"/>
    <col min="14339" max="14339" width="10.109375" style="306" bestFit="1" customWidth="1"/>
    <col min="14340" max="14340" width="11.109375" style="306" bestFit="1" customWidth="1"/>
    <col min="14341" max="14341" width="12.77734375" style="306" bestFit="1" customWidth="1"/>
    <col min="14342" max="14342" width="13.33203125" style="306" bestFit="1" customWidth="1"/>
    <col min="14343" max="14344" width="13.77734375" style="306" bestFit="1" customWidth="1"/>
    <col min="14345" max="14345" width="13.88671875" style="306" bestFit="1" customWidth="1"/>
    <col min="14346" max="14347" width="12" style="306" bestFit="1" customWidth="1"/>
    <col min="14348" max="14348" width="11" style="306" bestFit="1" customWidth="1"/>
    <col min="14349" max="14592" width="9.21875" style="306"/>
    <col min="14593" max="14594" width="16.33203125" style="306" customWidth="1"/>
    <col min="14595" max="14595" width="10.109375" style="306" bestFit="1" customWidth="1"/>
    <col min="14596" max="14596" width="11.109375" style="306" bestFit="1" customWidth="1"/>
    <col min="14597" max="14597" width="12.77734375" style="306" bestFit="1" customWidth="1"/>
    <col min="14598" max="14598" width="13.33203125" style="306" bestFit="1" customWidth="1"/>
    <col min="14599" max="14600" width="13.77734375" style="306" bestFit="1" customWidth="1"/>
    <col min="14601" max="14601" width="13.88671875" style="306" bestFit="1" customWidth="1"/>
    <col min="14602" max="14603" width="12" style="306" bestFit="1" customWidth="1"/>
    <col min="14604" max="14604" width="11" style="306" bestFit="1" customWidth="1"/>
    <col min="14605" max="14848" width="9.21875" style="306"/>
    <col min="14849" max="14850" width="16.33203125" style="306" customWidth="1"/>
    <col min="14851" max="14851" width="10.109375" style="306" bestFit="1" customWidth="1"/>
    <col min="14852" max="14852" width="11.109375" style="306" bestFit="1" customWidth="1"/>
    <col min="14853" max="14853" width="12.77734375" style="306" bestFit="1" customWidth="1"/>
    <col min="14854" max="14854" width="13.33203125" style="306" bestFit="1" customWidth="1"/>
    <col min="14855" max="14856" width="13.77734375" style="306" bestFit="1" customWidth="1"/>
    <col min="14857" max="14857" width="13.88671875" style="306" bestFit="1" customWidth="1"/>
    <col min="14858" max="14859" width="12" style="306" bestFit="1" customWidth="1"/>
    <col min="14860" max="14860" width="11" style="306" bestFit="1" customWidth="1"/>
    <col min="14861" max="15104" width="9.21875" style="306"/>
    <col min="15105" max="15106" width="16.33203125" style="306" customWidth="1"/>
    <col min="15107" max="15107" width="10.109375" style="306" bestFit="1" customWidth="1"/>
    <col min="15108" max="15108" width="11.109375" style="306" bestFit="1" customWidth="1"/>
    <col min="15109" max="15109" width="12.77734375" style="306" bestFit="1" customWidth="1"/>
    <col min="15110" max="15110" width="13.33203125" style="306" bestFit="1" customWidth="1"/>
    <col min="15111" max="15112" width="13.77734375" style="306" bestFit="1" customWidth="1"/>
    <col min="15113" max="15113" width="13.88671875" style="306" bestFit="1" customWidth="1"/>
    <col min="15114" max="15115" width="12" style="306" bestFit="1" customWidth="1"/>
    <col min="15116" max="15116" width="11" style="306" bestFit="1" customWidth="1"/>
    <col min="15117" max="15360" width="9.21875" style="306"/>
    <col min="15361" max="15362" width="16.33203125" style="306" customWidth="1"/>
    <col min="15363" max="15363" width="10.109375" style="306" bestFit="1" customWidth="1"/>
    <col min="15364" max="15364" width="11.109375" style="306" bestFit="1" customWidth="1"/>
    <col min="15365" max="15365" width="12.77734375" style="306" bestFit="1" customWidth="1"/>
    <col min="15366" max="15366" width="13.33203125" style="306" bestFit="1" customWidth="1"/>
    <col min="15367" max="15368" width="13.77734375" style="306" bestFit="1" customWidth="1"/>
    <col min="15369" max="15369" width="13.88671875" style="306" bestFit="1" customWidth="1"/>
    <col min="15370" max="15371" width="12" style="306" bestFit="1" customWidth="1"/>
    <col min="15372" max="15372" width="11" style="306" bestFit="1" customWidth="1"/>
    <col min="15373" max="15616" width="9.21875" style="306"/>
    <col min="15617" max="15618" width="16.33203125" style="306" customWidth="1"/>
    <col min="15619" max="15619" width="10.109375" style="306" bestFit="1" customWidth="1"/>
    <col min="15620" max="15620" width="11.109375" style="306" bestFit="1" customWidth="1"/>
    <col min="15621" max="15621" width="12.77734375" style="306" bestFit="1" customWidth="1"/>
    <col min="15622" max="15622" width="13.33203125" style="306" bestFit="1" customWidth="1"/>
    <col min="15623" max="15624" width="13.77734375" style="306" bestFit="1" customWidth="1"/>
    <col min="15625" max="15625" width="13.88671875" style="306" bestFit="1" customWidth="1"/>
    <col min="15626" max="15627" width="12" style="306" bestFit="1" customWidth="1"/>
    <col min="15628" max="15628" width="11" style="306" bestFit="1" customWidth="1"/>
    <col min="15629" max="15872" width="9.21875" style="306"/>
    <col min="15873" max="15874" width="16.33203125" style="306" customWidth="1"/>
    <col min="15875" max="15875" width="10.109375" style="306" bestFit="1" customWidth="1"/>
    <col min="15876" max="15876" width="11.109375" style="306" bestFit="1" customWidth="1"/>
    <col min="15877" max="15877" width="12.77734375" style="306" bestFit="1" customWidth="1"/>
    <col min="15878" max="15878" width="13.33203125" style="306" bestFit="1" customWidth="1"/>
    <col min="15879" max="15880" width="13.77734375" style="306" bestFit="1" customWidth="1"/>
    <col min="15881" max="15881" width="13.88671875" style="306" bestFit="1" customWidth="1"/>
    <col min="15882" max="15883" width="12" style="306" bestFit="1" customWidth="1"/>
    <col min="15884" max="15884" width="11" style="306" bestFit="1" customWidth="1"/>
    <col min="15885" max="16128" width="9.21875" style="306"/>
    <col min="16129" max="16130" width="16.33203125" style="306" customWidth="1"/>
    <col min="16131" max="16131" width="10.109375" style="306" bestFit="1" customWidth="1"/>
    <col min="16132" max="16132" width="11.109375" style="306" bestFit="1" customWidth="1"/>
    <col min="16133" max="16133" width="12.77734375" style="306" bestFit="1" customWidth="1"/>
    <col min="16134" max="16134" width="13.33203125" style="306" bestFit="1" customWidth="1"/>
    <col min="16135" max="16136" width="13.77734375" style="306" bestFit="1" customWidth="1"/>
    <col min="16137" max="16137" width="13.88671875" style="306" bestFit="1" customWidth="1"/>
    <col min="16138" max="16139" width="12" style="306" bestFit="1" customWidth="1"/>
    <col min="16140" max="16140" width="11" style="306" bestFit="1" customWidth="1"/>
    <col min="16141" max="16384" width="9.21875" style="306"/>
  </cols>
  <sheetData>
    <row r="1" spans="1:12" ht="15.75">
      <c r="B1" s="307" t="s">
        <v>585</v>
      </c>
      <c r="C1" s="307" t="s">
        <v>586</v>
      </c>
      <c r="D1" s="307" t="s">
        <v>587</v>
      </c>
      <c r="E1" s="307" t="s">
        <v>588</v>
      </c>
      <c r="F1" s="307" t="s">
        <v>589</v>
      </c>
      <c r="G1" s="307" t="s">
        <v>590</v>
      </c>
      <c r="H1" s="307" t="s">
        <v>591</v>
      </c>
      <c r="I1" s="307" t="s">
        <v>592</v>
      </c>
      <c r="J1" s="308" t="s">
        <v>531</v>
      </c>
    </row>
    <row r="2" spans="1:12" ht="15.75">
      <c r="A2" s="309" t="s">
        <v>593</v>
      </c>
    </row>
    <row r="3" spans="1:12">
      <c r="A3" s="306" t="s">
        <v>594</v>
      </c>
    </row>
    <row r="4" spans="1:12">
      <c r="A4" s="306" t="s">
        <v>595</v>
      </c>
      <c r="B4" s="310">
        <v>0</v>
      </c>
      <c r="C4" s="310">
        <v>0</v>
      </c>
      <c r="D4" s="310">
        <v>0</v>
      </c>
      <c r="E4" s="310">
        <v>0</v>
      </c>
      <c r="F4" s="310">
        <v>0</v>
      </c>
      <c r="G4" s="310">
        <v>0</v>
      </c>
      <c r="H4" s="310">
        <v>0</v>
      </c>
      <c r="I4" s="310">
        <v>0</v>
      </c>
      <c r="J4" s="310">
        <v>0</v>
      </c>
    </row>
    <row r="5" spans="1:12">
      <c r="A5" s="306" t="s">
        <v>596</v>
      </c>
      <c r="B5" s="310">
        <v>0</v>
      </c>
      <c r="C5" s="310"/>
      <c r="D5" s="310">
        <v>0</v>
      </c>
      <c r="E5" s="310">
        <v>0</v>
      </c>
      <c r="F5" s="310">
        <v>0</v>
      </c>
      <c r="G5" s="310">
        <v>0</v>
      </c>
      <c r="H5" s="310">
        <v>0</v>
      </c>
      <c r="I5" s="310">
        <v>0</v>
      </c>
      <c r="J5" s="310">
        <v>0</v>
      </c>
    </row>
    <row r="6" spans="1:12">
      <c r="A6" s="306" t="s">
        <v>597</v>
      </c>
      <c r="B6" s="310">
        <v>0</v>
      </c>
      <c r="C6" s="310"/>
      <c r="D6" s="310"/>
      <c r="E6" s="310">
        <v>0</v>
      </c>
      <c r="F6" s="310">
        <v>0</v>
      </c>
      <c r="G6" s="310">
        <v>0</v>
      </c>
      <c r="H6" s="310">
        <v>0</v>
      </c>
      <c r="I6" s="310">
        <v>0</v>
      </c>
      <c r="J6" s="310">
        <v>0</v>
      </c>
      <c r="K6" s="310"/>
    </row>
    <row r="7" spans="1:12">
      <c r="A7" s="306" t="s">
        <v>598</v>
      </c>
      <c r="B7" s="310">
        <v>1899785.79</v>
      </c>
      <c r="C7" s="310"/>
      <c r="D7" s="310"/>
      <c r="E7" s="310"/>
      <c r="F7" s="310">
        <f>(B7/20)*0.25</f>
        <v>23747.322375</v>
      </c>
      <c r="G7" s="310">
        <f>B7/20</f>
        <v>94989.289499999999</v>
      </c>
      <c r="H7" s="310">
        <v>94989.29</v>
      </c>
      <c r="I7" s="310">
        <v>94989.29</v>
      </c>
      <c r="J7" s="310">
        <v>94989.29</v>
      </c>
      <c r="K7" s="310"/>
      <c r="L7" s="310"/>
    </row>
    <row r="8" spans="1:12">
      <c r="B8" s="310"/>
      <c r="C8" s="310"/>
      <c r="D8" s="310"/>
      <c r="E8" s="310"/>
      <c r="F8" s="310"/>
      <c r="G8" s="310"/>
      <c r="H8" s="310"/>
      <c r="I8" s="310"/>
    </row>
    <row r="9" spans="1:12" s="309" customFormat="1" ht="15.75">
      <c r="A9" s="309" t="s">
        <v>383</v>
      </c>
      <c r="B9" s="311">
        <f>SUM(B4:B8)</f>
        <v>1899785.79</v>
      </c>
      <c r="C9" s="311">
        <f t="shared" ref="C9:J9" si="0">SUM(C4:C8)</f>
        <v>0</v>
      </c>
      <c r="D9" s="311">
        <f t="shared" si="0"/>
        <v>0</v>
      </c>
      <c r="E9" s="311">
        <f t="shared" si="0"/>
        <v>0</v>
      </c>
      <c r="F9" s="311">
        <f t="shared" si="0"/>
        <v>23747.322375</v>
      </c>
      <c r="G9" s="311">
        <f t="shared" si="0"/>
        <v>94989.289499999999</v>
      </c>
      <c r="H9" s="311">
        <f t="shared" si="0"/>
        <v>94989.29</v>
      </c>
      <c r="I9" s="311">
        <f t="shared" si="0"/>
        <v>94989.29</v>
      </c>
      <c r="J9" s="311">
        <f t="shared" si="0"/>
        <v>94989.29</v>
      </c>
    </row>
    <row r="10" spans="1:12">
      <c r="B10" s="310"/>
      <c r="C10" s="310"/>
      <c r="D10" s="310"/>
      <c r="E10" s="310"/>
      <c r="F10" s="310"/>
      <c r="G10" s="310"/>
      <c r="H10" s="310"/>
      <c r="I10" s="310"/>
    </row>
    <row r="11" spans="1:12" ht="15.75">
      <c r="A11" s="309" t="s">
        <v>599</v>
      </c>
      <c r="B11" s="310"/>
      <c r="C11" s="310"/>
      <c r="D11" s="310"/>
      <c r="E11" s="310"/>
      <c r="F11" s="310"/>
      <c r="G11" s="310"/>
      <c r="H11" s="310"/>
      <c r="I11" s="310"/>
    </row>
    <row r="12" spans="1:12">
      <c r="A12" s="306" t="s">
        <v>600</v>
      </c>
      <c r="B12" s="310"/>
      <c r="C12" s="310"/>
      <c r="D12" s="310"/>
      <c r="E12" s="310"/>
      <c r="F12" s="310"/>
      <c r="G12" s="310"/>
      <c r="H12" s="310"/>
      <c r="I12" s="310"/>
    </row>
    <row r="13" spans="1:12">
      <c r="A13" s="306" t="s">
        <v>595</v>
      </c>
      <c r="B13" s="310">
        <v>0.33</v>
      </c>
      <c r="C13" s="310">
        <f>B13/20*0.25</f>
        <v>4.1250000000000002E-3</v>
      </c>
      <c r="D13" s="310">
        <f t="shared" ref="D13:J13" si="1">$B$13/29</f>
        <v>1.1379310344827587E-2</v>
      </c>
      <c r="E13" s="310">
        <f t="shared" si="1"/>
        <v>1.1379310344827587E-2</v>
      </c>
      <c r="F13" s="310">
        <f t="shared" si="1"/>
        <v>1.1379310344827587E-2</v>
      </c>
      <c r="G13" s="310">
        <f t="shared" si="1"/>
        <v>1.1379310344827587E-2</v>
      </c>
      <c r="H13" s="310">
        <f t="shared" si="1"/>
        <v>1.1379310344827587E-2</v>
      </c>
      <c r="I13" s="310">
        <f t="shared" si="1"/>
        <v>1.1379310344827587E-2</v>
      </c>
      <c r="J13" s="310">
        <f t="shared" si="1"/>
        <v>1.1379310344827587E-2</v>
      </c>
    </row>
    <row r="14" spans="1:12">
      <c r="A14" s="306" t="s">
        <v>596</v>
      </c>
      <c r="B14" s="310">
        <v>0</v>
      </c>
      <c r="C14" s="310"/>
      <c r="D14" s="310">
        <v>0</v>
      </c>
      <c r="E14" s="310">
        <v>0</v>
      </c>
      <c r="F14" s="310">
        <v>0</v>
      </c>
      <c r="G14" s="310">
        <v>0</v>
      </c>
      <c r="H14" s="310">
        <v>0</v>
      </c>
      <c r="I14" s="310">
        <v>0</v>
      </c>
      <c r="J14" s="310">
        <v>0</v>
      </c>
    </row>
    <row r="15" spans="1:12">
      <c r="A15" s="306" t="s">
        <v>597</v>
      </c>
      <c r="B15" s="310">
        <v>2295553.9900000002</v>
      </c>
      <c r="C15" s="310"/>
      <c r="D15" s="310"/>
      <c r="E15" s="310">
        <f>(B15/29)*0.25</f>
        <v>19789.25853448276</v>
      </c>
      <c r="F15" s="310">
        <f>B15/29</f>
        <v>79157.034137931041</v>
      </c>
      <c r="G15" s="310">
        <v>79157.03</v>
      </c>
      <c r="H15" s="310">
        <v>79157.03</v>
      </c>
      <c r="I15" s="310">
        <v>79157.03</v>
      </c>
      <c r="J15" s="310">
        <v>79157.03</v>
      </c>
      <c r="K15" s="310"/>
    </row>
    <row r="16" spans="1:12">
      <c r="A16" s="306" t="s">
        <v>598</v>
      </c>
      <c r="B16" s="310">
        <v>1139871.47</v>
      </c>
      <c r="C16" s="310"/>
      <c r="D16" s="310"/>
      <c r="E16" s="310"/>
      <c r="F16" s="310">
        <f>(B16/29)*0.25</f>
        <v>9826.4781896551722</v>
      </c>
      <c r="G16" s="310">
        <f>$B$16/29</f>
        <v>39305.912758620689</v>
      </c>
      <c r="H16" s="310">
        <f>$B$16/29</f>
        <v>39305.912758620689</v>
      </c>
      <c r="I16" s="310">
        <f>$B$16/29</f>
        <v>39305.912758620689</v>
      </c>
      <c r="J16" s="310">
        <f>$B$16/29</f>
        <v>39305.912758620689</v>
      </c>
      <c r="K16" s="310"/>
      <c r="L16" s="310"/>
    </row>
    <row r="17" spans="1:12">
      <c r="B17" s="310"/>
      <c r="C17" s="310"/>
      <c r="D17" s="310"/>
      <c r="E17" s="310"/>
      <c r="F17" s="310"/>
      <c r="G17" s="310"/>
      <c r="H17" s="310"/>
      <c r="I17" s="310"/>
    </row>
    <row r="18" spans="1:12" s="309" customFormat="1" ht="15.75">
      <c r="A18" s="309" t="s">
        <v>383</v>
      </c>
      <c r="B18" s="311">
        <f>SUM(B13:B17)</f>
        <v>3435425.79</v>
      </c>
      <c r="C18" s="311">
        <f t="shared" ref="C18:J18" si="2">SUM(C13:C17)</f>
        <v>4.1250000000000002E-3</v>
      </c>
      <c r="D18" s="311">
        <f t="shared" si="2"/>
        <v>1.1379310344827587E-2</v>
      </c>
      <c r="E18" s="311">
        <f t="shared" si="2"/>
        <v>19789.269913793105</v>
      </c>
      <c r="F18" s="311">
        <f t="shared" si="2"/>
        <v>88983.523706896565</v>
      </c>
      <c r="G18" s="311">
        <f t="shared" si="2"/>
        <v>118462.95413793104</v>
      </c>
      <c r="H18" s="311">
        <f t="shared" si="2"/>
        <v>118462.95413793104</v>
      </c>
      <c r="I18" s="311">
        <f t="shared" si="2"/>
        <v>118462.95413793104</v>
      </c>
      <c r="J18" s="311">
        <f t="shared" si="2"/>
        <v>118462.95413793104</v>
      </c>
      <c r="K18" s="311"/>
      <c r="L18" s="311"/>
    </row>
    <row r="19" spans="1:12">
      <c r="B19" s="310"/>
      <c r="C19" s="310"/>
      <c r="D19" s="310"/>
      <c r="E19" s="310"/>
      <c r="F19" s="310"/>
      <c r="G19" s="310"/>
      <c r="H19" s="310"/>
      <c r="I19" s="310"/>
    </row>
    <row r="20" spans="1:12" ht="15.75">
      <c r="A20" s="309" t="s">
        <v>601</v>
      </c>
      <c r="B20" s="310"/>
      <c r="C20" s="310"/>
      <c r="D20" s="310"/>
      <c r="E20" s="310"/>
      <c r="F20" s="310"/>
      <c r="G20" s="310"/>
      <c r="H20" s="310"/>
      <c r="I20" s="310"/>
    </row>
    <row r="21" spans="1:12">
      <c r="A21" s="306" t="s">
        <v>602</v>
      </c>
      <c r="B21" s="310"/>
      <c r="C21" s="310"/>
      <c r="D21" s="310"/>
      <c r="E21" s="310"/>
      <c r="F21" s="310"/>
      <c r="G21" s="310"/>
      <c r="H21" s="310"/>
      <c r="I21" s="310"/>
    </row>
    <row r="22" spans="1:12">
      <c r="A22" s="306" t="s">
        <v>595</v>
      </c>
      <c r="B22" s="310">
        <v>101404.36</v>
      </c>
      <c r="C22" s="310">
        <f>(B22/25)*0.25</f>
        <v>1014.0436</v>
      </c>
      <c r="D22" s="310">
        <f t="shared" ref="D22:J22" si="3">$B$22/25</f>
        <v>4056.1743999999999</v>
      </c>
      <c r="E22" s="310">
        <f t="shared" si="3"/>
        <v>4056.1743999999999</v>
      </c>
      <c r="F22" s="310">
        <f t="shared" si="3"/>
        <v>4056.1743999999999</v>
      </c>
      <c r="G22" s="310">
        <f t="shared" si="3"/>
        <v>4056.1743999999999</v>
      </c>
      <c r="H22" s="310">
        <f t="shared" si="3"/>
        <v>4056.1743999999999</v>
      </c>
      <c r="I22" s="310">
        <f t="shared" si="3"/>
        <v>4056.1743999999999</v>
      </c>
      <c r="J22" s="310">
        <f t="shared" si="3"/>
        <v>4056.1743999999999</v>
      </c>
    </row>
    <row r="23" spans="1:12">
      <c r="A23" s="306" t="s">
        <v>596</v>
      </c>
      <c r="B23" s="310">
        <v>3402.92</v>
      </c>
      <c r="C23" s="310"/>
      <c r="D23" s="310">
        <f>(B23/25)*0.25</f>
        <v>34.029200000000003</v>
      </c>
      <c r="E23" s="310">
        <f t="shared" ref="E23:J23" si="4">$B$23/25</f>
        <v>136.11680000000001</v>
      </c>
      <c r="F23" s="310">
        <f t="shared" si="4"/>
        <v>136.11680000000001</v>
      </c>
      <c r="G23" s="310">
        <f t="shared" si="4"/>
        <v>136.11680000000001</v>
      </c>
      <c r="H23" s="310">
        <f t="shared" si="4"/>
        <v>136.11680000000001</v>
      </c>
      <c r="I23" s="310">
        <f t="shared" si="4"/>
        <v>136.11680000000001</v>
      </c>
      <c r="J23" s="310">
        <f t="shared" si="4"/>
        <v>136.11680000000001</v>
      </c>
    </row>
    <row r="24" spans="1:12">
      <c r="A24" s="306" t="s">
        <v>597</v>
      </c>
      <c r="B24" s="310">
        <v>200620.13</v>
      </c>
      <c r="C24" s="310"/>
      <c r="D24" s="310"/>
      <c r="E24" s="310">
        <f>(B24/25)*0.25</f>
        <v>2006.2012999999999</v>
      </c>
      <c r="F24" s="310">
        <f>$B$24/25</f>
        <v>8024.8051999999998</v>
      </c>
      <c r="G24" s="310">
        <f>$B$24/25</f>
        <v>8024.8051999999998</v>
      </c>
      <c r="H24" s="310">
        <f>$B$24/25</f>
        <v>8024.8051999999998</v>
      </c>
      <c r="I24" s="310">
        <f>$B$24/25</f>
        <v>8024.8051999999998</v>
      </c>
      <c r="J24" s="310">
        <f>$B$24/25</f>
        <v>8024.8051999999998</v>
      </c>
      <c r="K24" s="310"/>
    </row>
    <row r="25" spans="1:12">
      <c r="A25" s="306" t="s">
        <v>598</v>
      </c>
      <c r="B25" s="310">
        <v>14382.64</v>
      </c>
      <c r="C25" s="310"/>
      <c r="D25" s="310"/>
      <c r="E25" s="310"/>
      <c r="F25" s="310">
        <f>(B25/25)*0.25</f>
        <v>143.82640000000001</v>
      </c>
      <c r="G25" s="310">
        <f>$B$25/25</f>
        <v>575.30560000000003</v>
      </c>
      <c r="H25" s="310">
        <f>$B$25/25</f>
        <v>575.30560000000003</v>
      </c>
      <c r="I25" s="310">
        <f>$B$25/25</f>
        <v>575.30560000000003</v>
      </c>
      <c r="J25" s="310">
        <f>$B$25/25</f>
        <v>575.30560000000003</v>
      </c>
      <c r="K25" s="310"/>
      <c r="L25" s="310"/>
    </row>
    <row r="26" spans="1:12">
      <c r="B26" s="310"/>
      <c r="C26" s="310"/>
      <c r="D26" s="310"/>
      <c r="E26" s="310"/>
      <c r="F26" s="310"/>
      <c r="G26" s="310"/>
      <c r="H26" s="310"/>
      <c r="I26" s="310"/>
    </row>
    <row r="27" spans="1:12" s="309" customFormat="1" ht="15.75">
      <c r="A27" s="309" t="s">
        <v>383</v>
      </c>
      <c r="B27" s="311">
        <f>SUM(B22:B26)</f>
        <v>319810.05000000005</v>
      </c>
      <c r="C27" s="311">
        <f t="shared" ref="C27:J27" si="5">SUM(C22:C26)</f>
        <v>1014.0436</v>
      </c>
      <c r="D27" s="311">
        <f t="shared" si="5"/>
        <v>4090.2035999999998</v>
      </c>
      <c r="E27" s="311">
        <f t="shared" si="5"/>
        <v>6198.4924999999994</v>
      </c>
      <c r="F27" s="311">
        <f t="shared" si="5"/>
        <v>12360.922799999998</v>
      </c>
      <c r="G27" s="311">
        <f t="shared" si="5"/>
        <v>12792.401999999998</v>
      </c>
      <c r="H27" s="311">
        <f t="shared" si="5"/>
        <v>12792.401999999998</v>
      </c>
      <c r="I27" s="311">
        <f t="shared" si="5"/>
        <v>12792.401999999998</v>
      </c>
      <c r="J27" s="311">
        <f t="shared" si="5"/>
        <v>12792.401999999998</v>
      </c>
    </row>
    <row r="28" spans="1:12">
      <c r="B28" s="310"/>
      <c r="C28" s="310"/>
      <c r="D28" s="310"/>
      <c r="E28" s="310"/>
      <c r="F28" s="310"/>
      <c r="G28" s="310"/>
      <c r="H28" s="310"/>
      <c r="I28" s="310"/>
    </row>
    <row r="29" spans="1:12" ht="15.75">
      <c r="A29" s="309" t="s">
        <v>603</v>
      </c>
      <c r="B29" s="310"/>
      <c r="C29" s="310"/>
      <c r="D29" s="310"/>
      <c r="E29" s="310"/>
      <c r="F29" s="310"/>
      <c r="G29" s="310"/>
      <c r="H29" s="310"/>
      <c r="I29" s="310"/>
    </row>
    <row r="30" spans="1:12">
      <c r="A30" s="306" t="s">
        <v>602</v>
      </c>
      <c r="B30" s="310"/>
      <c r="C30" s="310"/>
      <c r="D30" s="310"/>
      <c r="E30" s="310"/>
      <c r="F30" s="310"/>
      <c r="G30" s="310"/>
      <c r="H30" s="310"/>
      <c r="I30" s="310"/>
    </row>
    <row r="31" spans="1:12">
      <c r="A31" s="306" t="s">
        <v>595</v>
      </c>
      <c r="B31" s="310">
        <v>209267.23</v>
      </c>
      <c r="C31" s="310">
        <f>(B31/25)*0.25</f>
        <v>2092.6723000000002</v>
      </c>
      <c r="D31" s="310">
        <f t="shared" ref="D31:J31" si="6">$B$31/25</f>
        <v>8370.6892000000007</v>
      </c>
      <c r="E31" s="310">
        <f t="shared" si="6"/>
        <v>8370.6892000000007</v>
      </c>
      <c r="F31" s="310">
        <f t="shared" si="6"/>
        <v>8370.6892000000007</v>
      </c>
      <c r="G31" s="310">
        <f t="shared" si="6"/>
        <v>8370.6892000000007</v>
      </c>
      <c r="H31" s="310">
        <f t="shared" si="6"/>
        <v>8370.6892000000007</v>
      </c>
      <c r="I31" s="310">
        <f t="shared" si="6"/>
        <v>8370.6892000000007</v>
      </c>
      <c r="J31" s="310">
        <f t="shared" si="6"/>
        <v>8370.6892000000007</v>
      </c>
    </row>
    <row r="32" spans="1:12">
      <c r="A32" s="306" t="s">
        <v>596</v>
      </c>
      <c r="B32" s="310">
        <v>8150.22</v>
      </c>
      <c r="C32" s="310"/>
      <c r="D32" s="310">
        <f>(B32/25)*0.25</f>
        <v>81.502200000000002</v>
      </c>
      <c r="E32" s="310">
        <f t="shared" ref="E32:J32" si="7">$B$32/25</f>
        <v>326.00880000000001</v>
      </c>
      <c r="F32" s="310">
        <f t="shared" si="7"/>
        <v>326.00880000000001</v>
      </c>
      <c r="G32" s="310">
        <f t="shared" si="7"/>
        <v>326.00880000000001</v>
      </c>
      <c r="H32" s="310">
        <f t="shared" si="7"/>
        <v>326.00880000000001</v>
      </c>
      <c r="I32" s="310">
        <f t="shared" si="7"/>
        <v>326.00880000000001</v>
      </c>
      <c r="J32" s="310">
        <f t="shared" si="7"/>
        <v>326.00880000000001</v>
      </c>
    </row>
    <row r="33" spans="1:10">
      <c r="A33" s="306" t="s">
        <v>597</v>
      </c>
      <c r="B33" s="310">
        <v>245273.35</v>
      </c>
      <c r="C33" s="310"/>
      <c r="D33" s="310"/>
      <c r="E33" s="310">
        <f>(B33/25)*0.25</f>
        <v>2452.7335000000003</v>
      </c>
      <c r="F33" s="310">
        <f>$B$33/25</f>
        <v>9810.9340000000011</v>
      </c>
      <c r="G33" s="310">
        <f>$B$33/25</f>
        <v>9810.9340000000011</v>
      </c>
      <c r="H33" s="310">
        <f>$B$33/25</f>
        <v>9810.9340000000011</v>
      </c>
      <c r="I33" s="310">
        <f>$B$33/25</f>
        <v>9810.9340000000011</v>
      </c>
      <c r="J33" s="310">
        <f>$B$33/25</f>
        <v>9810.9340000000011</v>
      </c>
    </row>
    <row r="34" spans="1:10">
      <c r="A34" s="306" t="s">
        <v>598</v>
      </c>
      <c r="B34" s="310">
        <v>196346.23999999999</v>
      </c>
      <c r="C34" s="310"/>
      <c r="D34" s="310"/>
      <c r="E34" s="310"/>
      <c r="F34" s="310">
        <f>(B34/25)*0.25</f>
        <v>1963.4623999999999</v>
      </c>
      <c r="G34" s="310">
        <f>$B$34/25</f>
        <v>7853.8495999999996</v>
      </c>
      <c r="H34" s="310">
        <f>$B$34/25</f>
        <v>7853.8495999999996</v>
      </c>
      <c r="I34" s="310">
        <f>$B$34/25</f>
        <v>7853.8495999999996</v>
      </c>
      <c r="J34" s="310">
        <f>$B$34/25</f>
        <v>7853.8495999999996</v>
      </c>
    </row>
    <row r="35" spans="1:10">
      <c r="B35" s="310"/>
      <c r="C35" s="310"/>
      <c r="D35" s="310"/>
      <c r="E35" s="310"/>
      <c r="F35" s="310"/>
      <c r="G35" s="310"/>
      <c r="H35" s="310"/>
      <c r="I35" s="310"/>
    </row>
    <row r="36" spans="1:10" s="309" customFormat="1" ht="15.75">
      <c r="A36" s="309" t="s">
        <v>383</v>
      </c>
      <c r="B36" s="311">
        <f>SUM(B31:B35)</f>
        <v>659037.04</v>
      </c>
      <c r="C36" s="311">
        <f t="shared" ref="C36:J36" si="8">SUM(C31:C35)</f>
        <v>2092.6723000000002</v>
      </c>
      <c r="D36" s="311">
        <f t="shared" si="8"/>
        <v>8452.1914000000015</v>
      </c>
      <c r="E36" s="311">
        <f t="shared" si="8"/>
        <v>11149.431500000001</v>
      </c>
      <c r="F36" s="311">
        <f t="shared" si="8"/>
        <v>20471.094400000002</v>
      </c>
      <c r="G36" s="311">
        <f t="shared" si="8"/>
        <v>26361.481599999999</v>
      </c>
      <c r="H36" s="311">
        <f t="shared" si="8"/>
        <v>26361.481599999999</v>
      </c>
      <c r="I36" s="311">
        <f t="shared" si="8"/>
        <v>26361.481599999999</v>
      </c>
      <c r="J36" s="311">
        <f t="shared" si="8"/>
        <v>26361.481599999999</v>
      </c>
    </row>
    <row r="37" spans="1:10">
      <c r="B37" s="310"/>
      <c r="C37" s="310"/>
      <c r="D37" s="310"/>
      <c r="E37" s="310"/>
      <c r="F37" s="310"/>
      <c r="G37" s="310"/>
      <c r="H37" s="310"/>
      <c r="I37" s="310"/>
    </row>
    <row r="38" spans="1:10" ht="15.75">
      <c r="A38" s="309" t="s">
        <v>604</v>
      </c>
      <c r="B38" s="310"/>
      <c r="C38" s="310"/>
      <c r="D38" s="310"/>
      <c r="E38" s="310"/>
      <c r="F38" s="310"/>
      <c r="G38" s="310"/>
      <c r="H38" s="310"/>
      <c r="I38" s="310"/>
    </row>
    <row r="39" spans="1:10">
      <c r="A39" s="306" t="s">
        <v>605</v>
      </c>
      <c r="B39" s="310"/>
      <c r="C39" s="310"/>
      <c r="D39" s="310"/>
      <c r="E39" s="310"/>
      <c r="F39" s="310"/>
      <c r="G39" s="310"/>
      <c r="H39" s="310"/>
      <c r="I39" s="310"/>
    </row>
    <row r="40" spans="1:10">
      <c r="A40" s="306" t="s">
        <v>595</v>
      </c>
      <c r="B40" s="310">
        <v>0</v>
      </c>
      <c r="C40" s="310">
        <v>0</v>
      </c>
      <c r="D40" s="310">
        <v>0</v>
      </c>
      <c r="E40" s="310">
        <v>0</v>
      </c>
      <c r="F40" s="310">
        <v>0</v>
      </c>
      <c r="G40" s="310">
        <v>0</v>
      </c>
      <c r="H40" s="310">
        <v>0</v>
      </c>
      <c r="I40" s="310">
        <v>0</v>
      </c>
      <c r="J40" s="310">
        <v>0</v>
      </c>
    </row>
    <row r="41" spans="1:10">
      <c r="A41" s="306" t="s">
        <v>596</v>
      </c>
      <c r="B41" s="310">
        <v>0</v>
      </c>
      <c r="C41" s="310"/>
      <c r="D41" s="310">
        <v>0</v>
      </c>
      <c r="E41" s="310">
        <v>0</v>
      </c>
      <c r="F41" s="310">
        <v>0</v>
      </c>
      <c r="G41" s="310">
        <v>0</v>
      </c>
      <c r="H41" s="310">
        <v>0</v>
      </c>
      <c r="I41" s="310">
        <v>0</v>
      </c>
      <c r="J41" s="310">
        <v>0</v>
      </c>
    </row>
    <row r="42" spans="1:10">
      <c r="A42" s="306" t="s">
        <v>597</v>
      </c>
      <c r="B42" s="310">
        <v>0</v>
      </c>
      <c r="C42" s="310"/>
      <c r="D42" s="310"/>
      <c r="E42" s="310">
        <v>0</v>
      </c>
      <c r="F42" s="310">
        <v>0</v>
      </c>
      <c r="G42" s="310">
        <v>0</v>
      </c>
      <c r="H42" s="310">
        <v>0</v>
      </c>
      <c r="I42" s="310">
        <v>0</v>
      </c>
      <c r="J42" s="310">
        <v>0</v>
      </c>
    </row>
    <row r="43" spans="1:10">
      <c r="A43" s="306" t="s">
        <v>598</v>
      </c>
      <c r="B43" s="310">
        <v>99399.45</v>
      </c>
      <c r="C43" s="310"/>
      <c r="D43" s="310"/>
      <c r="E43" s="310"/>
      <c r="F43" s="310">
        <f>(B43/50)*0.25</f>
        <v>496.99725000000001</v>
      </c>
      <c r="G43" s="310">
        <f>$B$43/50</f>
        <v>1987.989</v>
      </c>
      <c r="H43" s="310">
        <f>$B$43/50</f>
        <v>1987.989</v>
      </c>
      <c r="I43" s="310">
        <f>$B$43/50</f>
        <v>1987.989</v>
      </c>
      <c r="J43" s="310">
        <f>$B$43/50</f>
        <v>1987.989</v>
      </c>
    </row>
    <row r="44" spans="1:10">
      <c r="B44" s="310"/>
      <c r="C44" s="310"/>
      <c r="D44" s="310"/>
      <c r="E44" s="310"/>
      <c r="F44" s="310"/>
      <c r="G44" s="310"/>
      <c r="H44" s="310"/>
      <c r="I44" s="310"/>
    </row>
    <row r="45" spans="1:10" s="309" customFormat="1" ht="15.75">
      <c r="A45" s="309" t="s">
        <v>383</v>
      </c>
      <c r="B45" s="311">
        <f>SUM(B40:B44)</f>
        <v>99399.45</v>
      </c>
      <c r="C45" s="311">
        <f t="shared" ref="C45:J45" si="9">SUM(C40:C44)</f>
        <v>0</v>
      </c>
      <c r="D45" s="311">
        <f t="shared" si="9"/>
        <v>0</v>
      </c>
      <c r="E45" s="311">
        <f t="shared" si="9"/>
        <v>0</v>
      </c>
      <c r="F45" s="311">
        <f t="shared" si="9"/>
        <v>496.99725000000001</v>
      </c>
      <c r="G45" s="311">
        <f t="shared" si="9"/>
        <v>1987.989</v>
      </c>
      <c r="H45" s="311">
        <f t="shared" si="9"/>
        <v>1987.989</v>
      </c>
      <c r="I45" s="311">
        <f t="shared" si="9"/>
        <v>1987.989</v>
      </c>
      <c r="J45" s="311">
        <f t="shared" si="9"/>
        <v>1987.989</v>
      </c>
    </row>
    <row r="46" spans="1:10">
      <c r="B46" s="310"/>
      <c r="C46" s="310"/>
      <c r="D46" s="310"/>
      <c r="E46" s="310"/>
      <c r="F46" s="310"/>
      <c r="G46" s="310"/>
      <c r="H46" s="310"/>
      <c r="I46" s="310"/>
    </row>
    <row r="47" spans="1:10" ht="15.75">
      <c r="A47" s="309" t="s">
        <v>606</v>
      </c>
      <c r="B47" s="310"/>
      <c r="C47" s="310"/>
      <c r="D47" s="310"/>
      <c r="E47" s="310"/>
      <c r="F47" s="310"/>
      <c r="G47" s="310"/>
      <c r="H47" s="310"/>
      <c r="I47" s="310"/>
    </row>
    <row r="48" spans="1:10">
      <c r="A48" s="306" t="s">
        <v>600</v>
      </c>
      <c r="B48" s="310"/>
      <c r="C48" s="310"/>
      <c r="D48" s="310"/>
      <c r="E48" s="310"/>
      <c r="F48" s="310"/>
      <c r="G48" s="310"/>
      <c r="H48" s="310"/>
      <c r="I48" s="310"/>
    </row>
    <row r="49" spans="1:10">
      <c r="A49" s="306" t="s">
        <v>595</v>
      </c>
      <c r="B49" s="310">
        <v>75.08</v>
      </c>
      <c r="C49" s="310">
        <f>(B49/29)*0.25</f>
        <v>0.64724137931034487</v>
      </c>
      <c r="D49" s="310">
        <f t="shared" ref="D49:J49" si="10">$B$49/29</f>
        <v>2.5889655172413795</v>
      </c>
      <c r="E49" s="310">
        <f t="shared" si="10"/>
        <v>2.5889655172413795</v>
      </c>
      <c r="F49" s="310">
        <f t="shared" si="10"/>
        <v>2.5889655172413795</v>
      </c>
      <c r="G49" s="310">
        <f t="shared" si="10"/>
        <v>2.5889655172413795</v>
      </c>
      <c r="H49" s="310">
        <f t="shared" si="10"/>
        <v>2.5889655172413795</v>
      </c>
      <c r="I49" s="310">
        <f t="shared" si="10"/>
        <v>2.5889655172413795</v>
      </c>
      <c r="J49" s="310">
        <f t="shared" si="10"/>
        <v>2.5889655172413795</v>
      </c>
    </row>
    <row r="50" spans="1:10">
      <c r="A50" s="306" t="s">
        <v>596</v>
      </c>
      <c r="B50" s="310">
        <v>0</v>
      </c>
      <c r="C50" s="310"/>
      <c r="D50" s="310"/>
      <c r="E50" s="310"/>
      <c r="F50" s="310"/>
      <c r="G50" s="310"/>
      <c r="H50" s="310"/>
      <c r="I50" s="310"/>
    </row>
    <row r="51" spans="1:10">
      <c r="A51" s="306" t="s">
        <v>597</v>
      </c>
      <c r="B51" s="310">
        <v>0</v>
      </c>
      <c r="C51" s="310"/>
      <c r="D51" s="310"/>
      <c r="E51" s="310"/>
      <c r="F51" s="310"/>
      <c r="G51" s="310"/>
      <c r="H51" s="310"/>
      <c r="I51" s="310"/>
    </row>
    <row r="52" spans="1:10">
      <c r="A52" s="306" t="s">
        <v>598</v>
      </c>
      <c r="B52" s="310">
        <v>0</v>
      </c>
      <c r="C52" s="310"/>
      <c r="D52" s="310"/>
      <c r="E52" s="310"/>
      <c r="F52" s="310"/>
      <c r="G52" s="310"/>
      <c r="H52" s="310"/>
      <c r="I52" s="310"/>
    </row>
    <row r="53" spans="1:10">
      <c r="B53" s="310"/>
      <c r="C53" s="310"/>
      <c r="D53" s="310"/>
      <c r="E53" s="310"/>
      <c r="F53" s="310"/>
      <c r="G53" s="310"/>
      <c r="H53" s="310"/>
      <c r="I53" s="310"/>
    </row>
    <row r="54" spans="1:10" s="309" customFormat="1" ht="15.75">
      <c r="A54" s="309" t="s">
        <v>383</v>
      </c>
      <c r="B54" s="311">
        <f>SUM(B49:B53)</f>
        <v>75.08</v>
      </c>
      <c r="C54" s="311">
        <f t="shared" ref="C54:J54" si="11">SUM(C49:C53)</f>
        <v>0.64724137931034487</v>
      </c>
      <c r="D54" s="311">
        <f t="shared" si="11"/>
        <v>2.5889655172413795</v>
      </c>
      <c r="E54" s="311">
        <f t="shared" si="11"/>
        <v>2.5889655172413795</v>
      </c>
      <c r="F54" s="311">
        <f t="shared" si="11"/>
        <v>2.5889655172413795</v>
      </c>
      <c r="G54" s="311">
        <f t="shared" si="11"/>
        <v>2.5889655172413795</v>
      </c>
      <c r="H54" s="311">
        <f t="shared" si="11"/>
        <v>2.5889655172413795</v>
      </c>
      <c r="I54" s="311">
        <f t="shared" si="11"/>
        <v>2.5889655172413795</v>
      </c>
      <c r="J54" s="311">
        <f t="shared" si="11"/>
        <v>2.5889655172413795</v>
      </c>
    </row>
    <row r="55" spans="1:10">
      <c r="B55" s="310"/>
      <c r="C55" s="310"/>
      <c r="D55" s="310"/>
      <c r="E55" s="310"/>
      <c r="F55" s="310"/>
      <c r="G55" s="310"/>
      <c r="H55" s="310"/>
      <c r="I55" s="310"/>
    </row>
    <row r="56" spans="1:10" ht="15.75">
      <c r="A56" s="309" t="s">
        <v>607</v>
      </c>
      <c r="B56" s="310"/>
      <c r="C56" s="310"/>
      <c r="D56" s="310"/>
      <c r="E56" s="310"/>
      <c r="F56" s="310"/>
      <c r="G56" s="310"/>
      <c r="H56" s="310"/>
      <c r="I56" s="310"/>
    </row>
    <row r="57" spans="1:10">
      <c r="A57" s="306" t="s">
        <v>602</v>
      </c>
      <c r="B57" s="310"/>
      <c r="C57" s="310"/>
      <c r="D57" s="310"/>
      <c r="E57" s="310"/>
      <c r="F57" s="310"/>
      <c r="G57" s="310"/>
      <c r="H57" s="310"/>
      <c r="I57" s="310"/>
    </row>
    <row r="58" spans="1:10">
      <c r="A58" s="306" t="s">
        <v>595</v>
      </c>
      <c r="B58" s="310">
        <v>2582.08</v>
      </c>
      <c r="C58" s="310">
        <f>(B58/25)*0.25</f>
        <v>25.820799999999998</v>
      </c>
      <c r="D58" s="310">
        <f t="shared" ref="D58:J58" si="12">$B$58/25</f>
        <v>103.28319999999999</v>
      </c>
      <c r="E58" s="310">
        <f t="shared" si="12"/>
        <v>103.28319999999999</v>
      </c>
      <c r="F58" s="310">
        <f t="shared" si="12"/>
        <v>103.28319999999999</v>
      </c>
      <c r="G58" s="310">
        <f t="shared" si="12"/>
        <v>103.28319999999999</v>
      </c>
      <c r="H58" s="310">
        <f t="shared" si="12"/>
        <v>103.28319999999999</v>
      </c>
      <c r="I58" s="310">
        <f t="shared" si="12"/>
        <v>103.28319999999999</v>
      </c>
      <c r="J58" s="310">
        <f t="shared" si="12"/>
        <v>103.28319999999999</v>
      </c>
    </row>
    <row r="59" spans="1:10">
      <c r="A59" s="306" t="s">
        <v>596</v>
      </c>
      <c r="B59" s="310">
        <v>63.24</v>
      </c>
      <c r="C59" s="310"/>
      <c r="D59" s="310">
        <f>(B59/25)*0.25</f>
        <v>0.63240000000000007</v>
      </c>
      <c r="E59" s="310">
        <f t="shared" ref="E59:J59" si="13">$B$59/25</f>
        <v>2.5296000000000003</v>
      </c>
      <c r="F59" s="310">
        <f t="shared" si="13"/>
        <v>2.5296000000000003</v>
      </c>
      <c r="G59" s="310">
        <f t="shared" si="13"/>
        <v>2.5296000000000003</v>
      </c>
      <c r="H59" s="310">
        <f t="shared" si="13"/>
        <v>2.5296000000000003</v>
      </c>
      <c r="I59" s="310">
        <f t="shared" si="13"/>
        <v>2.5296000000000003</v>
      </c>
      <c r="J59" s="310">
        <f t="shared" si="13"/>
        <v>2.5296000000000003</v>
      </c>
    </row>
    <row r="60" spans="1:10">
      <c r="A60" s="306" t="s">
        <v>597</v>
      </c>
      <c r="B60" s="310">
        <v>423.28</v>
      </c>
      <c r="C60" s="310"/>
      <c r="D60" s="310"/>
      <c r="E60" s="310">
        <f>(B60/25)*0.25</f>
        <v>4.2328000000000001</v>
      </c>
      <c r="F60" s="310">
        <f>$B$60/25</f>
        <v>16.9312</v>
      </c>
      <c r="G60" s="310">
        <f>$B$60/25</f>
        <v>16.9312</v>
      </c>
      <c r="H60" s="310">
        <f>$B$60/25</f>
        <v>16.9312</v>
      </c>
      <c r="I60" s="310">
        <f>$B$60/25</f>
        <v>16.9312</v>
      </c>
      <c r="J60" s="310">
        <f>$B$60/25</f>
        <v>16.9312</v>
      </c>
    </row>
    <row r="61" spans="1:10">
      <c r="A61" s="306" t="s">
        <v>598</v>
      </c>
      <c r="B61" s="310">
        <v>0</v>
      </c>
      <c r="C61" s="310"/>
      <c r="D61" s="310"/>
      <c r="E61" s="310"/>
      <c r="F61" s="310">
        <v>0</v>
      </c>
      <c r="G61" s="310">
        <v>0</v>
      </c>
      <c r="H61" s="310">
        <v>0</v>
      </c>
      <c r="I61" s="310">
        <v>0</v>
      </c>
      <c r="J61" s="310">
        <v>0</v>
      </c>
    </row>
    <row r="62" spans="1:10">
      <c r="B62" s="310"/>
      <c r="C62" s="310"/>
      <c r="D62" s="310"/>
      <c r="E62" s="310"/>
      <c r="F62" s="310"/>
      <c r="G62" s="310"/>
      <c r="H62" s="310"/>
      <c r="I62" s="310"/>
      <c r="J62" s="310"/>
    </row>
    <row r="63" spans="1:10" s="309" customFormat="1" ht="15.75">
      <c r="A63" s="309" t="s">
        <v>383</v>
      </c>
      <c r="B63" s="311">
        <f>SUM(B58:B62)</f>
        <v>3068.5999999999995</v>
      </c>
      <c r="C63" s="311">
        <f t="shared" ref="C63:J63" si="14">SUM(C58:C62)</f>
        <v>25.820799999999998</v>
      </c>
      <c r="D63" s="311">
        <f t="shared" si="14"/>
        <v>103.9156</v>
      </c>
      <c r="E63" s="311">
        <f t="shared" si="14"/>
        <v>110.04559999999999</v>
      </c>
      <c r="F63" s="311">
        <f t="shared" si="14"/>
        <v>122.744</v>
      </c>
      <c r="G63" s="311">
        <f t="shared" si="14"/>
        <v>122.744</v>
      </c>
      <c r="H63" s="311">
        <f t="shared" si="14"/>
        <v>122.744</v>
      </c>
      <c r="I63" s="311">
        <f t="shared" si="14"/>
        <v>122.744</v>
      </c>
      <c r="J63" s="311">
        <f t="shared" si="14"/>
        <v>122.744</v>
      </c>
    </row>
    <row r="64" spans="1:10">
      <c r="B64" s="310"/>
      <c r="C64" s="310"/>
      <c r="D64" s="310"/>
      <c r="E64" s="310"/>
      <c r="F64" s="310"/>
      <c r="G64" s="310"/>
      <c r="H64" s="310"/>
      <c r="I64" s="310"/>
    </row>
    <row r="65" spans="1:10" ht="15.75">
      <c r="A65" s="309" t="s">
        <v>608</v>
      </c>
      <c r="B65" s="310"/>
      <c r="C65" s="310"/>
      <c r="D65" s="310"/>
      <c r="E65" s="310"/>
      <c r="F65" s="310"/>
      <c r="G65" s="310"/>
      <c r="H65" s="310"/>
      <c r="I65" s="310"/>
    </row>
    <row r="66" spans="1:10">
      <c r="A66" s="306" t="s">
        <v>602</v>
      </c>
      <c r="B66" s="310"/>
      <c r="C66" s="310"/>
      <c r="D66" s="310"/>
      <c r="E66" s="310"/>
      <c r="F66" s="310"/>
      <c r="G66" s="310"/>
      <c r="H66" s="310"/>
      <c r="I66" s="310"/>
    </row>
    <row r="67" spans="1:10">
      <c r="A67" s="306" t="s">
        <v>595</v>
      </c>
      <c r="B67" s="310">
        <v>10300.870000000001</v>
      </c>
      <c r="C67" s="310">
        <f>(B67/25)*0.25</f>
        <v>103.0087</v>
      </c>
      <c r="D67" s="310">
        <f t="shared" ref="D67:J67" si="15">$B$67/25</f>
        <v>412.03480000000002</v>
      </c>
      <c r="E67" s="310">
        <f t="shared" si="15"/>
        <v>412.03480000000002</v>
      </c>
      <c r="F67" s="310">
        <f t="shared" si="15"/>
        <v>412.03480000000002</v>
      </c>
      <c r="G67" s="310">
        <f t="shared" si="15"/>
        <v>412.03480000000002</v>
      </c>
      <c r="H67" s="310">
        <f t="shared" si="15"/>
        <v>412.03480000000002</v>
      </c>
      <c r="I67" s="310">
        <f t="shared" si="15"/>
        <v>412.03480000000002</v>
      </c>
      <c r="J67" s="310">
        <f t="shared" si="15"/>
        <v>412.03480000000002</v>
      </c>
    </row>
    <row r="68" spans="1:10">
      <c r="A68" s="306" t="s">
        <v>596</v>
      </c>
      <c r="B68" s="310">
        <v>2138.29</v>
      </c>
      <c r="C68" s="310"/>
      <c r="D68" s="310">
        <f>(B68/25)*0.25</f>
        <v>21.382899999999999</v>
      </c>
      <c r="E68" s="310">
        <f t="shared" ref="E68:J68" si="16">$B$68/25</f>
        <v>85.531599999999997</v>
      </c>
      <c r="F68" s="310">
        <f t="shared" si="16"/>
        <v>85.531599999999997</v>
      </c>
      <c r="G68" s="310">
        <f t="shared" si="16"/>
        <v>85.531599999999997</v>
      </c>
      <c r="H68" s="310">
        <f t="shared" si="16"/>
        <v>85.531599999999997</v>
      </c>
      <c r="I68" s="310">
        <f t="shared" si="16"/>
        <v>85.531599999999997</v>
      </c>
      <c r="J68" s="310">
        <f t="shared" si="16"/>
        <v>85.531599999999997</v>
      </c>
    </row>
    <row r="69" spans="1:10">
      <c r="A69" s="306" t="s">
        <v>597</v>
      </c>
      <c r="B69" s="310">
        <v>874.67</v>
      </c>
      <c r="C69" s="310"/>
      <c r="D69" s="310"/>
      <c r="E69" s="310">
        <f>(B69/25)*0.25</f>
        <v>8.7466999999999988</v>
      </c>
      <c r="F69" s="310">
        <f>$B$69/25</f>
        <v>34.986799999999995</v>
      </c>
      <c r="G69" s="310">
        <f>$B$69/25</f>
        <v>34.986799999999995</v>
      </c>
      <c r="H69" s="310">
        <f>$B$69/25</f>
        <v>34.986799999999995</v>
      </c>
      <c r="I69" s="310">
        <f>$B$69/25</f>
        <v>34.986799999999995</v>
      </c>
      <c r="J69" s="310">
        <f>$B$69/25</f>
        <v>34.986799999999995</v>
      </c>
    </row>
    <row r="70" spans="1:10">
      <c r="A70" s="306" t="s">
        <v>598</v>
      </c>
      <c r="B70" s="310">
        <v>1797.83</v>
      </c>
      <c r="C70" s="310"/>
      <c r="D70" s="310"/>
      <c r="E70" s="310"/>
      <c r="F70" s="310">
        <f>(B70/25)*0.25</f>
        <v>17.978300000000001</v>
      </c>
      <c r="G70" s="310">
        <f>$B$70/25</f>
        <v>71.913200000000003</v>
      </c>
      <c r="H70" s="310">
        <f>$B$70/25</f>
        <v>71.913200000000003</v>
      </c>
      <c r="I70" s="310">
        <f>$B$70/25</f>
        <v>71.913200000000003</v>
      </c>
      <c r="J70" s="310">
        <f>$B$70/25</f>
        <v>71.913200000000003</v>
      </c>
    </row>
    <row r="71" spans="1:10">
      <c r="B71" s="310"/>
      <c r="C71" s="310"/>
      <c r="D71" s="310"/>
      <c r="E71" s="310"/>
      <c r="F71" s="310"/>
      <c r="G71" s="310"/>
      <c r="H71" s="310"/>
      <c r="I71" s="310"/>
      <c r="J71" s="310"/>
    </row>
    <row r="72" spans="1:10" s="309" customFormat="1" ht="15.75">
      <c r="A72" s="309" t="s">
        <v>383</v>
      </c>
      <c r="B72" s="311">
        <f>SUM(B67:B71)</f>
        <v>15111.66</v>
      </c>
      <c r="C72" s="311">
        <f t="shared" ref="C72:J72" si="17">SUM(C67:C71)</f>
        <v>103.0087</v>
      </c>
      <c r="D72" s="311">
        <f t="shared" si="17"/>
        <v>433.41770000000002</v>
      </c>
      <c r="E72" s="311">
        <f t="shared" si="17"/>
        <v>506.31310000000002</v>
      </c>
      <c r="F72" s="311">
        <f t="shared" si="17"/>
        <v>550.53150000000005</v>
      </c>
      <c r="G72" s="311">
        <f t="shared" si="17"/>
        <v>604.46640000000002</v>
      </c>
      <c r="H72" s="311">
        <f t="shared" si="17"/>
        <v>604.46640000000002</v>
      </c>
      <c r="I72" s="311">
        <f t="shared" si="17"/>
        <v>604.46640000000002</v>
      </c>
      <c r="J72" s="311">
        <f t="shared" si="17"/>
        <v>604.46640000000002</v>
      </c>
    </row>
    <row r="73" spans="1:10">
      <c r="B73" s="310"/>
      <c r="C73" s="310"/>
      <c r="D73" s="310"/>
      <c r="E73" s="310"/>
      <c r="F73" s="310"/>
      <c r="G73" s="310"/>
      <c r="H73" s="310"/>
      <c r="I73" s="310"/>
    </row>
    <row r="74" spans="1:10" ht="15.75">
      <c r="A74" s="309" t="s">
        <v>609</v>
      </c>
      <c r="B74" s="310"/>
      <c r="C74" s="310"/>
      <c r="D74" s="310"/>
      <c r="E74" s="310"/>
      <c r="F74" s="310"/>
      <c r="G74" s="310"/>
      <c r="H74" s="310"/>
      <c r="I74" s="310"/>
    </row>
    <row r="75" spans="1:10">
      <c r="A75" s="306" t="s">
        <v>610</v>
      </c>
      <c r="B75" s="310"/>
      <c r="C75" s="310"/>
      <c r="D75" s="310"/>
      <c r="E75" s="310"/>
      <c r="F75" s="310"/>
      <c r="G75" s="310"/>
      <c r="H75" s="310"/>
      <c r="I75" s="310"/>
    </row>
    <row r="76" spans="1:10">
      <c r="A76" s="306" t="s">
        <v>595</v>
      </c>
      <c r="B76" s="310">
        <v>132073.89000000001</v>
      </c>
      <c r="C76" s="310">
        <f>(B76/33)*0.25</f>
        <v>1000.5597727272728</v>
      </c>
      <c r="D76" s="310">
        <f t="shared" ref="D76:J76" si="18">$B$76/33</f>
        <v>4002.2390909090914</v>
      </c>
      <c r="E76" s="310">
        <f t="shared" si="18"/>
        <v>4002.2390909090914</v>
      </c>
      <c r="F76" s="310">
        <f t="shared" si="18"/>
        <v>4002.2390909090914</v>
      </c>
      <c r="G76" s="310">
        <f t="shared" si="18"/>
        <v>4002.2390909090914</v>
      </c>
      <c r="H76" s="310">
        <f t="shared" si="18"/>
        <v>4002.2390909090914</v>
      </c>
      <c r="I76" s="310">
        <f t="shared" si="18"/>
        <v>4002.2390909090914</v>
      </c>
      <c r="J76" s="310">
        <f t="shared" si="18"/>
        <v>4002.2390909090914</v>
      </c>
    </row>
    <row r="77" spans="1:10">
      <c r="A77" s="306" t="s">
        <v>596</v>
      </c>
      <c r="B77" s="310">
        <v>18545.04</v>
      </c>
      <c r="C77" s="310"/>
      <c r="D77" s="310">
        <f>(B77/33)*0.25</f>
        <v>140.49272727272728</v>
      </c>
      <c r="E77" s="310">
        <f t="shared" ref="E77:J77" si="19">$B$77/33</f>
        <v>561.97090909090912</v>
      </c>
      <c r="F77" s="310">
        <f t="shared" si="19"/>
        <v>561.97090909090912</v>
      </c>
      <c r="G77" s="310">
        <f t="shared" si="19"/>
        <v>561.97090909090912</v>
      </c>
      <c r="H77" s="310">
        <f t="shared" si="19"/>
        <v>561.97090909090912</v>
      </c>
      <c r="I77" s="310">
        <f t="shared" si="19"/>
        <v>561.97090909090912</v>
      </c>
      <c r="J77" s="310">
        <f t="shared" si="19"/>
        <v>561.97090909090912</v>
      </c>
    </row>
    <row r="78" spans="1:10">
      <c r="A78" s="306" t="s">
        <v>597</v>
      </c>
      <c r="B78" s="310">
        <v>0</v>
      </c>
      <c r="C78" s="310"/>
      <c r="D78" s="310"/>
      <c r="E78" s="310">
        <v>0</v>
      </c>
      <c r="F78" s="310">
        <v>0</v>
      </c>
      <c r="G78" s="310">
        <v>0</v>
      </c>
      <c r="H78" s="310">
        <v>0</v>
      </c>
      <c r="I78" s="310">
        <v>0</v>
      </c>
      <c r="J78" s="310">
        <v>0</v>
      </c>
    </row>
    <row r="79" spans="1:10">
      <c r="A79" s="306" t="s">
        <v>598</v>
      </c>
      <c r="B79" s="310">
        <v>379957.16</v>
      </c>
      <c r="C79" s="310"/>
      <c r="D79" s="310"/>
      <c r="E79" s="310"/>
      <c r="F79" s="310">
        <f>(B79/33)*0.25</f>
        <v>2878.4633333333331</v>
      </c>
      <c r="G79" s="310">
        <f>$B$79/33</f>
        <v>11513.853333333333</v>
      </c>
      <c r="H79" s="310">
        <f>$B$79/33</f>
        <v>11513.853333333333</v>
      </c>
      <c r="I79" s="310">
        <f>$B$79/33</f>
        <v>11513.853333333333</v>
      </c>
      <c r="J79" s="310">
        <f>$B$79/33</f>
        <v>11513.853333333333</v>
      </c>
    </row>
    <row r="80" spans="1:10">
      <c r="B80" s="310"/>
      <c r="C80" s="310"/>
      <c r="D80" s="310"/>
      <c r="E80" s="310"/>
      <c r="F80" s="310"/>
      <c r="G80" s="310"/>
      <c r="H80" s="310"/>
      <c r="I80" s="310"/>
    </row>
    <row r="81" spans="1:10" s="309" customFormat="1" ht="15.75">
      <c r="A81" s="309" t="s">
        <v>383</v>
      </c>
      <c r="B81" s="311">
        <f>SUM(B76:B80)</f>
        <v>530576.09</v>
      </c>
      <c r="C81" s="311">
        <f t="shared" ref="C81:J81" si="20">SUM(C76:C80)</f>
        <v>1000.5597727272728</v>
      </c>
      <c r="D81" s="311">
        <f t="shared" si="20"/>
        <v>4142.7318181818191</v>
      </c>
      <c r="E81" s="311">
        <f t="shared" si="20"/>
        <v>4564.2100000000009</v>
      </c>
      <c r="F81" s="311">
        <f t="shared" si="20"/>
        <v>7442.6733333333341</v>
      </c>
      <c r="G81" s="311">
        <f t="shared" si="20"/>
        <v>16078.063333333334</v>
      </c>
      <c r="H81" s="311">
        <f t="shared" si="20"/>
        <v>16078.063333333334</v>
      </c>
      <c r="I81" s="311">
        <f t="shared" si="20"/>
        <v>16078.063333333334</v>
      </c>
      <c r="J81" s="311">
        <f t="shared" si="20"/>
        <v>16078.063333333334</v>
      </c>
    </row>
    <row r="82" spans="1:10">
      <c r="B82" s="310"/>
      <c r="C82" s="310"/>
      <c r="D82" s="310"/>
      <c r="E82" s="310"/>
      <c r="F82" s="310"/>
      <c r="G82" s="310"/>
      <c r="H82" s="310"/>
      <c r="I82" s="310"/>
    </row>
    <row r="83" spans="1:10" ht="15.75">
      <c r="A83" s="309" t="s">
        <v>611</v>
      </c>
      <c r="B83" s="310"/>
      <c r="C83" s="310"/>
      <c r="D83" s="310"/>
      <c r="E83" s="310"/>
      <c r="F83" s="310"/>
      <c r="G83" s="310"/>
      <c r="H83" s="310"/>
      <c r="I83" s="310"/>
    </row>
    <row r="84" spans="1:10">
      <c r="A84" s="306" t="s">
        <v>610</v>
      </c>
      <c r="B84" s="310"/>
      <c r="C84" s="310"/>
      <c r="D84" s="310"/>
      <c r="E84" s="310"/>
      <c r="F84" s="310"/>
      <c r="G84" s="310"/>
      <c r="H84" s="310"/>
      <c r="I84" s="310"/>
    </row>
    <row r="85" spans="1:10">
      <c r="A85" s="306" t="s">
        <v>595</v>
      </c>
      <c r="B85" s="310">
        <v>64088.49</v>
      </c>
      <c r="C85" s="310">
        <f>(B85/33)*0.25</f>
        <v>485.51886363636362</v>
      </c>
      <c r="D85" s="310">
        <f t="shared" ref="D85:J85" si="21">$B$85/33</f>
        <v>1942.0754545454545</v>
      </c>
      <c r="E85" s="310">
        <f t="shared" si="21"/>
        <v>1942.0754545454545</v>
      </c>
      <c r="F85" s="310">
        <f t="shared" si="21"/>
        <v>1942.0754545454545</v>
      </c>
      <c r="G85" s="310">
        <f t="shared" si="21"/>
        <v>1942.0754545454545</v>
      </c>
      <c r="H85" s="310">
        <f t="shared" si="21"/>
        <v>1942.0754545454545</v>
      </c>
      <c r="I85" s="310">
        <f t="shared" si="21"/>
        <v>1942.0754545454545</v>
      </c>
      <c r="J85" s="310">
        <f t="shared" si="21"/>
        <v>1942.0754545454545</v>
      </c>
    </row>
    <row r="86" spans="1:10">
      <c r="A86" s="306" t="s">
        <v>596</v>
      </c>
      <c r="B86" s="310">
        <v>6100.78</v>
      </c>
      <c r="C86" s="310"/>
      <c r="D86" s="310">
        <f>(B86/33)*0.25</f>
        <v>46.218030303030304</v>
      </c>
      <c r="E86" s="310">
        <f t="shared" ref="E86:J86" si="22">$B$86/33</f>
        <v>184.87212121212121</v>
      </c>
      <c r="F86" s="310">
        <f t="shared" si="22"/>
        <v>184.87212121212121</v>
      </c>
      <c r="G86" s="310">
        <f t="shared" si="22"/>
        <v>184.87212121212121</v>
      </c>
      <c r="H86" s="310">
        <f t="shared" si="22"/>
        <v>184.87212121212121</v>
      </c>
      <c r="I86" s="310">
        <f t="shared" si="22"/>
        <v>184.87212121212121</v>
      </c>
      <c r="J86" s="310">
        <f t="shared" si="22"/>
        <v>184.87212121212121</v>
      </c>
    </row>
    <row r="87" spans="1:10">
      <c r="A87" s="306" t="s">
        <v>597</v>
      </c>
      <c r="B87" s="310">
        <v>0</v>
      </c>
      <c r="C87" s="310"/>
      <c r="D87" s="310"/>
      <c r="E87" s="310">
        <v>0</v>
      </c>
      <c r="F87" s="310">
        <v>0</v>
      </c>
      <c r="G87" s="310">
        <v>0</v>
      </c>
      <c r="H87" s="310">
        <v>0</v>
      </c>
      <c r="I87" s="310">
        <v>0</v>
      </c>
      <c r="J87" s="310">
        <v>0</v>
      </c>
    </row>
    <row r="88" spans="1:10">
      <c r="A88" s="306" t="s">
        <v>598</v>
      </c>
      <c r="B88" s="310">
        <v>0</v>
      </c>
      <c r="C88" s="310"/>
      <c r="D88" s="310"/>
      <c r="E88" s="310"/>
      <c r="F88" s="310">
        <v>0</v>
      </c>
      <c r="G88" s="310">
        <v>0</v>
      </c>
      <c r="H88" s="310">
        <v>0</v>
      </c>
      <c r="I88" s="310">
        <v>0</v>
      </c>
      <c r="J88" s="310">
        <v>0</v>
      </c>
    </row>
    <row r="89" spans="1:10">
      <c r="B89" s="310"/>
      <c r="C89" s="310"/>
      <c r="D89" s="310"/>
      <c r="E89" s="310"/>
      <c r="F89" s="310"/>
      <c r="G89" s="310"/>
      <c r="H89" s="310"/>
      <c r="I89" s="310"/>
    </row>
    <row r="90" spans="1:10" s="309" customFormat="1" ht="15.75">
      <c r="A90" s="309" t="s">
        <v>383</v>
      </c>
      <c r="B90" s="311">
        <f>SUM(B85:B89)</f>
        <v>70189.27</v>
      </c>
      <c r="C90" s="311">
        <f t="shared" ref="C90:J90" si="23">SUM(C85:C89)</f>
        <v>485.51886363636362</v>
      </c>
      <c r="D90" s="311">
        <f t="shared" si="23"/>
        <v>1988.2934848484847</v>
      </c>
      <c r="E90" s="311">
        <f t="shared" si="23"/>
        <v>2126.9475757575756</v>
      </c>
      <c r="F90" s="311">
        <f t="shared" si="23"/>
        <v>2126.9475757575756</v>
      </c>
      <c r="G90" s="311">
        <f t="shared" si="23"/>
        <v>2126.9475757575756</v>
      </c>
      <c r="H90" s="311">
        <f t="shared" si="23"/>
        <v>2126.9475757575756</v>
      </c>
      <c r="I90" s="311">
        <f t="shared" si="23"/>
        <v>2126.9475757575756</v>
      </c>
      <c r="J90" s="311">
        <f t="shared" si="23"/>
        <v>2126.9475757575756</v>
      </c>
    </row>
    <row r="91" spans="1:10">
      <c r="B91" s="310"/>
      <c r="C91" s="310"/>
      <c r="D91" s="310"/>
      <c r="E91" s="310"/>
      <c r="F91" s="310"/>
      <c r="G91" s="310"/>
      <c r="H91" s="310"/>
      <c r="I91" s="310"/>
    </row>
    <row r="92" spans="1:10" ht="15.75">
      <c r="A92" s="309" t="s">
        <v>612</v>
      </c>
      <c r="B92" s="310"/>
      <c r="C92" s="310"/>
      <c r="D92" s="310"/>
      <c r="E92" s="310"/>
      <c r="F92" s="310"/>
      <c r="G92" s="310"/>
      <c r="H92" s="310"/>
      <c r="I92" s="310"/>
    </row>
    <row r="93" spans="1:10">
      <c r="A93" s="306" t="s">
        <v>594</v>
      </c>
      <c r="B93" s="310"/>
      <c r="C93" s="310"/>
      <c r="D93" s="310"/>
      <c r="E93" s="310"/>
      <c r="F93" s="310"/>
      <c r="G93" s="310"/>
      <c r="H93" s="310"/>
      <c r="I93" s="310"/>
    </row>
    <row r="94" spans="1:10">
      <c r="A94" s="306" t="s">
        <v>595</v>
      </c>
      <c r="B94" s="310">
        <v>10841.38</v>
      </c>
      <c r="C94" s="310">
        <f>(B94/20)*0.25</f>
        <v>135.51724999999999</v>
      </c>
      <c r="D94" s="310">
        <f t="shared" ref="D94:J94" si="24">$B$94/20</f>
        <v>542.06899999999996</v>
      </c>
      <c r="E94" s="310">
        <f t="shared" si="24"/>
        <v>542.06899999999996</v>
      </c>
      <c r="F94" s="310">
        <f t="shared" si="24"/>
        <v>542.06899999999996</v>
      </c>
      <c r="G94" s="310">
        <f t="shared" si="24"/>
        <v>542.06899999999996</v>
      </c>
      <c r="H94" s="310">
        <f t="shared" si="24"/>
        <v>542.06899999999996</v>
      </c>
      <c r="I94" s="310">
        <f t="shared" si="24"/>
        <v>542.06899999999996</v>
      </c>
      <c r="J94" s="310">
        <f t="shared" si="24"/>
        <v>542.06899999999996</v>
      </c>
    </row>
    <row r="95" spans="1:10">
      <c r="A95" s="306" t="s">
        <v>596</v>
      </c>
      <c r="B95" s="310">
        <v>433.14</v>
      </c>
      <c r="C95" s="310"/>
      <c r="D95" s="310">
        <f>(B95/20)*0.25</f>
        <v>5.41425</v>
      </c>
      <c r="E95" s="310">
        <f t="shared" ref="E95:J95" si="25">$B$95/20</f>
        <v>21.657</v>
      </c>
      <c r="F95" s="310">
        <f t="shared" si="25"/>
        <v>21.657</v>
      </c>
      <c r="G95" s="310">
        <f t="shared" si="25"/>
        <v>21.657</v>
      </c>
      <c r="H95" s="310">
        <f t="shared" si="25"/>
        <v>21.657</v>
      </c>
      <c r="I95" s="310">
        <f t="shared" si="25"/>
        <v>21.657</v>
      </c>
      <c r="J95" s="310">
        <f t="shared" si="25"/>
        <v>21.657</v>
      </c>
    </row>
    <row r="96" spans="1:10">
      <c r="A96" s="306" t="s">
        <v>597</v>
      </c>
      <c r="B96" s="310">
        <v>3884.16</v>
      </c>
      <c r="C96" s="310"/>
      <c r="D96" s="310"/>
      <c r="E96" s="310">
        <f>(B96/20)*0.25</f>
        <v>48.552</v>
      </c>
      <c r="F96" s="310">
        <f>$B$96/20</f>
        <v>194.208</v>
      </c>
      <c r="G96" s="310">
        <f>$B$96/20</f>
        <v>194.208</v>
      </c>
      <c r="H96" s="310">
        <f>$B$96/20</f>
        <v>194.208</v>
      </c>
      <c r="I96" s="310">
        <f>$B$96/20</f>
        <v>194.208</v>
      </c>
      <c r="J96" s="310">
        <f>$B$96/20</f>
        <v>194.208</v>
      </c>
    </row>
    <row r="97" spans="1:10">
      <c r="A97" s="306" t="s">
        <v>598</v>
      </c>
      <c r="B97" s="310">
        <v>1797.83</v>
      </c>
      <c r="C97" s="310"/>
      <c r="D97" s="310"/>
      <c r="E97" s="310"/>
      <c r="F97" s="310">
        <f>(B97/20)*0.25</f>
        <v>22.472874999999998</v>
      </c>
      <c r="G97" s="310">
        <f>$B$97/20</f>
        <v>89.891499999999994</v>
      </c>
      <c r="H97" s="310">
        <f>$B$97/20</f>
        <v>89.891499999999994</v>
      </c>
      <c r="I97" s="310">
        <f>$B$97/20</f>
        <v>89.891499999999994</v>
      </c>
      <c r="J97" s="310">
        <f>$B$97/20</f>
        <v>89.891499999999994</v>
      </c>
    </row>
    <row r="98" spans="1:10">
      <c r="B98" s="310"/>
      <c r="C98" s="310"/>
      <c r="D98" s="310"/>
      <c r="E98" s="310"/>
      <c r="F98" s="310"/>
      <c r="G98" s="310"/>
      <c r="H98" s="310"/>
      <c r="I98" s="310"/>
      <c r="J98" s="310"/>
    </row>
    <row r="99" spans="1:10" s="309" customFormat="1" ht="15.75">
      <c r="A99" s="309" t="s">
        <v>383</v>
      </c>
      <c r="B99" s="311">
        <f>SUM(B94:B98)</f>
        <v>16956.509999999998</v>
      </c>
      <c r="C99" s="311">
        <f t="shared" ref="C99:J99" si="26">SUM(C94:C98)</f>
        <v>135.51724999999999</v>
      </c>
      <c r="D99" s="311">
        <f t="shared" si="26"/>
        <v>547.48325</v>
      </c>
      <c r="E99" s="311">
        <f t="shared" si="26"/>
        <v>612.27800000000002</v>
      </c>
      <c r="F99" s="311">
        <f t="shared" si="26"/>
        <v>780.40687500000001</v>
      </c>
      <c r="G99" s="311">
        <f t="shared" si="26"/>
        <v>847.82549999999992</v>
      </c>
      <c r="H99" s="311">
        <f t="shared" si="26"/>
        <v>847.82549999999992</v>
      </c>
      <c r="I99" s="311">
        <f t="shared" si="26"/>
        <v>847.82549999999992</v>
      </c>
      <c r="J99" s="311">
        <f t="shared" si="26"/>
        <v>847.82549999999992</v>
      </c>
    </row>
    <row r="100" spans="1:10">
      <c r="B100" s="310"/>
      <c r="C100" s="310"/>
      <c r="D100" s="310"/>
      <c r="E100" s="310"/>
      <c r="F100" s="310"/>
      <c r="G100" s="310"/>
      <c r="H100" s="310"/>
      <c r="I100" s="310"/>
    </row>
    <row r="101" spans="1:10" s="309" customFormat="1" ht="15.75">
      <c r="A101" s="309" t="s">
        <v>613</v>
      </c>
      <c r="B101" s="312">
        <f>B9+B18+B27+B36+B45+B54+B63+B72+B81+B90+B99</f>
        <v>7049435.3299999991</v>
      </c>
      <c r="C101" s="311">
        <f t="shared" ref="C101:J101" si="27">C9+C18+C27+C36+C45+C54+C63+C72+C81+C90+C99</f>
        <v>4857.7926527429463</v>
      </c>
      <c r="D101" s="311">
        <f t="shared" si="27"/>
        <v>19760.837197857891</v>
      </c>
      <c r="E101" s="311">
        <f t="shared" si="27"/>
        <v>45059.57715506792</v>
      </c>
      <c r="F101" s="311">
        <f t="shared" si="27"/>
        <v>157085.75278150471</v>
      </c>
      <c r="G101" s="311">
        <f t="shared" si="27"/>
        <v>274376.75201253919</v>
      </c>
      <c r="H101" s="311">
        <f t="shared" si="27"/>
        <v>274376.75251253915</v>
      </c>
      <c r="I101" s="311">
        <f t="shared" si="27"/>
        <v>274376.75251253915</v>
      </c>
      <c r="J101" s="311">
        <f t="shared" si="27"/>
        <v>274376.75251253915</v>
      </c>
    </row>
    <row r="102" spans="1:10" ht="15.75">
      <c r="B102" s="313" t="s">
        <v>614</v>
      </c>
      <c r="C102" s="310"/>
      <c r="D102" s="310"/>
      <c r="E102" s="310"/>
      <c r="F102" s="310"/>
      <c r="G102" s="310"/>
      <c r="H102" s="310"/>
      <c r="I102" s="310"/>
    </row>
    <row r="103" spans="1:10" ht="15.75">
      <c r="B103" s="310"/>
      <c r="C103" s="310"/>
      <c r="D103" s="310"/>
      <c r="E103" s="310"/>
      <c r="F103" s="310"/>
      <c r="G103" s="310"/>
      <c r="H103" s="312">
        <f>C101+D101+E101+F101+G101+H101</f>
        <v>775517.46431225177</v>
      </c>
      <c r="I103" s="312">
        <f>C101+D101+E101+F101+G101+H101+I101</f>
        <v>1049894.2168247909</v>
      </c>
      <c r="J103" s="312">
        <f>D101+E101+F101+G101+H101+I101+J101</f>
        <v>1319413.1766845873</v>
      </c>
    </row>
    <row r="104" spans="1:10" ht="15.75">
      <c r="B104" s="310"/>
      <c r="C104" s="310"/>
      <c r="D104" s="310"/>
      <c r="E104" s="310"/>
      <c r="F104" s="310"/>
      <c r="G104" s="310"/>
      <c r="H104" s="313" t="s">
        <v>615</v>
      </c>
      <c r="I104" s="313" t="s">
        <v>615</v>
      </c>
      <c r="J104" s="313" t="s">
        <v>615</v>
      </c>
    </row>
    <row r="105" spans="1:10" ht="15.75">
      <c r="B105" s="307" t="s">
        <v>616</v>
      </c>
      <c r="C105" s="314"/>
      <c r="D105" s="314"/>
      <c r="E105" s="314"/>
      <c r="F105" s="314"/>
      <c r="G105" s="314"/>
      <c r="H105" s="314"/>
      <c r="I105" s="314"/>
    </row>
    <row r="106" spans="1:10" ht="15.75">
      <c r="A106" s="307" t="s">
        <v>586</v>
      </c>
      <c r="B106" s="310">
        <f>B4+B13+B22+B31+B40+B49+B58+B67+B76+B85+B94</f>
        <v>530633.71000000008</v>
      </c>
      <c r="C106" s="310"/>
      <c r="D106" s="310"/>
      <c r="E106" s="310"/>
      <c r="F106" s="310"/>
      <c r="G106" s="310"/>
      <c r="H106" s="310"/>
      <c r="I106" s="310"/>
    </row>
    <row r="107" spans="1:10" ht="15.75">
      <c r="A107" s="307" t="s">
        <v>587</v>
      </c>
      <c r="B107" s="310">
        <f>B5+B14+B23+B32+B41+B50+B59+B68+B77+B86+B95</f>
        <v>38833.629999999997</v>
      </c>
      <c r="C107" s="310"/>
      <c r="D107" s="310"/>
      <c r="E107" s="310"/>
      <c r="F107" s="310"/>
      <c r="G107" s="310"/>
      <c r="H107" s="310"/>
      <c r="I107" s="310"/>
    </row>
    <row r="108" spans="1:10" ht="15.75">
      <c r="A108" s="307" t="s">
        <v>588</v>
      </c>
      <c r="B108" s="310">
        <f>B6+B15+B24+B33+B42+B51+B60+B69+B78+B87+B96</f>
        <v>2746629.58</v>
      </c>
      <c r="C108" s="310"/>
      <c r="D108" s="310"/>
      <c r="E108" s="310"/>
      <c r="F108" s="310"/>
      <c r="G108" s="310"/>
      <c r="H108" s="310"/>
      <c r="I108" s="310"/>
    </row>
    <row r="109" spans="1:10" ht="15.75">
      <c r="A109" s="307" t="s">
        <v>589</v>
      </c>
      <c r="B109" s="310">
        <f>B7+B16+B25+B34+B43+B52+B61+B70+B79+B88+B97</f>
        <v>3733338.41</v>
      </c>
      <c r="C109" s="310"/>
      <c r="D109" s="310"/>
      <c r="E109" s="310"/>
      <c r="F109" s="310"/>
      <c r="G109" s="310"/>
      <c r="H109" s="310"/>
      <c r="I109" s="310"/>
    </row>
    <row r="110" spans="1:10">
      <c r="B110" s="310"/>
      <c r="C110" s="310"/>
      <c r="D110" s="310"/>
      <c r="E110" s="310"/>
      <c r="F110" s="310"/>
      <c r="G110" s="310"/>
      <c r="H110" s="310"/>
      <c r="I110" s="310"/>
    </row>
    <row r="111" spans="1:10" ht="15.75">
      <c r="B111" s="311">
        <f>SUM(B106:B110)</f>
        <v>7049435.3300000001</v>
      </c>
      <c r="C111" s="311"/>
      <c r="D111" s="311"/>
      <c r="E111" s="311"/>
      <c r="F111" s="311"/>
      <c r="G111" s="311"/>
      <c r="H111" s="311"/>
      <c r="I111" s="311"/>
    </row>
    <row r="112" spans="1:10">
      <c r="B112" s="310"/>
      <c r="C112" s="310"/>
      <c r="D112" s="310"/>
      <c r="E112" s="310"/>
      <c r="F112" s="310"/>
      <c r="G112" s="310"/>
      <c r="H112" s="310"/>
      <c r="I112" s="310"/>
    </row>
    <row r="113" spans="1:9">
      <c r="A113" s="306" t="s">
        <v>617</v>
      </c>
      <c r="B113" s="310">
        <f>B111-H103</f>
        <v>6273917.8656877484</v>
      </c>
      <c r="C113" s="310"/>
      <c r="D113" s="310"/>
      <c r="E113" s="310"/>
      <c r="F113" s="310"/>
      <c r="G113" s="310"/>
      <c r="H113" s="310"/>
      <c r="I113" s="310"/>
    </row>
    <row r="114" spans="1:9">
      <c r="B114" s="310"/>
      <c r="C114" s="310"/>
      <c r="D114" s="310"/>
      <c r="E114" s="310"/>
      <c r="F114" s="310"/>
      <c r="G114" s="310"/>
      <c r="H114" s="310"/>
      <c r="I114" s="310"/>
    </row>
    <row r="115" spans="1:9">
      <c r="B115" s="310"/>
      <c r="C115" s="310"/>
      <c r="D115" s="310"/>
      <c r="E115" s="310"/>
      <c r="F115" s="310"/>
      <c r="G115" s="310"/>
      <c r="H115" s="310"/>
      <c r="I115" s="310"/>
    </row>
    <row r="116" spans="1:9">
      <c r="B116" s="310"/>
      <c r="C116" s="310"/>
      <c r="D116" s="310"/>
      <c r="E116" s="310"/>
      <c r="F116" s="310"/>
      <c r="G116" s="310"/>
      <c r="H116" s="310"/>
      <c r="I116" s="310"/>
    </row>
    <row r="117" spans="1:9">
      <c r="B117" s="310"/>
      <c r="C117" s="310"/>
      <c r="D117" s="310"/>
      <c r="E117" s="310"/>
      <c r="F117" s="310"/>
      <c r="G117" s="310"/>
      <c r="H117" s="310"/>
      <c r="I117" s="310"/>
    </row>
    <row r="118" spans="1:9">
      <c r="B118" s="310"/>
      <c r="C118" s="310"/>
      <c r="D118" s="310"/>
      <c r="E118" s="310"/>
      <c r="F118" s="310"/>
      <c r="G118" s="310"/>
      <c r="H118" s="310"/>
      <c r="I118" s="310"/>
    </row>
    <row r="119" spans="1:9">
      <c r="B119" s="310"/>
      <c r="C119" s="310"/>
      <c r="D119" s="310"/>
      <c r="E119" s="310"/>
      <c r="F119" s="310"/>
      <c r="G119" s="310"/>
      <c r="H119" s="310"/>
      <c r="I119" s="310"/>
    </row>
    <row r="120" spans="1:9">
      <c r="B120" s="310"/>
      <c r="C120" s="310"/>
      <c r="D120" s="310"/>
      <c r="E120" s="310"/>
      <c r="F120" s="310"/>
      <c r="G120" s="310"/>
      <c r="H120" s="310"/>
      <c r="I120" s="310"/>
    </row>
    <row r="121" spans="1:9">
      <c r="B121" s="310"/>
      <c r="C121" s="310"/>
      <c r="D121" s="310"/>
      <c r="E121" s="310"/>
      <c r="F121" s="310"/>
      <c r="G121" s="310"/>
      <c r="H121" s="310"/>
      <c r="I121" s="310"/>
    </row>
    <row r="122" spans="1:9">
      <c r="B122" s="310"/>
      <c r="C122" s="310"/>
      <c r="D122" s="310"/>
      <c r="E122" s="310"/>
      <c r="F122" s="310"/>
      <c r="G122" s="310"/>
      <c r="H122" s="310"/>
      <c r="I122" s="310"/>
    </row>
    <row r="123" spans="1:9">
      <c r="B123" s="310"/>
      <c r="C123" s="310"/>
      <c r="D123" s="310"/>
      <c r="E123" s="310"/>
      <c r="F123" s="310"/>
      <c r="G123" s="310"/>
      <c r="H123" s="310"/>
      <c r="I123" s="310"/>
    </row>
    <row r="124" spans="1:9">
      <c r="B124" s="310"/>
      <c r="C124" s="310"/>
      <c r="D124" s="310"/>
      <c r="E124" s="310"/>
      <c r="F124" s="310"/>
      <c r="G124" s="310"/>
      <c r="H124" s="310"/>
      <c r="I124" s="310"/>
    </row>
    <row r="125" spans="1:9">
      <c r="B125" s="310"/>
      <c r="C125" s="310"/>
      <c r="D125" s="310"/>
      <c r="E125" s="310"/>
      <c r="F125" s="310"/>
      <c r="G125" s="310"/>
      <c r="H125" s="310"/>
      <c r="I125" s="310"/>
    </row>
    <row r="126" spans="1:9">
      <c r="B126" s="310"/>
      <c r="C126" s="310"/>
      <c r="D126" s="310"/>
      <c r="E126" s="310"/>
      <c r="F126" s="310"/>
      <c r="G126" s="310"/>
      <c r="H126" s="310"/>
      <c r="I126" s="310"/>
    </row>
    <row r="127" spans="1:9">
      <c r="B127" s="310"/>
      <c r="C127" s="310"/>
      <c r="D127" s="310"/>
      <c r="E127" s="310"/>
      <c r="F127" s="310"/>
      <c r="G127" s="310"/>
      <c r="H127" s="310"/>
      <c r="I127" s="310"/>
    </row>
    <row r="128" spans="1:9">
      <c r="B128" s="310"/>
      <c r="C128" s="310"/>
      <c r="D128" s="310"/>
      <c r="E128" s="310"/>
      <c r="F128" s="310"/>
      <c r="G128" s="310"/>
      <c r="H128" s="310"/>
      <c r="I128" s="310"/>
    </row>
    <row r="129" spans="2:9">
      <c r="B129" s="310"/>
      <c r="C129" s="310"/>
      <c r="D129" s="310"/>
      <c r="E129" s="310"/>
      <c r="F129" s="310"/>
      <c r="G129" s="310"/>
      <c r="H129" s="310"/>
      <c r="I129" s="310"/>
    </row>
    <row r="130" spans="2:9">
      <c r="B130" s="310"/>
      <c r="C130" s="310"/>
      <c r="D130" s="310"/>
      <c r="E130" s="310"/>
      <c r="F130" s="310"/>
      <c r="G130" s="310"/>
      <c r="H130" s="310"/>
      <c r="I130" s="310"/>
    </row>
    <row r="131" spans="2:9">
      <c r="B131" s="310"/>
      <c r="C131" s="310"/>
      <c r="D131" s="310"/>
      <c r="E131" s="310"/>
      <c r="F131" s="310"/>
      <c r="G131" s="310"/>
      <c r="H131" s="310"/>
      <c r="I131" s="310"/>
    </row>
    <row r="132" spans="2:9">
      <c r="B132" s="310"/>
      <c r="C132" s="310"/>
      <c r="D132" s="310"/>
      <c r="E132" s="310"/>
      <c r="F132" s="310"/>
      <c r="G132" s="310"/>
      <c r="H132" s="310"/>
      <c r="I132" s="310"/>
    </row>
    <row r="133" spans="2:9">
      <c r="B133" s="310"/>
      <c r="C133" s="310"/>
      <c r="D133" s="310"/>
      <c r="E133" s="310"/>
      <c r="F133" s="310"/>
      <c r="G133" s="310"/>
      <c r="H133" s="310"/>
      <c r="I133" s="310"/>
    </row>
    <row r="134" spans="2:9">
      <c r="B134" s="310"/>
      <c r="C134" s="310"/>
      <c r="D134" s="310"/>
      <c r="E134" s="310"/>
      <c r="F134" s="310"/>
      <c r="G134" s="310"/>
      <c r="H134" s="310"/>
      <c r="I134" s="310"/>
    </row>
    <row r="135" spans="2:9">
      <c r="B135" s="310"/>
      <c r="C135" s="310"/>
      <c r="D135" s="310"/>
      <c r="E135" s="310"/>
      <c r="F135" s="310"/>
      <c r="G135" s="310"/>
      <c r="H135" s="310"/>
      <c r="I135" s="310"/>
    </row>
    <row r="136" spans="2:9">
      <c r="B136" s="310"/>
      <c r="C136" s="310"/>
      <c r="D136" s="310"/>
      <c r="E136" s="310"/>
      <c r="F136" s="310"/>
      <c r="G136" s="310"/>
      <c r="H136" s="310"/>
      <c r="I136" s="310"/>
    </row>
    <row r="137" spans="2:9">
      <c r="B137" s="310"/>
      <c r="C137" s="310"/>
      <c r="D137" s="310"/>
      <c r="E137" s="310"/>
      <c r="F137" s="310"/>
      <c r="G137" s="310"/>
      <c r="H137" s="310"/>
      <c r="I137" s="310"/>
    </row>
    <row r="138" spans="2:9">
      <c r="B138" s="310"/>
      <c r="C138" s="310"/>
      <c r="D138" s="310"/>
      <c r="E138" s="310"/>
      <c r="F138" s="310"/>
      <c r="G138" s="310"/>
      <c r="H138" s="310"/>
      <c r="I138" s="310"/>
    </row>
    <row r="139" spans="2:9">
      <c r="B139" s="310"/>
      <c r="C139" s="310"/>
      <c r="D139" s="310"/>
      <c r="E139" s="310"/>
      <c r="F139" s="310"/>
      <c r="G139" s="310"/>
      <c r="H139" s="310"/>
      <c r="I139" s="310"/>
    </row>
    <row r="140" spans="2:9">
      <c r="B140" s="310"/>
      <c r="C140" s="310"/>
      <c r="D140" s="310"/>
      <c r="E140" s="310"/>
      <c r="F140" s="310"/>
      <c r="G140" s="310"/>
      <c r="H140" s="310"/>
      <c r="I140" s="310"/>
    </row>
    <row r="141" spans="2:9">
      <c r="B141" s="310"/>
      <c r="C141" s="310"/>
      <c r="D141" s="310"/>
      <c r="E141" s="310"/>
      <c r="F141" s="310"/>
      <c r="G141" s="310"/>
      <c r="H141" s="310"/>
      <c r="I141" s="310"/>
    </row>
    <row r="142" spans="2:9">
      <c r="B142" s="310"/>
      <c r="C142" s="310"/>
      <c r="D142" s="310"/>
      <c r="E142" s="310"/>
      <c r="F142" s="310"/>
      <c r="G142" s="310"/>
      <c r="H142" s="310"/>
      <c r="I142" s="310"/>
    </row>
    <row r="143" spans="2:9">
      <c r="B143" s="310"/>
      <c r="C143" s="310"/>
      <c r="D143" s="310"/>
      <c r="E143" s="310"/>
      <c r="F143" s="310"/>
      <c r="G143" s="310"/>
      <c r="H143" s="310"/>
      <c r="I143" s="310"/>
    </row>
    <row r="144" spans="2:9">
      <c r="B144" s="310"/>
      <c r="C144" s="310"/>
      <c r="D144" s="310"/>
      <c r="E144" s="310"/>
      <c r="F144" s="310"/>
      <c r="G144" s="310"/>
      <c r="H144" s="310"/>
      <c r="I144" s="310"/>
    </row>
    <row r="145" spans="2:9">
      <c r="B145" s="310"/>
      <c r="C145" s="310"/>
      <c r="D145" s="310"/>
      <c r="E145" s="310"/>
      <c r="F145" s="310"/>
      <c r="G145" s="310"/>
      <c r="H145" s="310"/>
      <c r="I145" s="310"/>
    </row>
    <row r="146" spans="2:9">
      <c r="B146" s="310"/>
      <c r="C146" s="310"/>
      <c r="D146" s="310"/>
      <c r="E146" s="310"/>
      <c r="F146" s="310"/>
      <c r="G146" s="310"/>
      <c r="H146" s="310"/>
      <c r="I146" s="310"/>
    </row>
    <row r="147" spans="2:9">
      <c r="B147" s="310"/>
      <c r="C147" s="310"/>
      <c r="D147" s="310"/>
      <c r="E147" s="310"/>
      <c r="F147" s="310"/>
      <c r="G147" s="310"/>
      <c r="H147" s="310"/>
      <c r="I147" s="310"/>
    </row>
    <row r="148" spans="2:9">
      <c r="B148" s="310"/>
      <c r="C148" s="310"/>
      <c r="D148" s="310"/>
      <c r="E148" s="310"/>
      <c r="F148" s="310"/>
      <c r="G148" s="310"/>
      <c r="H148" s="310"/>
      <c r="I148" s="310"/>
    </row>
    <row r="149" spans="2:9">
      <c r="B149" s="310"/>
      <c r="C149" s="310"/>
      <c r="D149" s="310"/>
      <c r="E149" s="310"/>
      <c r="F149" s="310"/>
      <c r="G149" s="310"/>
      <c r="H149" s="310"/>
      <c r="I149" s="310"/>
    </row>
    <row r="150" spans="2:9">
      <c r="B150" s="310"/>
      <c r="C150" s="310"/>
      <c r="D150" s="310"/>
      <c r="E150" s="310"/>
      <c r="F150" s="310"/>
      <c r="G150" s="310"/>
      <c r="H150" s="310"/>
      <c r="I150" s="310"/>
    </row>
    <row r="151" spans="2:9">
      <c r="B151" s="310"/>
      <c r="C151" s="310"/>
      <c r="D151" s="310"/>
      <c r="E151" s="310"/>
      <c r="F151" s="310"/>
      <c r="G151" s="310"/>
      <c r="H151" s="310"/>
      <c r="I151" s="310"/>
    </row>
    <row r="152" spans="2:9">
      <c r="B152" s="310"/>
      <c r="C152" s="310"/>
      <c r="D152" s="310"/>
      <c r="E152" s="310"/>
      <c r="F152" s="310"/>
      <c r="G152" s="310"/>
      <c r="H152" s="310"/>
      <c r="I152" s="310"/>
    </row>
    <row r="153" spans="2:9">
      <c r="B153" s="310"/>
      <c r="C153" s="310"/>
      <c r="D153" s="310"/>
      <c r="E153" s="310"/>
      <c r="F153" s="310"/>
      <c r="G153" s="310"/>
      <c r="H153" s="310"/>
      <c r="I153" s="310"/>
    </row>
    <row r="154" spans="2:9">
      <c r="B154" s="310"/>
      <c r="C154" s="310"/>
      <c r="D154" s="310"/>
      <c r="E154" s="310"/>
      <c r="F154" s="310"/>
      <c r="G154" s="310"/>
      <c r="H154" s="310"/>
      <c r="I154" s="310"/>
    </row>
    <row r="155" spans="2:9">
      <c r="B155" s="310"/>
      <c r="C155" s="310"/>
      <c r="D155" s="310"/>
      <c r="E155" s="310"/>
      <c r="F155" s="310"/>
      <c r="G155" s="310"/>
      <c r="H155" s="310"/>
      <c r="I155" s="310"/>
    </row>
    <row r="156" spans="2:9">
      <c r="B156" s="310"/>
      <c r="C156" s="310"/>
      <c r="D156" s="310"/>
      <c r="E156" s="310"/>
      <c r="F156" s="310"/>
      <c r="G156" s="310"/>
      <c r="H156" s="310"/>
      <c r="I156" s="310"/>
    </row>
    <row r="157" spans="2:9">
      <c r="B157" s="310"/>
      <c r="C157" s="310"/>
      <c r="D157" s="310"/>
      <c r="E157" s="310"/>
      <c r="F157" s="310"/>
      <c r="G157" s="310"/>
      <c r="H157" s="310"/>
      <c r="I157" s="310"/>
    </row>
    <row r="158" spans="2:9">
      <c r="B158" s="310"/>
      <c r="C158" s="310"/>
      <c r="D158" s="310"/>
      <c r="E158" s="310"/>
      <c r="F158" s="310"/>
      <c r="G158" s="310"/>
      <c r="H158" s="310"/>
      <c r="I158" s="310"/>
    </row>
    <row r="159" spans="2:9">
      <c r="B159" s="310"/>
      <c r="C159" s="310"/>
      <c r="D159" s="310"/>
      <c r="E159" s="310"/>
      <c r="F159" s="310"/>
      <c r="G159" s="310"/>
      <c r="H159" s="310"/>
      <c r="I159" s="310"/>
    </row>
    <row r="160" spans="2:9">
      <c r="B160" s="310"/>
      <c r="C160" s="310"/>
      <c r="D160" s="310"/>
      <c r="E160" s="310"/>
      <c r="F160" s="310"/>
      <c r="G160" s="310"/>
      <c r="H160" s="310"/>
      <c r="I160" s="310"/>
    </row>
    <row r="161" spans="2:9">
      <c r="B161" s="310"/>
      <c r="C161" s="310"/>
      <c r="D161" s="310"/>
      <c r="E161" s="310"/>
      <c r="F161" s="310"/>
      <c r="G161" s="310"/>
      <c r="H161" s="310"/>
      <c r="I161" s="310"/>
    </row>
    <row r="162" spans="2:9">
      <c r="B162" s="310"/>
      <c r="C162" s="310"/>
      <c r="D162" s="310"/>
      <c r="E162" s="310"/>
      <c r="F162" s="310"/>
      <c r="G162" s="310"/>
      <c r="H162" s="310"/>
      <c r="I162" s="310"/>
    </row>
    <row r="163" spans="2:9">
      <c r="B163" s="310"/>
      <c r="C163" s="310"/>
      <c r="D163" s="310"/>
      <c r="E163" s="310"/>
      <c r="F163" s="310"/>
      <c r="G163" s="310"/>
      <c r="H163" s="310"/>
      <c r="I163" s="310"/>
    </row>
    <row r="164" spans="2:9">
      <c r="B164" s="310"/>
      <c r="C164" s="310"/>
      <c r="D164" s="310"/>
      <c r="E164" s="310"/>
      <c r="F164" s="310"/>
      <c r="G164" s="310"/>
      <c r="H164" s="310"/>
      <c r="I164" s="310"/>
    </row>
    <row r="165" spans="2:9">
      <c r="B165" s="310"/>
      <c r="C165" s="310"/>
      <c r="D165" s="310"/>
      <c r="E165" s="310"/>
      <c r="F165" s="310"/>
      <c r="G165" s="310"/>
      <c r="H165" s="310"/>
      <c r="I165" s="310"/>
    </row>
    <row r="166" spans="2:9">
      <c r="B166" s="310"/>
      <c r="C166" s="310"/>
      <c r="D166" s="310"/>
      <c r="E166" s="310"/>
      <c r="F166" s="310"/>
      <c r="G166" s="310"/>
      <c r="H166" s="310"/>
      <c r="I166" s="310"/>
    </row>
    <row r="167" spans="2:9">
      <c r="B167" s="310"/>
      <c r="C167" s="310"/>
      <c r="D167" s="310"/>
      <c r="E167" s="310"/>
      <c r="F167" s="310"/>
      <c r="G167" s="310"/>
      <c r="H167" s="310"/>
      <c r="I167" s="310"/>
    </row>
    <row r="168" spans="2:9">
      <c r="B168" s="310"/>
      <c r="C168" s="310"/>
      <c r="D168" s="310"/>
      <c r="E168" s="310"/>
      <c r="F168" s="310"/>
      <c r="G168" s="310"/>
      <c r="H168" s="310"/>
      <c r="I168" s="310"/>
    </row>
    <row r="169" spans="2:9">
      <c r="B169" s="310"/>
      <c r="C169" s="310"/>
      <c r="D169" s="310"/>
      <c r="E169" s="310"/>
      <c r="F169" s="310"/>
      <c r="G169" s="310"/>
      <c r="H169" s="310"/>
      <c r="I169" s="310"/>
    </row>
    <row r="170" spans="2:9">
      <c r="B170" s="310"/>
      <c r="C170" s="310"/>
      <c r="D170" s="310"/>
      <c r="E170" s="310"/>
      <c r="F170" s="310"/>
      <c r="G170" s="310"/>
      <c r="H170" s="310"/>
      <c r="I170" s="310"/>
    </row>
    <row r="171" spans="2:9">
      <c r="B171" s="310"/>
      <c r="C171" s="310"/>
      <c r="D171" s="310"/>
      <c r="E171" s="310"/>
      <c r="F171" s="310"/>
      <c r="G171" s="310"/>
      <c r="H171" s="310"/>
      <c r="I171" s="310"/>
    </row>
    <row r="172" spans="2:9">
      <c r="B172" s="310"/>
      <c r="C172" s="310"/>
      <c r="D172" s="310"/>
      <c r="E172" s="310"/>
      <c r="F172" s="310"/>
      <c r="G172" s="310"/>
      <c r="H172" s="310"/>
      <c r="I172" s="310"/>
    </row>
    <row r="173" spans="2:9">
      <c r="B173" s="310"/>
      <c r="C173" s="310"/>
      <c r="D173" s="310"/>
      <c r="E173" s="310"/>
      <c r="F173" s="310"/>
      <c r="G173" s="310"/>
      <c r="H173" s="310"/>
      <c r="I173" s="310"/>
    </row>
    <row r="174" spans="2:9">
      <c r="B174" s="310"/>
      <c r="C174" s="310"/>
      <c r="D174" s="310"/>
      <c r="E174" s="310"/>
      <c r="F174" s="310"/>
      <c r="G174" s="310"/>
      <c r="H174" s="310"/>
      <c r="I174" s="310"/>
    </row>
    <row r="175" spans="2:9">
      <c r="B175" s="310"/>
      <c r="C175" s="310"/>
      <c r="D175" s="310"/>
      <c r="E175" s="310"/>
      <c r="F175" s="310"/>
      <c r="G175" s="310"/>
      <c r="H175" s="310"/>
      <c r="I175" s="310"/>
    </row>
    <row r="176" spans="2:9">
      <c r="B176" s="310"/>
      <c r="C176" s="310"/>
      <c r="D176" s="310"/>
      <c r="E176" s="310"/>
      <c r="F176" s="310"/>
      <c r="G176" s="310"/>
      <c r="H176" s="310"/>
      <c r="I176" s="310"/>
    </row>
    <row r="177" spans="2:9">
      <c r="B177" s="310"/>
      <c r="C177" s="310"/>
      <c r="D177" s="310"/>
      <c r="E177" s="310"/>
      <c r="F177" s="310"/>
      <c r="G177" s="310"/>
      <c r="H177" s="310"/>
      <c r="I177" s="310"/>
    </row>
    <row r="178" spans="2:9">
      <c r="B178" s="310"/>
      <c r="C178" s="310"/>
      <c r="D178" s="310"/>
      <c r="E178" s="310"/>
      <c r="F178" s="310"/>
      <c r="G178" s="310"/>
      <c r="H178" s="310"/>
      <c r="I178" s="310"/>
    </row>
    <row r="179" spans="2:9">
      <c r="B179" s="310"/>
      <c r="C179" s="310"/>
      <c r="D179" s="310"/>
      <c r="E179" s="310"/>
      <c r="F179" s="310"/>
      <c r="G179" s="310"/>
      <c r="H179" s="310"/>
      <c r="I179" s="310"/>
    </row>
    <row r="180" spans="2:9">
      <c r="B180" s="310"/>
      <c r="C180" s="310"/>
      <c r="D180" s="310"/>
      <c r="E180" s="310"/>
      <c r="F180" s="310"/>
      <c r="G180" s="310"/>
      <c r="H180" s="310"/>
      <c r="I180" s="310"/>
    </row>
    <row r="181" spans="2:9">
      <c r="B181" s="310"/>
      <c r="C181" s="310"/>
      <c r="D181" s="310"/>
      <c r="E181" s="310"/>
      <c r="F181" s="310"/>
      <c r="G181" s="310"/>
      <c r="H181" s="310"/>
      <c r="I181" s="310"/>
    </row>
    <row r="182" spans="2:9">
      <c r="B182" s="310"/>
      <c r="C182" s="310"/>
      <c r="D182" s="310"/>
      <c r="E182" s="310"/>
      <c r="F182" s="310"/>
      <c r="G182" s="310"/>
      <c r="H182" s="310"/>
      <c r="I182" s="310"/>
    </row>
    <row r="183" spans="2:9">
      <c r="B183" s="310"/>
      <c r="C183" s="310"/>
      <c r="D183" s="310"/>
      <c r="E183" s="310"/>
      <c r="F183" s="310"/>
      <c r="G183" s="310"/>
      <c r="H183" s="310"/>
      <c r="I183" s="310"/>
    </row>
    <row r="184" spans="2:9">
      <c r="B184" s="310"/>
      <c r="C184" s="310"/>
      <c r="D184" s="310"/>
      <c r="E184" s="310"/>
      <c r="F184" s="310"/>
      <c r="G184" s="310"/>
      <c r="H184" s="310"/>
      <c r="I184" s="310"/>
    </row>
    <row r="185" spans="2:9">
      <c r="B185" s="310"/>
      <c r="C185" s="310"/>
      <c r="D185" s="310"/>
      <c r="E185" s="310"/>
      <c r="F185" s="310"/>
      <c r="G185" s="310"/>
      <c r="H185" s="310"/>
      <c r="I185" s="310"/>
    </row>
    <row r="186" spans="2:9">
      <c r="B186" s="310"/>
      <c r="C186" s="310"/>
      <c r="D186" s="310"/>
      <c r="E186" s="310"/>
      <c r="F186" s="310"/>
      <c r="G186" s="310"/>
      <c r="H186" s="310"/>
      <c r="I186" s="310"/>
    </row>
    <row r="187" spans="2:9">
      <c r="B187" s="310"/>
      <c r="C187" s="310"/>
      <c r="D187" s="310"/>
      <c r="E187" s="310"/>
      <c r="F187" s="310"/>
      <c r="G187" s="310"/>
      <c r="H187" s="310"/>
      <c r="I187" s="310"/>
    </row>
    <row r="188" spans="2:9">
      <c r="B188" s="310"/>
      <c r="C188" s="310"/>
      <c r="D188" s="310"/>
      <c r="E188" s="310"/>
      <c r="F188" s="310"/>
      <c r="G188" s="310"/>
      <c r="H188" s="310"/>
      <c r="I188" s="310"/>
    </row>
    <row r="189" spans="2:9">
      <c r="B189" s="310"/>
      <c r="C189" s="310"/>
      <c r="D189" s="310"/>
      <c r="E189" s="310"/>
      <c r="F189" s="310"/>
      <c r="G189" s="310"/>
      <c r="H189" s="310"/>
      <c r="I189" s="310"/>
    </row>
    <row r="190" spans="2:9">
      <c r="B190" s="310"/>
      <c r="C190" s="310"/>
      <c r="D190" s="310"/>
      <c r="E190" s="310"/>
      <c r="F190" s="310"/>
      <c r="G190" s="310"/>
      <c r="H190" s="310"/>
      <c r="I190" s="310"/>
    </row>
    <row r="191" spans="2:9">
      <c r="B191" s="310"/>
      <c r="C191" s="310"/>
      <c r="D191" s="310"/>
      <c r="E191" s="310"/>
      <c r="F191" s="310"/>
      <c r="G191" s="310"/>
      <c r="H191" s="310"/>
      <c r="I191" s="310"/>
    </row>
    <row r="192" spans="2:9">
      <c r="B192" s="310"/>
      <c r="C192" s="310"/>
      <c r="D192" s="310"/>
      <c r="E192" s="310"/>
      <c r="F192" s="310"/>
      <c r="G192" s="310"/>
      <c r="H192" s="310"/>
      <c r="I192" s="310"/>
    </row>
    <row r="193" spans="2:9">
      <c r="B193" s="310"/>
      <c r="C193" s="310"/>
      <c r="D193" s="310"/>
      <c r="E193" s="310"/>
      <c r="F193" s="310"/>
      <c r="G193" s="310"/>
      <c r="H193" s="310"/>
      <c r="I193" s="310"/>
    </row>
    <row r="194" spans="2:9">
      <c r="B194" s="310"/>
      <c r="C194" s="310"/>
      <c r="D194" s="310"/>
      <c r="E194" s="310"/>
      <c r="F194" s="310"/>
      <c r="G194" s="310"/>
      <c r="H194" s="310"/>
      <c r="I194" s="310"/>
    </row>
    <row r="195" spans="2:9">
      <c r="B195" s="310"/>
      <c r="C195" s="310"/>
      <c r="D195" s="310"/>
      <c r="E195" s="310"/>
      <c r="F195" s="310"/>
      <c r="G195" s="310"/>
      <c r="H195" s="310"/>
      <c r="I195" s="310"/>
    </row>
    <row r="196" spans="2:9">
      <c r="B196" s="310"/>
      <c r="C196" s="310"/>
      <c r="D196" s="310"/>
      <c r="E196" s="310"/>
      <c r="F196" s="310"/>
      <c r="G196" s="310"/>
      <c r="H196" s="310"/>
      <c r="I196" s="310"/>
    </row>
    <row r="197" spans="2:9">
      <c r="B197" s="310"/>
      <c r="C197" s="310"/>
      <c r="D197" s="310"/>
      <c r="E197" s="310"/>
      <c r="F197" s="310"/>
      <c r="G197" s="310"/>
      <c r="H197" s="310"/>
      <c r="I197" s="310"/>
    </row>
    <row r="198" spans="2:9">
      <c r="B198" s="310"/>
      <c r="C198" s="310"/>
      <c r="D198" s="310"/>
      <c r="E198" s="310"/>
      <c r="F198" s="310"/>
      <c r="G198" s="310"/>
      <c r="H198" s="310"/>
      <c r="I198" s="310"/>
    </row>
    <row r="199" spans="2:9">
      <c r="B199" s="310"/>
      <c r="C199" s="310"/>
      <c r="D199" s="310"/>
      <c r="E199" s="310"/>
      <c r="F199" s="310"/>
      <c r="G199" s="310"/>
      <c r="H199" s="310"/>
      <c r="I199" s="310"/>
    </row>
    <row r="200" spans="2:9">
      <c r="B200" s="310"/>
      <c r="C200" s="310"/>
      <c r="D200" s="310"/>
      <c r="E200" s="310"/>
      <c r="F200" s="310"/>
      <c r="G200" s="310"/>
      <c r="H200" s="310"/>
      <c r="I200" s="310"/>
    </row>
    <row r="201" spans="2:9">
      <c r="B201" s="310"/>
      <c r="C201" s="310"/>
      <c r="D201" s="310"/>
      <c r="E201" s="310"/>
      <c r="F201" s="310"/>
      <c r="G201" s="310"/>
      <c r="H201" s="310"/>
      <c r="I201" s="310"/>
    </row>
    <row r="202" spans="2:9">
      <c r="B202" s="310"/>
      <c r="C202" s="310"/>
      <c r="D202" s="310"/>
      <c r="E202" s="310"/>
      <c r="F202" s="310"/>
      <c r="G202" s="310"/>
      <c r="H202" s="310"/>
      <c r="I202" s="310"/>
    </row>
    <row r="203" spans="2:9">
      <c r="B203" s="310"/>
      <c r="C203" s="310"/>
      <c r="D203" s="310"/>
      <c r="E203" s="310"/>
      <c r="F203" s="310"/>
      <c r="G203" s="310"/>
      <c r="H203" s="310"/>
      <c r="I203" s="310"/>
    </row>
    <row r="204" spans="2:9">
      <c r="B204" s="310"/>
      <c r="C204" s="310"/>
      <c r="D204" s="310"/>
      <c r="E204" s="310"/>
      <c r="F204" s="310"/>
      <c r="G204" s="310"/>
      <c r="H204" s="310"/>
      <c r="I204" s="310"/>
    </row>
    <row r="205" spans="2:9">
      <c r="B205" s="310"/>
      <c r="C205" s="310"/>
      <c r="D205" s="310"/>
      <c r="E205" s="310"/>
      <c r="F205" s="310"/>
      <c r="G205" s="310"/>
      <c r="H205" s="310"/>
      <c r="I205" s="310"/>
    </row>
    <row r="206" spans="2:9">
      <c r="B206" s="310"/>
      <c r="C206" s="310"/>
      <c r="D206" s="310"/>
      <c r="E206" s="310"/>
      <c r="F206" s="310"/>
      <c r="G206" s="310"/>
      <c r="H206" s="310"/>
      <c r="I206" s="310"/>
    </row>
    <row r="207" spans="2:9">
      <c r="B207" s="310"/>
      <c r="C207" s="310"/>
      <c r="D207" s="310"/>
      <c r="E207" s="310"/>
      <c r="F207" s="310"/>
      <c r="G207" s="310"/>
      <c r="H207" s="310"/>
      <c r="I207" s="310"/>
    </row>
    <row r="208" spans="2:9">
      <c r="B208" s="310"/>
      <c r="C208" s="310"/>
      <c r="D208" s="310"/>
      <c r="E208" s="310"/>
      <c r="F208" s="310"/>
      <c r="G208" s="310"/>
      <c r="H208" s="310"/>
      <c r="I208" s="310"/>
    </row>
    <row r="209" spans="2:9">
      <c r="B209" s="310"/>
      <c r="C209" s="310"/>
      <c r="D209" s="310"/>
      <c r="E209" s="310"/>
      <c r="F209" s="310"/>
      <c r="G209" s="310"/>
      <c r="H209" s="310"/>
      <c r="I209" s="310"/>
    </row>
    <row r="210" spans="2:9">
      <c r="B210" s="310"/>
      <c r="C210" s="310"/>
      <c r="D210" s="310"/>
      <c r="E210" s="310"/>
      <c r="F210" s="310"/>
      <c r="G210" s="310"/>
      <c r="H210" s="310"/>
      <c r="I210" s="310"/>
    </row>
    <row r="211" spans="2:9">
      <c r="B211" s="310"/>
      <c r="C211" s="310"/>
      <c r="D211" s="310"/>
      <c r="E211" s="310"/>
      <c r="F211" s="310"/>
      <c r="G211" s="310"/>
      <c r="H211" s="310"/>
      <c r="I211" s="310"/>
    </row>
    <row r="212" spans="2:9">
      <c r="B212" s="310"/>
      <c r="C212" s="310"/>
      <c r="D212" s="310"/>
      <c r="E212" s="310"/>
      <c r="F212" s="310"/>
      <c r="G212" s="310"/>
      <c r="H212" s="310"/>
      <c r="I212" s="310"/>
    </row>
    <row r="213" spans="2:9">
      <c r="B213" s="310"/>
      <c r="C213" s="310"/>
      <c r="D213" s="310"/>
      <c r="E213" s="310"/>
      <c r="F213" s="310"/>
      <c r="G213" s="310"/>
      <c r="H213" s="310"/>
      <c r="I213" s="310"/>
    </row>
    <row r="214" spans="2:9">
      <c r="B214" s="310"/>
      <c r="C214" s="310"/>
      <c r="D214" s="310"/>
      <c r="E214" s="310"/>
      <c r="F214" s="310"/>
      <c r="G214" s="310"/>
      <c r="H214" s="310"/>
      <c r="I214" s="310"/>
    </row>
    <row r="215" spans="2:9">
      <c r="B215" s="310"/>
      <c r="C215" s="310"/>
      <c r="D215" s="310"/>
      <c r="E215" s="310"/>
      <c r="F215" s="310"/>
      <c r="G215" s="310"/>
      <c r="H215" s="310"/>
      <c r="I215" s="310"/>
    </row>
    <row r="216" spans="2:9">
      <c r="B216" s="310"/>
      <c r="C216" s="310"/>
      <c r="D216" s="310"/>
      <c r="E216" s="310"/>
      <c r="F216" s="310"/>
      <c r="G216" s="310"/>
      <c r="H216" s="310"/>
      <c r="I216" s="310"/>
    </row>
    <row r="217" spans="2:9">
      <c r="B217" s="310"/>
      <c r="C217" s="310"/>
      <c r="D217" s="310"/>
      <c r="E217" s="310"/>
      <c r="F217" s="310"/>
      <c r="G217" s="310"/>
      <c r="H217" s="310"/>
      <c r="I217" s="310"/>
    </row>
    <row r="218" spans="2:9">
      <c r="B218" s="310"/>
      <c r="C218" s="310"/>
      <c r="D218" s="310"/>
      <c r="E218" s="310"/>
      <c r="F218" s="310"/>
      <c r="G218" s="310"/>
      <c r="H218" s="310"/>
      <c r="I218" s="310"/>
    </row>
    <row r="219" spans="2:9">
      <c r="B219" s="310"/>
      <c r="C219" s="310"/>
      <c r="D219" s="310"/>
      <c r="E219" s="310"/>
      <c r="F219" s="310"/>
      <c r="G219" s="310"/>
      <c r="H219" s="310"/>
      <c r="I219" s="310"/>
    </row>
    <row r="220" spans="2:9">
      <c r="B220" s="310"/>
      <c r="C220" s="310"/>
      <c r="D220" s="310"/>
      <c r="E220" s="310"/>
      <c r="F220" s="310"/>
      <c r="G220" s="310"/>
      <c r="H220" s="310"/>
      <c r="I220" s="310"/>
    </row>
    <row r="221" spans="2:9">
      <c r="B221" s="310"/>
      <c r="C221" s="310"/>
      <c r="D221" s="310"/>
      <c r="E221" s="310"/>
      <c r="F221" s="310"/>
      <c r="G221" s="310"/>
      <c r="H221" s="310"/>
      <c r="I221" s="310"/>
    </row>
    <row r="222" spans="2:9">
      <c r="B222" s="310"/>
      <c r="C222" s="310"/>
      <c r="D222" s="310"/>
      <c r="E222" s="310"/>
      <c r="F222" s="310"/>
      <c r="G222" s="310"/>
      <c r="H222" s="310"/>
      <c r="I222" s="310"/>
    </row>
    <row r="223" spans="2:9">
      <c r="B223" s="310"/>
      <c r="C223" s="310"/>
      <c r="D223" s="310"/>
      <c r="E223" s="310"/>
      <c r="F223" s="310"/>
      <c r="G223" s="310"/>
      <c r="H223" s="310"/>
      <c r="I223" s="310"/>
    </row>
    <row r="224" spans="2:9">
      <c r="B224" s="310"/>
      <c r="C224" s="310"/>
      <c r="D224" s="310"/>
      <c r="E224" s="310"/>
      <c r="F224" s="310"/>
      <c r="G224" s="310"/>
      <c r="H224" s="310"/>
      <c r="I224" s="310"/>
    </row>
    <row r="225" spans="2:9">
      <c r="B225" s="310"/>
      <c r="C225" s="310"/>
      <c r="D225" s="310"/>
      <c r="E225" s="310"/>
      <c r="F225" s="310"/>
      <c r="G225" s="310"/>
      <c r="H225" s="310"/>
      <c r="I225" s="310"/>
    </row>
    <row r="226" spans="2:9">
      <c r="B226" s="310"/>
      <c r="C226" s="310"/>
      <c r="D226" s="310"/>
      <c r="E226" s="310"/>
      <c r="F226" s="310"/>
      <c r="G226" s="310"/>
      <c r="H226" s="310"/>
      <c r="I226" s="310"/>
    </row>
    <row r="227" spans="2:9">
      <c r="B227" s="310"/>
      <c r="C227" s="310"/>
      <c r="D227" s="310"/>
      <c r="E227" s="310"/>
      <c r="F227" s="310"/>
      <c r="G227" s="310"/>
      <c r="H227" s="310"/>
      <c r="I227" s="310"/>
    </row>
    <row r="228" spans="2:9">
      <c r="B228" s="310"/>
      <c r="C228" s="310"/>
      <c r="D228" s="310"/>
      <c r="E228" s="310"/>
      <c r="F228" s="310"/>
      <c r="G228" s="310"/>
      <c r="H228" s="310"/>
      <c r="I228" s="310"/>
    </row>
    <row r="229" spans="2:9">
      <c r="B229" s="310"/>
      <c r="C229" s="310"/>
      <c r="D229" s="310"/>
      <c r="E229" s="310"/>
      <c r="F229" s="310"/>
      <c r="G229" s="310"/>
      <c r="H229" s="310"/>
      <c r="I229" s="310"/>
    </row>
    <row r="230" spans="2:9">
      <c r="B230" s="310"/>
      <c r="C230" s="310"/>
      <c r="D230" s="310"/>
      <c r="E230" s="310"/>
      <c r="F230" s="310"/>
      <c r="G230" s="310"/>
      <c r="H230" s="310"/>
      <c r="I230" s="310"/>
    </row>
    <row r="231" spans="2:9">
      <c r="B231" s="310"/>
      <c r="C231" s="310"/>
      <c r="D231" s="310"/>
      <c r="E231" s="310"/>
      <c r="F231" s="310"/>
      <c r="G231" s="310"/>
      <c r="H231" s="310"/>
      <c r="I231" s="310"/>
    </row>
    <row r="232" spans="2:9">
      <c r="B232" s="310"/>
      <c r="C232" s="310"/>
      <c r="D232" s="310"/>
      <c r="E232" s="310"/>
      <c r="F232" s="310"/>
      <c r="G232" s="310"/>
      <c r="H232" s="310"/>
      <c r="I232" s="310"/>
    </row>
    <row r="233" spans="2:9">
      <c r="B233" s="310"/>
      <c r="C233" s="310"/>
      <c r="D233" s="310"/>
      <c r="E233" s="310"/>
      <c r="F233" s="310"/>
      <c r="G233" s="310"/>
      <c r="H233" s="310"/>
      <c r="I233" s="310"/>
    </row>
    <row r="234" spans="2:9">
      <c r="B234" s="310"/>
      <c r="C234" s="310"/>
      <c r="D234" s="310"/>
      <c r="E234" s="310"/>
      <c r="F234" s="310"/>
      <c r="G234" s="310"/>
      <c r="H234" s="310"/>
      <c r="I234" s="310"/>
    </row>
    <row r="235" spans="2:9">
      <c r="B235" s="310"/>
      <c r="C235" s="310"/>
      <c r="D235" s="310"/>
      <c r="E235" s="310"/>
      <c r="F235" s="310"/>
      <c r="G235" s="310"/>
      <c r="H235" s="310"/>
      <c r="I235" s="310"/>
    </row>
    <row r="236" spans="2:9">
      <c r="B236" s="310"/>
      <c r="C236" s="310"/>
      <c r="D236" s="310"/>
      <c r="E236" s="310"/>
      <c r="F236" s="310"/>
      <c r="G236" s="310"/>
      <c r="H236" s="310"/>
      <c r="I236" s="310"/>
    </row>
    <row r="237" spans="2:9">
      <c r="B237" s="310"/>
      <c r="C237" s="310"/>
      <c r="D237" s="310"/>
      <c r="E237" s="310"/>
      <c r="F237" s="310"/>
      <c r="G237" s="310"/>
      <c r="H237" s="310"/>
      <c r="I237" s="310"/>
    </row>
    <row r="238" spans="2:9">
      <c r="B238" s="310"/>
      <c r="C238" s="310"/>
      <c r="D238" s="310"/>
      <c r="E238" s="310"/>
      <c r="F238" s="310"/>
      <c r="G238" s="310"/>
      <c r="H238" s="310"/>
      <c r="I238" s="310"/>
    </row>
    <row r="239" spans="2:9">
      <c r="B239" s="310"/>
      <c r="C239" s="310"/>
      <c r="D239" s="310"/>
      <c r="E239" s="310"/>
      <c r="F239" s="310"/>
      <c r="G239" s="310"/>
      <c r="H239" s="310"/>
      <c r="I239" s="310"/>
    </row>
    <row r="240" spans="2:9">
      <c r="B240" s="310"/>
      <c r="C240" s="310"/>
      <c r="D240" s="310"/>
      <c r="E240" s="310"/>
      <c r="F240" s="310"/>
      <c r="G240" s="310"/>
      <c r="H240" s="310"/>
      <c r="I240" s="310"/>
    </row>
    <row r="241" spans="2:9">
      <c r="B241" s="310"/>
      <c r="C241" s="310"/>
      <c r="D241" s="310"/>
      <c r="E241" s="310"/>
      <c r="F241" s="310"/>
      <c r="G241" s="310"/>
      <c r="H241" s="310"/>
      <c r="I241" s="310"/>
    </row>
    <row r="242" spans="2:9">
      <c r="B242" s="310"/>
      <c r="C242" s="310"/>
      <c r="D242" s="310"/>
      <c r="E242" s="310"/>
      <c r="F242" s="310"/>
      <c r="G242" s="310"/>
      <c r="H242" s="310"/>
      <c r="I242" s="310"/>
    </row>
    <row r="243" spans="2:9">
      <c r="B243" s="310"/>
      <c r="C243" s="310"/>
      <c r="D243" s="310"/>
      <c r="E243" s="310"/>
      <c r="F243" s="310"/>
      <c r="G243" s="310"/>
      <c r="H243" s="310"/>
      <c r="I243" s="310"/>
    </row>
    <row r="244" spans="2:9">
      <c r="B244" s="310"/>
      <c r="C244" s="310"/>
      <c r="D244" s="310"/>
      <c r="E244" s="310"/>
      <c r="F244" s="310"/>
      <c r="G244" s="310"/>
      <c r="H244" s="310"/>
      <c r="I244" s="310"/>
    </row>
    <row r="245" spans="2:9">
      <c r="B245" s="310"/>
      <c r="C245" s="310"/>
      <c r="D245" s="310"/>
      <c r="E245" s="310"/>
      <c r="F245" s="310"/>
      <c r="G245" s="310"/>
      <c r="H245" s="310"/>
      <c r="I245" s="310"/>
    </row>
    <row r="246" spans="2:9">
      <c r="B246" s="310"/>
      <c r="C246" s="310"/>
      <c r="D246" s="310"/>
      <c r="E246" s="310"/>
      <c r="F246" s="310"/>
      <c r="G246" s="310"/>
      <c r="H246" s="310"/>
      <c r="I246" s="310"/>
    </row>
    <row r="247" spans="2:9">
      <c r="B247" s="310"/>
      <c r="C247" s="310"/>
      <c r="D247" s="310"/>
      <c r="E247" s="310"/>
      <c r="F247" s="310"/>
      <c r="G247" s="310"/>
      <c r="H247" s="310"/>
      <c r="I247" s="310"/>
    </row>
    <row r="248" spans="2:9">
      <c r="B248" s="310"/>
      <c r="C248" s="310"/>
      <c r="D248" s="310"/>
      <c r="E248" s="310"/>
      <c r="F248" s="310"/>
      <c r="G248" s="310"/>
      <c r="H248" s="310"/>
      <c r="I248" s="310"/>
    </row>
    <row r="249" spans="2:9">
      <c r="B249" s="310"/>
      <c r="C249" s="310"/>
      <c r="D249" s="310"/>
      <c r="E249" s="310"/>
      <c r="F249" s="310"/>
      <c r="G249" s="310"/>
      <c r="H249" s="310"/>
      <c r="I249" s="310"/>
    </row>
    <row r="250" spans="2:9">
      <c r="B250" s="310"/>
      <c r="C250" s="310"/>
      <c r="D250" s="310"/>
      <c r="E250" s="310"/>
      <c r="F250" s="310"/>
      <c r="G250" s="310"/>
      <c r="H250" s="310"/>
      <c r="I250" s="310"/>
    </row>
    <row r="251" spans="2:9">
      <c r="B251" s="310"/>
      <c r="C251" s="310"/>
      <c r="D251" s="310"/>
      <c r="E251" s="310"/>
      <c r="F251" s="310"/>
      <c r="G251" s="310"/>
      <c r="H251" s="310"/>
      <c r="I251" s="310"/>
    </row>
    <row r="252" spans="2:9">
      <c r="B252" s="310"/>
      <c r="C252" s="310"/>
      <c r="D252" s="310"/>
      <c r="E252" s="310"/>
      <c r="F252" s="310"/>
      <c r="G252" s="310"/>
      <c r="H252" s="310"/>
      <c r="I252" s="310"/>
    </row>
    <row r="253" spans="2:9">
      <c r="B253" s="310"/>
      <c r="C253" s="310"/>
      <c r="D253" s="310"/>
      <c r="E253" s="310"/>
      <c r="F253" s="310"/>
      <c r="G253" s="310"/>
      <c r="H253" s="310"/>
      <c r="I253" s="310"/>
    </row>
    <row r="254" spans="2:9">
      <c r="B254" s="310"/>
      <c r="C254" s="310"/>
      <c r="D254" s="310"/>
      <c r="E254" s="310"/>
      <c r="F254" s="310"/>
      <c r="G254" s="310"/>
      <c r="H254" s="310"/>
      <c r="I254" s="310"/>
    </row>
    <row r="255" spans="2:9">
      <c r="B255" s="310"/>
      <c r="C255" s="310"/>
      <c r="D255" s="310"/>
      <c r="E255" s="310"/>
      <c r="F255" s="310"/>
      <c r="G255" s="310"/>
      <c r="H255" s="310"/>
      <c r="I255" s="310"/>
    </row>
    <row r="256" spans="2:9">
      <c r="B256" s="310"/>
      <c r="C256" s="310"/>
      <c r="D256" s="310"/>
      <c r="E256" s="310"/>
      <c r="F256" s="310"/>
      <c r="G256" s="310"/>
      <c r="H256" s="310"/>
      <c r="I256" s="310"/>
    </row>
    <row r="257" spans="2:9">
      <c r="B257" s="310"/>
      <c r="C257" s="310"/>
      <c r="D257" s="310"/>
      <c r="E257" s="310"/>
      <c r="F257" s="310"/>
      <c r="G257" s="310"/>
      <c r="H257" s="310"/>
      <c r="I257" s="310"/>
    </row>
    <row r="258" spans="2:9">
      <c r="B258" s="310"/>
      <c r="C258" s="310"/>
      <c r="D258" s="310"/>
      <c r="E258" s="310"/>
      <c r="F258" s="310"/>
      <c r="G258" s="310"/>
      <c r="H258" s="310"/>
      <c r="I258" s="3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N258"/>
  <sheetViews>
    <sheetView zoomScale="80" zoomScaleNormal="80" workbookViewId="0">
      <selection activeCell="C16" sqref="C16"/>
    </sheetView>
  </sheetViews>
  <sheetFormatPr defaultColWidth="9.21875" defaultRowHeight="15"/>
  <cols>
    <col min="1" max="1" width="6" style="315" bestFit="1" customWidth="1"/>
    <col min="2" max="2" width="40.5546875" style="306" bestFit="1" customWidth="1"/>
    <col min="3" max="3" width="13.5546875" style="306" customWidth="1"/>
    <col min="4" max="4" width="13.5546875" style="306" bestFit="1" customWidth="1"/>
    <col min="5" max="5" width="12" style="306" bestFit="1" customWidth="1"/>
    <col min="6" max="6" width="13.5546875" style="306" bestFit="1" customWidth="1"/>
    <col min="7" max="7" width="12" style="306" bestFit="1" customWidth="1"/>
    <col min="8" max="8" width="13.5546875" style="306" bestFit="1" customWidth="1"/>
    <col min="9" max="9" width="9.88671875" style="306" bestFit="1" customWidth="1"/>
    <col min="10" max="10" width="11" style="306" bestFit="1" customWidth="1"/>
    <col min="11" max="11" width="12.21875" style="306" bestFit="1" customWidth="1"/>
    <col min="12" max="12" width="12" style="306" customWidth="1"/>
    <col min="13" max="13" width="12.21875" style="306" bestFit="1" customWidth="1"/>
    <col min="14" max="14" width="13.5546875" style="306" bestFit="1" customWidth="1"/>
    <col min="15" max="256" width="9.21875" style="306"/>
    <col min="257" max="257" width="6" style="306" bestFit="1" customWidth="1"/>
    <col min="258" max="258" width="40.5546875" style="306" bestFit="1" customWidth="1"/>
    <col min="259" max="259" width="13.5546875" style="306" customWidth="1"/>
    <col min="260" max="260" width="13.5546875" style="306" bestFit="1" customWidth="1"/>
    <col min="261" max="261" width="12" style="306" bestFit="1" customWidth="1"/>
    <col min="262" max="262" width="13.5546875" style="306" bestFit="1" customWidth="1"/>
    <col min="263" max="263" width="12" style="306" bestFit="1" customWidth="1"/>
    <col min="264" max="264" width="13.5546875" style="306" bestFit="1" customWidth="1"/>
    <col min="265" max="265" width="9.88671875" style="306" bestFit="1" customWidth="1"/>
    <col min="266" max="266" width="11" style="306" bestFit="1" customWidth="1"/>
    <col min="267" max="267" width="12.21875" style="306" bestFit="1" customWidth="1"/>
    <col min="268" max="268" width="12" style="306" customWidth="1"/>
    <col min="269" max="269" width="12.21875" style="306" bestFit="1" customWidth="1"/>
    <col min="270" max="270" width="13.5546875" style="306" bestFit="1" customWidth="1"/>
    <col min="271" max="512" width="9.21875" style="306"/>
    <col min="513" max="513" width="6" style="306" bestFit="1" customWidth="1"/>
    <col min="514" max="514" width="40.5546875" style="306" bestFit="1" customWidth="1"/>
    <col min="515" max="515" width="13.5546875" style="306" customWidth="1"/>
    <col min="516" max="516" width="13.5546875" style="306" bestFit="1" customWidth="1"/>
    <col min="517" max="517" width="12" style="306" bestFit="1" customWidth="1"/>
    <col min="518" max="518" width="13.5546875" style="306" bestFit="1" customWidth="1"/>
    <col min="519" max="519" width="12" style="306" bestFit="1" customWidth="1"/>
    <col min="520" max="520" width="13.5546875" style="306" bestFit="1" customWidth="1"/>
    <col min="521" max="521" width="9.88671875" style="306" bestFit="1" customWidth="1"/>
    <col min="522" max="522" width="11" style="306" bestFit="1" customWidth="1"/>
    <col min="523" max="523" width="12.21875" style="306" bestFit="1" customWidth="1"/>
    <col min="524" max="524" width="12" style="306" customWidth="1"/>
    <col min="525" max="525" width="12.21875" style="306" bestFit="1" customWidth="1"/>
    <col min="526" max="526" width="13.5546875" style="306" bestFit="1" customWidth="1"/>
    <col min="527" max="768" width="9.21875" style="306"/>
    <col min="769" max="769" width="6" style="306" bestFit="1" customWidth="1"/>
    <col min="770" max="770" width="40.5546875" style="306" bestFit="1" customWidth="1"/>
    <col min="771" max="771" width="13.5546875" style="306" customWidth="1"/>
    <col min="772" max="772" width="13.5546875" style="306" bestFit="1" customWidth="1"/>
    <col min="773" max="773" width="12" style="306" bestFit="1" customWidth="1"/>
    <col min="774" max="774" width="13.5546875" style="306" bestFit="1" customWidth="1"/>
    <col min="775" max="775" width="12" style="306" bestFit="1" customWidth="1"/>
    <col min="776" max="776" width="13.5546875" style="306" bestFit="1" customWidth="1"/>
    <col min="777" max="777" width="9.88671875" style="306" bestFit="1" customWidth="1"/>
    <col min="778" max="778" width="11" style="306" bestFit="1" customWidth="1"/>
    <col min="779" max="779" width="12.21875" style="306" bestFit="1" customWidth="1"/>
    <col min="780" max="780" width="12" style="306" customWidth="1"/>
    <col min="781" max="781" width="12.21875" style="306" bestFit="1" customWidth="1"/>
    <col min="782" max="782" width="13.5546875" style="306" bestFit="1" customWidth="1"/>
    <col min="783" max="1024" width="9.21875" style="306"/>
    <col min="1025" max="1025" width="6" style="306" bestFit="1" customWidth="1"/>
    <col min="1026" max="1026" width="40.5546875" style="306" bestFit="1" customWidth="1"/>
    <col min="1027" max="1027" width="13.5546875" style="306" customWidth="1"/>
    <col min="1028" max="1028" width="13.5546875" style="306" bestFit="1" customWidth="1"/>
    <col min="1029" max="1029" width="12" style="306" bestFit="1" customWidth="1"/>
    <col min="1030" max="1030" width="13.5546875" style="306" bestFit="1" customWidth="1"/>
    <col min="1031" max="1031" width="12" style="306" bestFit="1" customWidth="1"/>
    <col min="1032" max="1032" width="13.5546875" style="306" bestFit="1" customWidth="1"/>
    <col min="1033" max="1033" width="9.88671875" style="306" bestFit="1" customWidth="1"/>
    <col min="1034" max="1034" width="11" style="306" bestFit="1" customWidth="1"/>
    <col min="1035" max="1035" width="12.21875" style="306" bestFit="1" customWidth="1"/>
    <col min="1036" max="1036" width="12" style="306" customWidth="1"/>
    <col min="1037" max="1037" width="12.21875" style="306" bestFit="1" customWidth="1"/>
    <col min="1038" max="1038" width="13.5546875" style="306" bestFit="1" customWidth="1"/>
    <col min="1039" max="1280" width="9.21875" style="306"/>
    <col min="1281" max="1281" width="6" style="306" bestFit="1" customWidth="1"/>
    <col min="1282" max="1282" width="40.5546875" style="306" bestFit="1" customWidth="1"/>
    <col min="1283" max="1283" width="13.5546875" style="306" customWidth="1"/>
    <col min="1284" max="1284" width="13.5546875" style="306" bestFit="1" customWidth="1"/>
    <col min="1285" max="1285" width="12" style="306" bestFit="1" customWidth="1"/>
    <col min="1286" max="1286" width="13.5546875" style="306" bestFit="1" customWidth="1"/>
    <col min="1287" max="1287" width="12" style="306" bestFit="1" customWidth="1"/>
    <col min="1288" max="1288" width="13.5546875" style="306" bestFit="1" customWidth="1"/>
    <col min="1289" max="1289" width="9.88671875" style="306" bestFit="1" customWidth="1"/>
    <col min="1290" max="1290" width="11" style="306" bestFit="1" customWidth="1"/>
    <col min="1291" max="1291" width="12.21875" style="306" bestFit="1" customWidth="1"/>
    <col min="1292" max="1292" width="12" style="306" customWidth="1"/>
    <col min="1293" max="1293" width="12.21875" style="306" bestFit="1" customWidth="1"/>
    <col min="1294" max="1294" width="13.5546875" style="306" bestFit="1" customWidth="1"/>
    <col min="1295" max="1536" width="9.21875" style="306"/>
    <col min="1537" max="1537" width="6" style="306" bestFit="1" customWidth="1"/>
    <col min="1538" max="1538" width="40.5546875" style="306" bestFit="1" customWidth="1"/>
    <col min="1539" max="1539" width="13.5546875" style="306" customWidth="1"/>
    <col min="1540" max="1540" width="13.5546875" style="306" bestFit="1" customWidth="1"/>
    <col min="1541" max="1541" width="12" style="306" bestFit="1" customWidth="1"/>
    <col min="1542" max="1542" width="13.5546875" style="306" bestFit="1" customWidth="1"/>
    <col min="1543" max="1543" width="12" style="306" bestFit="1" customWidth="1"/>
    <col min="1544" max="1544" width="13.5546875" style="306" bestFit="1" customWidth="1"/>
    <col min="1545" max="1545" width="9.88671875" style="306" bestFit="1" customWidth="1"/>
    <col min="1546" max="1546" width="11" style="306" bestFit="1" customWidth="1"/>
    <col min="1547" max="1547" width="12.21875" style="306" bestFit="1" customWidth="1"/>
    <col min="1548" max="1548" width="12" style="306" customWidth="1"/>
    <col min="1549" max="1549" width="12.21875" style="306" bestFit="1" customWidth="1"/>
    <col min="1550" max="1550" width="13.5546875" style="306" bestFit="1" customWidth="1"/>
    <col min="1551" max="1792" width="9.21875" style="306"/>
    <col min="1793" max="1793" width="6" style="306" bestFit="1" customWidth="1"/>
    <col min="1794" max="1794" width="40.5546875" style="306" bestFit="1" customWidth="1"/>
    <col min="1795" max="1795" width="13.5546875" style="306" customWidth="1"/>
    <col min="1796" max="1796" width="13.5546875" style="306" bestFit="1" customWidth="1"/>
    <col min="1797" max="1797" width="12" style="306" bestFit="1" customWidth="1"/>
    <col min="1798" max="1798" width="13.5546875" style="306" bestFit="1" customWidth="1"/>
    <col min="1799" max="1799" width="12" style="306" bestFit="1" customWidth="1"/>
    <col min="1800" max="1800" width="13.5546875" style="306" bestFit="1" customWidth="1"/>
    <col min="1801" max="1801" width="9.88671875" style="306" bestFit="1" customWidth="1"/>
    <col min="1802" max="1802" width="11" style="306" bestFit="1" customWidth="1"/>
    <col min="1803" max="1803" width="12.21875" style="306" bestFit="1" customWidth="1"/>
    <col min="1804" max="1804" width="12" style="306" customWidth="1"/>
    <col min="1805" max="1805" width="12.21875" style="306" bestFit="1" customWidth="1"/>
    <col min="1806" max="1806" width="13.5546875" style="306" bestFit="1" customWidth="1"/>
    <col min="1807" max="2048" width="9.21875" style="306"/>
    <col min="2049" max="2049" width="6" style="306" bestFit="1" customWidth="1"/>
    <col min="2050" max="2050" width="40.5546875" style="306" bestFit="1" customWidth="1"/>
    <col min="2051" max="2051" width="13.5546875" style="306" customWidth="1"/>
    <col min="2052" max="2052" width="13.5546875" style="306" bestFit="1" customWidth="1"/>
    <col min="2053" max="2053" width="12" style="306" bestFit="1" customWidth="1"/>
    <col min="2054" max="2054" width="13.5546875" style="306" bestFit="1" customWidth="1"/>
    <col min="2055" max="2055" width="12" style="306" bestFit="1" customWidth="1"/>
    <col min="2056" max="2056" width="13.5546875" style="306" bestFit="1" customWidth="1"/>
    <col min="2057" max="2057" width="9.88671875" style="306" bestFit="1" customWidth="1"/>
    <col min="2058" max="2058" width="11" style="306" bestFit="1" customWidth="1"/>
    <col min="2059" max="2059" width="12.21875" style="306" bestFit="1" customWidth="1"/>
    <col min="2060" max="2060" width="12" style="306" customWidth="1"/>
    <col min="2061" max="2061" width="12.21875" style="306" bestFit="1" customWidth="1"/>
    <col min="2062" max="2062" width="13.5546875" style="306" bestFit="1" customWidth="1"/>
    <col min="2063" max="2304" width="9.21875" style="306"/>
    <col min="2305" max="2305" width="6" style="306" bestFit="1" customWidth="1"/>
    <col min="2306" max="2306" width="40.5546875" style="306" bestFit="1" customWidth="1"/>
    <col min="2307" max="2307" width="13.5546875" style="306" customWidth="1"/>
    <col min="2308" max="2308" width="13.5546875" style="306" bestFit="1" customWidth="1"/>
    <col min="2309" max="2309" width="12" style="306" bestFit="1" customWidth="1"/>
    <col min="2310" max="2310" width="13.5546875" style="306" bestFit="1" customWidth="1"/>
    <col min="2311" max="2311" width="12" style="306" bestFit="1" customWidth="1"/>
    <col min="2312" max="2312" width="13.5546875" style="306" bestFit="1" customWidth="1"/>
    <col min="2313" max="2313" width="9.88671875" style="306" bestFit="1" customWidth="1"/>
    <col min="2314" max="2314" width="11" style="306" bestFit="1" customWidth="1"/>
    <col min="2315" max="2315" width="12.21875" style="306" bestFit="1" customWidth="1"/>
    <col min="2316" max="2316" width="12" style="306" customWidth="1"/>
    <col min="2317" max="2317" width="12.21875" style="306" bestFit="1" customWidth="1"/>
    <col min="2318" max="2318" width="13.5546875" style="306" bestFit="1" customWidth="1"/>
    <col min="2319" max="2560" width="9.21875" style="306"/>
    <col min="2561" max="2561" width="6" style="306" bestFit="1" customWidth="1"/>
    <col min="2562" max="2562" width="40.5546875" style="306" bestFit="1" customWidth="1"/>
    <col min="2563" max="2563" width="13.5546875" style="306" customWidth="1"/>
    <col min="2564" max="2564" width="13.5546875" style="306" bestFit="1" customWidth="1"/>
    <col min="2565" max="2565" width="12" style="306" bestFit="1" customWidth="1"/>
    <col min="2566" max="2566" width="13.5546875" style="306" bestFit="1" customWidth="1"/>
    <col min="2567" max="2567" width="12" style="306" bestFit="1" customWidth="1"/>
    <col min="2568" max="2568" width="13.5546875" style="306" bestFit="1" customWidth="1"/>
    <col min="2569" max="2569" width="9.88671875" style="306" bestFit="1" customWidth="1"/>
    <col min="2570" max="2570" width="11" style="306" bestFit="1" customWidth="1"/>
    <col min="2571" max="2571" width="12.21875" style="306" bestFit="1" customWidth="1"/>
    <col min="2572" max="2572" width="12" style="306" customWidth="1"/>
    <col min="2573" max="2573" width="12.21875" style="306" bestFit="1" customWidth="1"/>
    <col min="2574" max="2574" width="13.5546875" style="306" bestFit="1" customWidth="1"/>
    <col min="2575" max="2816" width="9.21875" style="306"/>
    <col min="2817" max="2817" width="6" style="306" bestFit="1" customWidth="1"/>
    <col min="2818" max="2818" width="40.5546875" style="306" bestFit="1" customWidth="1"/>
    <col min="2819" max="2819" width="13.5546875" style="306" customWidth="1"/>
    <col min="2820" max="2820" width="13.5546875" style="306" bestFit="1" customWidth="1"/>
    <col min="2821" max="2821" width="12" style="306" bestFit="1" customWidth="1"/>
    <col min="2822" max="2822" width="13.5546875" style="306" bestFit="1" customWidth="1"/>
    <col min="2823" max="2823" width="12" style="306" bestFit="1" customWidth="1"/>
    <col min="2824" max="2824" width="13.5546875" style="306" bestFit="1" customWidth="1"/>
    <col min="2825" max="2825" width="9.88671875" style="306" bestFit="1" customWidth="1"/>
    <col min="2826" max="2826" width="11" style="306" bestFit="1" customWidth="1"/>
    <col min="2827" max="2827" width="12.21875" style="306" bestFit="1" customWidth="1"/>
    <col min="2828" max="2828" width="12" style="306" customWidth="1"/>
    <col min="2829" max="2829" width="12.21875" style="306" bestFit="1" customWidth="1"/>
    <col min="2830" max="2830" width="13.5546875" style="306" bestFit="1" customWidth="1"/>
    <col min="2831" max="3072" width="9.21875" style="306"/>
    <col min="3073" max="3073" width="6" style="306" bestFit="1" customWidth="1"/>
    <col min="3074" max="3074" width="40.5546875" style="306" bestFit="1" customWidth="1"/>
    <col min="3075" max="3075" width="13.5546875" style="306" customWidth="1"/>
    <col min="3076" max="3076" width="13.5546875" style="306" bestFit="1" customWidth="1"/>
    <col min="3077" max="3077" width="12" style="306" bestFit="1" customWidth="1"/>
    <col min="3078" max="3078" width="13.5546875" style="306" bestFit="1" customWidth="1"/>
    <col min="3079" max="3079" width="12" style="306" bestFit="1" customWidth="1"/>
    <col min="3080" max="3080" width="13.5546875" style="306" bestFit="1" customWidth="1"/>
    <col min="3081" max="3081" width="9.88671875" style="306" bestFit="1" customWidth="1"/>
    <col min="3082" max="3082" width="11" style="306" bestFit="1" customWidth="1"/>
    <col min="3083" max="3083" width="12.21875" style="306" bestFit="1" customWidth="1"/>
    <col min="3084" max="3084" width="12" style="306" customWidth="1"/>
    <col min="3085" max="3085" width="12.21875" style="306" bestFit="1" customWidth="1"/>
    <col min="3086" max="3086" width="13.5546875" style="306" bestFit="1" customWidth="1"/>
    <col min="3087" max="3328" width="9.21875" style="306"/>
    <col min="3329" max="3329" width="6" style="306" bestFit="1" customWidth="1"/>
    <col min="3330" max="3330" width="40.5546875" style="306" bestFit="1" customWidth="1"/>
    <col min="3331" max="3331" width="13.5546875" style="306" customWidth="1"/>
    <col min="3332" max="3332" width="13.5546875" style="306" bestFit="1" customWidth="1"/>
    <col min="3333" max="3333" width="12" style="306" bestFit="1" customWidth="1"/>
    <col min="3334" max="3334" width="13.5546875" style="306" bestFit="1" customWidth="1"/>
    <col min="3335" max="3335" width="12" style="306" bestFit="1" customWidth="1"/>
    <col min="3336" max="3336" width="13.5546875" style="306" bestFit="1" customWidth="1"/>
    <col min="3337" max="3337" width="9.88671875" style="306" bestFit="1" customWidth="1"/>
    <col min="3338" max="3338" width="11" style="306" bestFit="1" customWidth="1"/>
    <col min="3339" max="3339" width="12.21875" style="306" bestFit="1" customWidth="1"/>
    <col min="3340" max="3340" width="12" style="306" customWidth="1"/>
    <col min="3341" max="3341" width="12.21875" style="306" bestFit="1" customWidth="1"/>
    <col min="3342" max="3342" width="13.5546875" style="306" bestFit="1" customWidth="1"/>
    <col min="3343" max="3584" width="9.21875" style="306"/>
    <col min="3585" max="3585" width="6" style="306" bestFit="1" customWidth="1"/>
    <col min="3586" max="3586" width="40.5546875" style="306" bestFit="1" customWidth="1"/>
    <col min="3587" max="3587" width="13.5546875" style="306" customWidth="1"/>
    <col min="3588" max="3588" width="13.5546875" style="306" bestFit="1" customWidth="1"/>
    <col min="3589" max="3589" width="12" style="306" bestFit="1" customWidth="1"/>
    <col min="3590" max="3590" width="13.5546875" style="306" bestFit="1" customWidth="1"/>
    <col min="3591" max="3591" width="12" style="306" bestFit="1" customWidth="1"/>
    <col min="3592" max="3592" width="13.5546875" style="306" bestFit="1" customWidth="1"/>
    <col min="3593" max="3593" width="9.88671875" style="306" bestFit="1" customWidth="1"/>
    <col min="3594" max="3594" width="11" style="306" bestFit="1" customWidth="1"/>
    <col min="3595" max="3595" width="12.21875" style="306" bestFit="1" customWidth="1"/>
    <col min="3596" max="3596" width="12" style="306" customWidth="1"/>
    <col min="3597" max="3597" width="12.21875" style="306" bestFit="1" customWidth="1"/>
    <col min="3598" max="3598" width="13.5546875" style="306" bestFit="1" customWidth="1"/>
    <col min="3599" max="3840" width="9.21875" style="306"/>
    <col min="3841" max="3841" width="6" style="306" bestFit="1" customWidth="1"/>
    <col min="3842" max="3842" width="40.5546875" style="306" bestFit="1" customWidth="1"/>
    <col min="3843" max="3843" width="13.5546875" style="306" customWidth="1"/>
    <col min="3844" max="3844" width="13.5546875" style="306" bestFit="1" customWidth="1"/>
    <col min="3845" max="3845" width="12" style="306" bestFit="1" customWidth="1"/>
    <col min="3846" max="3846" width="13.5546875" style="306" bestFit="1" customWidth="1"/>
    <col min="3847" max="3847" width="12" style="306" bestFit="1" customWidth="1"/>
    <col min="3848" max="3848" width="13.5546875" style="306" bestFit="1" customWidth="1"/>
    <col min="3849" max="3849" width="9.88671875" style="306" bestFit="1" customWidth="1"/>
    <col min="3850" max="3850" width="11" style="306" bestFit="1" customWidth="1"/>
    <col min="3851" max="3851" width="12.21875" style="306" bestFit="1" customWidth="1"/>
    <col min="3852" max="3852" width="12" style="306" customWidth="1"/>
    <col min="3853" max="3853" width="12.21875" style="306" bestFit="1" customWidth="1"/>
    <col min="3854" max="3854" width="13.5546875" style="306" bestFit="1" customWidth="1"/>
    <col min="3855" max="4096" width="9.21875" style="306"/>
    <col min="4097" max="4097" width="6" style="306" bestFit="1" customWidth="1"/>
    <col min="4098" max="4098" width="40.5546875" style="306" bestFit="1" customWidth="1"/>
    <col min="4099" max="4099" width="13.5546875" style="306" customWidth="1"/>
    <col min="4100" max="4100" width="13.5546875" style="306" bestFit="1" customWidth="1"/>
    <col min="4101" max="4101" width="12" style="306" bestFit="1" customWidth="1"/>
    <col min="4102" max="4102" width="13.5546875" style="306" bestFit="1" customWidth="1"/>
    <col min="4103" max="4103" width="12" style="306" bestFit="1" customWidth="1"/>
    <col min="4104" max="4104" width="13.5546875" style="306" bestFit="1" customWidth="1"/>
    <col min="4105" max="4105" width="9.88671875" style="306" bestFit="1" customWidth="1"/>
    <col min="4106" max="4106" width="11" style="306" bestFit="1" customWidth="1"/>
    <col min="4107" max="4107" width="12.21875" style="306" bestFit="1" customWidth="1"/>
    <col min="4108" max="4108" width="12" style="306" customWidth="1"/>
    <col min="4109" max="4109" width="12.21875" style="306" bestFit="1" customWidth="1"/>
    <col min="4110" max="4110" width="13.5546875" style="306" bestFit="1" customWidth="1"/>
    <col min="4111" max="4352" width="9.21875" style="306"/>
    <col min="4353" max="4353" width="6" style="306" bestFit="1" customWidth="1"/>
    <col min="4354" max="4354" width="40.5546875" style="306" bestFit="1" customWidth="1"/>
    <col min="4355" max="4355" width="13.5546875" style="306" customWidth="1"/>
    <col min="4356" max="4356" width="13.5546875" style="306" bestFit="1" customWidth="1"/>
    <col min="4357" max="4357" width="12" style="306" bestFit="1" customWidth="1"/>
    <col min="4358" max="4358" width="13.5546875" style="306" bestFit="1" customWidth="1"/>
    <col min="4359" max="4359" width="12" style="306" bestFit="1" customWidth="1"/>
    <col min="4360" max="4360" width="13.5546875" style="306" bestFit="1" customWidth="1"/>
    <col min="4361" max="4361" width="9.88671875" style="306" bestFit="1" customWidth="1"/>
    <col min="4362" max="4362" width="11" style="306" bestFit="1" customWidth="1"/>
    <col min="4363" max="4363" width="12.21875" style="306" bestFit="1" customWidth="1"/>
    <col min="4364" max="4364" width="12" style="306" customWidth="1"/>
    <col min="4365" max="4365" width="12.21875" style="306" bestFit="1" customWidth="1"/>
    <col min="4366" max="4366" width="13.5546875" style="306" bestFit="1" customWidth="1"/>
    <col min="4367" max="4608" width="9.21875" style="306"/>
    <col min="4609" max="4609" width="6" style="306" bestFit="1" customWidth="1"/>
    <col min="4610" max="4610" width="40.5546875" style="306" bestFit="1" customWidth="1"/>
    <col min="4611" max="4611" width="13.5546875" style="306" customWidth="1"/>
    <col min="4612" max="4612" width="13.5546875" style="306" bestFit="1" customWidth="1"/>
    <col min="4613" max="4613" width="12" style="306" bestFit="1" customWidth="1"/>
    <col min="4614" max="4614" width="13.5546875" style="306" bestFit="1" customWidth="1"/>
    <col min="4615" max="4615" width="12" style="306" bestFit="1" customWidth="1"/>
    <col min="4616" max="4616" width="13.5546875" style="306" bestFit="1" customWidth="1"/>
    <col min="4617" max="4617" width="9.88671875" style="306" bestFit="1" customWidth="1"/>
    <col min="4618" max="4618" width="11" style="306" bestFit="1" customWidth="1"/>
    <col min="4619" max="4619" width="12.21875" style="306" bestFit="1" customWidth="1"/>
    <col min="4620" max="4620" width="12" style="306" customWidth="1"/>
    <col min="4621" max="4621" width="12.21875" style="306" bestFit="1" customWidth="1"/>
    <col min="4622" max="4622" width="13.5546875" style="306" bestFit="1" customWidth="1"/>
    <col min="4623" max="4864" width="9.21875" style="306"/>
    <col min="4865" max="4865" width="6" style="306" bestFit="1" customWidth="1"/>
    <col min="4866" max="4866" width="40.5546875" style="306" bestFit="1" customWidth="1"/>
    <col min="4867" max="4867" width="13.5546875" style="306" customWidth="1"/>
    <col min="4868" max="4868" width="13.5546875" style="306" bestFit="1" customWidth="1"/>
    <col min="4869" max="4869" width="12" style="306" bestFit="1" customWidth="1"/>
    <col min="4870" max="4870" width="13.5546875" style="306" bestFit="1" customWidth="1"/>
    <col min="4871" max="4871" width="12" style="306" bestFit="1" customWidth="1"/>
    <col min="4872" max="4872" width="13.5546875" style="306" bestFit="1" customWidth="1"/>
    <col min="4873" max="4873" width="9.88671875" style="306" bestFit="1" customWidth="1"/>
    <col min="4874" max="4874" width="11" style="306" bestFit="1" customWidth="1"/>
    <col min="4875" max="4875" width="12.21875" style="306" bestFit="1" customWidth="1"/>
    <col min="4876" max="4876" width="12" style="306" customWidth="1"/>
    <col min="4877" max="4877" width="12.21875" style="306" bestFit="1" customWidth="1"/>
    <col min="4878" max="4878" width="13.5546875" style="306" bestFit="1" customWidth="1"/>
    <col min="4879" max="5120" width="9.21875" style="306"/>
    <col min="5121" max="5121" width="6" style="306" bestFit="1" customWidth="1"/>
    <col min="5122" max="5122" width="40.5546875" style="306" bestFit="1" customWidth="1"/>
    <col min="5123" max="5123" width="13.5546875" style="306" customWidth="1"/>
    <col min="5124" max="5124" width="13.5546875" style="306" bestFit="1" customWidth="1"/>
    <col min="5125" max="5125" width="12" style="306" bestFit="1" customWidth="1"/>
    <col min="5126" max="5126" width="13.5546875" style="306" bestFit="1" customWidth="1"/>
    <col min="5127" max="5127" width="12" style="306" bestFit="1" customWidth="1"/>
    <col min="5128" max="5128" width="13.5546875" style="306" bestFit="1" customWidth="1"/>
    <col min="5129" max="5129" width="9.88671875" style="306" bestFit="1" customWidth="1"/>
    <col min="5130" max="5130" width="11" style="306" bestFit="1" customWidth="1"/>
    <col min="5131" max="5131" width="12.21875" style="306" bestFit="1" customWidth="1"/>
    <col min="5132" max="5132" width="12" style="306" customWidth="1"/>
    <col min="5133" max="5133" width="12.21875" style="306" bestFit="1" customWidth="1"/>
    <col min="5134" max="5134" width="13.5546875" style="306" bestFit="1" customWidth="1"/>
    <col min="5135" max="5376" width="9.21875" style="306"/>
    <col min="5377" max="5377" width="6" style="306" bestFit="1" customWidth="1"/>
    <col min="5378" max="5378" width="40.5546875" style="306" bestFit="1" customWidth="1"/>
    <col min="5379" max="5379" width="13.5546875" style="306" customWidth="1"/>
    <col min="5380" max="5380" width="13.5546875" style="306" bestFit="1" customWidth="1"/>
    <col min="5381" max="5381" width="12" style="306" bestFit="1" customWidth="1"/>
    <col min="5382" max="5382" width="13.5546875" style="306" bestFit="1" customWidth="1"/>
    <col min="5383" max="5383" width="12" style="306" bestFit="1" customWidth="1"/>
    <col min="5384" max="5384" width="13.5546875" style="306" bestFit="1" customWidth="1"/>
    <col min="5385" max="5385" width="9.88671875" style="306" bestFit="1" customWidth="1"/>
    <col min="5386" max="5386" width="11" style="306" bestFit="1" customWidth="1"/>
    <col min="5387" max="5387" width="12.21875" style="306" bestFit="1" customWidth="1"/>
    <col min="5388" max="5388" width="12" style="306" customWidth="1"/>
    <col min="5389" max="5389" width="12.21875" style="306" bestFit="1" customWidth="1"/>
    <col min="5390" max="5390" width="13.5546875" style="306" bestFit="1" customWidth="1"/>
    <col min="5391" max="5632" width="9.21875" style="306"/>
    <col min="5633" max="5633" width="6" style="306" bestFit="1" customWidth="1"/>
    <col min="5634" max="5634" width="40.5546875" style="306" bestFit="1" customWidth="1"/>
    <col min="5635" max="5635" width="13.5546875" style="306" customWidth="1"/>
    <col min="5636" max="5636" width="13.5546875" style="306" bestFit="1" customWidth="1"/>
    <col min="5637" max="5637" width="12" style="306" bestFit="1" customWidth="1"/>
    <col min="5638" max="5638" width="13.5546875" style="306" bestFit="1" customWidth="1"/>
    <col min="5639" max="5639" width="12" style="306" bestFit="1" customWidth="1"/>
    <col min="5640" max="5640" width="13.5546875" style="306" bestFit="1" customWidth="1"/>
    <col min="5641" max="5641" width="9.88671875" style="306" bestFit="1" customWidth="1"/>
    <col min="5642" max="5642" width="11" style="306" bestFit="1" customWidth="1"/>
    <col min="5643" max="5643" width="12.21875" style="306" bestFit="1" customWidth="1"/>
    <col min="5644" max="5644" width="12" style="306" customWidth="1"/>
    <col min="5645" max="5645" width="12.21875" style="306" bestFit="1" customWidth="1"/>
    <col min="5646" max="5646" width="13.5546875" style="306" bestFit="1" customWidth="1"/>
    <col min="5647" max="5888" width="9.21875" style="306"/>
    <col min="5889" max="5889" width="6" style="306" bestFit="1" customWidth="1"/>
    <col min="5890" max="5890" width="40.5546875" style="306" bestFit="1" customWidth="1"/>
    <col min="5891" max="5891" width="13.5546875" style="306" customWidth="1"/>
    <col min="5892" max="5892" width="13.5546875" style="306" bestFit="1" customWidth="1"/>
    <col min="5893" max="5893" width="12" style="306" bestFit="1" customWidth="1"/>
    <col min="5894" max="5894" width="13.5546875" style="306" bestFit="1" customWidth="1"/>
    <col min="5895" max="5895" width="12" style="306" bestFit="1" customWidth="1"/>
    <col min="5896" max="5896" width="13.5546875" style="306" bestFit="1" customWidth="1"/>
    <col min="5897" max="5897" width="9.88671875" style="306" bestFit="1" customWidth="1"/>
    <col min="5898" max="5898" width="11" style="306" bestFit="1" customWidth="1"/>
    <col min="5899" max="5899" width="12.21875" style="306" bestFit="1" customWidth="1"/>
    <col min="5900" max="5900" width="12" style="306" customWidth="1"/>
    <col min="5901" max="5901" width="12.21875" style="306" bestFit="1" customWidth="1"/>
    <col min="5902" max="5902" width="13.5546875" style="306" bestFit="1" customWidth="1"/>
    <col min="5903" max="6144" width="9.21875" style="306"/>
    <col min="6145" max="6145" width="6" style="306" bestFit="1" customWidth="1"/>
    <col min="6146" max="6146" width="40.5546875" style="306" bestFit="1" customWidth="1"/>
    <col min="6147" max="6147" width="13.5546875" style="306" customWidth="1"/>
    <col min="6148" max="6148" width="13.5546875" style="306" bestFit="1" customWidth="1"/>
    <col min="6149" max="6149" width="12" style="306" bestFit="1" customWidth="1"/>
    <col min="6150" max="6150" width="13.5546875" style="306" bestFit="1" customWidth="1"/>
    <col min="6151" max="6151" width="12" style="306" bestFit="1" customWidth="1"/>
    <col min="6152" max="6152" width="13.5546875" style="306" bestFit="1" customWidth="1"/>
    <col min="6153" max="6153" width="9.88671875" style="306" bestFit="1" customWidth="1"/>
    <col min="6154" max="6154" width="11" style="306" bestFit="1" customWidth="1"/>
    <col min="6155" max="6155" width="12.21875" style="306" bestFit="1" customWidth="1"/>
    <col min="6156" max="6156" width="12" style="306" customWidth="1"/>
    <col min="6157" max="6157" width="12.21875" style="306" bestFit="1" customWidth="1"/>
    <col min="6158" max="6158" width="13.5546875" style="306" bestFit="1" customWidth="1"/>
    <col min="6159" max="6400" width="9.21875" style="306"/>
    <col min="6401" max="6401" width="6" style="306" bestFit="1" customWidth="1"/>
    <col min="6402" max="6402" width="40.5546875" style="306" bestFit="1" customWidth="1"/>
    <col min="6403" max="6403" width="13.5546875" style="306" customWidth="1"/>
    <col min="6404" max="6404" width="13.5546875" style="306" bestFit="1" customWidth="1"/>
    <col min="6405" max="6405" width="12" style="306" bestFit="1" customWidth="1"/>
    <col min="6406" max="6406" width="13.5546875" style="306" bestFit="1" customWidth="1"/>
    <col min="6407" max="6407" width="12" style="306" bestFit="1" customWidth="1"/>
    <col min="6408" max="6408" width="13.5546875" style="306" bestFit="1" customWidth="1"/>
    <col min="6409" max="6409" width="9.88671875" style="306" bestFit="1" customWidth="1"/>
    <col min="6410" max="6410" width="11" style="306" bestFit="1" customWidth="1"/>
    <col min="6411" max="6411" width="12.21875" style="306" bestFit="1" customWidth="1"/>
    <col min="6412" max="6412" width="12" style="306" customWidth="1"/>
    <col min="6413" max="6413" width="12.21875" style="306" bestFit="1" customWidth="1"/>
    <col min="6414" max="6414" width="13.5546875" style="306" bestFit="1" customWidth="1"/>
    <col min="6415" max="6656" width="9.21875" style="306"/>
    <col min="6657" max="6657" width="6" style="306" bestFit="1" customWidth="1"/>
    <col min="6658" max="6658" width="40.5546875" style="306" bestFit="1" customWidth="1"/>
    <col min="6659" max="6659" width="13.5546875" style="306" customWidth="1"/>
    <col min="6660" max="6660" width="13.5546875" style="306" bestFit="1" customWidth="1"/>
    <col min="6661" max="6661" width="12" style="306" bestFit="1" customWidth="1"/>
    <col min="6662" max="6662" width="13.5546875" style="306" bestFit="1" customWidth="1"/>
    <col min="6663" max="6663" width="12" style="306" bestFit="1" customWidth="1"/>
    <col min="6664" max="6664" width="13.5546875" style="306" bestFit="1" customWidth="1"/>
    <col min="6665" max="6665" width="9.88671875" style="306" bestFit="1" customWidth="1"/>
    <col min="6666" max="6666" width="11" style="306" bestFit="1" customWidth="1"/>
    <col min="6667" max="6667" width="12.21875" style="306" bestFit="1" customWidth="1"/>
    <col min="6668" max="6668" width="12" style="306" customWidth="1"/>
    <col min="6669" max="6669" width="12.21875" style="306" bestFit="1" customWidth="1"/>
    <col min="6670" max="6670" width="13.5546875" style="306" bestFit="1" customWidth="1"/>
    <col min="6671" max="6912" width="9.21875" style="306"/>
    <col min="6913" max="6913" width="6" style="306" bestFit="1" customWidth="1"/>
    <col min="6914" max="6914" width="40.5546875" style="306" bestFit="1" customWidth="1"/>
    <col min="6915" max="6915" width="13.5546875" style="306" customWidth="1"/>
    <col min="6916" max="6916" width="13.5546875" style="306" bestFit="1" customWidth="1"/>
    <col min="6917" max="6917" width="12" style="306" bestFit="1" customWidth="1"/>
    <col min="6918" max="6918" width="13.5546875" style="306" bestFit="1" customWidth="1"/>
    <col min="6919" max="6919" width="12" style="306" bestFit="1" customWidth="1"/>
    <col min="6920" max="6920" width="13.5546875" style="306" bestFit="1" customWidth="1"/>
    <col min="6921" max="6921" width="9.88671875" style="306" bestFit="1" customWidth="1"/>
    <col min="6922" max="6922" width="11" style="306" bestFit="1" customWidth="1"/>
    <col min="6923" max="6923" width="12.21875" style="306" bestFit="1" customWidth="1"/>
    <col min="6924" max="6924" width="12" style="306" customWidth="1"/>
    <col min="6925" max="6925" width="12.21875" style="306" bestFit="1" customWidth="1"/>
    <col min="6926" max="6926" width="13.5546875" style="306" bestFit="1" customWidth="1"/>
    <col min="6927" max="7168" width="9.21875" style="306"/>
    <col min="7169" max="7169" width="6" style="306" bestFit="1" customWidth="1"/>
    <col min="7170" max="7170" width="40.5546875" style="306" bestFit="1" customWidth="1"/>
    <col min="7171" max="7171" width="13.5546875" style="306" customWidth="1"/>
    <col min="7172" max="7172" width="13.5546875" style="306" bestFit="1" customWidth="1"/>
    <col min="7173" max="7173" width="12" style="306" bestFit="1" customWidth="1"/>
    <col min="7174" max="7174" width="13.5546875" style="306" bestFit="1" customWidth="1"/>
    <col min="7175" max="7175" width="12" style="306" bestFit="1" customWidth="1"/>
    <col min="7176" max="7176" width="13.5546875" style="306" bestFit="1" customWidth="1"/>
    <col min="7177" max="7177" width="9.88671875" style="306" bestFit="1" customWidth="1"/>
    <col min="7178" max="7178" width="11" style="306" bestFit="1" customWidth="1"/>
    <col min="7179" max="7179" width="12.21875" style="306" bestFit="1" customWidth="1"/>
    <col min="7180" max="7180" width="12" style="306" customWidth="1"/>
    <col min="7181" max="7181" width="12.21875" style="306" bestFit="1" customWidth="1"/>
    <col min="7182" max="7182" width="13.5546875" style="306" bestFit="1" customWidth="1"/>
    <col min="7183" max="7424" width="9.21875" style="306"/>
    <col min="7425" max="7425" width="6" style="306" bestFit="1" customWidth="1"/>
    <col min="7426" max="7426" width="40.5546875" style="306" bestFit="1" customWidth="1"/>
    <col min="7427" max="7427" width="13.5546875" style="306" customWidth="1"/>
    <col min="7428" max="7428" width="13.5546875" style="306" bestFit="1" customWidth="1"/>
    <col min="7429" max="7429" width="12" style="306" bestFit="1" customWidth="1"/>
    <col min="7430" max="7430" width="13.5546875" style="306" bestFit="1" customWidth="1"/>
    <col min="7431" max="7431" width="12" style="306" bestFit="1" customWidth="1"/>
    <col min="7432" max="7432" width="13.5546875" style="306" bestFit="1" customWidth="1"/>
    <col min="7433" max="7433" width="9.88671875" style="306" bestFit="1" customWidth="1"/>
    <col min="7434" max="7434" width="11" style="306" bestFit="1" customWidth="1"/>
    <col min="7435" max="7435" width="12.21875" style="306" bestFit="1" customWidth="1"/>
    <col min="7436" max="7436" width="12" style="306" customWidth="1"/>
    <col min="7437" max="7437" width="12.21875" style="306" bestFit="1" customWidth="1"/>
    <col min="7438" max="7438" width="13.5546875" style="306" bestFit="1" customWidth="1"/>
    <col min="7439" max="7680" width="9.21875" style="306"/>
    <col min="7681" max="7681" width="6" style="306" bestFit="1" customWidth="1"/>
    <col min="7682" max="7682" width="40.5546875" style="306" bestFit="1" customWidth="1"/>
    <col min="7683" max="7683" width="13.5546875" style="306" customWidth="1"/>
    <col min="7684" max="7684" width="13.5546875" style="306" bestFit="1" customWidth="1"/>
    <col min="7685" max="7685" width="12" style="306" bestFit="1" customWidth="1"/>
    <col min="7686" max="7686" width="13.5546875" style="306" bestFit="1" customWidth="1"/>
    <col min="7687" max="7687" width="12" style="306" bestFit="1" customWidth="1"/>
    <col min="7688" max="7688" width="13.5546875" style="306" bestFit="1" customWidth="1"/>
    <col min="7689" max="7689" width="9.88671875" style="306" bestFit="1" customWidth="1"/>
    <col min="7690" max="7690" width="11" style="306" bestFit="1" customWidth="1"/>
    <col min="7691" max="7691" width="12.21875" style="306" bestFit="1" customWidth="1"/>
    <col min="7692" max="7692" width="12" style="306" customWidth="1"/>
    <col min="7693" max="7693" width="12.21875" style="306" bestFit="1" customWidth="1"/>
    <col min="7694" max="7694" width="13.5546875" style="306" bestFit="1" customWidth="1"/>
    <col min="7695" max="7936" width="9.21875" style="306"/>
    <col min="7937" max="7937" width="6" style="306" bestFit="1" customWidth="1"/>
    <col min="7938" max="7938" width="40.5546875" style="306" bestFit="1" customWidth="1"/>
    <col min="7939" max="7939" width="13.5546875" style="306" customWidth="1"/>
    <col min="7940" max="7940" width="13.5546875" style="306" bestFit="1" customWidth="1"/>
    <col min="7941" max="7941" width="12" style="306" bestFit="1" customWidth="1"/>
    <col min="7942" max="7942" width="13.5546875" style="306" bestFit="1" customWidth="1"/>
    <col min="7943" max="7943" width="12" style="306" bestFit="1" customWidth="1"/>
    <col min="7944" max="7944" width="13.5546875" style="306" bestFit="1" customWidth="1"/>
    <col min="7945" max="7945" width="9.88671875" style="306" bestFit="1" customWidth="1"/>
    <col min="7946" max="7946" width="11" style="306" bestFit="1" customWidth="1"/>
    <col min="7947" max="7947" width="12.21875" style="306" bestFit="1" customWidth="1"/>
    <col min="7948" max="7948" width="12" style="306" customWidth="1"/>
    <col min="7949" max="7949" width="12.21875" style="306" bestFit="1" customWidth="1"/>
    <col min="7950" max="7950" width="13.5546875" style="306" bestFit="1" customWidth="1"/>
    <col min="7951" max="8192" width="9.21875" style="306"/>
    <col min="8193" max="8193" width="6" style="306" bestFit="1" customWidth="1"/>
    <col min="8194" max="8194" width="40.5546875" style="306" bestFit="1" customWidth="1"/>
    <col min="8195" max="8195" width="13.5546875" style="306" customWidth="1"/>
    <col min="8196" max="8196" width="13.5546875" style="306" bestFit="1" customWidth="1"/>
    <col min="8197" max="8197" width="12" style="306" bestFit="1" customWidth="1"/>
    <col min="8198" max="8198" width="13.5546875" style="306" bestFit="1" customWidth="1"/>
    <col min="8199" max="8199" width="12" style="306" bestFit="1" customWidth="1"/>
    <col min="8200" max="8200" width="13.5546875" style="306" bestFit="1" customWidth="1"/>
    <col min="8201" max="8201" width="9.88671875" style="306" bestFit="1" customWidth="1"/>
    <col min="8202" max="8202" width="11" style="306" bestFit="1" customWidth="1"/>
    <col min="8203" max="8203" width="12.21875" style="306" bestFit="1" customWidth="1"/>
    <col min="8204" max="8204" width="12" style="306" customWidth="1"/>
    <col min="8205" max="8205" width="12.21875" style="306" bestFit="1" customWidth="1"/>
    <col min="8206" max="8206" width="13.5546875" style="306" bestFit="1" customWidth="1"/>
    <col min="8207" max="8448" width="9.21875" style="306"/>
    <col min="8449" max="8449" width="6" style="306" bestFit="1" customWidth="1"/>
    <col min="8450" max="8450" width="40.5546875" style="306" bestFit="1" customWidth="1"/>
    <col min="8451" max="8451" width="13.5546875" style="306" customWidth="1"/>
    <col min="8452" max="8452" width="13.5546875" style="306" bestFit="1" customWidth="1"/>
    <col min="8453" max="8453" width="12" style="306" bestFit="1" customWidth="1"/>
    <col min="8454" max="8454" width="13.5546875" style="306" bestFit="1" customWidth="1"/>
    <col min="8455" max="8455" width="12" style="306" bestFit="1" customWidth="1"/>
    <col min="8456" max="8456" width="13.5546875" style="306" bestFit="1" customWidth="1"/>
    <col min="8457" max="8457" width="9.88671875" style="306" bestFit="1" customWidth="1"/>
    <col min="8458" max="8458" width="11" style="306" bestFit="1" customWidth="1"/>
    <col min="8459" max="8459" width="12.21875" style="306" bestFit="1" customWidth="1"/>
    <col min="8460" max="8460" width="12" style="306" customWidth="1"/>
    <col min="8461" max="8461" width="12.21875" style="306" bestFit="1" customWidth="1"/>
    <col min="8462" max="8462" width="13.5546875" style="306" bestFit="1" customWidth="1"/>
    <col min="8463" max="8704" width="9.21875" style="306"/>
    <col min="8705" max="8705" width="6" style="306" bestFit="1" customWidth="1"/>
    <col min="8706" max="8706" width="40.5546875" style="306" bestFit="1" customWidth="1"/>
    <col min="8707" max="8707" width="13.5546875" style="306" customWidth="1"/>
    <col min="8708" max="8708" width="13.5546875" style="306" bestFit="1" customWidth="1"/>
    <col min="8709" max="8709" width="12" style="306" bestFit="1" customWidth="1"/>
    <col min="8710" max="8710" width="13.5546875" style="306" bestFit="1" customWidth="1"/>
    <col min="8711" max="8711" width="12" style="306" bestFit="1" customWidth="1"/>
    <col min="8712" max="8712" width="13.5546875" style="306" bestFit="1" customWidth="1"/>
    <col min="8713" max="8713" width="9.88671875" style="306" bestFit="1" customWidth="1"/>
    <col min="8714" max="8714" width="11" style="306" bestFit="1" customWidth="1"/>
    <col min="8715" max="8715" width="12.21875" style="306" bestFit="1" customWidth="1"/>
    <col min="8716" max="8716" width="12" style="306" customWidth="1"/>
    <col min="8717" max="8717" width="12.21875" style="306" bestFit="1" customWidth="1"/>
    <col min="8718" max="8718" width="13.5546875" style="306" bestFit="1" customWidth="1"/>
    <col min="8719" max="8960" width="9.21875" style="306"/>
    <col min="8961" max="8961" width="6" style="306" bestFit="1" customWidth="1"/>
    <col min="8962" max="8962" width="40.5546875" style="306" bestFit="1" customWidth="1"/>
    <col min="8963" max="8963" width="13.5546875" style="306" customWidth="1"/>
    <col min="8964" max="8964" width="13.5546875" style="306" bestFit="1" customWidth="1"/>
    <col min="8965" max="8965" width="12" style="306" bestFit="1" customWidth="1"/>
    <col min="8966" max="8966" width="13.5546875" style="306" bestFit="1" customWidth="1"/>
    <col min="8967" max="8967" width="12" style="306" bestFit="1" customWidth="1"/>
    <col min="8968" max="8968" width="13.5546875" style="306" bestFit="1" customWidth="1"/>
    <col min="8969" max="8969" width="9.88671875" style="306" bestFit="1" customWidth="1"/>
    <col min="8970" max="8970" width="11" style="306" bestFit="1" customWidth="1"/>
    <col min="8971" max="8971" width="12.21875" style="306" bestFit="1" customWidth="1"/>
    <col min="8972" max="8972" width="12" style="306" customWidth="1"/>
    <col min="8973" max="8973" width="12.21875" style="306" bestFit="1" customWidth="1"/>
    <col min="8974" max="8974" width="13.5546875" style="306" bestFit="1" customWidth="1"/>
    <col min="8975" max="9216" width="9.21875" style="306"/>
    <col min="9217" max="9217" width="6" style="306" bestFit="1" customWidth="1"/>
    <col min="9218" max="9218" width="40.5546875" style="306" bestFit="1" customWidth="1"/>
    <col min="9219" max="9219" width="13.5546875" style="306" customWidth="1"/>
    <col min="9220" max="9220" width="13.5546875" style="306" bestFit="1" customWidth="1"/>
    <col min="9221" max="9221" width="12" style="306" bestFit="1" customWidth="1"/>
    <col min="9222" max="9222" width="13.5546875" style="306" bestFit="1" customWidth="1"/>
    <col min="9223" max="9223" width="12" style="306" bestFit="1" customWidth="1"/>
    <col min="9224" max="9224" width="13.5546875" style="306" bestFit="1" customWidth="1"/>
    <col min="9225" max="9225" width="9.88671875" style="306" bestFit="1" customWidth="1"/>
    <col min="9226" max="9226" width="11" style="306" bestFit="1" customWidth="1"/>
    <col min="9227" max="9227" width="12.21875" style="306" bestFit="1" customWidth="1"/>
    <col min="9228" max="9228" width="12" style="306" customWidth="1"/>
    <col min="9229" max="9229" width="12.21875" style="306" bestFit="1" customWidth="1"/>
    <col min="9230" max="9230" width="13.5546875" style="306" bestFit="1" customWidth="1"/>
    <col min="9231" max="9472" width="9.21875" style="306"/>
    <col min="9473" max="9473" width="6" style="306" bestFit="1" customWidth="1"/>
    <col min="9474" max="9474" width="40.5546875" style="306" bestFit="1" customWidth="1"/>
    <col min="9475" max="9475" width="13.5546875" style="306" customWidth="1"/>
    <col min="9476" max="9476" width="13.5546875" style="306" bestFit="1" customWidth="1"/>
    <col min="9477" max="9477" width="12" style="306" bestFit="1" customWidth="1"/>
    <col min="9478" max="9478" width="13.5546875" style="306" bestFit="1" customWidth="1"/>
    <col min="9479" max="9479" width="12" style="306" bestFit="1" customWidth="1"/>
    <col min="9480" max="9480" width="13.5546875" style="306" bestFit="1" customWidth="1"/>
    <col min="9481" max="9481" width="9.88671875" style="306" bestFit="1" customWidth="1"/>
    <col min="9482" max="9482" width="11" style="306" bestFit="1" customWidth="1"/>
    <col min="9483" max="9483" width="12.21875" style="306" bestFit="1" customWidth="1"/>
    <col min="9484" max="9484" width="12" style="306" customWidth="1"/>
    <col min="9485" max="9485" width="12.21875" style="306" bestFit="1" customWidth="1"/>
    <col min="9486" max="9486" width="13.5546875" style="306" bestFit="1" customWidth="1"/>
    <col min="9487" max="9728" width="9.21875" style="306"/>
    <col min="9729" max="9729" width="6" style="306" bestFit="1" customWidth="1"/>
    <col min="9730" max="9730" width="40.5546875" style="306" bestFit="1" customWidth="1"/>
    <col min="9731" max="9731" width="13.5546875" style="306" customWidth="1"/>
    <col min="9732" max="9732" width="13.5546875" style="306" bestFit="1" customWidth="1"/>
    <col min="9733" max="9733" width="12" style="306" bestFit="1" customWidth="1"/>
    <col min="9734" max="9734" width="13.5546875" style="306" bestFit="1" customWidth="1"/>
    <col min="9735" max="9735" width="12" style="306" bestFit="1" customWidth="1"/>
    <col min="9736" max="9736" width="13.5546875" style="306" bestFit="1" customWidth="1"/>
    <col min="9737" max="9737" width="9.88671875" style="306" bestFit="1" customWidth="1"/>
    <col min="9738" max="9738" width="11" style="306" bestFit="1" customWidth="1"/>
    <col min="9739" max="9739" width="12.21875" style="306" bestFit="1" customWidth="1"/>
    <col min="9740" max="9740" width="12" style="306" customWidth="1"/>
    <col min="9741" max="9741" width="12.21875" style="306" bestFit="1" customWidth="1"/>
    <col min="9742" max="9742" width="13.5546875" style="306" bestFit="1" customWidth="1"/>
    <col min="9743" max="9984" width="9.21875" style="306"/>
    <col min="9985" max="9985" width="6" style="306" bestFit="1" customWidth="1"/>
    <col min="9986" max="9986" width="40.5546875" style="306" bestFit="1" customWidth="1"/>
    <col min="9987" max="9987" width="13.5546875" style="306" customWidth="1"/>
    <col min="9988" max="9988" width="13.5546875" style="306" bestFit="1" customWidth="1"/>
    <col min="9989" max="9989" width="12" style="306" bestFit="1" customWidth="1"/>
    <col min="9990" max="9990" width="13.5546875" style="306" bestFit="1" customWidth="1"/>
    <col min="9991" max="9991" width="12" style="306" bestFit="1" customWidth="1"/>
    <col min="9992" max="9992" width="13.5546875" style="306" bestFit="1" customWidth="1"/>
    <col min="9993" max="9993" width="9.88671875" style="306" bestFit="1" customWidth="1"/>
    <col min="9994" max="9994" width="11" style="306" bestFit="1" customWidth="1"/>
    <col min="9995" max="9995" width="12.21875" style="306" bestFit="1" customWidth="1"/>
    <col min="9996" max="9996" width="12" style="306" customWidth="1"/>
    <col min="9997" max="9997" width="12.21875" style="306" bestFit="1" customWidth="1"/>
    <col min="9998" max="9998" width="13.5546875" style="306" bestFit="1" customWidth="1"/>
    <col min="9999" max="10240" width="9.21875" style="306"/>
    <col min="10241" max="10241" width="6" style="306" bestFit="1" customWidth="1"/>
    <col min="10242" max="10242" width="40.5546875" style="306" bestFit="1" customWidth="1"/>
    <col min="10243" max="10243" width="13.5546875" style="306" customWidth="1"/>
    <col min="10244" max="10244" width="13.5546875" style="306" bestFit="1" customWidth="1"/>
    <col min="10245" max="10245" width="12" style="306" bestFit="1" customWidth="1"/>
    <col min="10246" max="10246" width="13.5546875" style="306" bestFit="1" customWidth="1"/>
    <col min="10247" max="10247" width="12" style="306" bestFit="1" customWidth="1"/>
    <col min="10248" max="10248" width="13.5546875" style="306" bestFit="1" customWidth="1"/>
    <col min="10249" max="10249" width="9.88671875" style="306" bestFit="1" customWidth="1"/>
    <col min="10250" max="10250" width="11" style="306" bestFit="1" customWidth="1"/>
    <col min="10251" max="10251" width="12.21875" style="306" bestFit="1" customWidth="1"/>
    <col min="10252" max="10252" width="12" style="306" customWidth="1"/>
    <col min="10253" max="10253" width="12.21875" style="306" bestFit="1" customWidth="1"/>
    <col min="10254" max="10254" width="13.5546875" style="306" bestFit="1" customWidth="1"/>
    <col min="10255" max="10496" width="9.21875" style="306"/>
    <col min="10497" max="10497" width="6" style="306" bestFit="1" customWidth="1"/>
    <col min="10498" max="10498" width="40.5546875" style="306" bestFit="1" customWidth="1"/>
    <col min="10499" max="10499" width="13.5546875" style="306" customWidth="1"/>
    <col min="10500" max="10500" width="13.5546875" style="306" bestFit="1" customWidth="1"/>
    <col min="10501" max="10501" width="12" style="306" bestFit="1" customWidth="1"/>
    <col min="10502" max="10502" width="13.5546875" style="306" bestFit="1" customWidth="1"/>
    <col min="10503" max="10503" width="12" style="306" bestFit="1" customWidth="1"/>
    <col min="10504" max="10504" width="13.5546875" style="306" bestFit="1" customWidth="1"/>
    <col min="10505" max="10505" width="9.88671875" style="306" bestFit="1" customWidth="1"/>
    <col min="10506" max="10506" width="11" style="306" bestFit="1" customWidth="1"/>
    <col min="10507" max="10507" width="12.21875" style="306" bestFit="1" customWidth="1"/>
    <col min="10508" max="10508" width="12" style="306" customWidth="1"/>
    <col min="10509" max="10509" width="12.21875" style="306" bestFit="1" customWidth="1"/>
    <col min="10510" max="10510" width="13.5546875" style="306" bestFit="1" customWidth="1"/>
    <col min="10511" max="10752" width="9.21875" style="306"/>
    <col min="10753" max="10753" width="6" style="306" bestFit="1" customWidth="1"/>
    <col min="10754" max="10754" width="40.5546875" style="306" bestFit="1" customWidth="1"/>
    <col min="10755" max="10755" width="13.5546875" style="306" customWidth="1"/>
    <col min="10756" max="10756" width="13.5546875" style="306" bestFit="1" customWidth="1"/>
    <col min="10757" max="10757" width="12" style="306" bestFit="1" customWidth="1"/>
    <col min="10758" max="10758" width="13.5546875" style="306" bestFit="1" customWidth="1"/>
    <col min="10759" max="10759" width="12" style="306" bestFit="1" customWidth="1"/>
    <col min="10760" max="10760" width="13.5546875" style="306" bestFit="1" customWidth="1"/>
    <col min="10761" max="10761" width="9.88671875" style="306" bestFit="1" customWidth="1"/>
    <col min="10762" max="10762" width="11" style="306" bestFit="1" customWidth="1"/>
    <col min="10763" max="10763" width="12.21875" style="306" bestFit="1" customWidth="1"/>
    <col min="10764" max="10764" width="12" style="306" customWidth="1"/>
    <col min="10765" max="10765" width="12.21875" style="306" bestFit="1" customWidth="1"/>
    <col min="10766" max="10766" width="13.5546875" style="306" bestFit="1" customWidth="1"/>
    <col min="10767" max="11008" width="9.21875" style="306"/>
    <col min="11009" max="11009" width="6" style="306" bestFit="1" customWidth="1"/>
    <col min="11010" max="11010" width="40.5546875" style="306" bestFit="1" customWidth="1"/>
    <col min="11011" max="11011" width="13.5546875" style="306" customWidth="1"/>
    <col min="11012" max="11012" width="13.5546875" style="306" bestFit="1" customWidth="1"/>
    <col min="11013" max="11013" width="12" style="306" bestFit="1" customWidth="1"/>
    <col min="11014" max="11014" width="13.5546875" style="306" bestFit="1" customWidth="1"/>
    <col min="11015" max="11015" width="12" style="306" bestFit="1" customWidth="1"/>
    <col min="11016" max="11016" width="13.5546875" style="306" bestFit="1" customWidth="1"/>
    <col min="11017" max="11017" width="9.88671875" style="306" bestFit="1" customWidth="1"/>
    <col min="11018" max="11018" width="11" style="306" bestFit="1" customWidth="1"/>
    <col min="11019" max="11019" width="12.21875" style="306" bestFit="1" customWidth="1"/>
    <col min="11020" max="11020" width="12" style="306" customWidth="1"/>
    <col min="11021" max="11021" width="12.21875" style="306" bestFit="1" customWidth="1"/>
    <col min="11022" max="11022" width="13.5546875" style="306" bestFit="1" customWidth="1"/>
    <col min="11023" max="11264" width="9.21875" style="306"/>
    <col min="11265" max="11265" width="6" style="306" bestFit="1" customWidth="1"/>
    <col min="11266" max="11266" width="40.5546875" style="306" bestFit="1" customWidth="1"/>
    <col min="11267" max="11267" width="13.5546875" style="306" customWidth="1"/>
    <col min="11268" max="11268" width="13.5546875" style="306" bestFit="1" customWidth="1"/>
    <col min="11269" max="11269" width="12" style="306" bestFit="1" customWidth="1"/>
    <col min="11270" max="11270" width="13.5546875" style="306" bestFit="1" customWidth="1"/>
    <col min="11271" max="11271" width="12" style="306" bestFit="1" customWidth="1"/>
    <col min="11272" max="11272" width="13.5546875" style="306" bestFit="1" customWidth="1"/>
    <col min="11273" max="11273" width="9.88671875" style="306" bestFit="1" customWidth="1"/>
    <col min="11274" max="11274" width="11" style="306" bestFit="1" customWidth="1"/>
    <col min="11275" max="11275" width="12.21875" style="306" bestFit="1" customWidth="1"/>
    <col min="11276" max="11276" width="12" style="306" customWidth="1"/>
    <col min="11277" max="11277" width="12.21875" style="306" bestFit="1" customWidth="1"/>
    <col min="11278" max="11278" width="13.5546875" style="306" bestFit="1" customWidth="1"/>
    <col min="11279" max="11520" width="9.21875" style="306"/>
    <col min="11521" max="11521" width="6" style="306" bestFit="1" customWidth="1"/>
    <col min="11522" max="11522" width="40.5546875" style="306" bestFit="1" customWidth="1"/>
    <col min="11523" max="11523" width="13.5546875" style="306" customWidth="1"/>
    <col min="11524" max="11524" width="13.5546875" style="306" bestFit="1" customWidth="1"/>
    <col min="11525" max="11525" width="12" style="306" bestFit="1" customWidth="1"/>
    <col min="11526" max="11526" width="13.5546875" style="306" bestFit="1" customWidth="1"/>
    <col min="11527" max="11527" width="12" style="306" bestFit="1" customWidth="1"/>
    <col min="11528" max="11528" width="13.5546875" style="306" bestFit="1" customWidth="1"/>
    <col min="11529" max="11529" width="9.88671875" style="306" bestFit="1" customWidth="1"/>
    <col min="11530" max="11530" width="11" style="306" bestFit="1" customWidth="1"/>
    <col min="11531" max="11531" width="12.21875" style="306" bestFit="1" customWidth="1"/>
    <col min="11532" max="11532" width="12" style="306" customWidth="1"/>
    <col min="11533" max="11533" width="12.21875" style="306" bestFit="1" customWidth="1"/>
    <col min="11534" max="11534" width="13.5546875" style="306" bestFit="1" customWidth="1"/>
    <col min="11535" max="11776" width="9.21875" style="306"/>
    <col min="11777" max="11777" width="6" style="306" bestFit="1" customWidth="1"/>
    <col min="11778" max="11778" width="40.5546875" style="306" bestFit="1" customWidth="1"/>
    <col min="11779" max="11779" width="13.5546875" style="306" customWidth="1"/>
    <col min="11780" max="11780" width="13.5546875" style="306" bestFit="1" customWidth="1"/>
    <col min="11781" max="11781" width="12" style="306" bestFit="1" customWidth="1"/>
    <col min="11782" max="11782" width="13.5546875" style="306" bestFit="1" customWidth="1"/>
    <col min="11783" max="11783" width="12" style="306" bestFit="1" customWidth="1"/>
    <col min="11784" max="11784" width="13.5546875" style="306" bestFit="1" customWidth="1"/>
    <col min="11785" max="11785" width="9.88671875" style="306" bestFit="1" customWidth="1"/>
    <col min="11786" max="11786" width="11" style="306" bestFit="1" customWidth="1"/>
    <col min="11787" max="11787" width="12.21875" style="306" bestFit="1" customWidth="1"/>
    <col min="11788" max="11788" width="12" style="306" customWidth="1"/>
    <col min="11789" max="11789" width="12.21875" style="306" bestFit="1" customWidth="1"/>
    <col min="11790" max="11790" width="13.5546875" style="306" bestFit="1" customWidth="1"/>
    <col min="11791" max="12032" width="9.21875" style="306"/>
    <col min="12033" max="12033" width="6" style="306" bestFit="1" customWidth="1"/>
    <col min="12034" max="12034" width="40.5546875" style="306" bestFit="1" customWidth="1"/>
    <col min="12035" max="12035" width="13.5546875" style="306" customWidth="1"/>
    <col min="12036" max="12036" width="13.5546875" style="306" bestFit="1" customWidth="1"/>
    <col min="12037" max="12037" width="12" style="306" bestFit="1" customWidth="1"/>
    <col min="12038" max="12038" width="13.5546875" style="306" bestFit="1" customWidth="1"/>
    <col min="12039" max="12039" width="12" style="306" bestFit="1" customWidth="1"/>
    <col min="12040" max="12040" width="13.5546875" style="306" bestFit="1" customWidth="1"/>
    <col min="12041" max="12041" width="9.88671875" style="306" bestFit="1" customWidth="1"/>
    <col min="12042" max="12042" width="11" style="306" bestFit="1" customWidth="1"/>
    <col min="12043" max="12043" width="12.21875" style="306" bestFit="1" customWidth="1"/>
    <col min="12044" max="12044" width="12" style="306" customWidth="1"/>
    <col min="12045" max="12045" width="12.21875" style="306" bestFit="1" customWidth="1"/>
    <col min="12046" max="12046" width="13.5546875" style="306" bestFit="1" customWidth="1"/>
    <col min="12047" max="12288" width="9.21875" style="306"/>
    <col min="12289" max="12289" width="6" style="306" bestFit="1" customWidth="1"/>
    <col min="12290" max="12290" width="40.5546875" style="306" bestFit="1" customWidth="1"/>
    <col min="12291" max="12291" width="13.5546875" style="306" customWidth="1"/>
    <col min="12292" max="12292" width="13.5546875" style="306" bestFit="1" customWidth="1"/>
    <col min="12293" max="12293" width="12" style="306" bestFit="1" customWidth="1"/>
    <col min="12294" max="12294" width="13.5546875" style="306" bestFit="1" customWidth="1"/>
    <col min="12295" max="12295" width="12" style="306" bestFit="1" customWidth="1"/>
    <col min="12296" max="12296" width="13.5546875" style="306" bestFit="1" customWidth="1"/>
    <col min="12297" max="12297" width="9.88671875" style="306" bestFit="1" customWidth="1"/>
    <col min="12298" max="12298" width="11" style="306" bestFit="1" customWidth="1"/>
    <col min="12299" max="12299" width="12.21875" style="306" bestFit="1" customWidth="1"/>
    <col min="12300" max="12300" width="12" style="306" customWidth="1"/>
    <col min="12301" max="12301" width="12.21875" style="306" bestFit="1" customWidth="1"/>
    <col min="12302" max="12302" width="13.5546875" style="306" bestFit="1" customWidth="1"/>
    <col min="12303" max="12544" width="9.21875" style="306"/>
    <col min="12545" max="12545" width="6" style="306" bestFit="1" customWidth="1"/>
    <col min="12546" max="12546" width="40.5546875" style="306" bestFit="1" customWidth="1"/>
    <col min="12547" max="12547" width="13.5546875" style="306" customWidth="1"/>
    <col min="12548" max="12548" width="13.5546875" style="306" bestFit="1" customWidth="1"/>
    <col min="12549" max="12549" width="12" style="306" bestFit="1" customWidth="1"/>
    <col min="12550" max="12550" width="13.5546875" style="306" bestFit="1" customWidth="1"/>
    <col min="12551" max="12551" width="12" style="306" bestFit="1" customWidth="1"/>
    <col min="12552" max="12552" width="13.5546875" style="306" bestFit="1" customWidth="1"/>
    <col min="12553" max="12553" width="9.88671875" style="306" bestFit="1" customWidth="1"/>
    <col min="12554" max="12554" width="11" style="306" bestFit="1" customWidth="1"/>
    <col min="12555" max="12555" width="12.21875" style="306" bestFit="1" customWidth="1"/>
    <col min="12556" max="12556" width="12" style="306" customWidth="1"/>
    <col min="12557" max="12557" width="12.21875" style="306" bestFit="1" customWidth="1"/>
    <col min="12558" max="12558" width="13.5546875" style="306" bestFit="1" customWidth="1"/>
    <col min="12559" max="12800" width="9.21875" style="306"/>
    <col min="12801" max="12801" width="6" style="306" bestFit="1" customWidth="1"/>
    <col min="12802" max="12802" width="40.5546875" style="306" bestFit="1" customWidth="1"/>
    <col min="12803" max="12803" width="13.5546875" style="306" customWidth="1"/>
    <col min="12804" max="12804" width="13.5546875" style="306" bestFit="1" customWidth="1"/>
    <col min="12805" max="12805" width="12" style="306" bestFit="1" customWidth="1"/>
    <col min="12806" max="12806" width="13.5546875" style="306" bestFit="1" customWidth="1"/>
    <col min="12807" max="12807" width="12" style="306" bestFit="1" customWidth="1"/>
    <col min="12808" max="12808" width="13.5546875" style="306" bestFit="1" customWidth="1"/>
    <col min="12809" max="12809" width="9.88671875" style="306" bestFit="1" customWidth="1"/>
    <col min="12810" max="12810" width="11" style="306" bestFit="1" customWidth="1"/>
    <col min="12811" max="12811" width="12.21875" style="306" bestFit="1" customWidth="1"/>
    <col min="12812" max="12812" width="12" style="306" customWidth="1"/>
    <col min="12813" max="12813" width="12.21875" style="306" bestFit="1" customWidth="1"/>
    <col min="12814" max="12814" width="13.5546875" style="306" bestFit="1" customWidth="1"/>
    <col min="12815" max="13056" width="9.21875" style="306"/>
    <col min="13057" max="13057" width="6" style="306" bestFit="1" customWidth="1"/>
    <col min="13058" max="13058" width="40.5546875" style="306" bestFit="1" customWidth="1"/>
    <col min="13059" max="13059" width="13.5546875" style="306" customWidth="1"/>
    <col min="13060" max="13060" width="13.5546875" style="306" bestFit="1" customWidth="1"/>
    <col min="13061" max="13061" width="12" style="306" bestFit="1" customWidth="1"/>
    <col min="13062" max="13062" width="13.5546875" style="306" bestFit="1" customWidth="1"/>
    <col min="13063" max="13063" width="12" style="306" bestFit="1" customWidth="1"/>
    <col min="13064" max="13064" width="13.5546875" style="306" bestFit="1" customWidth="1"/>
    <col min="13065" max="13065" width="9.88671875" style="306" bestFit="1" customWidth="1"/>
    <col min="13066" max="13066" width="11" style="306" bestFit="1" customWidth="1"/>
    <col min="13067" max="13067" width="12.21875" style="306" bestFit="1" customWidth="1"/>
    <col min="13068" max="13068" width="12" style="306" customWidth="1"/>
    <col min="13069" max="13069" width="12.21875" style="306" bestFit="1" customWidth="1"/>
    <col min="13070" max="13070" width="13.5546875" style="306" bestFit="1" customWidth="1"/>
    <col min="13071" max="13312" width="9.21875" style="306"/>
    <col min="13313" max="13313" width="6" style="306" bestFit="1" customWidth="1"/>
    <col min="13314" max="13314" width="40.5546875" style="306" bestFit="1" customWidth="1"/>
    <col min="13315" max="13315" width="13.5546875" style="306" customWidth="1"/>
    <col min="13316" max="13316" width="13.5546875" style="306" bestFit="1" customWidth="1"/>
    <col min="13317" max="13317" width="12" style="306" bestFit="1" customWidth="1"/>
    <col min="13318" max="13318" width="13.5546875" style="306" bestFit="1" customWidth="1"/>
    <col min="13319" max="13319" width="12" style="306" bestFit="1" customWidth="1"/>
    <col min="13320" max="13320" width="13.5546875" style="306" bestFit="1" customWidth="1"/>
    <col min="13321" max="13321" width="9.88671875" style="306" bestFit="1" customWidth="1"/>
    <col min="13322" max="13322" width="11" style="306" bestFit="1" customWidth="1"/>
    <col min="13323" max="13323" width="12.21875" style="306" bestFit="1" customWidth="1"/>
    <col min="13324" max="13324" width="12" style="306" customWidth="1"/>
    <col min="13325" max="13325" width="12.21875" style="306" bestFit="1" customWidth="1"/>
    <col min="13326" max="13326" width="13.5546875" style="306" bestFit="1" customWidth="1"/>
    <col min="13327" max="13568" width="9.21875" style="306"/>
    <col min="13569" max="13569" width="6" style="306" bestFit="1" customWidth="1"/>
    <col min="13570" max="13570" width="40.5546875" style="306" bestFit="1" customWidth="1"/>
    <col min="13571" max="13571" width="13.5546875" style="306" customWidth="1"/>
    <col min="13572" max="13572" width="13.5546875" style="306" bestFit="1" customWidth="1"/>
    <col min="13573" max="13573" width="12" style="306" bestFit="1" customWidth="1"/>
    <col min="13574" max="13574" width="13.5546875" style="306" bestFit="1" customWidth="1"/>
    <col min="13575" max="13575" width="12" style="306" bestFit="1" customWidth="1"/>
    <col min="13576" max="13576" width="13.5546875" style="306" bestFit="1" customWidth="1"/>
    <col min="13577" max="13577" width="9.88671875" style="306" bestFit="1" customWidth="1"/>
    <col min="13578" max="13578" width="11" style="306" bestFit="1" customWidth="1"/>
    <col min="13579" max="13579" width="12.21875" style="306" bestFit="1" customWidth="1"/>
    <col min="13580" max="13580" width="12" style="306" customWidth="1"/>
    <col min="13581" max="13581" width="12.21875" style="306" bestFit="1" customWidth="1"/>
    <col min="13582" max="13582" width="13.5546875" style="306" bestFit="1" customWidth="1"/>
    <col min="13583" max="13824" width="9.21875" style="306"/>
    <col min="13825" max="13825" width="6" style="306" bestFit="1" customWidth="1"/>
    <col min="13826" max="13826" width="40.5546875" style="306" bestFit="1" customWidth="1"/>
    <col min="13827" max="13827" width="13.5546875" style="306" customWidth="1"/>
    <col min="13828" max="13828" width="13.5546875" style="306" bestFit="1" customWidth="1"/>
    <col min="13829" max="13829" width="12" style="306" bestFit="1" customWidth="1"/>
    <col min="13830" max="13830" width="13.5546875" style="306" bestFit="1" customWidth="1"/>
    <col min="13831" max="13831" width="12" style="306" bestFit="1" customWidth="1"/>
    <col min="13832" max="13832" width="13.5546875" style="306" bestFit="1" customWidth="1"/>
    <col min="13833" max="13833" width="9.88671875" style="306" bestFit="1" customWidth="1"/>
    <col min="13834" max="13834" width="11" style="306" bestFit="1" customWidth="1"/>
    <col min="13835" max="13835" width="12.21875" style="306" bestFit="1" customWidth="1"/>
    <col min="13836" max="13836" width="12" style="306" customWidth="1"/>
    <col min="13837" max="13837" width="12.21875" style="306" bestFit="1" customWidth="1"/>
    <col min="13838" max="13838" width="13.5546875" style="306" bestFit="1" customWidth="1"/>
    <col min="13839" max="14080" width="9.21875" style="306"/>
    <col min="14081" max="14081" width="6" style="306" bestFit="1" customWidth="1"/>
    <col min="14082" max="14082" width="40.5546875" style="306" bestFit="1" customWidth="1"/>
    <col min="14083" max="14083" width="13.5546875" style="306" customWidth="1"/>
    <col min="14084" max="14084" width="13.5546875" style="306" bestFit="1" customWidth="1"/>
    <col min="14085" max="14085" width="12" style="306" bestFit="1" customWidth="1"/>
    <col min="14086" max="14086" width="13.5546875" style="306" bestFit="1" customWidth="1"/>
    <col min="14087" max="14087" width="12" style="306" bestFit="1" customWidth="1"/>
    <col min="14088" max="14088" width="13.5546875" style="306" bestFit="1" customWidth="1"/>
    <col min="14089" max="14089" width="9.88671875" style="306" bestFit="1" customWidth="1"/>
    <col min="14090" max="14090" width="11" style="306" bestFit="1" customWidth="1"/>
    <col min="14091" max="14091" width="12.21875" style="306" bestFit="1" customWidth="1"/>
    <col min="14092" max="14092" width="12" style="306" customWidth="1"/>
    <col min="14093" max="14093" width="12.21875" style="306" bestFit="1" customWidth="1"/>
    <col min="14094" max="14094" width="13.5546875" style="306" bestFit="1" customWidth="1"/>
    <col min="14095" max="14336" width="9.21875" style="306"/>
    <col min="14337" max="14337" width="6" style="306" bestFit="1" customWidth="1"/>
    <col min="14338" max="14338" width="40.5546875" style="306" bestFit="1" customWidth="1"/>
    <col min="14339" max="14339" width="13.5546875" style="306" customWidth="1"/>
    <col min="14340" max="14340" width="13.5546875" style="306" bestFit="1" customWidth="1"/>
    <col min="14341" max="14341" width="12" style="306" bestFit="1" customWidth="1"/>
    <col min="14342" max="14342" width="13.5546875" style="306" bestFit="1" customWidth="1"/>
    <col min="14343" max="14343" width="12" style="306" bestFit="1" customWidth="1"/>
    <col min="14344" max="14344" width="13.5546875" style="306" bestFit="1" customWidth="1"/>
    <col min="14345" max="14345" width="9.88671875" style="306" bestFit="1" customWidth="1"/>
    <col min="14346" max="14346" width="11" style="306" bestFit="1" customWidth="1"/>
    <col min="14347" max="14347" width="12.21875" style="306" bestFit="1" customWidth="1"/>
    <col min="14348" max="14348" width="12" style="306" customWidth="1"/>
    <col min="14349" max="14349" width="12.21875" style="306" bestFit="1" customWidth="1"/>
    <col min="14350" max="14350" width="13.5546875" style="306" bestFit="1" customWidth="1"/>
    <col min="14351" max="14592" width="9.21875" style="306"/>
    <col min="14593" max="14593" width="6" style="306" bestFit="1" customWidth="1"/>
    <col min="14594" max="14594" width="40.5546875" style="306" bestFit="1" customWidth="1"/>
    <col min="14595" max="14595" width="13.5546875" style="306" customWidth="1"/>
    <col min="14596" max="14596" width="13.5546875" style="306" bestFit="1" customWidth="1"/>
    <col min="14597" max="14597" width="12" style="306" bestFit="1" customWidth="1"/>
    <col min="14598" max="14598" width="13.5546875" style="306" bestFit="1" customWidth="1"/>
    <col min="14599" max="14599" width="12" style="306" bestFit="1" customWidth="1"/>
    <col min="14600" max="14600" width="13.5546875" style="306" bestFit="1" customWidth="1"/>
    <col min="14601" max="14601" width="9.88671875" style="306" bestFit="1" customWidth="1"/>
    <col min="14602" max="14602" width="11" style="306" bestFit="1" customWidth="1"/>
    <col min="14603" max="14603" width="12.21875" style="306" bestFit="1" customWidth="1"/>
    <col min="14604" max="14604" width="12" style="306" customWidth="1"/>
    <col min="14605" max="14605" width="12.21875" style="306" bestFit="1" customWidth="1"/>
    <col min="14606" max="14606" width="13.5546875" style="306" bestFit="1" customWidth="1"/>
    <col min="14607" max="14848" width="9.21875" style="306"/>
    <col min="14849" max="14849" width="6" style="306" bestFit="1" customWidth="1"/>
    <col min="14850" max="14850" width="40.5546875" style="306" bestFit="1" customWidth="1"/>
    <col min="14851" max="14851" width="13.5546875" style="306" customWidth="1"/>
    <col min="14852" max="14852" width="13.5546875" style="306" bestFit="1" customWidth="1"/>
    <col min="14853" max="14853" width="12" style="306" bestFit="1" customWidth="1"/>
    <col min="14854" max="14854" width="13.5546875" style="306" bestFit="1" customWidth="1"/>
    <col min="14855" max="14855" width="12" style="306" bestFit="1" customWidth="1"/>
    <col min="14856" max="14856" width="13.5546875" style="306" bestFit="1" customWidth="1"/>
    <col min="14857" max="14857" width="9.88671875" style="306" bestFit="1" customWidth="1"/>
    <col min="14858" max="14858" width="11" style="306" bestFit="1" customWidth="1"/>
    <col min="14859" max="14859" width="12.21875" style="306" bestFit="1" customWidth="1"/>
    <col min="14860" max="14860" width="12" style="306" customWidth="1"/>
    <col min="14861" max="14861" width="12.21875" style="306" bestFit="1" customWidth="1"/>
    <col min="14862" max="14862" width="13.5546875" style="306" bestFit="1" customWidth="1"/>
    <col min="14863" max="15104" width="9.21875" style="306"/>
    <col min="15105" max="15105" width="6" style="306" bestFit="1" customWidth="1"/>
    <col min="15106" max="15106" width="40.5546875" style="306" bestFit="1" customWidth="1"/>
    <col min="15107" max="15107" width="13.5546875" style="306" customWidth="1"/>
    <col min="15108" max="15108" width="13.5546875" style="306" bestFit="1" customWidth="1"/>
    <col min="15109" max="15109" width="12" style="306" bestFit="1" customWidth="1"/>
    <col min="15110" max="15110" width="13.5546875" style="306" bestFit="1" customWidth="1"/>
    <col min="15111" max="15111" width="12" style="306" bestFit="1" customWidth="1"/>
    <col min="15112" max="15112" width="13.5546875" style="306" bestFit="1" customWidth="1"/>
    <col min="15113" max="15113" width="9.88671875" style="306" bestFit="1" customWidth="1"/>
    <col min="15114" max="15114" width="11" style="306" bestFit="1" customWidth="1"/>
    <col min="15115" max="15115" width="12.21875" style="306" bestFit="1" customWidth="1"/>
    <col min="15116" max="15116" width="12" style="306" customWidth="1"/>
    <col min="15117" max="15117" width="12.21875" style="306" bestFit="1" customWidth="1"/>
    <col min="15118" max="15118" width="13.5546875" style="306" bestFit="1" customWidth="1"/>
    <col min="15119" max="15360" width="9.21875" style="306"/>
    <col min="15361" max="15361" width="6" style="306" bestFit="1" customWidth="1"/>
    <col min="15362" max="15362" width="40.5546875" style="306" bestFit="1" customWidth="1"/>
    <col min="15363" max="15363" width="13.5546875" style="306" customWidth="1"/>
    <col min="15364" max="15364" width="13.5546875" style="306" bestFit="1" customWidth="1"/>
    <col min="15365" max="15365" width="12" style="306" bestFit="1" customWidth="1"/>
    <col min="15366" max="15366" width="13.5546875" style="306" bestFit="1" customWidth="1"/>
    <col min="15367" max="15367" width="12" style="306" bestFit="1" customWidth="1"/>
    <col min="15368" max="15368" width="13.5546875" style="306" bestFit="1" customWidth="1"/>
    <col min="15369" max="15369" width="9.88671875" style="306" bestFit="1" customWidth="1"/>
    <col min="15370" max="15370" width="11" style="306" bestFit="1" customWidth="1"/>
    <col min="15371" max="15371" width="12.21875" style="306" bestFit="1" customWidth="1"/>
    <col min="15372" max="15372" width="12" style="306" customWidth="1"/>
    <col min="15373" max="15373" width="12.21875" style="306" bestFit="1" customWidth="1"/>
    <col min="15374" max="15374" width="13.5546875" style="306" bestFit="1" customWidth="1"/>
    <col min="15375" max="15616" width="9.21875" style="306"/>
    <col min="15617" max="15617" width="6" style="306" bestFit="1" customWidth="1"/>
    <col min="15618" max="15618" width="40.5546875" style="306" bestFit="1" customWidth="1"/>
    <col min="15619" max="15619" width="13.5546875" style="306" customWidth="1"/>
    <col min="15620" max="15620" width="13.5546875" style="306" bestFit="1" customWidth="1"/>
    <col min="15621" max="15621" width="12" style="306" bestFit="1" customWidth="1"/>
    <col min="15622" max="15622" width="13.5546875" style="306" bestFit="1" customWidth="1"/>
    <col min="15623" max="15623" width="12" style="306" bestFit="1" customWidth="1"/>
    <col min="15624" max="15624" width="13.5546875" style="306" bestFit="1" customWidth="1"/>
    <col min="15625" max="15625" width="9.88671875" style="306" bestFit="1" customWidth="1"/>
    <col min="15626" max="15626" width="11" style="306" bestFit="1" customWidth="1"/>
    <col min="15627" max="15627" width="12.21875" style="306" bestFit="1" customWidth="1"/>
    <col min="15628" max="15628" width="12" style="306" customWidth="1"/>
    <col min="15629" max="15629" width="12.21875" style="306" bestFit="1" customWidth="1"/>
    <col min="15630" max="15630" width="13.5546875" style="306" bestFit="1" customWidth="1"/>
    <col min="15631" max="15872" width="9.21875" style="306"/>
    <col min="15873" max="15873" width="6" style="306" bestFit="1" customWidth="1"/>
    <col min="15874" max="15874" width="40.5546875" style="306" bestFit="1" customWidth="1"/>
    <col min="15875" max="15875" width="13.5546875" style="306" customWidth="1"/>
    <col min="15876" max="15876" width="13.5546875" style="306" bestFit="1" customWidth="1"/>
    <col min="15877" max="15877" width="12" style="306" bestFit="1" customWidth="1"/>
    <col min="15878" max="15878" width="13.5546875" style="306" bestFit="1" customWidth="1"/>
    <col min="15879" max="15879" width="12" style="306" bestFit="1" customWidth="1"/>
    <col min="15880" max="15880" width="13.5546875" style="306" bestFit="1" customWidth="1"/>
    <col min="15881" max="15881" width="9.88671875" style="306" bestFit="1" customWidth="1"/>
    <col min="15882" max="15882" width="11" style="306" bestFit="1" customWidth="1"/>
    <col min="15883" max="15883" width="12.21875" style="306" bestFit="1" customWidth="1"/>
    <col min="15884" max="15884" width="12" style="306" customWidth="1"/>
    <col min="15885" max="15885" width="12.21875" style="306" bestFit="1" customWidth="1"/>
    <col min="15886" max="15886" width="13.5546875" style="306" bestFit="1" customWidth="1"/>
    <col min="15887" max="16128" width="9.21875" style="306"/>
    <col min="16129" max="16129" width="6" style="306" bestFit="1" customWidth="1"/>
    <col min="16130" max="16130" width="40.5546875" style="306" bestFit="1" customWidth="1"/>
    <col min="16131" max="16131" width="13.5546875" style="306" customWidth="1"/>
    <col min="16132" max="16132" width="13.5546875" style="306" bestFit="1" customWidth="1"/>
    <col min="16133" max="16133" width="12" style="306" bestFit="1" customWidth="1"/>
    <col min="16134" max="16134" width="13.5546875" style="306" bestFit="1" customWidth="1"/>
    <col min="16135" max="16135" width="12" style="306" bestFit="1" customWidth="1"/>
    <col min="16136" max="16136" width="13.5546875" style="306" bestFit="1" customWidth="1"/>
    <col min="16137" max="16137" width="9.88671875" style="306" bestFit="1" customWidth="1"/>
    <col min="16138" max="16138" width="11" style="306" bestFit="1" customWidth="1"/>
    <col min="16139" max="16139" width="12.21875" style="306" bestFit="1" customWidth="1"/>
    <col min="16140" max="16140" width="12" style="306" customWidth="1"/>
    <col min="16141" max="16141" width="12.21875" style="306" bestFit="1" customWidth="1"/>
    <col min="16142" max="16142" width="13.5546875" style="306" bestFit="1" customWidth="1"/>
    <col min="16143" max="16384" width="9.21875" style="306"/>
  </cols>
  <sheetData>
    <row r="1" spans="1:8" s="309" customFormat="1" ht="15.75">
      <c r="A1" s="307" t="s">
        <v>618</v>
      </c>
      <c r="C1" s="307" t="s">
        <v>619</v>
      </c>
      <c r="D1" s="307" t="s">
        <v>620</v>
      </c>
      <c r="E1" s="307" t="s">
        <v>621</v>
      </c>
      <c r="F1" s="307" t="s">
        <v>622</v>
      </c>
      <c r="G1" s="307" t="s">
        <v>623</v>
      </c>
      <c r="H1" s="307" t="s">
        <v>624</v>
      </c>
    </row>
    <row r="2" spans="1:8">
      <c r="A2" s="315" t="s">
        <v>625</v>
      </c>
      <c r="B2" s="306" t="s">
        <v>626</v>
      </c>
      <c r="C2" s="310">
        <v>145238.10999999999</v>
      </c>
      <c r="D2" s="310">
        <v>124895.8</v>
      </c>
      <c r="E2" s="310">
        <v>27134.52</v>
      </c>
      <c r="F2" s="310"/>
      <c r="G2" s="310"/>
      <c r="H2" s="310">
        <f>SUM(D2:G2)</f>
        <v>152030.32</v>
      </c>
    </row>
    <row r="3" spans="1:8">
      <c r="A3" s="315" t="s">
        <v>627</v>
      </c>
      <c r="B3" s="306" t="s">
        <v>628</v>
      </c>
      <c r="C3" s="310">
        <v>8628.92</v>
      </c>
      <c r="D3" s="310">
        <v>1839.27</v>
      </c>
      <c r="E3" s="310"/>
      <c r="F3" s="310"/>
      <c r="G3" s="310"/>
      <c r="H3" s="310">
        <f t="shared" ref="H3:H15" si="0">SUM(D3:G3)</f>
        <v>1839.27</v>
      </c>
    </row>
    <row r="4" spans="1:8">
      <c r="A4" s="315" t="s">
        <v>629</v>
      </c>
      <c r="B4" s="306" t="s">
        <v>630</v>
      </c>
      <c r="C4" s="310">
        <v>38289.29</v>
      </c>
      <c r="D4" s="310">
        <v>29314.03</v>
      </c>
      <c r="E4" s="310"/>
      <c r="F4" s="310"/>
      <c r="G4" s="310"/>
      <c r="H4" s="310">
        <f t="shared" si="0"/>
        <v>29314.03</v>
      </c>
    </row>
    <row r="5" spans="1:8">
      <c r="A5" s="315" t="s">
        <v>631</v>
      </c>
      <c r="B5" s="306" t="s">
        <v>632</v>
      </c>
      <c r="C5" s="310">
        <v>38645.43</v>
      </c>
      <c r="D5" s="310">
        <v>36133.96</v>
      </c>
      <c r="E5" s="310"/>
      <c r="F5" s="310"/>
      <c r="G5" s="310"/>
      <c r="H5" s="310">
        <f t="shared" si="0"/>
        <v>36133.96</v>
      </c>
    </row>
    <row r="6" spans="1:8">
      <c r="A6" s="315" t="s">
        <v>633</v>
      </c>
      <c r="B6" s="306" t="s">
        <v>634</v>
      </c>
      <c r="C6" s="310">
        <v>327322.89</v>
      </c>
      <c r="D6" s="310">
        <v>300389.64</v>
      </c>
      <c r="E6" s="310">
        <v>11699.11</v>
      </c>
      <c r="F6" s="310"/>
      <c r="G6" s="310"/>
      <c r="H6" s="310">
        <f t="shared" si="0"/>
        <v>312088.75</v>
      </c>
    </row>
    <row r="7" spans="1:8">
      <c r="A7" s="315" t="s">
        <v>635</v>
      </c>
      <c r="B7" s="306" t="s">
        <v>636</v>
      </c>
      <c r="C7" s="310">
        <v>25000</v>
      </c>
      <c r="D7" s="310"/>
      <c r="E7" s="310">
        <v>0</v>
      </c>
      <c r="F7" s="310">
        <v>0</v>
      </c>
      <c r="G7" s="310">
        <v>0</v>
      </c>
      <c r="H7" s="310">
        <f t="shared" si="0"/>
        <v>0</v>
      </c>
    </row>
    <row r="8" spans="1:8">
      <c r="A8" s="315" t="s">
        <v>637</v>
      </c>
      <c r="B8" s="306" t="s">
        <v>638</v>
      </c>
      <c r="C8" s="310">
        <v>30396.05</v>
      </c>
      <c r="D8" s="310">
        <v>21867.25</v>
      </c>
      <c r="E8" s="310"/>
      <c r="F8" s="310"/>
      <c r="G8" s="310"/>
      <c r="H8" s="310">
        <f t="shared" si="0"/>
        <v>21867.25</v>
      </c>
    </row>
    <row r="9" spans="1:8">
      <c r="A9" s="315" t="s">
        <v>639</v>
      </c>
      <c r="B9" s="306" t="s">
        <v>640</v>
      </c>
      <c r="C9" s="310">
        <v>44339.91</v>
      </c>
      <c r="D9" s="310">
        <v>16193.76</v>
      </c>
      <c r="E9" s="310"/>
      <c r="F9" s="310"/>
      <c r="G9" s="310"/>
      <c r="H9" s="310">
        <f t="shared" si="0"/>
        <v>16193.76</v>
      </c>
    </row>
    <row r="10" spans="1:8">
      <c r="A10" s="315" t="s">
        <v>641</v>
      </c>
      <c r="B10" s="306" t="s">
        <v>642</v>
      </c>
      <c r="C10" s="310">
        <v>1625000</v>
      </c>
      <c r="D10" s="310"/>
      <c r="E10" s="310">
        <v>90.6</v>
      </c>
      <c r="F10" s="310">
        <v>2295463.39</v>
      </c>
      <c r="G10" s="310">
        <v>0</v>
      </c>
      <c r="H10" s="310">
        <f t="shared" si="0"/>
        <v>2295553.9900000002</v>
      </c>
    </row>
    <row r="11" spans="1:8">
      <c r="A11" s="315" t="s">
        <v>643</v>
      </c>
      <c r="B11" s="306" t="s">
        <v>644</v>
      </c>
      <c r="C11" s="310">
        <v>280268.79999999999</v>
      </c>
      <c r="D11" s="310"/>
      <c r="E11" s="310"/>
      <c r="F11" s="310">
        <v>291727.59000000003</v>
      </c>
      <c r="G11" s="310"/>
      <c r="H11" s="310">
        <f t="shared" si="0"/>
        <v>291727.59000000003</v>
      </c>
    </row>
    <row r="12" spans="1:8">
      <c r="A12" s="315" t="s">
        <v>645</v>
      </c>
      <c r="B12" s="306" t="s">
        <v>646</v>
      </c>
      <c r="C12" s="310">
        <v>120000</v>
      </c>
      <c r="D12" s="310"/>
      <c r="E12" s="310">
        <v>54083.02</v>
      </c>
      <c r="F12" s="310">
        <v>31142.69</v>
      </c>
      <c r="G12" s="310">
        <v>14173.74</v>
      </c>
      <c r="H12" s="310">
        <f t="shared" si="0"/>
        <v>99399.45</v>
      </c>
    </row>
    <row r="13" spans="1:8">
      <c r="A13" s="315" t="s">
        <v>647</v>
      </c>
      <c r="B13" s="306" t="s">
        <v>648</v>
      </c>
      <c r="C13" s="310">
        <v>22835.69</v>
      </c>
      <c r="D13" s="310"/>
      <c r="E13" s="310"/>
      <c r="F13" s="310">
        <v>159348</v>
      </c>
      <c r="G13" s="310">
        <v>0</v>
      </c>
      <c r="H13" s="310">
        <f t="shared" si="0"/>
        <v>159348</v>
      </c>
    </row>
    <row r="14" spans="1:8">
      <c r="A14" s="315" t="s">
        <v>649</v>
      </c>
      <c r="B14" s="306" t="s">
        <v>650</v>
      </c>
      <c r="C14" s="310">
        <v>1671357.14</v>
      </c>
      <c r="D14" s="310"/>
      <c r="E14" s="310"/>
      <c r="F14" s="310">
        <v>3036713.42</v>
      </c>
      <c r="G14" s="310">
        <v>417442.56</v>
      </c>
      <c r="H14" s="310">
        <f t="shared" si="0"/>
        <v>3454155.98</v>
      </c>
    </row>
    <row r="15" spans="1:8">
      <c r="A15" s="315" t="s">
        <v>651</v>
      </c>
      <c r="B15" s="306" t="s">
        <v>652</v>
      </c>
      <c r="C15" s="310">
        <v>118443.07</v>
      </c>
      <c r="D15" s="310"/>
      <c r="E15" s="310">
        <v>4885.71</v>
      </c>
      <c r="F15" s="310">
        <v>9899.92</v>
      </c>
      <c r="G15" s="310">
        <v>164997.35</v>
      </c>
      <c r="H15" s="310">
        <f t="shared" si="0"/>
        <v>179782.98</v>
      </c>
    </row>
    <row r="16" spans="1:8">
      <c r="C16" s="310"/>
      <c r="D16" s="310"/>
      <c r="E16" s="310"/>
      <c r="F16" s="310"/>
      <c r="G16" s="310"/>
      <c r="H16" s="310"/>
    </row>
    <row r="17" spans="1:14">
      <c r="C17" s="310"/>
      <c r="D17" s="310"/>
      <c r="E17" s="310"/>
      <c r="F17" s="310"/>
      <c r="G17" s="310"/>
      <c r="H17" s="310"/>
    </row>
    <row r="18" spans="1:14">
      <c r="C18" s="310"/>
      <c r="D18" s="310"/>
      <c r="E18" s="310"/>
      <c r="F18" s="310"/>
      <c r="G18" s="310"/>
      <c r="H18" s="310"/>
    </row>
    <row r="19" spans="1:14">
      <c r="C19" s="310"/>
      <c r="D19" s="310"/>
      <c r="E19" s="310"/>
      <c r="F19" s="310"/>
    </row>
    <row r="20" spans="1:14" s="309" customFormat="1" ht="15.75">
      <c r="A20" s="307"/>
      <c r="C20" s="311"/>
      <c r="D20" s="311">
        <f>SUM(D2:D15)</f>
        <v>530633.71</v>
      </c>
      <c r="E20" s="311">
        <f>SUM(E2:E15)</f>
        <v>97892.96</v>
      </c>
      <c r="F20" s="311">
        <f>SUM(F2:F15)</f>
        <v>5824295.0099999998</v>
      </c>
      <c r="G20" s="311">
        <f>SUM(G2:G15)</f>
        <v>596613.65</v>
      </c>
      <c r="H20" s="311">
        <f>SUM(H2:H15)</f>
        <v>7049435.3300000001</v>
      </c>
    </row>
    <row r="21" spans="1:14">
      <c r="C21" s="310"/>
      <c r="D21" s="310"/>
      <c r="E21" s="310"/>
      <c r="F21" s="310"/>
      <c r="G21" s="310"/>
      <c r="H21" s="310"/>
    </row>
    <row r="22" spans="1:14">
      <c r="C22" s="310"/>
      <c r="D22" s="310"/>
      <c r="E22" s="310"/>
      <c r="F22" s="310"/>
    </row>
    <row r="23" spans="1:14" s="316" customFormat="1" ht="15.75">
      <c r="B23" s="316" t="s">
        <v>653</v>
      </c>
      <c r="C23" s="313" t="s">
        <v>654</v>
      </c>
      <c r="D23" s="313" t="s">
        <v>655</v>
      </c>
      <c r="E23" s="313" t="s">
        <v>656</v>
      </c>
      <c r="F23" s="313" t="s">
        <v>656</v>
      </c>
      <c r="G23" s="313" t="s">
        <v>657</v>
      </c>
      <c r="H23" s="313" t="s">
        <v>655</v>
      </c>
      <c r="I23" s="313" t="s">
        <v>656</v>
      </c>
      <c r="J23" s="313" t="s">
        <v>656</v>
      </c>
      <c r="K23" s="313" t="s">
        <v>658</v>
      </c>
      <c r="L23" s="313" t="s">
        <v>658</v>
      </c>
      <c r="M23" s="313" t="s">
        <v>654</v>
      </c>
    </row>
    <row r="24" spans="1:14" ht="15.75">
      <c r="B24" s="306" t="s">
        <v>659</v>
      </c>
      <c r="C24" s="307">
        <v>3520</v>
      </c>
      <c r="D24" s="317" t="s">
        <v>660</v>
      </c>
      <c r="E24" s="307">
        <v>3550</v>
      </c>
      <c r="F24" s="307">
        <v>3560</v>
      </c>
      <c r="G24" s="317" t="s">
        <v>661</v>
      </c>
      <c r="H24" s="317" t="s">
        <v>662</v>
      </c>
      <c r="I24" s="307">
        <v>3650</v>
      </c>
      <c r="J24" s="307">
        <v>3660</v>
      </c>
      <c r="K24" s="307">
        <v>3670</v>
      </c>
      <c r="L24" s="307">
        <v>3680</v>
      </c>
      <c r="M24" s="307">
        <v>3690</v>
      </c>
    </row>
    <row r="25" spans="1:14">
      <c r="A25" s="315" t="s">
        <v>625</v>
      </c>
      <c r="B25" s="306" t="s">
        <v>663</v>
      </c>
      <c r="C25" s="310"/>
      <c r="D25" s="310"/>
      <c r="E25" s="310"/>
      <c r="F25" s="310"/>
      <c r="G25" s="310"/>
      <c r="H25" s="310"/>
      <c r="I25" s="310">
        <f>266.68+57.94</f>
        <v>324.62</v>
      </c>
      <c r="J25" s="310">
        <f>9742.01+2116.52</f>
        <v>11858.53</v>
      </c>
      <c r="K25" s="310">
        <f>85359.83+18545.04</f>
        <v>103904.87</v>
      </c>
      <c r="L25" s="310">
        <f>28080.89+6100.78</f>
        <v>34181.67</v>
      </c>
      <c r="M25" s="310">
        <f>1446.39+314.24</f>
        <v>1760.63</v>
      </c>
    </row>
    <row r="26" spans="1:14">
      <c r="A26" s="315" t="s">
        <v>627</v>
      </c>
      <c r="B26" s="306" t="s">
        <v>586</v>
      </c>
      <c r="C26" s="310"/>
      <c r="D26" s="310"/>
      <c r="E26" s="310"/>
      <c r="F26" s="310"/>
      <c r="G26" s="310"/>
      <c r="H26" s="310"/>
      <c r="I26" s="310"/>
      <c r="J26" s="310"/>
      <c r="K26" s="310">
        <v>827.87</v>
      </c>
      <c r="L26" s="310">
        <v>762.97</v>
      </c>
      <c r="M26" s="310">
        <v>248.43</v>
      </c>
    </row>
    <row r="27" spans="1:14">
      <c r="A27" s="315" t="s">
        <v>629</v>
      </c>
      <c r="B27" s="306" t="s">
        <v>586</v>
      </c>
      <c r="C27" s="310"/>
      <c r="D27" s="310"/>
      <c r="E27" s="310"/>
      <c r="F27" s="310"/>
      <c r="G27" s="310"/>
      <c r="H27" s="310"/>
      <c r="I27" s="310"/>
      <c r="J27" s="310"/>
      <c r="K27" s="310">
        <v>12979.68</v>
      </c>
      <c r="L27" s="310">
        <v>14481.24</v>
      </c>
      <c r="M27" s="310">
        <v>1853.11</v>
      </c>
    </row>
    <row r="28" spans="1:14">
      <c r="A28" s="315" t="s">
        <v>631</v>
      </c>
      <c r="B28" s="306" t="s">
        <v>586</v>
      </c>
      <c r="C28" s="310"/>
      <c r="D28" s="310"/>
      <c r="E28" s="310"/>
      <c r="F28" s="310"/>
      <c r="G28" s="310"/>
      <c r="H28" s="310"/>
      <c r="I28" s="310"/>
      <c r="J28" s="310"/>
      <c r="K28" s="310">
        <v>20949.25</v>
      </c>
      <c r="L28" s="310">
        <v>12884.35</v>
      </c>
      <c r="M28" s="310">
        <v>2300.36</v>
      </c>
      <c r="N28" s="310"/>
    </row>
    <row r="29" spans="1:14">
      <c r="A29" s="315" t="s">
        <v>633</v>
      </c>
      <c r="B29" s="306" t="s">
        <v>663</v>
      </c>
      <c r="C29" s="310"/>
      <c r="D29" s="310"/>
      <c r="E29" s="310">
        <f>87374.21+3402.92</f>
        <v>90777.13</v>
      </c>
      <c r="F29" s="310">
        <f>209267.23+8150.22</f>
        <v>217417.45</v>
      </c>
      <c r="G29" s="310"/>
      <c r="H29" s="310"/>
      <c r="I29" s="310">
        <f>136.14+5.3</f>
        <v>141.44</v>
      </c>
      <c r="J29" s="310">
        <f>558.86+21.77</f>
        <v>580.63</v>
      </c>
      <c r="K29" s="310"/>
      <c r="L29" s="310"/>
      <c r="M29" s="310">
        <f>3053.2+118.9</f>
        <v>3172.1</v>
      </c>
      <c r="N29" s="310"/>
    </row>
    <row r="30" spans="1:14">
      <c r="A30" s="315" t="s">
        <v>637</v>
      </c>
      <c r="B30" s="306" t="s">
        <v>586</v>
      </c>
      <c r="C30" s="310"/>
      <c r="D30" s="310">
        <v>0.33</v>
      </c>
      <c r="E30" s="310"/>
      <c r="F30" s="310"/>
      <c r="G30" s="310"/>
      <c r="H30" s="310">
        <v>75.08</v>
      </c>
      <c r="I30" s="310">
        <v>15.65</v>
      </c>
      <c r="J30" s="310"/>
      <c r="K30" s="310">
        <v>11957.26</v>
      </c>
      <c r="L30" s="310">
        <v>7879.04</v>
      </c>
      <c r="M30" s="310">
        <v>1939.89</v>
      </c>
      <c r="N30" s="310"/>
    </row>
    <row r="31" spans="1:14">
      <c r="A31" s="315" t="s">
        <v>639</v>
      </c>
      <c r="B31" s="306" t="s">
        <v>586</v>
      </c>
      <c r="C31" s="310"/>
      <c r="D31" s="310"/>
      <c r="E31" s="310">
        <v>14030.15</v>
      </c>
      <c r="F31" s="310"/>
      <c r="G31" s="310"/>
      <c r="H31" s="310"/>
      <c r="I31" s="310">
        <v>2163.61</v>
      </c>
      <c r="J31" s="310"/>
      <c r="K31" s="310"/>
      <c r="L31" s="310"/>
      <c r="M31" s="310"/>
      <c r="N31" s="310"/>
    </row>
    <row r="32" spans="1:14">
      <c r="A32" s="315" t="s">
        <v>641</v>
      </c>
      <c r="B32" s="306" t="s">
        <v>588</v>
      </c>
      <c r="C32" s="310"/>
      <c r="D32" s="310">
        <v>2295553.9900000002</v>
      </c>
      <c r="E32" s="310"/>
      <c r="F32" s="310"/>
      <c r="G32" s="310"/>
      <c r="H32" s="310"/>
      <c r="I32" s="310"/>
      <c r="J32" s="310"/>
      <c r="K32" s="310"/>
      <c r="L32" s="310"/>
      <c r="M32" s="310"/>
      <c r="N32" s="310"/>
    </row>
    <row r="33" spans="1:14">
      <c r="A33" s="315" t="s">
        <v>643</v>
      </c>
      <c r="B33" s="306" t="s">
        <v>588</v>
      </c>
      <c r="C33" s="310"/>
      <c r="D33" s="310"/>
      <c r="E33" s="310">
        <v>194780.43</v>
      </c>
      <c r="F33" s="310">
        <v>93330.08</v>
      </c>
      <c r="G33" s="310"/>
      <c r="H33" s="310"/>
      <c r="I33" s="310">
        <v>303.89</v>
      </c>
      <c r="J33" s="310">
        <v>606.42999999999995</v>
      </c>
      <c r="K33" s="310"/>
      <c r="L33" s="310"/>
      <c r="M33" s="310">
        <v>2706.76</v>
      </c>
      <c r="N33" s="310"/>
    </row>
    <row r="34" spans="1:14">
      <c r="A34" s="315" t="s">
        <v>645</v>
      </c>
      <c r="B34" s="306" t="s">
        <v>589</v>
      </c>
      <c r="C34" s="310"/>
      <c r="D34" s="310"/>
      <c r="E34" s="310"/>
      <c r="F34" s="310"/>
      <c r="G34" s="310">
        <v>99399.45</v>
      </c>
      <c r="H34" s="310"/>
      <c r="I34" s="310"/>
      <c r="J34" s="310"/>
      <c r="K34" s="310"/>
      <c r="L34" s="310"/>
      <c r="M34" s="310"/>
      <c r="N34" s="310"/>
    </row>
    <row r="35" spans="1:14">
      <c r="A35" s="315" t="s">
        <v>647</v>
      </c>
      <c r="B35" s="306" t="s">
        <v>588</v>
      </c>
      <c r="C35" s="310"/>
      <c r="D35" s="310"/>
      <c r="E35" s="310">
        <v>5839.7</v>
      </c>
      <c r="F35" s="310">
        <v>151943.26999999999</v>
      </c>
      <c r="G35" s="310"/>
      <c r="H35" s="310"/>
      <c r="I35" s="310">
        <v>119.39</v>
      </c>
      <c r="J35" s="310">
        <v>268.24</v>
      </c>
      <c r="K35" s="310"/>
      <c r="L35" s="310"/>
      <c r="M35" s="310">
        <v>1177.4000000000001</v>
      </c>
      <c r="N35" s="310"/>
    </row>
    <row r="36" spans="1:14">
      <c r="A36" s="315" t="s">
        <v>649</v>
      </c>
      <c r="B36" s="306" t="s">
        <v>589</v>
      </c>
      <c r="C36" s="310">
        <v>1899785.79</v>
      </c>
      <c r="D36" s="310">
        <v>1139871.47</v>
      </c>
      <c r="E36" s="310"/>
      <c r="F36" s="310">
        <v>34541.56</v>
      </c>
      <c r="G36" s="310"/>
      <c r="H36" s="310"/>
      <c r="I36" s="310"/>
      <c r="J36" s="310"/>
      <c r="K36" s="310">
        <v>379957.16</v>
      </c>
      <c r="L36" s="310"/>
      <c r="M36" s="310"/>
      <c r="N36" s="310"/>
    </row>
    <row r="37" spans="1:14">
      <c r="A37" s="315" t="s">
        <v>651</v>
      </c>
      <c r="B37" s="306" t="s">
        <v>589</v>
      </c>
      <c r="C37" s="310"/>
      <c r="D37" s="310"/>
      <c r="E37" s="310">
        <v>14382.64</v>
      </c>
      <c r="F37" s="310">
        <v>161804.68</v>
      </c>
      <c r="G37" s="310"/>
      <c r="H37" s="310"/>
      <c r="I37" s="310"/>
      <c r="J37" s="310">
        <v>1797.83</v>
      </c>
      <c r="K37" s="310"/>
      <c r="L37" s="310"/>
      <c r="M37" s="310">
        <v>1797.83</v>
      </c>
      <c r="N37" s="310"/>
    </row>
    <row r="38" spans="1:14">
      <c r="C38" s="310"/>
      <c r="D38" s="310"/>
      <c r="E38" s="310"/>
      <c r="F38" s="310"/>
      <c r="J38" s="310"/>
      <c r="M38" s="310"/>
      <c r="N38" s="310"/>
    </row>
    <row r="39" spans="1:14">
      <c r="C39" s="310"/>
      <c r="D39" s="310"/>
      <c r="E39" s="310"/>
      <c r="F39" s="310"/>
    </row>
    <row r="40" spans="1:14" s="309" customFormat="1" ht="15.75">
      <c r="A40" s="307" t="s">
        <v>664</v>
      </c>
      <c r="B40" s="311">
        <f>SUM(C40:M40)</f>
        <v>7049435.3299999991</v>
      </c>
      <c r="C40" s="311">
        <f>SUM(C25:C37)</f>
        <v>1899785.79</v>
      </c>
      <c r="D40" s="311">
        <f t="shared" ref="D40:M40" si="1">SUM(D25:D37)</f>
        <v>3435425.79</v>
      </c>
      <c r="E40" s="311">
        <f t="shared" si="1"/>
        <v>319810.05</v>
      </c>
      <c r="F40" s="311">
        <f t="shared" si="1"/>
        <v>659037.04</v>
      </c>
      <c r="G40" s="311">
        <f t="shared" si="1"/>
        <v>99399.45</v>
      </c>
      <c r="H40" s="311">
        <f t="shared" si="1"/>
        <v>75.08</v>
      </c>
      <c r="I40" s="311">
        <f t="shared" si="1"/>
        <v>3068.6</v>
      </c>
      <c r="J40" s="311">
        <f t="shared" si="1"/>
        <v>15111.66</v>
      </c>
      <c r="K40" s="311">
        <f t="shared" si="1"/>
        <v>530576.09</v>
      </c>
      <c r="L40" s="311">
        <f t="shared" si="1"/>
        <v>70189.26999999999</v>
      </c>
      <c r="M40" s="311">
        <f t="shared" si="1"/>
        <v>16956.510000000002</v>
      </c>
    </row>
    <row r="41" spans="1:14">
      <c r="C41" s="310"/>
      <c r="D41" s="310"/>
      <c r="E41" s="310"/>
      <c r="F41" s="310"/>
    </row>
    <row r="42" spans="1:14">
      <c r="A42" s="315">
        <v>2007</v>
      </c>
      <c r="B42" s="306" t="s">
        <v>625</v>
      </c>
      <c r="C42" s="310"/>
      <c r="D42" s="310"/>
      <c r="E42" s="310"/>
      <c r="F42" s="310"/>
      <c r="H42" s="310"/>
      <c r="I42" s="310">
        <v>266.68</v>
      </c>
      <c r="J42" s="310">
        <v>9742.01</v>
      </c>
      <c r="K42" s="310">
        <v>85359.83</v>
      </c>
      <c r="L42" s="310">
        <v>28080.89</v>
      </c>
      <c r="M42" s="310">
        <v>1446.39</v>
      </c>
    </row>
    <row r="43" spans="1:14">
      <c r="B43" s="306" t="s">
        <v>627</v>
      </c>
      <c r="C43" s="310"/>
      <c r="D43" s="310"/>
      <c r="E43" s="310"/>
      <c r="F43" s="310"/>
      <c r="H43" s="310"/>
      <c r="I43" s="310"/>
      <c r="J43" s="310"/>
      <c r="K43" s="310">
        <v>827.87</v>
      </c>
      <c r="L43" s="310">
        <v>762.97</v>
      </c>
      <c r="M43" s="310">
        <v>248.43</v>
      </c>
    </row>
    <row r="44" spans="1:14">
      <c r="B44" s="306" t="s">
        <v>629</v>
      </c>
      <c r="C44" s="310"/>
      <c r="D44" s="310"/>
      <c r="E44" s="310"/>
      <c r="F44" s="310"/>
      <c r="H44" s="310"/>
      <c r="I44" s="310"/>
      <c r="J44" s="310"/>
      <c r="K44" s="310">
        <v>12979.68</v>
      </c>
      <c r="L44" s="310">
        <v>14481.24</v>
      </c>
      <c r="M44" s="310">
        <v>1853.11</v>
      </c>
    </row>
    <row r="45" spans="1:14">
      <c r="B45" s="306" t="s">
        <v>631</v>
      </c>
      <c r="C45" s="310"/>
      <c r="D45" s="310"/>
      <c r="E45" s="310"/>
      <c r="F45" s="310"/>
      <c r="H45" s="310"/>
      <c r="I45" s="310"/>
      <c r="J45" s="310"/>
      <c r="K45" s="310">
        <v>20949.25</v>
      </c>
      <c r="L45" s="310">
        <v>12884.35</v>
      </c>
      <c r="M45" s="310">
        <v>2300.36</v>
      </c>
    </row>
    <row r="46" spans="1:14">
      <c r="B46" s="306" t="s">
        <v>633</v>
      </c>
      <c r="C46" s="310"/>
      <c r="D46" s="310"/>
      <c r="E46" s="310">
        <v>87374.21</v>
      </c>
      <c r="F46" s="310">
        <v>209267.23</v>
      </c>
      <c r="H46" s="310"/>
      <c r="I46" s="310">
        <v>136.13999999999999</v>
      </c>
      <c r="J46" s="310">
        <v>558.86</v>
      </c>
      <c r="K46" s="310"/>
      <c r="L46" s="310"/>
      <c r="M46" s="310">
        <v>3053.2</v>
      </c>
    </row>
    <row r="47" spans="1:14">
      <c r="B47" s="306" t="s">
        <v>637</v>
      </c>
      <c r="C47" s="310"/>
      <c r="D47" s="310">
        <v>0.33</v>
      </c>
      <c r="E47" s="310"/>
      <c r="F47" s="310"/>
      <c r="H47" s="310">
        <v>75.08</v>
      </c>
      <c r="I47" s="310">
        <v>15.65</v>
      </c>
      <c r="J47" s="310"/>
      <c r="K47" s="310">
        <v>11957.26</v>
      </c>
      <c r="L47" s="310">
        <v>7879.04</v>
      </c>
      <c r="M47" s="310">
        <v>1939.89</v>
      </c>
    </row>
    <row r="48" spans="1:14">
      <c r="B48" s="306" t="s">
        <v>639</v>
      </c>
      <c r="C48" s="310"/>
      <c r="D48" s="310"/>
      <c r="E48" s="310">
        <v>14030.15</v>
      </c>
      <c r="F48" s="310"/>
      <c r="H48" s="310"/>
      <c r="I48" s="310">
        <v>2163.61</v>
      </c>
      <c r="J48" s="310"/>
      <c r="K48" s="310"/>
      <c r="L48" s="310"/>
      <c r="M48" s="310"/>
    </row>
    <row r="49" spans="1:13">
      <c r="C49" s="310"/>
      <c r="D49" s="310"/>
      <c r="E49" s="310"/>
      <c r="F49" s="310"/>
      <c r="H49" s="310"/>
      <c r="I49" s="310"/>
      <c r="J49" s="310"/>
      <c r="K49" s="310"/>
      <c r="L49" s="310"/>
      <c r="M49" s="310"/>
    </row>
    <row r="50" spans="1:13" s="309" customFormat="1" ht="15.75">
      <c r="A50" s="307"/>
      <c r="B50" s="309" t="s">
        <v>665</v>
      </c>
      <c r="C50" s="311">
        <f>SUM(C42:C48)</f>
        <v>0</v>
      </c>
      <c r="D50" s="311">
        <f t="shared" ref="D50:M50" si="2">SUM(D42:D48)</f>
        <v>0.33</v>
      </c>
      <c r="E50" s="311">
        <f t="shared" si="2"/>
        <v>101404.36</v>
      </c>
      <c r="F50" s="311">
        <f t="shared" si="2"/>
        <v>209267.23</v>
      </c>
      <c r="G50" s="311">
        <f t="shared" si="2"/>
        <v>0</v>
      </c>
      <c r="H50" s="311">
        <f t="shared" si="2"/>
        <v>75.08</v>
      </c>
      <c r="I50" s="311">
        <f t="shared" si="2"/>
        <v>2582.08</v>
      </c>
      <c r="J50" s="311">
        <f t="shared" si="2"/>
        <v>10300.870000000001</v>
      </c>
      <c r="K50" s="311">
        <f t="shared" si="2"/>
        <v>132073.89000000001</v>
      </c>
      <c r="L50" s="311">
        <f t="shared" si="2"/>
        <v>64088.49</v>
      </c>
      <c r="M50" s="311">
        <f t="shared" si="2"/>
        <v>10841.380000000001</v>
      </c>
    </row>
    <row r="51" spans="1:13">
      <c r="C51" s="310"/>
      <c r="D51" s="310"/>
      <c r="E51" s="310"/>
      <c r="F51" s="310"/>
      <c r="H51" s="310"/>
      <c r="I51" s="310"/>
      <c r="J51" s="310"/>
      <c r="K51" s="310"/>
      <c r="L51" s="310"/>
      <c r="M51" s="310"/>
    </row>
    <row r="52" spans="1:13">
      <c r="A52" s="315">
        <v>2008</v>
      </c>
      <c r="B52" s="306" t="s">
        <v>625</v>
      </c>
      <c r="C52" s="310"/>
      <c r="D52" s="310"/>
      <c r="E52" s="310"/>
      <c r="F52" s="310"/>
      <c r="H52" s="310"/>
      <c r="I52" s="310">
        <v>57.94</v>
      </c>
      <c r="J52" s="310">
        <v>2116.52</v>
      </c>
      <c r="K52" s="310">
        <v>18545.04</v>
      </c>
      <c r="L52" s="310">
        <v>6100.78</v>
      </c>
      <c r="M52" s="310">
        <v>314.24</v>
      </c>
    </row>
    <row r="53" spans="1:13">
      <c r="B53" s="306" t="s">
        <v>633</v>
      </c>
      <c r="C53" s="310"/>
      <c r="D53" s="310"/>
      <c r="E53" s="310">
        <v>3402.92</v>
      </c>
      <c r="F53" s="310">
        <v>8150.22</v>
      </c>
      <c r="H53" s="310"/>
      <c r="I53" s="310">
        <v>5.3</v>
      </c>
      <c r="J53" s="310">
        <v>21.77</v>
      </c>
      <c r="K53" s="310"/>
      <c r="L53" s="310"/>
      <c r="M53" s="310">
        <v>118.9</v>
      </c>
    </row>
    <row r="54" spans="1:13">
      <c r="C54" s="310"/>
      <c r="D54" s="310"/>
      <c r="E54" s="310"/>
      <c r="F54" s="310"/>
      <c r="H54" s="310"/>
      <c r="I54" s="310"/>
      <c r="J54" s="310"/>
      <c r="K54" s="310"/>
      <c r="L54" s="310"/>
      <c r="M54" s="310"/>
    </row>
    <row r="55" spans="1:13" s="309" customFormat="1" ht="15.75">
      <c r="A55" s="307"/>
      <c r="B55" s="309" t="s">
        <v>666</v>
      </c>
      <c r="C55" s="311">
        <f>C52+C53</f>
        <v>0</v>
      </c>
      <c r="D55" s="311">
        <f t="shared" ref="D55:M55" si="3">D52+D53</f>
        <v>0</v>
      </c>
      <c r="E55" s="311">
        <f t="shared" si="3"/>
        <v>3402.92</v>
      </c>
      <c r="F55" s="311">
        <f t="shared" si="3"/>
        <v>8150.22</v>
      </c>
      <c r="G55" s="311">
        <f t="shared" si="3"/>
        <v>0</v>
      </c>
      <c r="H55" s="311">
        <f t="shared" si="3"/>
        <v>0</v>
      </c>
      <c r="I55" s="311">
        <f t="shared" si="3"/>
        <v>63.239999999999995</v>
      </c>
      <c r="J55" s="311">
        <f t="shared" si="3"/>
        <v>2138.29</v>
      </c>
      <c r="K55" s="311">
        <f t="shared" si="3"/>
        <v>18545.04</v>
      </c>
      <c r="L55" s="311">
        <f t="shared" si="3"/>
        <v>6100.78</v>
      </c>
      <c r="M55" s="311">
        <f t="shared" si="3"/>
        <v>433.14</v>
      </c>
    </row>
    <row r="56" spans="1:13">
      <c r="C56" s="310"/>
      <c r="D56" s="310"/>
      <c r="E56" s="310"/>
      <c r="F56" s="310"/>
      <c r="H56" s="310"/>
      <c r="I56" s="310"/>
      <c r="J56" s="310"/>
      <c r="K56" s="310"/>
      <c r="L56" s="310"/>
      <c r="M56" s="310"/>
    </row>
    <row r="57" spans="1:13">
      <c r="C57" s="310"/>
      <c r="D57" s="310"/>
      <c r="E57" s="310"/>
      <c r="F57" s="310"/>
    </row>
    <row r="58" spans="1:13">
      <c r="A58" s="315">
        <v>2009</v>
      </c>
      <c r="B58" s="306" t="s">
        <v>641</v>
      </c>
      <c r="C58" s="310"/>
      <c r="D58" s="310">
        <v>2295553.9900000002</v>
      </c>
      <c r="E58" s="310"/>
      <c r="F58" s="310"/>
    </row>
    <row r="59" spans="1:13">
      <c r="B59" s="306" t="s">
        <v>643</v>
      </c>
      <c r="C59" s="310"/>
      <c r="D59" s="310"/>
      <c r="E59" s="310">
        <v>194780.43</v>
      </c>
      <c r="F59" s="310">
        <v>93330.08</v>
      </c>
      <c r="G59" s="310"/>
      <c r="H59" s="310"/>
      <c r="I59" s="310">
        <v>303.89</v>
      </c>
      <c r="J59" s="310">
        <v>606.42999999999995</v>
      </c>
      <c r="K59" s="310"/>
      <c r="L59" s="310"/>
      <c r="M59" s="310">
        <v>2706.76</v>
      </c>
    </row>
    <row r="60" spans="1:13">
      <c r="B60" s="306" t="s">
        <v>647</v>
      </c>
      <c r="C60" s="310"/>
      <c r="D60" s="310"/>
      <c r="E60" s="310">
        <v>5839.7</v>
      </c>
      <c r="F60" s="310">
        <v>151943.26999999999</v>
      </c>
      <c r="G60" s="310"/>
      <c r="H60" s="310"/>
      <c r="I60" s="310">
        <v>119.39</v>
      </c>
      <c r="J60" s="310">
        <v>268.24</v>
      </c>
      <c r="K60" s="310"/>
      <c r="L60" s="310"/>
      <c r="M60" s="310">
        <v>1177.4000000000001</v>
      </c>
    </row>
    <row r="61" spans="1:13">
      <c r="C61" s="310"/>
      <c r="D61" s="310"/>
      <c r="E61" s="310"/>
      <c r="F61" s="310"/>
      <c r="G61" s="310"/>
      <c r="H61" s="310"/>
      <c r="I61" s="310"/>
      <c r="J61" s="310"/>
      <c r="K61" s="310"/>
      <c r="L61" s="310"/>
      <c r="M61" s="310"/>
    </row>
    <row r="62" spans="1:13" s="309" customFormat="1" ht="15.75">
      <c r="A62" s="307"/>
      <c r="B62" s="309" t="s">
        <v>667</v>
      </c>
      <c r="C62" s="311">
        <f>SUM(C58:C60)</f>
        <v>0</v>
      </c>
      <c r="D62" s="311">
        <f t="shared" ref="D62:M62" si="4">SUM(D58:D60)</f>
        <v>2295553.9900000002</v>
      </c>
      <c r="E62" s="311">
        <f t="shared" si="4"/>
        <v>200620.13</v>
      </c>
      <c r="F62" s="311">
        <f t="shared" si="4"/>
        <v>245273.34999999998</v>
      </c>
      <c r="G62" s="311">
        <f t="shared" si="4"/>
        <v>0</v>
      </c>
      <c r="H62" s="311">
        <f t="shared" si="4"/>
        <v>0</v>
      </c>
      <c r="I62" s="311">
        <f t="shared" si="4"/>
        <v>423.28</v>
      </c>
      <c r="J62" s="311">
        <f t="shared" si="4"/>
        <v>874.67</v>
      </c>
      <c r="K62" s="311">
        <f t="shared" si="4"/>
        <v>0</v>
      </c>
      <c r="L62" s="311">
        <f t="shared" si="4"/>
        <v>0</v>
      </c>
      <c r="M62" s="311">
        <f t="shared" si="4"/>
        <v>3884.1600000000003</v>
      </c>
    </row>
    <row r="63" spans="1:13">
      <c r="C63" s="310"/>
      <c r="D63" s="310"/>
      <c r="E63" s="310"/>
      <c r="F63" s="310"/>
      <c r="G63" s="310"/>
      <c r="H63" s="310"/>
      <c r="I63" s="310"/>
      <c r="J63" s="310"/>
      <c r="K63" s="310"/>
      <c r="L63" s="310"/>
      <c r="M63" s="310"/>
    </row>
    <row r="64" spans="1:13">
      <c r="C64" s="310"/>
      <c r="D64" s="310"/>
      <c r="E64" s="310"/>
      <c r="F64" s="310"/>
      <c r="G64" s="310"/>
      <c r="H64" s="310"/>
      <c r="I64" s="310"/>
      <c r="J64" s="310"/>
      <c r="K64" s="310"/>
      <c r="L64" s="310"/>
      <c r="M64" s="310"/>
    </row>
    <row r="65" spans="1:13">
      <c r="A65" s="315">
        <v>2010</v>
      </c>
      <c r="B65" s="306" t="s">
        <v>645</v>
      </c>
      <c r="C65" s="310"/>
      <c r="D65" s="310"/>
      <c r="E65" s="310"/>
      <c r="F65" s="310"/>
      <c r="G65" s="310">
        <v>99399.45</v>
      </c>
      <c r="H65" s="310"/>
      <c r="I65" s="310"/>
      <c r="J65" s="310"/>
      <c r="K65" s="310"/>
      <c r="L65" s="310"/>
      <c r="M65" s="310"/>
    </row>
    <row r="66" spans="1:13">
      <c r="B66" s="306" t="s">
        <v>649</v>
      </c>
      <c r="C66" s="310">
        <v>1899785.79</v>
      </c>
      <c r="D66" s="310">
        <v>1139871.47</v>
      </c>
      <c r="E66" s="310"/>
      <c r="F66" s="310">
        <v>34541.56</v>
      </c>
      <c r="G66" s="310"/>
      <c r="H66" s="310"/>
      <c r="I66" s="310"/>
      <c r="J66" s="310"/>
      <c r="K66" s="310">
        <v>379957.16</v>
      </c>
      <c r="L66" s="310"/>
      <c r="M66" s="310"/>
    </row>
    <row r="67" spans="1:13">
      <c r="B67" s="306" t="s">
        <v>651</v>
      </c>
      <c r="C67" s="310"/>
      <c r="D67" s="310"/>
      <c r="E67" s="310">
        <v>14382.64</v>
      </c>
      <c r="F67" s="310">
        <v>161804.68</v>
      </c>
      <c r="G67" s="310"/>
      <c r="H67" s="310"/>
      <c r="I67" s="310"/>
      <c r="J67" s="310">
        <v>1797.83</v>
      </c>
      <c r="K67" s="310"/>
      <c r="L67" s="310"/>
      <c r="M67" s="310">
        <v>1797.83</v>
      </c>
    </row>
    <row r="68" spans="1:13">
      <c r="C68" s="310"/>
      <c r="D68" s="310"/>
      <c r="E68" s="310"/>
      <c r="F68" s="310"/>
    </row>
    <row r="69" spans="1:13" s="309" customFormat="1" ht="15.75">
      <c r="A69" s="307"/>
      <c r="B69" s="309" t="s">
        <v>668</v>
      </c>
      <c r="C69" s="311">
        <f>SUM(C65:C67)</f>
        <v>1899785.79</v>
      </c>
      <c r="D69" s="311">
        <f t="shared" ref="D69:M69" si="5">SUM(D65:D67)</f>
        <v>1139871.47</v>
      </c>
      <c r="E69" s="311">
        <f t="shared" si="5"/>
        <v>14382.64</v>
      </c>
      <c r="F69" s="311">
        <f t="shared" si="5"/>
        <v>196346.23999999999</v>
      </c>
      <c r="G69" s="311">
        <f t="shared" si="5"/>
        <v>99399.45</v>
      </c>
      <c r="H69" s="311">
        <f t="shared" si="5"/>
        <v>0</v>
      </c>
      <c r="I69" s="311">
        <f t="shared" si="5"/>
        <v>0</v>
      </c>
      <c r="J69" s="311">
        <f t="shared" si="5"/>
        <v>1797.83</v>
      </c>
      <c r="K69" s="311">
        <f t="shared" si="5"/>
        <v>379957.16</v>
      </c>
      <c r="L69" s="311">
        <f t="shared" si="5"/>
        <v>0</v>
      </c>
      <c r="M69" s="311">
        <f t="shared" si="5"/>
        <v>1797.83</v>
      </c>
    </row>
    <row r="70" spans="1:13">
      <c r="C70" s="310"/>
      <c r="D70" s="310"/>
      <c r="E70" s="310"/>
      <c r="F70" s="310"/>
    </row>
    <row r="71" spans="1:13" s="309" customFormat="1" ht="15.75">
      <c r="A71" s="307"/>
      <c r="B71" s="309" t="s">
        <v>669</v>
      </c>
      <c r="C71" s="311">
        <f>C50+C55+C62+C69</f>
        <v>1899785.79</v>
      </c>
      <c r="D71" s="311">
        <f t="shared" ref="D71:M71" si="6">D50+D55+D62+D69</f>
        <v>3435425.79</v>
      </c>
      <c r="E71" s="311">
        <f t="shared" si="6"/>
        <v>319810.05000000005</v>
      </c>
      <c r="F71" s="311">
        <f t="shared" si="6"/>
        <v>659037.04</v>
      </c>
      <c r="G71" s="311">
        <f t="shared" si="6"/>
        <v>99399.45</v>
      </c>
      <c r="H71" s="311">
        <f t="shared" si="6"/>
        <v>75.08</v>
      </c>
      <c r="I71" s="311">
        <f t="shared" si="6"/>
        <v>3068.5999999999995</v>
      </c>
      <c r="J71" s="311">
        <f t="shared" si="6"/>
        <v>15111.66</v>
      </c>
      <c r="K71" s="311">
        <f t="shared" si="6"/>
        <v>530576.09</v>
      </c>
      <c r="L71" s="311">
        <f t="shared" si="6"/>
        <v>70189.27</v>
      </c>
      <c r="M71" s="311">
        <f t="shared" si="6"/>
        <v>16956.510000000002</v>
      </c>
    </row>
    <row r="72" spans="1:13">
      <c r="C72" s="310"/>
      <c r="D72" s="310"/>
      <c r="E72" s="310"/>
      <c r="F72" s="310"/>
    </row>
    <row r="73" spans="1:13">
      <c r="C73" s="310"/>
      <c r="D73" s="310"/>
      <c r="E73" s="310"/>
      <c r="F73" s="310"/>
    </row>
    <row r="74" spans="1:13">
      <c r="C74" s="310"/>
      <c r="D74" s="310"/>
      <c r="E74" s="310"/>
      <c r="F74" s="310"/>
    </row>
    <row r="75" spans="1:13">
      <c r="C75" s="310"/>
      <c r="D75" s="310"/>
      <c r="E75" s="310"/>
      <c r="F75" s="310"/>
    </row>
    <row r="76" spans="1:13">
      <c r="C76" s="310"/>
      <c r="D76" s="310"/>
      <c r="E76" s="310"/>
      <c r="F76" s="310"/>
    </row>
    <row r="77" spans="1:13">
      <c r="C77" s="310"/>
      <c r="D77" s="310"/>
      <c r="E77" s="310"/>
      <c r="F77" s="310"/>
    </row>
    <row r="78" spans="1:13">
      <c r="C78" s="310"/>
      <c r="D78" s="310"/>
      <c r="E78" s="310"/>
      <c r="F78" s="310"/>
    </row>
    <row r="79" spans="1:13">
      <c r="C79" s="310"/>
      <c r="D79" s="310"/>
      <c r="E79" s="310"/>
      <c r="F79" s="310"/>
    </row>
    <row r="80" spans="1:13">
      <c r="C80" s="310"/>
      <c r="D80" s="310"/>
      <c r="E80" s="310"/>
      <c r="F80" s="310"/>
    </row>
    <row r="81" spans="1:6">
      <c r="A81" s="306"/>
      <c r="C81" s="310"/>
      <c r="D81" s="310"/>
      <c r="E81" s="310"/>
      <c r="F81" s="310"/>
    </row>
    <row r="82" spans="1:6">
      <c r="A82" s="306"/>
      <c r="C82" s="310"/>
      <c r="D82" s="310"/>
      <c r="E82" s="310"/>
      <c r="F82" s="310"/>
    </row>
    <row r="83" spans="1:6">
      <c r="A83" s="306"/>
      <c r="C83" s="310"/>
      <c r="D83" s="310"/>
      <c r="E83" s="310"/>
      <c r="F83" s="310"/>
    </row>
    <row r="84" spans="1:6">
      <c r="A84" s="306"/>
      <c r="C84" s="310"/>
      <c r="D84" s="310"/>
      <c r="E84" s="310"/>
      <c r="F84" s="310"/>
    </row>
    <row r="85" spans="1:6">
      <c r="A85" s="306"/>
      <c r="C85" s="310"/>
      <c r="D85" s="310"/>
      <c r="E85" s="310"/>
      <c r="F85" s="310"/>
    </row>
    <row r="86" spans="1:6">
      <c r="A86" s="306"/>
      <c r="C86" s="310"/>
      <c r="D86" s="310"/>
      <c r="E86" s="310"/>
      <c r="F86" s="310"/>
    </row>
    <row r="87" spans="1:6">
      <c r="A87" s="306"/>
      <c r="C87" s="310"/>
      <c r="D87" s="310"/>
      <c r="E87" s="310"/>
      <c r="F87" s="310"/>
    </row>
    <row r="88" spans="1:6">
      <c r="A88" s="306"/>
      <c r="C88" s="310"/>
      <c r="D88" s="310"/>
      <c r="E88" s="310"/>
      <c r="F88" s="310"/>
    </row>
    <row r="89" spans="1:6">
      <c r="A89" s="306"/>
      <c r="C89" s="310"/>
      <c r="D89" s="310"/>
      <c r="E89" s="310"/>
      <c r="F89" s="310"/>
    </row>
    <row r="90" spans="1:6">
      <c r="A90" s="306"/>
      <c r="C90" s="310"/>
      <c r="D90" s="310"/>
      <c r="E90" s="310"/>
      <c r="F90" s="310"/>
    </row>
    <row r="91" spans="1:6">
      <c r="A91" s="306"/>
      <c r="C91" s="310"/>
      <c r="D91" s="310"/>
      <c r="E91" s="310"/>
      <c r="F91" s="310"/>
    </row>
    <row r="92" spans="1:6">
      <c r="A92" s="306"/>
      <c r="C92" s="310"/>
      <c r="D92" s="310"/>
      <c r="E92" s="310"/>
      <c r="F92" s="310"/>
    </row>
    <row r="93" spans="1:6">
      <c r="A93" s="306"/>
      <c r="C93" s="310"/>
      <c r="D93" s="310"/>
      <c r="E93" s="310"/>
      <c r="F93" s="310"/>
    </row>
    <row r="94" spans="1:6">
      <c r="A94" s="306"/>
      <c r="C94" s="310"/>
      <c r="D94" s="310"/>
      <c r="E94" s="310"/>
      <c r="F94" s="310"/>
    </row>
    <row r="95" spans="1:6">
      <c r="A95" s="306"/>
      <c r="C95" s="310"/>
      <c r="D95" s="310"/>
      <c r="E95" s="310"/>
      <c r="F95" s="310"/>
    </row>
    <row r="96" spans="1:6">
      <c r="A96" s="306"/>
      <c r="C96" s="310"/>
      <c r="D96" s="310"/>
      <c r="E96" s="310"/>
      <c r="F96" s="310"/>
    </row>
    <row r="97" spans="1:6">
      <c r="A97" s="306"/>
      <c r="C97" s="310"/>
      <c r="D97" s="310"/>
      <c r="E97" s="310"/>
      <c r="F97" s="310"/>
    </row>
    <row r="98" spans="1:6">
      <c r="A98" s="306"/>
      <c r="C98" s="310"/>
      <c r="D98" s="310"/>
      <c r="E98" s="310"/>
      <c r="F98" s="310"/>
    </row>
    <row r="99" spans="1:6">
      <c r="A99" s="306"/>
      <c r="C99" s="310"/>
      <c r="D99" s="310"/>
      <c r="E99" s="310"/>
      <c r="F99" s="310"/>
    </row>
    <row r="100" spans="1:6">
      <c r="A100" s="306"/>
      <c r="C100" s="310"/>
      <c r="D100" s="310"/>
      <c r="E100" s="310"/>
      <c r="F100" s="310"/>
    </row>
    <row r="101" spans="1:6">
      <c r="A101" s="306"/>
      <c r="C101" s="310"/>
      <c r="D101" s="310"/>
      <c r="E101" s="310"/>
      <c r="F101" s="310"/>
    </row>
    <row r="102" spans="1:6">
      <c r="A102" s="306"/>
      <c r="C102" s="310"/>
      <c r="D102" s="310"/>
      <c r="E102" s="310"/>
      <c r="F102" s="310"/>
    </row>
    <row r="103" spans="1:6">
      <c r="A103" s="306"/>
      <c r="C103" s="310"/>
      <c r="D103" s="310"/>
      <c r="E103" s="310"/>
      <c r="F103" s="310"/>
    </row>
    <row r="104" spans="1:6">
      <c r="A104" s="306"/>
      <c r="C104" s="310"/>
      <c r="D104" s="310"/>
      <c r="E104" s="310"/>
      <c r="F104" s="310"/>
    </row>
    <row r="105" spans="1:6">
      <c r="A105" s="306"/>
      <c r="C105" s="310"/>
      <c r="D105" s="310"/>
      <c r="E105" s="310"/>
      <c r="F105" s="310"/>
    </row>
    <row r="106" spans="1:6">
      <c r="A106" s="306"/>
      <c r="C106" s="310"/>
      <c r="D106" s="310"/>
      <c r="E106" s="310"/>
      <c r="F106" s="310"/>
    </row>
    <row r="107" spans="1:6">
      <c r="A107" s="306"/>
      <c r="C107" s="310"/>
      <c r="D107" s="310"/>
      <c r="E107" s="310"/>
      <c r="F107" s="310"/>
    </row>
    <row r="108" spans="1:6">
      <c r="A108" s="306"/>
      <c r="C108" s="310"/>
      <c r="D108" s="310"/>
      <c r="E108" s="310"/>
      <c r="F108" s="310"/>
    </row>
    <row r="109" spans="1:6">
      <c r="A109" s="306"/>
      <c r="C109" s="310"/>
      <c r="D109" s="310"/>
      <c r="E109" s="310"/>
      <c r="F109" s="310"/>
    </row>
    <row r="110" spans="1:6">
      <c r="A110" s="306"/>
      <c r="C110" s="310"/>
      <c r="D110" s="310"/>
      <c r="E110" s="310"/>
      <c r="F110" s="310"/>
    </row>
    <row r="111" spans="1:6">
      <c r="A111" s="306"/>
      <c r="C111" s="310"/>
      <c r="D111" s="310"/>
      <c r="E111" s="310"/>
      <c r="F111" s="310"/>
    </row>
    <row r="112" spans="1:6">
      <c r="A112" s="306"/>
      <c r="C112" s="310"/>
      <c r="D112" s="310"/>
      <c r="E112" s="310"/>
      <c r="F112" s="310"/>
    </row>
    <row r="113" spans="1:6">
      <c r="A113" s="306"/>
      <c r="C113" s="310"/>
      <c r="D113" s="310"/>
      <c r="E113" s="310"/>
      <c r="F113" s="310"/>
    </row>
    <row r="114" spans="1:6">
      <c r="A114" s="306"/>
      <c r="C114" s="310"/>
      <c r="D114" s="310"/>
      <c r="E114" s="310"/>
      <c r="F114" s="310"/>
    </row>
    <row r="115" spans="1:6">
      <c r="A115" s="306"/>
      <c r="C115" s="310"/>
      <c r="D115" s="310"/>
      <c r="E115" s="310"/>
      <c r="F115" s="310"/>
    </row>
    <row r="116" spans="1:6">
      <c r="A116" s="306"/>
      <c r="C116" s="310"/>
      <c r="D116" s="310"/>
      <c r="E116" s="310"/>
      <c r="F116" s="310"/>
    </row>
    <row r="117" spans="1:6">
      <c r="A117" s="306"/>
      <c r="C117" s="310"/>
      <c r="D117" s="310"/>
      <c r="E117" s="310"/>
      <c r="F117" s="310"/>
    </row>
    <row r="118" spans="1:6">
      <c r="A118" s="306"/>
      <c r="C118" s="310"/>
      <c r="D118" s="310"/>
      <c r="E118" s="310"/>
      <c r="F118" s="310"/>
    </row>
    <row r="119" spans="1:6">
      <c r="A119" s="306"/>
      <c r="C119" s="310"/>
      <c r="D119" s="310"/>
      <c r="E119" s="310"/>
      <c r="F119" s="310"/>
    </row>
    <row r="120" spans="1:6">
      <c r="A120" s="306"/>
      <c r="C120" s="310"/>
      <c r="D120" s="310"/>
      <c r="E120" s="310"/>
      <c r="F120" s="310"/>
    </row>
    <row r="121" spans="1:6">
      <c r="A121" s="306"/>
      <c r="C121" s="310"/>
      <c r="D121" s="310"/>
      <c r="E121" s="310"/>
      <c r="F121" s="310"/>
    </row>
    <row r="122" spans="1:6">
      <c r="A122" s="306"/>
      <c r="C122" s="310"/>
      <c r="D122" s="310"/>
      <c r="E122" s="310"/>
      <c r="F122" s="310"/>
    </row>
    <row r="123" spans="1:6">
      <c r="A123" s="306"/>
      <c r="C123" s="310"/>
      <c r="D123" s="310"/>
      <c r="E123" s="310"/>
      <c r="F123" s="310"/>
    </row>
    <row r="124" spans="1:6">
      <c r="A124" s="306"/>
      <c r="C124" s="310"/>
      <c r="D124" s="310"/>
      <c r="E124" s="310"/>
      <c r="F124" s="310"/>
    </row>
    <row r="125" spans="1:6">
      <c r="A125" s="306"/>
      <c r="C125" s="310"/>
      <c r="D125" s="310"/>
      <c r="E125" s="310"/>
      <c r="F125" s="310"/>
    </row>
    <row r="126" spans="1:6">
      <c r="A126" s="306"/>
      <c r="C126" s="310"/>
      <c r="D126" s="310"/>
      <c r="E126" s="310"/>
      <c r="F126" s="310"/>
    </row>
    <row r="127" spans="1:6">
      <c r="A127" s="306"/>
      <c r="C127" s="310"/>
      <c r="D127" s="310"/>
      <c r="E127" s="310"/>
      <c r="F127" s="310"/>
    </row>
    <row r="128" spans="1:6">
      <c r="A128" s="306"/>
      <c r="C128" s="310"/>
      <c r="D128" s="310"/>
      <c r="E128" s="310"/>
      <c r="F128" s="310"/>
    </row>
    <row r="129" spans="3:6" s="306" customFormat="1">
      <c r="C129" s="310"/>
      <c r="D129" s="310"/>
      <c r="E129" s="310"/>
      <c r="F129" s="310"/>
    </row>
    <row r="130" spans="3:6" s="306" customFormat="1">
      <c r="C130" s="310"/>
      <c r="D130" s="310"/>
      <c r="E130" s="310"/>
      <c r="F130" s="310"/>
    </row>
    <row r="131" spans="3:6" s="306" customFormat="1">
      <c r="C131" s="310"/>
      <c r="D131" s="310"/>
      <c r="E131" s="310"/>
      <c r="F131" s="310"/>
    </row>
    <row r="132" spans="3:6" s="306" customFormat="1">
      <c r="C132" s="310"/>
      <c r="D132" s="310"/>
      <c r="E132" s="310"/>
      <c r="F132" s="310"/>
    </row>
    <row r="133" spans="3:6" s="306" customFormat="1">
      <c r="C133" s="310"/>
      <c r="D133" s="310"/>
      <c r="E133" s="310"/>
      <c r="F133" s="310"/>
    </row>
    <row r="134" spans="3:6" s="306" customFormat="1">
      <c r="C134" s="310"/>
      <c r="D134" s="310"/>
      <c r="E134" s="310"/>
      <c r="F134" s="310"/>
    </row>
    <row r="135" spans="3:6" s="306" customFormat="1"/>
    <row r="136" spans="3:6" s="306" customFormat="1"/>
    <row r="137" spans="3:6" s="306" customFormat="1"/>
    <row r="138" spans="3:6" s="306" customFormat="1"/>
    <row r="139" spans="3:6" s="306" customFormat="1"/>
    <row r="140" spans="3:6" s="306" customFormat="1"/>
    <row r="141" spans="3:6" s="306" customFormat="1"/>
    <row r="142" spans="3:6" s="306" customFormat="1"/>
    <row r="143" spans="3:6" s="306" customFormat="1"/>
    <row r="144" spans="3:6" s="306" customFormat="1"/>
    <row r="145" s="306" customFormat="1"/>
    <row r="146" s="306" customFormat="1"/>
    <row r="147" s="306" customFormat="1"/>
    <row r="148" s="306" customFormat="1"/>
    <row r="149" s="306" customFormat="1"/>
    <row r="150" s="306" customFormat="1"/>
    <row r="151" s="306" customFormat="1"/>
    <row r="152" s="306" customFormat="1"/>
    <row r="153" s="306" customFormat="1"/>
    <row r="154" s="306" customFormat="1"/>
    <row r="155" s="306" customFormat="1"/>
    <row r="156" s="306" customFormat="1"/>
    <row r="157" s="306" customFormat="1"/>
    <row r="158" s="306" customFormat="1"/>
    <row r="159" s="306" customFormat="1"/>
    <row r="160" s="306" customFormat="1"/>
    <row r="161" s="306" customFormat="1"/>
    <row r="162" s="306" customFormat="1"/>
    <row r="163" s="306" customFormat="1"/>
    <row r="164" s="306" customFormat="1"/>
    <row r="165" s="306" customFormat="1"/>
    <row r="166" s="306" customFormat="1"/>
    <row r="167" s="306" customFormat="1"/>
    <row r="168" s="306" customFormat="1"/>
    <row r="169" s="306" customFormat="1"/>
    <row r="170" s="306" customFormat="1"/>
    <row r="171" s="306" customFormat="1"/>
    <row r="172" s="306" customFormat="1"/>
    <row r="173" s="306" customFormat="1"/>
    <row r="174" s="306" customFormat="1"/>
    <row r="175" s="306" customFormat="1"/>
    <row r="176" s="306" customFormat="1"/>
    <row r="177" s="306" customFormat="1"/>
    <row r="178" s="306" customFormat="1"/>
    <row r="179" s="306" customFormat="1"/>
    <row r="180" s="306" customFormat="1"/>
    <row r="181" s="306" customFormat="1"/>
    <row r="182" s="306" customFormat="1"/>
    <row r="183" s="306" customFormat="1"/>
    <row r="184" s="306" customFormat="1"/>
    <row r="185" s="306" customFormat="1"/>
    <row r="186" s="306" customFormat="1"/>
    <row r="187" s="306" customFormat="1"/>
    <row r="188" s="306" customFormat="1"/>
    <row r="189" s="306" customFormat="1"/>
    <row r="190" s="306" customFormat="1"/>
    <row r="191" s="306" customFormat="1"/>
    <row r="192" s="306" customFormat="1"/>
    <row r="193" s="306" customFormat="1"/>
    <row r="194" s="306" customFormat="1"/>
    <row r="195" s="306" customFormat="1"/>
    <row r="196" s="306" customFormat="1"/>
    <row r="197" s="306" customFormat="1"/>
    <row r="198" s="306" customFormat="1"/>
    <row r="199" s="306" customFormat="1"/>
    <row r="200" s="306" customFormat="1"/>
    <row r="201" s="306" customFormat="1"/>
    <row r="202" s="306" customFormat="1"/>
    <row r="203" s="306" customFormat="1"/>
    <row r="204" s="306" customFormat="1"/>
    <row r="205" s="306" customFormat="1"/>
    <row r="206" s="306" customFormat="1"/>
    <row r="207" s="306" customFormat="1"/>
    <row r="208" s="306" customFormat="1"/>
    <row r="209" s="306" customFormat="1"/>
    <row r="210" s="306" customFormat="1"/>
    <row r="211" s="306" customFormat="1"/>
    <row r="212" s="306" customFormat="1"/>
    <row r="213" s="306" customFormat="1"/>
    <row r="214" s="306" customFormat="1"/>
    <row r="215" s="306" customFormat="1"/>
    <row r="216" s="306" customFormat="1"/>
    <row r="217" s="306" customFormat="1"/>
    <row r="218" s="306" customFormat="1"/>
    <row r="219" s="306" customFormat="1"/>
    <row r="220" s="306" customFormat="1"/>
    <row r="221" s="306" customFormat="1"/>
    <row r="222" s="306" customFormat="1"/>
    <row r="223" s="306" customFormat="1"/>
    <row r="224" s="306" customFormat="1"/>
    <row r="225" s="306" customFormat="1"/>
    <row r="226" s="306" customFormat="1"/>
    <row r="227" s="306" customFormat="1"/>
    <row r="228" s="306" customFormat="1"/>
    <row r="229" s="306" customFormat="1"/>
    <row r="230" s="306" customFormat="1"/>
    <row r="231" s="306" customFormat="1"/>
    <row r="232" s="306" customFormat="1"/>
    <row r="233" s="306" customFormat="1"/>
    <row r="234" s="306" customFormat="1"/>
    <row r="235" s="306" customFormat="1"/>
    <row r="236" s="306" customFormat="1"/>
    <row r="237" s="306" customFormat="1"/>
    <row r="238" s="306" customFormat="1"/>
    <row r="239" s="306" customFormat="1"/>
    <row r="240" s="306" customFormat="1"/>
    <row r="241" s="306" customFormat="1"/>
    <row r="242" s="306" customFormat="1"/>
    <row r="243" s="306" customFormat="1"/>
    <row r="244" s="306" customFormat="1"/>
    <row r="245" s="306" customFormat="1"/>
    <row r="246" s="306" customFormat="1"/>
    <row r="247" s="306" customFormat="1"/>
    <row r="248" s="306" customFormat="1"/>
    <row r="249" s="306" customFormat="1"/>
    <row r="250" s="306" customFormat="1"/>
    <row r="251" s="306" customFormat="1"/>
    <row r="252" s="306" customFormat="1"/>
    <row r="253" s="306" customFormat="1"/>
    <row r="254" s="306" customFormat="1"/>
    <row r="255" s="306" customFormat="1"/>
    <row r="256" s="306" customFormat="1"/>
    <row r="257" s="306" customFormat="1"/>
    <row r="258" s="306" customFormat="1"/>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39"/>
  <sheetViews>
    <sheetView workbookViewId="0">
      <selection activeCell="C6" sqref="C6"/>
    </sheetView>
  </sheetViews>
  <sheetFormatPr defaultColWidth="8.77734375" defaultRowHeight="15"/>
  <cols>
    <col min="1" max="2" width="8.77734375" style="257"/>
    <col min="3" max="3" width="10.5546875" style="257" customWidth="1"/>
    <col min="4" max="4" width="92" style="257" customWidth="1"/>
    <col min="5" max="16384" width="8.77734375" style="257"/>
  </cols>
  <sheetData>
    <row r="1" spans="1:4">
      <c r="A1" s="297" t="s">
        <v>575</v>
      </c>
      <c r="B1" s="297"/>
    </row>
    <row r="3" spans="1:4" ht="25.5">
      <c r="A3" s="298" t="s">
        <v>551</v>
      </c>
      <c r="B3" s="299" t="s">
        <v>576</v>
      </c>
      <c r="C3" s="298" t="s">
        <v>577</v>
      </c>
      <c r="D3" s="299" t="s">
        <v>578</v>
      </c>
    </row>
    <row r="4" spans="1:4">
      <c r="A4" s="300">
        <v>1620</v>
      </c>
      <c r="B4" s="301">
        <v>2726</v>
      </c>
      <c r="C4" s="302">
        <v>40136</v>
      </c>
      <c r="D4" s="303" t="s">
        <v>579</v>
      </c>
    </row>
    <row r="5" spans="1:4" ht="25.5">
      <c r="A5" s="300">
        <v>1620</v>
      </c>
      <c r="B5" s="301">
        <v>2731</v>
      </c>
      <c r="C5" s="302">
        <v>40136</v>
      </c>
      <c r="D5" s="304" t="s">
        <v>580</v>
      </c>
    </row>
    <row r="6" spans="1:4" ht="25.5">
      <c r="A6" s="300">
        <v>1620</v>
      </c>
      <c r="B6" s="301">
        <v>2730</v>
      </c>
      <c r="C6" s="302">
        <v>40136</v>
      </c>
      <c r="D6" s="304" t="s">
        <v>581</v>
      </c>
    </row>
    <row r="7" spans="1:4" ht="25.5">
      <c r="A7" s="300">
        <v>1620</v>
      </c>
      <c r="B7" s="301">
        <v>2729</v>
      </c>
      <c r="C7" s="302">
        <v>40136</v>
      </c>
      <c r="D7" s="304" t="s">
        <v>582</v>
      </c>
    </row>
    <row r="8" spans="1:4" ht="25.5">
      <c r="A8" s="300">
        <v>1620</v>
      </c>
      <c r="B8" s="301">
        <v>2728</v>
      </c>
      <c r="C8" s="302">
        <v>40136</v>
      </c>
      <c r="D8" s="304" t="s">
        <v>583</v>
      </c>
    </row>
    <row r="9" spans="1:4" ht="25.5">
      <c r="A9" s="300">
        <v>1620</v>
      </c>
      <c r="B9" s="301">
        <v>2727</v>
      </c>
      <c r="C9" s="302">
        <v>40136</v>
      </c>
      <c r="D9" s="304" t="s">
        <v>584</v>
      </c>
    </row>
    <row r="10" spans="1:4">
      <c r="A10" s="305"/>
      <c r="B10" s="305"/>
      <c r="C10" s="305"/>
      <c r="D10" s="305"/>
    </row>
    <row r="11" spans="1:4">
      <c r="A11" s="305"/>
      <c r="B11" s="305"/>
      <c r="C11" s="305"/>
      <c r="D11" s="305"/>
    </row>
    <row r="12" spans="1:4">
      <c r="A12" s="305"/>
      <c r="B12" s="305"/>
      <c r="C12" s="305"/>
      <c r="D12" s="305"/>
    </row>
    <row r="13" spans="1:4">
      <c r="A13" s="305"/>
      <c r="B13" s="305"/>
      <c r="C13" s="305"/>
      <c r="D13" s="305"/>
    </row>
    <row r="14" spans="1:4">
      <c r="A14" s="305"/>
      <c r="B14" s="305"/>
      <c r="C14" s="305"/>
      <c r="D14" s="305"/>
    </row>
    <row r="15" spans="1:4">
      <c r="A15" s="305"/>
      <c r="B15" s="305"/>
      <c r="C15" s="305"/>
      <c r="D15" s="305"/>
    </row>
    <row r="16" spans="1:4">
      <c r="A16" s="305"/>
      <c r="B16" s="305"/>
      <c r="C16" s="305"/>
      <c r="D16" s="305"/>
    </row>
    <row r="17" spans="1:4">
      <c r="A17" s="305"/>
      <c r="B17" s="305"/>
      <c r="C17" s="305"/>
      <c r="D17" s="305"/>
    </row>
    <row r="18" spans="1:4">
      <c r="A18" s="305"/>
      <c r="B18" s="305"/>
      <c r="C18" s="305"/>
      <c r="D18" s="305"/>
    </row>
    <row r="19" spans="1:4">
      <c r="A19" s="305"/>
      <c r="B19" s="305"/>
      <c r="C19" s="305"/>
      <c r="D19" s="305"/>
    </row>
    <row r="20" spans="1:4">
      <c r="A20" s="305"/>
      <c r="B20" s="305"/>
      <c r="C20" s="305"/>
      <c r="D20" s="305"/>
    </row>
    <row r="21" spans="1:4">
      <c r="A21" s="305"/>
      <c r="B21" s="305"/>
      <c r="C21" s="305"/>
      <c r="D21" s="305"/>
    </row>
    <row r="22" spans="1:4">
      <c r="A22" s="305"/>
      <c r="B22" s="305"/>
      <c r="C22" s="305"/>
      <c r="D22" s="305"/>
    </row>
    <row r="23" spans="1:4">
      <c r="A23" s="305"/>
      <c r="B23" s="305"/>
      <c r="C23" s="305"/>
      <c r="D23" s="305"/>
    </row>
    <row r="24" spans="1:4">
      <c r="A24" s="305"/>
      <c r="B24" s="305"/>
      <c r="C24" s="305"/>
      <c r="D24" s="305"/>
    </row>
    <row r="25" spans="1:4">
      <c r="A25" s="305"/>
      <c r="B25" s="305"/>
      <c r="C25" s="305"/>
      <c r="D25" s="305"/>
    </row>
    <row r="26" spans="1:4">
      <c r="A26" s="305"/>
      <c r="B26" s="305"/>
      <c r="C26" s="305"/>
      <c r="D26" s="305"/>
    </row>
    <row r="27" spans="1:4">
      <c r="A27" s="305"/>
      <c r="B27" s="305"/>
      <c r="C27" s="305"/>
      <c r="D27" s="305"/>
    </row>
    <row r="28" spans="1:4">
      <c r="A28" s="305"/>
      <c r="B28" s="305"/>
      <c r="C28" s="305"/>
      <c r="D28" s="305"/>
    </row>
    <row r="29" spans="1:4">
      <c r="A29" s="305"/>
      <c r="B29" s="305"/>
      <c r="C29" s="305"/>
      <c r="D29" s="305"/>
    </row>
    <row r="30" spans="1:4">
      <c r="A30" s="305"/>
      <c r="B30" s="305"/>
      <c r="C30" s="305"/>
      <c r="D30" s="305"/>
    </row>
    <row r="31" spans="1:4">
      <c r="A31" s="305"/>
      <c r="B31" s="305"/>
      <c r="C31" s="305"/>
      <c r="D31" s="305"/>
    </row>
    <row r="32" spans="1:4">
      <c r="A32" s="305"/>
      <c r="B32" s="305"/>
      <c r="C32" s="305"/>
      <c r="D32" s="305"/>
    </row>
    <row r="33" spans="1:4">
      <c r="A33" s="305"/>
      <c r="B33" s="305"/>
      <c r="C33" s="305"/>
      <c r="D33" s="305"/>
    </row>
    <row r="34" spans="1:4">
      <c r="A34" s="305"/>
      <c r="B34" s="305"/>
      <c r="C34" s="305"/>
      <c r="D34" s="305"/>
    </row>
    <row r="35" spans="1:4">
      <c r="A35" s="305"/>
      <c r="B35" s="305"/>
      <c r="C35" s="305"/>
      <c r="D35" s="305"/>
    </row>
    <row r="36" spans="1:4">
      <c r="A36" s="305"/>
      <c r="B36" s="305"/>
      <c r="C36" s="305"/>
      <c r="D36" s="305"/>
    </row>
    <row r="37" spans="1:4">
      <c r="A37" s="305"/>
      <c r="B37" s="305"/>
      <c r="C37" s="305"/>
      <c r="D37" s="305"/>
    </row>
    <row r="38" spans="1:4">
      <c r="A38" s="305"/>
      <c r="B38" s="305"/>
      <c r="C38" s="305"/>
      <c r="D38" s="305"/>
    </row>
    <row r="39" spans="1:4">
      <c r="A39" s="305"/>
      <c r="B39" s="305"/>
      <c r="C39" s="305"/>
      <c r="D39" s="30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M20"/>
  <sheetViews>
    <sheetView workbookViewId="0">
      <selection activeCell="F18" sqref="F18"/>
    </sheetView>
  </sheetViews>
  <sheetFormatPr defaultColWidth="8.77734375" defaultRowHeight="15"/>
  <cols>
    <col min="1" max="1" width="22" style="257" customWidth="1"/>
    <col min="2" max="2" width="26.88671875" style="257" customWidth="1"/>
    <col min="3" max="3" width="10.5546875" style="257" customWidth="1"/>
    <col min="4" max="4" width="9.21875" style="257" customWidth="1"/>
    <col min="5" max="11" width="9" style="257" customWidth="1"/>
    <col min="12" max="12" width="9.44140625" style="257" customWidth="1"/>
    <col min="13" max="13" width="7.44140625" style="257" hidden="1" customWidth="1"/>
    <col min="14" max="16384" width="8.77734375" style="257"/>
  </cols>
  <sheetData>
    <row r="1" spans="1:13" s="255" customFormat="1" ht="18">
      <c r="A1" s="254" t="s">
        <v>547</v>
      </c>
    </row>
    <row r="2" spans="1:13">
      <c r="A2" s="256"/>
    </row>
    <row r="3" spans="1:13">
      <c r="A3" s="258" t="s">
        <v>548</v>
      </c>
      <c r="B3" s="296">
        <v>2014</v>
      </c>
      <c r="C3" s="259"/>
      <c r="D3" s="259"/>
      <c r="E3" s="259"/>
    </row>
    <row r="4" spans="1:13">
      <c r="A4" s="256"/>
      <c r="B4" s="259"/>
      <c r="C4" s="259"/>
      <c r="D4" s="259"/>
      <c r="E4" s="259"/>
    </row>
    <row r="5" spans="1:13">
      <c r="A5" s="258" t="s">
        <v>549</v>
      </c>
      <c r="B5" s="260"/>
      <c r="C5" s="259"/>
      <c r="D5" s="259"/>
      <c r="E5" s="259"/>
    </row>
    <row r="6" spans="1:13">
      <c r="A6" s="256"/>
      <c r="B6" s="259"/>
      <c r="C6" s="259"/>
      <c r="D6" s="259"/>
      <c r="E6" s="259"/>
      <c r="M6" s="261" t="s">
        <v>550</v>
      </c>
    </row>
    <row r="7" spans="1:13">
      <c r="A7" s="262"/>
      <c r="B7" s="263" t="s">
        <v>551</v>
      </c>
      <c r="C7" s="264" t="s">
        <v>552</v>
      </c>
      <c r="D7" s="264" t="s">
        <v>553</v>
      </c>
      <c r="E7" s="264" t="s">
        <v>554</v>
      </c>
      <c r="F7" s="264" t="s">
        <v>555</v>
      </c>
      <c r="G7" s="264" t="s">
        <v>556</v>
      </c>
      <c r="H7" s="264" t="s">
        <v>557</v>
      </c>
      <c r="I7" s="264" t="s">
        <v>558</v>
      </c>
      <c r="J7" s="264" t="s">
        <v>559</v>
      </c>
      <c r="K7" s="264" t="s">
        <v>560</v>
      </c>
      <c r="L7" s="264" t="s">
        <v>561</v>
      </c>
      <c r="M7" s="265" t="s">
        <v>562</v>
      </c>
    </row>
    <row r="8" spans="1:13">
      <c r="A8" s="262"/>
      <c r="B8" s="263" t="s">
        <v>563</v>
      </c>
      <c r="C8" s="264" t="s">
        <v>564</v>
      </c>
      <c r="D8" s="264" t="s">
        <v>564</v>
      </c>
      <c r="E8" s="264" t="s">
        <v>564</v>
      </c>
      <c r="F8" s="264" t="s">
        <v>564</v>
      </c>
      <c r="G8" s="264" t="s">
        <v>564</v>
      </c>
      <c r="H8" s="264" t="s">
        <v>564</v>
      </c>
      <c r="I8" s="264" t="s">
        <v>564</v>
      </c>
      <c r="J8" s="264" t="s">
        <v>564</v>
      </c>
      <c r="K8" s="264" t="s">
        <v>564</v>
      </c>
      <c r="L8" s="264" t="s">
        <v>564</v>
      </c>
    </row>
    <row r="9" spans="1:13" ht="15" customHeight="1">
      <c r="A9" s="262"/>
      <c r="B9" s="263" t="s">
        <v>565</v>
      </c>
      <c r="C9" s="264" t="s">
        <v>562</v>
      </c>
      <c r="D9" s="264" t="s">
        <v>562</v>
      </c>
      <c r="E9" s="264" t="s">
        <v>550</v>
      </c>
      <c r="F9" s="264" t="s">
        <v>550</v>
      </c>
      <c r="G9" s="264" t="s">
        <v>550</v>
      </c>
      <c r="H9" s="264" t="s">
        <v>550</v>
      </c>
      <c r="I9" s="264" t="s">
        <v>550</v>
      </c>
      <c r="J9" s="264" t="s">
        <v>550</v>
      </c>
      <c r="K9" s="264" t="s">
        <v>562</v>
      </c>
      <c r="L9" s="264" t="s">
        <v>562</v>
      </c>
    </row>
    <row r="10" spans="1:13">
      <c r="A10" s="266" t="s">
        <v>566</v>
      </c>
      <c r="B10" s="267" t="s">
        <v>567</v>
      </c>
      <c r="C10" s="268">
        <v>7049435.3299999991</v>
      </c>
      <c r="D10" s="269">
        <v>0</v>
      </c>
      <c r="E10" s="270">
        <v>0</v>
      </c>
      <c r="F10" s="269">
        <v>0</v>
      </c>
      <c r="G10" s="270">
        <v>0</v>
      </c>
      <c r="H10" s="269">
        <v>0</v>
      </c>
      <c r="I10" s="270">
        <v>0</v>
      </c>
      <c r="J10" s="269">
        <v>0</v>
      </c>
      <c r="K10" s="270">
        <v>0</v>
      </c>
      <c r="L10" s="271">
        <v>0</v>
      </c>
    </row>
    <row r="11" spans="1:13">
      <c r="A11" s="272"/>
      <c r="B11" s="273"/>
      <c r="C11" s="274"/>
      <c r="D11" s="274"/>
      <c r="E11" s="274"/>
      <c r="F11" s="274"/>
      <c r="G11" s="274"/>
      <c r="H11" s="274"/>
      <c r="I11" s="274"/>
      <c r="J11" s="274"/>
      <c r="K11" s="274"/>
      <c r="L11" s="274"/>
    </row>
    <row r="12" spans="1:13">
      <c r="A12" s="266" t="s">
        <v>568</v>
      </c>
      <c r="B12" s="267" t="s">
        <v>567</v>
      </c>
      <c r="C12" s="268">
        <v>1319413.1766845873</v>
      </c>
      <c r="D12" s="269">
        <v>0</v>
      </c>
      <c r="E12" s="270">
        <v>0</v>
      </c>
      <c r="F12" s="269">
        <v>0</v>
      </c>
      <c r="G12" s="270">
        <v>0</v>
      </c>
      <c r="H12" s="269">
        <v>0</v>
      </c>
      <c r="I12" s="270">
        <v>0</v>
      </c>
      <c r="J12" s="269">
        <v>0</v>
      </c>
      <c r="K12" s="270">
        <v>0</v>
      </c>
      <c r="L12" s="271">
        <v>0</v>
      </c>
    </row>
    <row r="13" spans="1:13">
      <c r="A13" s="272"/>
      <c r="B13" s="275"/>
      <c r="C13" s="273"/>
      <c r="D13" s="273"/>
      <c r="E13" s="273"/>
      <c r="F13" s="273"/>
      <c r="G13" s="273"/>
      <c r="H13" s="273"/>
      <c r="I13" s="273"/>
      <c r="J13" s="273"/>
      <c r="K13" s="273"/>
      <c r="L13" s="273"/>
    </row>
    <row r="14" spans="1:13">
      <c r="A14" s="266" t="s">
        <v>569</v>
      </c>
      <c r="B14" s="267" t="s">
        <v>567</v>
      </c>
      <c r="C14" s="276">
        <f>+C10-C12</f>
        <v>5730022.1533154119</v>
      </c>
      <c r="D14" s="277">
        <f>+D10-D12</f>
        <v>0</v>
      </c>
      <c r="E14" s="276">
        <f t="shared" ref="E14:L14" si="0">+E10-E12</f>
        <v>0</v>
      </c>
      <c r="F14" s="277">
        <f t="shared" si="0"/>
        <v>0</v>
      </c>
      <c r="G14" s="276">
        <f t="shared" si="0"/>
        <v>0</v>
      </c>
      <c r="H14" s="277">
        <f t="shared" si="0"/>
        <v>0</v>
      </c>
      <c r="I14" s="276">
        <f t="shared" si="0"/>
        <v>0</v>
      </c>
      <c r="J14" s="277">
        <f t="shared" si="0"/>
        <v>0</v>
      </c>
      <c r="K14" s="276">
        <f t="shared" si="0"/>
        <v>0</v>
      </c>
      <c r="L14" s="277">
        <f t="shared" si="0"/>
        <v>0</v>
      </c>
    </row>
    <row r="15" spans="1:13">
      <c r="A15" s="272"/>
      <c r="B15" s="273"/>
      <c r="C15" s="278"/>
      <c r="D15" s="278"/>
      <c r="E15" s="278"/>
      <c r="F15" s="278"/>
      <c r="G15" s="278"/>
      <c r="H15" s="278"/>
      <c r="I15" s="278"/>
      <c r="J15" s="278"/>
      <c r="K15" s="278"/>
      <c r="L15" s="278"/>
    </row>
    <row r="16" spans="1:13">
      <c r="A16" s="272"/>
      <c r="B16" s="279"/>
      <c r="C16" s="280"/>
      <c r="D16" s="280"/>
      <c r="E16" s="280"/>
      <c r="F16" s="280"/>
      <c r="G16" s="280"/>
      <c r="H16" s="280"/>
      <c r="I16" s="280"/>
      <c r="J16" s="280"/>
      <c r="K16" s="280"/>
      <c r="L16" s="280"/>
    </row>
    <row r="17" spans="1:12">
      <c r="A17" s="281" t="s">
        <v>570</v>
      </c>
      <c r="B17" s="282" t="s">
        <v>571</v>
      </c>
      <c r="C17" s="283">
        <v>274377</v>
      </c>
      <c r="D17" s="284">
        <v>0</v>
      </c>
      <c r="E17" s="285">
        <v>0</v>
      </c>
      <c r="F17" s="284">
        <v>0</v>
      </c>
      <c r="G17" s="285">
        <v>0</v>
      </c>
      <c r="H17" s="284">
        <v>0</v>
      </c>
      <c r="I17" s="285">
        <v>0</v>
      </c>
      <c r="J17" s="284">
        <v>0</v>
      </c>
      <c r="K17" s="285">
        <v>0</v>
      </c>
      <c r="L17" s="286">
        <v>0</v>
      </c>
    </row>
    <row r="18" spans="1:12">
      <c r="A18" s="287" t="s">
        <v>572</v>
      </c>
      <c r="B18" s="288" t="s">
        <v>573</v>
      </c>
      <c r="C18" s="289">
        <v>0</v>
      </c>
      <c r="D18" s="290">
        <v>0</v>
      </c>
      <c r="E18" s="291">
        <v>0</v>
      </c>
      <c r="F18" s="290">
        <v>0</v>
      </c>
      <c r="G18" s="291">
        <v>0</v>
      </c>
      <c r="H18" s="290">
        <v>0</v>
      </c>
      <c r="I18" s="291">
        <v>0</v>
      </c>
      <c r="J18" s="290">
        <v>0</v>
      </c>
      <c r="K18" s="291">
        <v>0</v>
      </c>
      <c r="L18" s="292">
        <v>0</v>
      </c>
    </row>
    <row r="19" spans="1:12">
      <c r="A19" s="256"/>
      <c r="B19" s="293" t="s">
        <v>574</v>
      </c>
      <c r="C19" s="294">
        <f>+C17+C18</f>
        <v>274377</v>
      </c>
      <c r="D19" s="277">
        <f>+D17+D18</f>
        <v>0</v>
      </c>
      <c r="E19" s="294">
        <f t="shared" ref="E19:L19" si="1">+E17+E18</f>
        <v>0</v>
      </c>
      <c r="F19" s="277">
        <f t="shared" si="1"/>
        <v>0</v>
      </c>
      <c r="G19" s="294">
        <f t="shared" si="1"/>
        <v>0</v>
      </c>
      <c r="H19" s="277">
        <f t="shared" si="1"/>
        <v>0</v>
      </c>
      <c r="I19" s="294">
        <f t="shared" si="1"/>
        <v>0</v>
      </c>
      <c r="J19" s="277">
        <f t="shared" si="1"/>
        <v>0</v>
      </c>
      <c r="K19" s="294">
        <f t="shared" si="1"/>
        <v>0</v>
      </c>
      <c r="L19" s="277">
        <f t="shared" si="1"/>
        <v>0</v>
      </c>
    </row>
    <row r="20" spans="1:12">
      <c r="E20" s="295"/>
    </row>
  </sheetData>
  <dataValidations count="1">
    <dataValidation type="list" allowBlank="1" showInputMessage="1" showErrorMessage="1" sqref="C9:L9">
      <formula1>$M$6:$M$7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ATTACHMENT O</vt:lpstr>
      <vt:lpstr>CWLP ATTACHMENT O</vt:lpstr>
      <vt:lpstr>Schedule 1 Recv</vt:lpstr>
      <vt:lpstr>Workpapers</vt:lpstr>
      <vt:lpstr>Attachment GG</vt:lpstr>
      <vt:lpstr>Attachment GG - Project #1620</vt:lpstr>
      <vt:lpstr>Project #1620</vt:lpstr>
      <vt:lpstr>Project Description</vt:lpstr>
      <vt:lpstr>Histoical Rate TO Support Data </vt:lpstr>
      <vt:lpstr>Nonlevelized-EIA 412</vt:lpstr>
      <vt:lpstr>'CWLP ATTACHMENT O'!Print_Area</vt:lpstr>
      <vt:lpstr>'Nonlevelized-EIA 412'!Print_Area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Wise, Christopher</dc:creator>
  <cp:lastModifiedBy>srose</cp:lastModifiedBy>
  <cp:lastPrinted>2015-05-07T17:29:40Z</cp:lastPrinted>
  <dcterms:created xsi:type="dcterms:W3CDTF">2008-03-20T17:17:49Z</dcterms:created>
  <dcterms:modified xsi:type="dcterms:W3CDTF">2016-02-23T21:58:36Z</dcterms:modified>
</cp:coreProperties>
</file>