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405" windowWidth="23250" windowHeight="5835" tabRatio="829" activeTab="1"/>
  </bookViews>
  <sheets>
    <sheet name="Nonlevelized-EIA 412 Template" sheetId="1" r:id="rId1"/>
    <sheet name="Attachment O" sheetId="11" r:id="rId2"/>
    <sheet name="CWLP Attachment O" sheetId="3" r:id="rId3"/>
    <sheet name="Sch 1 Rcvble Exp" sheetId="2" r:id="rId4"/>
    <sheet name="MISO Compare" sheetId="12" r:id="rId5"/>
    <sheet name="Workpapers" sheetId="4" r:id="rId6"/>
    <sheet name="Attach GG" sheetId="5" r:id="rId7"/>
    <sheet name="Cross Ref to Att O" sheetId="6" r:id="rId8"/>
    <sheet name="Attachment GG - Project #1620" sheetId="7" r:id="rId9"/>
    <sheet name="Historical Rate TO Support Data" sheetId="8" r:id="rId10"/>
    <sheet name="Project #1620" sheetId="9" r:id="rId11"/>
    <sheet name="Project Descriptions" sheetId="10" r:id="rId12"/>
  </sheets>
  <externalReferences>
    <externalReference r:id="rId13"/>
  </externalReferences>
  <definedNames>
    <definedName name="CH_COS">#REF!</definedName>
    <definedName name="NSP_COS">#REF!</definedName>
    <definedName name="_xlnm.Print_Area" localSheetId="6">'Attach GG'!$A$1:$N$106</definedName>
    <definedName name="_xlnm.Print_Area" localSheetId="1">'Attachment O'!$A$1:$K$317</definedName>
    <definedName name="_xlnm.Print_Area" localSheetId="0">'Nonlevelized-EIA 412 Template'!$A$1:$K$316</definedName>
    <definedName name="_xlnm.Print_Area" localSheetId="5">Workpapers!$E$39:$G$53</definedName>
    <definedName name="Print1">#REF!</definedName>
    <definedName name="Print3">#REF!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Xcel">'[1]Data Entry and Forecaster'!#REF!</definedName>
    <definedName name="Xcel_COS">#REF!</definedName>
  </definedNames>
  <calcPr calcId="125725"/>
</workbook>
</file>

<file path=xl/calcChain.xml><?xml version="1.0" encoding="utf-8"?>
<calcChain xmlns="http://schemas.openxmlformats.org/spreadsheetml/2006/main">
  <c r="F16" i="2"/>
  <c r="G102" i="12" l="1"/>
  <c r="G101"/>
  <c r="G100"/>
  <c r="G99"/>
  <c r="G96"/>
  <c r="G94"/>
  <c r="G92"/>
  <c r="G91"/>
  <c r="G89"/>
  <c r="G87"/>
  <c r="G86"/>
  <c r="G85"/>
  <c r="G82"/>
  <c r="G81"/>
  <c r="G80"/>
  <c r="G79"/>
  <c r="G76"/>
  <c r="G73"/>
  <c r="G72"/>
  <c r="G68"/>
  <c r="G67"/>
  <c r="G66"/>
  <c r="G65"/>
  <c r="G63"/>
  <c r="G62"/>
  <c r="G58"/>
  <c r="G57"/>
  <c r="G56"/>
  <c r="G53"/>
  <c r="G52"/>
  <c r="G51"/>
  <c r="G50"/>
  <c r="G49"/>
  <c r="G48"/>
  <c r="G47"/>
  <c r="G46"/>
  <c r="G45"/>
  <c r="G41"/>
  <c r="G40"/>
  <c r="G39"/>
  <c r="G36"/>
  <c r="G34"/>
  <c r="G33"/>
  <c r="G32"/>
  <c r="G31"/>
  <c r="G30"/>
  <c r="G27"/>
  <c r="G26"/>
  <c r="G25"/>
  <c r="G24"/>
  <c r="G23"/>
  <c r="G20"/>
  <c r="G19"/>
  <c r="G18"/>
  <c r="G17"/>
  <c r="G16"/>
  <c r="G12"/>
  <c r="G11"/>
  <c r="I10"/>
  <c r="G10"/>
  <c r="I9"/>
  <c r="G9"/>
  <c r="I8"/>
  <c r="G8"/>
  <c r="I7"/>
  <c r="G7"/>
  <c r="G6"/>
  <c r="C107" i="4" l="1"/>
  <c r="P152" i="3"/>
  <c r="G102" i="4"/>
  <c r="G103" s="1"/>
  <c r="M9" i="7" l="1"/>
  <c r="M13"/>
  <c r="M18" s="1"/>
  <c r="M16"/>
  <c r="M22"/>
  <c r="M23"/>
  <c r="M24"/>
  <c r="M25"/>
  <c r="M31"/>
  <c r="M32"/>
  <c r="M33"/>
  <c r="M34"/>
  <c r="M43"/>
  <c r="M45" s="1"/>
  <c r="M49"/>
  <c r="M54" s="1"/>
  <c r="M58"/>
  <c r="M59"/>
  <c r="M60"/>
  <c r="M67"/>
  <c r="M68"/>
  <c r="M69"/>
  <c r="M70"/>
  <c r="M76"/>
  <c r="M81" s="1"/>
  <c r="M77"/>
  <c r="M79"/>
  <c r="M85"/>
  <c r="M86"/>
  <c r="M90" s="1"/>
  <c r="M94"/>
  <c r="M95"/>
  <c r="M96"/>
  <c r="M97"/>
  <c r="M63" l="1"/>
  <c r="M99"/>
  <c r="M27"/>
  <c r="M101" s="1"/>
  <c r="M72"/>
  <c r="M36"/>
  <c r="G93" i="4" l="1"/>
  <c r="F46"/>
  <c r="D276" i="11" l="1"/>
  <c r="D275"/>
  <c r="K274"/>
  <c r="C274"/>
  <c r="B274"/>
  <c r="I268"/>
  <c r="D15" s="1"/>
  <c r="I259"/>
  <c r="D250"/>
  <c r="E249" s="1"/>
  <c r="G249"/>
  <c r="G248"/>
  <c r="D242"/>
  <c r="G240" s="1"/>
  <c r="D236"/>
  <c r="G235"/>
  <c r="G234"/>
  <c r="G232"/>
  <c r="I223"/>
  <c r="I215"/>
  <c r="I218" s="1"/>
  <c r="D211"/>
  <c r="D209"/>
  <c r="K208"/>
  <c r="D208"/>
  <c r="B208"/>
  <c r="D178"/>
  <c r="D182" s="1"/>
  <c r="D186" s="1"/>
  <c r="D175"/>
  <c r="F173"/>
  <c r="F169"/>
  <c r="D164"/>
  <c r="B163"/>
  <c r="B161"/>
  <c r="D158"/>
  <c r="D117" s="1"/>
  <c r="D120" s="1"/>
  <c r="I157"/>
  <c r="F155"/>
  <c r="F153"/>
  <c r="F154" s="1"/>
  <c r="I150"/>
  <c r="D144"/>
  <c r="D142"/>
  <c r="K141"/>
  <c r="D141"/>
  <c r="B141"/>
  <c r="D112"/>
  <c r="F110"/>
  <c r="D103"/>
  <c r="D102"/>
  <c r="D101"/>
  <c r="D100"/>
  <c r="D99"/>
  <c r="D96"/>
  <c r="F95"/>
  <c r="B95"/>
  <c r="B103" s="1"/>
  <c r="F94"/>
  <c r="B94"/>
  <c r="B102" s="1"/>
  <c r="G93"/>
  <c r="F93"/>
  <c r="B93"/>
  <c r="B101" s="1"/>
  <c r="F92"/>
  <c r="F114" s="1"/>
  <c r="B92"/>
  <c r="B100" s="1"/>
  <c r="G91"/>
  <c r="F91"/>
  <c r="B91"/>
  <c r="B99" s="1"/>
  <c r="D88"/>
  <c r="D78"/>
  <c r="D76"/>
  <c r="K75"/>
  <c r="D75"/>
  <c r="B75"/>
  <c r="I46"/>
  <c r="I45"/>
  <c r="I34"/>
  <c r="I22"/>
  <c r="F15"/>
  <c r="D14"/>
  <c r="E248" l="1"/>
  <c r="I248" s="1"/>
  <c r="I249"/>
  <c r="D104"/>
  <c r="D122"/>
  <c r="I220"/>
  <c r="I225"/>
  <c r="I227" s="1"/>
  <c r="I250" l="1"/>
  <c r="I253" s="1"/>
  <c r="E250"/>
  <c r="E233"/>
  <c r="G233" s="1"/>
  <c r="G236" s="1"/>
  <c r="I236" s="1"/>
  <c r="G84"/>
  <c r="G14"/>
  <c r="I228"/>
  <c r="I229" s="1"/>
  <c r="D189"/>
  <c r="D179" l="1"/>
  <c r="I14"/>
  <c r="G17"/>
  <c r="I17" s="1"/>
  <c r="G16"/>
  <c r="I16" s="1"/>
  <c r="G15"/>
  <c r="I15" s="1"/>
  <c r="I240"/>
  <c r="K240" s="1"/>
  <c r="G154"/>
  <c r="I154" s="1"/>
  <c r="G152"/>
  <c r="G153"/>
  <c r="I153" s="1"/>
  <c r="G86"/>
  <c r="G118"/>
  <c r="I118" s="1"/>
  <c r="G149"/>
  <c r="D185"/>
  <c r="D187" s="1"/>
  <c r="D192" s="1"/>
  <c r="I84"/>
  <c r="G92"/>
  <c r="G114" l="1"/>
  <c r="I92"/>
  <c r="I100" s="1"/>
  <c r="G151"/>
  <c r="I151" s="1"/>
  <c r="G155"/>
  <c r="I155" s="1"/>
  <c r="I149"/>
  <c r="I152"/>
  <c r="G162"/>
  <c r="G94"/>
  <c r="I94" s="1"/>
  <c r="I86"/>
  <c r="G87"/>
  <c r="G156"/>
  <c r="I18"/>
  <c r="I102" l="1"/>
  <c r="G161"/>
  <c r="I161" s="1"/>
  <c r="I114"/>
  <c r="G95"/>
  <c r="I95" s="1"/>
  <c r="I96" s="1"/>
  <c r="I87"/>
  <c r="G168"/>
  <c r="I162"/>
  <c r="G163"/>
  <c r="I163" s="1"/>
  <c r="I156"/>
  <c r="I158"/>
  <c r="I117" s="1"/>
  <c r="I164" l="1"/>
  <c r="G169"/>
  <c r="I169" s="1"/>
  <c r="I168"/>
  <c r="I103"/>
  <c r="I104" s="1"/>
  <c r="G104" s="1"/>
  <c r="I88"/>
  <c r="G88" s="1"/>
  <c r="G119" l="1"/>
  <c r="I119" s="1"/>
  <c r="I120" s="1"/>
  <c r="G171"/>
  <c r="G186"/>
  <c r="I186" s="1"/>
  <c r="G108"/>
  <c r="G109" l="1"/>
  <c r="I108"/>
  <c r="G173"/>
  <c r="I171"/>
  <c r="G174" l="1"/>
  <c r="I174" s="1"/>
  <c r="I173"/>
  <c r="I175" s="1"/>
  <c r="G111"/>
  <c r="I111" s="1"/>
  <c r="I109"/>
  <c r="G110"/>
  <c r="I110" s="1"/>
  <c r="I112" l="1"/>
  <c r="I122" s="1"/>
  <c r="I189" s="1"/>
  <c r="I185" s="1"/>
  <c r="I187" s="1"/>
  <c r="I192" s="1"/>
  <c r="M69" i="9" l="1"/>
  <c r="L69"/>
  <c r="K69"/>
  <c r="J69"/>
  <c r="I69"/>
  <c r="H69"/>
  <c r="G69"/>
  <c r="F69"/>
  <c r="E69"/>
  <c r="D69"/>
  <c r="C69"/>
  <c r="M62"/>
  <c r="L62"/>
  <c r="K62"/>
  <c r="J62"/>
  <c r="I62"/>
  <c r="H62"/>
  <c r="G62"/>
  <c r="F62"/>
  <c r="E62"/>
  <c r="D62"/>
  <c r="C62"/>
  <c r="M55"/>
  <c r="L55"/>
  <c r="K55"/>
  <c r="J55"/>
  <c r="I55"/>
  <c r="H55"/>
  <c r="G55"/>
  <c r="F55"/>
  <c r="E55"/>
  <c r="D55"/>
  <c r="C55"/>
  <c r="M50"/>
  <c r="L50"/>
  <c r="L71" s="1"/>
  <c r="K50"/>
  <c r="J50"/>
  <c r="J71" s="1"/>
  <c r="I50"/>
  <c r="H50"/>
  <c r="H71" s="1"/>
  <c r="G50"/>
  <c r="F50"/>
  <c r="F71" s="1"/>
  <c r="E50"/>
  <c r="D50"/>
  <c r="D71" s="1"/>
  <c r="C50"/>
  <c r="H40"/>
  <c r="G40"/>
  <c r="D40"/>
  <c r="C40"/>
  <c r="M29"/>
  <c r="J29"/>
  <c r="J40" s="1"/>
  <c r="I29"/>
  <c r="F29"/>
  <c r="F40" s="1"/>
  <c r="E29"/>
  <c r="E40" s="1"/>
  <c r="M25"/>
  <c r="M40" s="1"/>
  <c r="L25"/>
  <c r="L40" s="1"/>
  <c r="K25"/>
  <c r="K40" s="1"/>
  <c r="J25"/>
  <c r="I25"/>
  <c r="I40" s="1"/>
  <c r="G20"/>
  <c r="F20"/>
  <c r="E20"/>
  <c r="D20"/>
  <c r="H15"/>
  <c r="H14"/>
  <c r="H13"/>
  <c r="H12"/>
  <c r="H11"/>
  <c r="H10"/>
  <c r="H9"/>
  <c r="H8"/>
  <c r="H7"/>
  <c r="H6"/>
  <c r="H5"/>
  <c r="H4"/>
  <c r="H3"/>
  <c r="H2"/>
  <c r="H20" s="1"/>
  <c r="L19" i="8"/>
  <c r="K19"/>
  <c r="J19"/>
  <c r="I19"/>
  <c r="H19"/>
  <c r="G19"/>
  <c r="F19"/>
  <c r="E19"/>
  <c r="D19"/>
  <c r="C19"/>
  <c r="L14"/>
  <c r="K14"/>
  <c r="J14"/>
  <c r="I14"/>
  <c r="H14"/>
  <c r="G14"/>
  <c r="F14"/>
  <c r="E14"/>
  <c r="D14"/>
  <c r="C14"/>
  <c r="B109" i="7"/>
  <c r="B108"/>
  <c r="B107"/>
  <c r="B106"/>
  <c r="B111" s="1"/>
  <c r="B99"/>
  <c r="L97"/>
  <c r="K97"/>
  <c r="J97"/>
  <c r="I97"/>
  <c r="H97"/>
  <c r="G97"/>
  <c r="F97"/>
  <c r="L96"/>
  <c r="K96"/>
  <c r="J96"/>
  <c r="I96"/>
  <c r="H96"/>
  <c r="G96"/>
  <c r="F96"/>
  <c r="E96"/>
  <c r="L95"/>
  <c r="K95"/>
  <c r="J95"/>
  <c r="I95"/>
  <c r="H95"/>
  <c r="G95"/>
  <c r="F95"/>
  <c r="E95"/>
  <c r="D95"/>
  <c r="L94"/>
  <c r="L99" s="1"/>
  <c r="K94"/>
  <c r="J94"/>
  <c r="J99" s="1"/>
  <c r="I94"/>
  <c r="H94"/>
  <c r="H99" s="1"/>
  <c r="G94"/>
  <c r="F94"/>
  <c r="F99" s="1"/>
  <c r="E94"/>
  <c r="D94"/>
  <c r="D99" s="1"/>
  <c r="C94"/>
  <c r="C99" s="1"/>
  <c r="B90"/>
  <c r="L86"/>
  <c r="K86"/>
  <c r="J86"/>
  <c r="I86"/>
  <c r="H86"/>
  <c r="G86"/>
  <c r="F86"/>
  <c r="E86"/>
  <c r="D86"/>
  <c r="L85"/>
  <c r="L90" s="1"/>
  <c r="K85"/>
  <c r="J85"/>
  <c r="J90" s="1"/>
  <c r="I85"/>
  <c r="H85"/>
  <c r="H90" s="1"/>
  <c r="G85"/>
  <c r="F85"/>
  <c r="F90" s="1"/>
  <c r="E85"/>
  <c r="D85"/>
  <c r="D90" s="1"/>
  <c r="C85"/>
  <c r="C90" s="1"/>
  <c r="B81"/>
  <c r="L79"/>
  <c r="K79"/>
  <c r="J79"/>
  <c r="I79"/>
  <c r="H79"/>
  <c r="G79"/>
  <c r="F79"/>
  <c r="L77"/>
  <c r="K77"/>
  <c r="J77"/>
  <c r="I77"/>
  <c r="H77"/>
  <c r="G77"/>
  <c r="F77"/>
  <c r="E77"/>
  <c r="D77"/>
  <c r="L76"/>
  <c r="K76"/>
  <c r="K81" s="1"/>
  <c r="J76"/>
  <c r="I76"/>
  <c r="I81" s="1"/>
  <c r="H76"/>
  <c r="G76"/>
  <c r="G81" s="1"/>
  <c r="F76"/>
  <c r="E76"/>
  <c r="E81" s="1"/>
  <c r="D76"/>
  <c r="C76"/>
  <c r="C81" s="1"/>
  <c r="B72"/>
  <c r="L70"/>
  <c r="K70"/>
  <c r="J70"/>
  <c r="I70"/>
  <c r="H70"/>
  <c r="G70"/>
  <c r="F70"/>
  <c r="L69"/>
  <c r="K69"/>
  <c r="J69"/>
  <c r="I69"/>
  <c r="H69"/>
  <c r="G69"/>
  <c r="F69"/>
  <c r="E69"/>
  <c r="L68"/>
  <c r="K68"/>
  <c r="J68"/>
  <c r="I68"/>
  <c r="H68"/>
  <c r="G68"/>
  <c r="F68"/>
  <c r="E68"/>
  <c r="D68"/>
  <c r="L67"/>
  <c r="L72" s="1"/>
  <c r="K67"/>
  <c r="J67"/>
  <c r="J72" s="1"/>
  <c r="I67"/>
  <c r="H67"/>
  <c r="H72" s="1"/>
  <c r="G67"/>
  <c r="F67"/>
  <c r="F72" s="1"/>
  <c r="E67"/>
  <c r="D67"/>
  <c r="D72" s="1"/>
  <c r="C67"/>
  <c r="C72" s="1"/>
  <c r="B63"/>
  <c r="L60"/>
  <c r="K60"/>
  <c r="J60"/>
  <c r="I60"/>
  <c r="H60"/>
  <c r="G60"/>
  <c r="F60"/>
  <c r="E60"/>
  <c r="L59"/>
  <c r="K59"/>
  <c r="J59"/>
  <c r="I59"/>
  <c r="H59"/>
  <c r="G59"/>
  <c r="F59"/>
  <c r="E59"/>
  <c r="D59"/>
  <c r="L58"/>
  <c r="L63" s="1"/>
  <c r="K58"/>
  <c r="J58"/>
  <c r="J63" s="1"/>
  <c r="I58"/>
  <c r="H58"/>
  <c r="H63" s="1"/>
  <c r="G58"/>
  <c r="F58"/>
  <c r="F63" s="1"/>
  <c r="E58"/>
  <c r="D58"/>
  <c r="D63" s="1"/>
  <c r="C58"/>
  <c r="C63" s="1"/>
  <c r="D54"/>
  <c r="B54"/>
  <c r="L49"/>
  <c r="L54" s="1"/>
  <c r="K49"/>
  <c r="K54" s="1"/>
  <c r="J49"/>
  <c r="J54" s="1"/>
  <c r="I49"/>
  <c r="I54" s="1"/>
  <c r="H49"/>
  <c r="H54" s="1"/>
  <c r="G49"/>
  <c r="G54" s="1"/>
  <c r="F49"/>
  <c r="F54" s="1"/>
  <c r="E49"/>
  <c r="E54" s="1"/>
  <c r="D49"/>
  <c r="C49"/>
  <c r="C54" s="1"/>
  <c r="E45"/>
  <c r="D45"/>
  <c r="C45"/>
  <c r="B45"/>
  <c r="L43"/>
  <c r="L45" s="1"/>
  <c r="K43"/>
  <c r="K45" s="1"/>
  <c r="J43"/>
  <c r="J45" s="1"/>
  <c r="I43"/>
  <c r="I45" s="1"/>
  <c r="H43"/>
  <c r="H45" s="1"/>
  <c r="G43"/>
  <c r="G45" s="1"/>
  <c r="F43"/>
  <c r="F45" s="1"/>
  <c r="C36"/>
  <c r="B36"/>
  <c r="L34"/>
  <c r="K34"/>
  <c r="J34"/>
  <c r="I34"/>
  <c r="H34"/>
  <c r="G34"/>
  <c r="F34"/>
  <c r="L33"/>
  <c r="K33"/>
  <c r="J33"/>
  <c r="I33"/>
  <c r="H33"/>
  <c r="G33"/>
  <c r="F33"/>
  <c r="E33"/>
  <c r="L32"/>
  <c r="K32"/>
  <c r="K36" s="1"/>
  <c r="J32"/>
  <c r="I32"/>
  <c r="H32"/>
  <c r="G32"/>
  <c r="G36" s="1"/>
  <c r="F32"/>
  <c r="E32"/>
  <c r="D32"/>
  <c r="L31"/>
  <c r="L36" s="1"/>
  <c r="K31"/>
  <c r="J31"/>
  <c r="J36" s="1"/>
  <c r="I31"/>
  <c r="H31"/>
  <c r="H36" s="1"/>
  <c r="G31"/>
  <c r="F31"/>
  <c r="F36" s="1"/>
  <c r="E31"/>
  <c r="D31"/>
  <c r="D36" s="1"/>
  <c r="C31"/>
  <c r="B27"/>
  <c r="L25"/>
  <c r="K25"/>
  <c r="J25"/>
  <c r="I25"/>
  <c r="H25"/>
  <c r="G25"/>
  <c r="F25"/>
  <c r="L24"/>
  <c r="K24"/>
  <c r="J24"/>
  <c r="I24"/>
  <c r="H24"/>
  <c r="G24"/>
  <c r="F24"/>
  <c r="E24"/>
  <c r="L23"/>
  <c r="L27" s="1"/>
  <c r="K23"/>
  <c r="J23"/>
  <c r="I23"/>
  <c r="H23"/>
  <c r="H27" s="1"/>
  <c r="G23"/>
  <c r="F23"/>
  <c r="E23"/>
  <c r="D23"/>
  <c r="D27" s="1"/>
  <c r="L22"/>
  <c r="K22"/>
  <c r="K27" s="1"/>
  <c r="J22"/>
  <c r="I22"/>
  <c r="I27" s="1"/>
  <c r="H22"/>
  <c r="G22"/>
  <c r="G27" s="1"/>
  <c r="F22"/>
  <c r="E22"/>
  <c r="E27" s="1"/>
  <c r="D22"/>
  <c r="C22"/>
  <c r="C27" s="1"/>
  <c r="B18"/>
  <c r="L16"/>
  <c r="K16"/>
  <c r="J16"/>
  <c r="I16"/>
  <c r="H16"/>
  <c r="G16"/>
  <c r="F16"/>
  <c r="F15"/>
  <c r="E15"/>
  <c r="L13"/>
  <c r="K13"/>
  <c r="K18" s="1"/>
  <c r="J13"/>
  <c r="I13"/>
  <c r="I18" s="1"/>
  <c r="H13"/>
  <c r="G13"/>
  <c r="G18" s="1"/>
  <c r="F13"/>
  <c r="E13"/>
  <c r="E18" s="1"/>
  <c r="D13"/>
  <c r="D18" s="1"/>
  <c r="C13"/>
  <c r="C18" s="1"/>
  <c r="L9"/>
  <c r="K9"/>
  <c r="J9"/>
  <c r="I9"/>
  <c r="H9"/>
  <c r="E9"/>
  <c r="D9"/>
  <c r="C9"/>
  <c r="B9"/>
  <c r="B101" s="1"/>
  <c r="G7"/>
  <c r="G9" s="1"/>
  <c r="F7"/>
  <c r="F9" s="1"/>
  <c r="M91" i="5"/>
  <c r="G65"/>
  <c r="G63"/>
  <c r="N62"/>
  <c r="G62"/>
  <c r="C62"/>
  <c r="N61"/>
  <c r="G41"/>
  <c r="L41" s="1"/>
  <c r="G37"/>
  <c r="L37" s="1"/>
  <c r="G31"/>
  <c r="L31" s="1"/>
  <c r="G27"/>
  <c r="L27" s="1"/>
  <c r="G23"/>
  <c r="L23" s="1"/>
  <c r="E205" i="4"/>
  <c r="E204"/>
  <c r="B196"/>
  <c r="E194"/>
  <c r="E193"/>
  <c r="E192"/>
  <c r="E191"/>
  <c r="E190"/>
  <c r="D183"/>
  <c r="B163"/>
  <c r="G144"/>
  <c r="G143"/>
  <c r="G142"/>
  <c r="G141"/>
  <c r="G140"/>
  <c r="G139"/>
  <c r="G138"/>
  <c r="G137"/>
  <c r="G136"/>
  <c r="G135"/>
  <c r="G134"/>
  <c r="G125"/>
  <c r="E125"/>
  <c r="D125"/>
  <c r="C125"/>
  <c r="B125"/>
  <c r="F123"/>
  <c r="F122"/>
  <c r="F121"/>
  <c r="F120"/>
  <c r="F119"/>
  <c r="F118"/>
  <c r="F117"/>
  <c r="F116"/>
  <c r="F115"/>
  <c r="F114"/>
  <c r="F113"/>
  <c r="F112"/>
  <c r="B88"/>
  <c r="E81"/>
  <c r="C81"/>
  <c r="B81"/>
  <c r="D79"/>
  <c r="D75"/>
  <c r="E73"/>
  <c r="C73"/>
  <c r="B73"/>
  <c r="D72"/>
  <c r="D71"/>
  <c r="D69"/>
  <c r="E67"/>
  <c r="C67"/>
  <c r="B67"/>
  <c r="B77" s="1"/>
  <c r="D66"/>
  <c r="D65"/>
  <c r="B54"/>
  <c r="F53"/>
  <c r="B53"/>
  <c r="B55" s="1"/>
  <c r="F47"/>
  <c r="G47" s="1"/>
  <c r="F43"/>
  <c r="C40"/>
  <c r="F49" s="1"/>
  <c r="B40"/>
  <c r="D37"/>
  <c r="D36"/>
  <c r="D35"/>
  <c r="D34"/>
  <c r="B20"/>
  <c r="B9"/>
  <c r="F19" i="2"/>
  <c r="F23" s="1"/>
  <c r="F29" s="1"/>
  <c r="A8"/>
  <c r="A9" s="1"/>
  <c r="A10" s="1"/>
  <c r="A11" s="1"/>
  <c r="A12" s="1"/>
  <c r="A13" s="1"/>
  <c r="A14" s="1"/>
  <c r="A15" s="1"/>
  <c r="A16" s="1"/>
  <c r="D276" i="3"/>
  <c r="D275"/>
  <c r="K274"/>
  <c r="C274"/>
  <c r="B274"/>
  <c r="I268"/>
  <c r="D15" s="1"/>
  <c r="I259"/>
  <c r="I252"/>
  <c r="G249" s="1"/>
  <c r="D250"/>
  <c r="E248" s="1"/>
  <c r="G248"/>
  <c r="D242"/>
  <c r="G240" s="1"/>
  <c r="D236"/>
  <c r="G235"/>
  <c r="G234"/>
  <c r="G232"/>
  <c r="I223"/>
  <c r="I215"/>
  <c r="I218" s="1"/>
  <c r="I220" s="1"/>
  <c r="D211"/>
  <c r="D209"/>
  <c r="K208"/>
  <c r="D208"/>
  <c r="B208"/>
  <c r="D178"/>
  <c r="D182" s="1"/>
  <c r="D186" s="1"/>
  <c r="D175"/>
  <c r="F173"/>
  <c r="F169"/>
  <c r="D164"/>
  <c r="B163"/>
  <c r="B161"/>
  <c r="D158"/>
  <c r="D117" s="1"/>
  <c r="D120" s="1"/>
  <c r="I157"/>
  <c r="F155"/>
  <c r="F153"/>
  <c r="F154" s="1"/>
  <c r="I150"/>
  <c r="D144"/>
  <c r="D142"/>
  <c r="K141"/>
  <c r="D141"/>
  <c r="B141"/>
  <c r="D112"/>
  <c r="F110"/>
  <c r="D103"/>
  <c r="B103"/>
  <c r="D102"/>
  <c r="D101"/>
  <c r="D100"/>
  <c r="D99"/>
  <c r="D96"/>
  <c r="F95"/>
  <c r="B95"/>
  <c r="F94"/>
  <c r="B94"/>
  <c r="B102" s="1"/>
  <c r="G93"/>
  <c r="F93"/>
  <c r="B93"/>
  <c r="B101" s="1"/>
  <c r="F92"/>
  <c r="F114" s="1"/>
  <c r="B92"/>
  <c r="B100" s="1"/>
  <c r="G91"/>
  <c r="F91"/>
  <c r="B91"/>
  <c r="B99" s="1"/>
  <c r="D88"/>
  <c r="D78"/>
  <c r="D76"/>
  <c r="K75"/>
  <c r="D75"/>
  <c r="B75"/>
  <c r="I46"/>
  <c r="I45"/>
  <c r="I34"/>
  <c r="I22"/>
  <c r="F15"/>
  <c r="D14"/>
  <c r="D276" i="1"/>
  <c r="D275"/>
  <c r="K274"/>
  <c r="C274"/>
  <c r="B274"/>
  <c r="I268"/>
  <c r="I259"/>
  <c r="I252"/>
  <c r="G249" s="1"/>
  <c r="D250"/>
  <c r="E249" s="1"/>
  <c r="G248"/>
  <c r="I253" s="1"/>
  <c r="D242"/>
  <c r="G240" s="1"/>
  <c r="D236"/>
  <c r="G235"/>
  <c r="G234"/>
  <c r="G232"/>
  <c r="I227"/>
  <c r="I223"/>
  <c r="I225" s="1"/>
  <c r="I215"/>
  <c r="I220" s="1"/>
  <c r="D211"/>
  <c r="D209"/>
  <c r="K208"/>
  <c r="D208"/>
  <c r="B208"/>
  <c r="D182"/>
  <c r="D186" s="1"/>
  <c r="D178"/>
  <c r="D175"/>
  <c r="F173"/>
  <c r="F169"/>
  <c r="D164"/>
  <c r="B163"/>
  <c r="B161"/>
  <c r="D158"/>
  <c r="D117" s="1"/>
  <c r="D120" s="1"/>
  <c r="I157"/>
  <c r="F155"/>
  <c r="F153"/>
  <c r="F154" s="1"/>
  <c r="I150"/>
  <c r="D144"/>
  <c r="D142"/>
  <c r="K141"/>
  <c r="D141"/>
  <c r="B141"/>
  <c r="D112"/>
  <c r="F110"/>
  <c r="D103"/>
  <c r="D102"/>
  <c r="D101"/>
  <c r="D100"/>
  <c r="D99"/>
  <c r="D96"/>
  <c r="F95"/>
  <c r="B95"/>
  <c r="B103" s="1"/>
  <c r="F94"/>
  <c r="B94"/>
  <c r="B102" s="1"/>
  <c r="G93"/>
  <c r="F93"/>
  <c r="B93"/>
  <c r="B101" s="1"/>
  <c r="F92"/>
  <c r="F114" s="1"/>
  <c r="B92"/>
  <c r="B100" s="1"/>
  <c r="G91"/>
  <c r="F91"/>
  <c r="B91"/>
  <c r="B99" s="1"/>
  <c r="D88"/>
  <c r="D78"/>
  <c r="D76"/>
  <c r="K75"/>
  <c r="D75"/>
  <c r="B75"/>
  <c r="I46"/>
  <c r="I45"/>
  <c r="I34"/>
  <c r="D36" s="1"/>
  <c r="D42" s="1"/>
  <c r="I22"/>
  <c r="F15"/>
  <c r="D15"/>
  <c r="D14"/>
  <c r="I228" l="1"/>
  <c r="I229" s="1"/>
  <c r="G14"/>
  <c r="I14" s="1"/>
  <c r="G84"/>
  <c r="I218"/>
  <c r="C101" i="7"/>
  <c r="F18"/>
  <c r="J18"/>
  <c r="F27"/>
  <c r="J27"/>
  <c r="E63"/>
  <c r="I63"/>
  <c r="E72"/>
  <c r="I72"/>
  <c r="F81"/>
  <c r="J81"/>
  <c r="G90"/>
  <c r="K90"/>
  <c r="G99"/>
  <c r="K99"/>
  <c r="C71" i="9"/>
  <c r="G71"/>
  <c r="K71"/>
  <c r="D104" i="1"/>
  <c r="H18" i="7"/>
  <c r="H101" s="1"/>
  <c r="L18"/>
  <c r="L101" s="1"/>
  <c r="E36"/>
  <c r="E101" s="1"/>
  <c r="I36"/>
  <c r="G63"/>
  <c r="G101" s="1"/>
  <c r="K63"/>
  <c r="G72"/>
  <c r="K72"/>
  <c r="D81"/>
  <c r="D101" s="1"/>
  <c r="H81"/>
  <c r="L81"/>
  <c r="E90"/>
  <c r="I90"/>
  <c r="I101" s="1"/>
  <c r="E99"/>
  <c r="I99"/>
  <c r="E71" i="9"/>
  <c r="I71"/>
  <c r="M71"/>
  <c r="G53" i="4"/>
  <c r="D40"/>
  <c r="B22"/>
  <c r="G149" i="1"/>
  <c r="G118"/>
  <c r="I118" s="1"/>
  <c r="D19" i="2"/>
  <c r="A17"/>
  <c r="A18" s="1"/>
  <c r="A19" s="1"/>
  <c r="J101" i="7"/>
  <c r="B40" i="9"/>
  <c r="D122" i="1"/>
  <c r="I249"/>
  <c r="F101" i="7"/>
  <c r="K101"/>
  <c r="D41" i="1"/>
  <c r="D37"/>
  <c r="G15"/>
  <c r="I15" s="1"/>
  <c r="D40"/>
  <c r="I40"/>
  <c r="I42"/>
  <c r="E248"/>
  <c r="L43" i="5"/>
  <c r="I73" s="1"/>
  <c r="J73" s="1"/>
  <c r="E233" i="1"/>
  <c r="G233" s="1"/>
  <c r="G236" s="1"/>
  <c r="I236" s="1"/>
  <c r="I41"/>
  <c r="L33" i="5"/>
  <c r="F73" s="1"/>
  <c r="G73" s="1"/>
  <c r="E249" i="3"/>
  <c r="I249" s="1"/>
  <c r="I248"/>
  <c r="I225"/>
  <c r="I227" s="1"/>
  <c r="D104"/>
  <c r="D122" s="1"/>
  <c r="I228"/>
  <c r="G84"/>
  <c r="E233"/>
  <c r="G233" s="1"/>
  <c r="G236" s="1"/>
  <c r="I236" s="1"/>
  <c r="G14"/>
  <c r="E196" i="4"/>
  <c r="G145"/>
  <c r="F125"/>
  <c r="E77"/>
  <c r="D73"/>
  <c r="D81"/>
  <c r="C77"/>
  <c r="D77" s="1"/>
  <c r="D67"/>
  <c r="B89"/>
  <c r="B91" s="1"/>
  <c r="L103" i="7" l="1"/>
  <c r="K103"/>
  <c r="I103"/>
  <c r="M103"/>
  <c r="B113" s="1"/>
  <c r="I84" i="1"/>
  <c r="G92"/>
  <c r="G17"/>
  <c r="I17" s="1"/>
  <c r="I18" s="1"/>
  <c r="G16"/>
  <c r="I16" s="1"/>
  <c r="L73" i="5"/>
  <c r="L91" s="1"/>
  <c r="L93" s="1"/>
  <c r="D196" i="3" s="1"/>
  <c r="I149" i="1"/>
  <c r="G151"/>
  <c r="I151" s="1"/>
  <c r="G155"/>
  <c r="I155" s="1"/>
  <c r="G152"/>
  <c r="G86"/>
  <c r="G153"/>
  <c r="I153" s="1"/>
  <c r="I240"/>
  <c r="K240" s="1"/>
  <c r="G154"/>
  <c r="I154" s="1"/>
  <c r="H103" i="7"/>
  <c r="J103"/>
  <c r="E250" i="1"/>
  <c r="I248"/>
  <c r="I250" s="1"/>
  <c r="A20" i="2"/>
  <c r="A21" s="1"/>
  <c r="A22" s="1"/>
  <c r="A23" s="1"/>
  <c r="I250" i="3"/>
  <c r="D179" s="1"/>
  <c r="E250"/>
  <c r="I229"/>
  <c r="G118" s="1"/>
  <c r="I118" s="1"/>
  <c r="G17"/>
  <c r="I17" s="1"/>
  <c r="G15"/>
  <c r="I15" s="1"/>
  <c r="G16"/>
  <c r="I16" s="1"/>
  <c r="I14"/>
  <c r="G152"/>
  <c r="I240"/>
  <c r="K240" s="1"/>
  <c r="G153"/>
  <c r="I153" s="1"/>
  <c r="G154"/>
  <c r="I154" s="1"/>
  <c r="G86"/>
  <c r="G92"/>
  <c r="I84"/>
  <c r="G149"/>
  <c r="I196" l="1"/>
  <c r="D196" i="11"/>
  <c r="N73" i="5"/>
  <c r="N91" s="1"/>
  <c r="I92" i="1"/>
  <c r="G114"/>
  <c r="I100"/>
  <c r="D23" i="2"/>
  <c r="G162" i="1"/>
  <c r="I152"/>
  <c r="I253" i="3"/>
  <c r="D189" i="1"/>
  <c r="D179"/>
  <c r="G156"/>
  <c r="G87"/>
  <c r="D189" i="3"/>
  <c r="D185" s="1"/>
  <c r="D187" s="1"/>
  <c r="D192" s="1"/>
  <c r="A24" i="2"/>
  <c r="A25" s="1"/>
  <c r="I86" i="1"/>
  <c r="G94"/>
  <c r="I94" s="1"/>
  <c r="I18" i="3"/>
  <c r="I149"/>
  <c r="G151"/>
  <c r="I151" s="1"/>
  <c r="G155"/>
  <c r="I155" s="1"/>
  <c r="I92"/>
  <c r="G114"/>
  <c r="G87"/>
  <c r="G156"/>
  <c r="I86"/>
  <c r="G94"/>
  <c r="I94" s="1"/>
  <c r="G162"/>
  <c r="I162" s="1"/>
  <c r="I152"/>
  <c r="D201" l="1"/>
  <c r="I196" i="11"/>
  <c r="I201" s="1"/>
  <c r="I11" s="1"/>
  <c r="I24" s="1"/>
  <c r="D36" s="1"/>
  <c r="D201"/>
  <c r="G161" i="1"/>
  <c r="I161" s="1"/>
  <c r="I114"/>
  <c r="I156"/>
  <c r="I158" s="1"/>
  <c r="I117" s="1"/>
  <c r="G163"/>
  <c r="I163" s="1"/>
  <c r="A26" i="2"/>
  <c r="A27" s="1"/>
  <c r="B31"/>
  <c r="D185" i="1"/>
  <c r="D187" s="1"/>
  <c r="D192" s="1"/>
  <c r="D201" s="1"/>
  <c r="I162"/>
  <c r="I164" s="1"/>
  <c r="G168"/>
  <c r="I102"/>
  <c r="G95"/>
  <c r="I95" s="1"/>
  <c r="I96" s="1"/>
  <c r="I87"/>
  <c r="I88" s="1"/>
  <c r="G88" s="1"/>
  <c r="G95" i="3"/>
  <c r="I95" s="1"/>
  <c r="I96" s="1"/>
  <c r="I87"/>
  <c r="I88" s="1"/>
  <c r="G88" s="1"/>
  <c r="I100"/>
  <c r="G168"/>
  <c r="I102"/>
  <c r="I156"/>
  <c r="I158" s="1"/>
  <c r="I117" s="1"/>
  <c r="G163"/>
  <c r="I163" s="1"/>
  <c r="I114"/>
  <c r="G161"/>
  <c r="I161" s="1"/>
  <c r="I41" i="11" l="1"/>
  <c r="D42"/>
  <c r="I42"/>
  <c r="D37"/>
  <c r="D41"/>
  <c r="I40"/>
  <c r="D40"/>
  <c r="G119" i="1"/>
  <c r="I119" s="1"/>
  <c r="G171"/>
  <c r="A28" i="2"/>
  <c r="A29" s="1"/>
  <c r="A30" s="1"/>
  <c r="A31" s="1"/>
  <c r="A32" s="1"/>
  <c r="A33" s="1"/>
  <c r="A34" s="1"/>
  <c r="A35" s="1"/>
  <c r="A36" s="1"/>
  <c r="A37" s="1"/>
  <c r="A38" s="1"/>
  <c r="A39" s="1"/>
  <c r="D29"/>
  <c r="I103" i="1"/>
  <c r="I104" s="1"/>
  <c r="G104" s="1"/>
  <c r="I168"/>
  <c r="G169"/>
  <c r="I169" s="1"/>
  <c r="I120"/>
  <c r="I164" i="3"/>
  <c r="G171"/>
  <c r="G119"/>
  <c r="I119" s="1"/>
  <c r="I120" s="1"/>
  <c r="I103"/>
  <c r="I104" s="1"/>
  <c r="G104" s="1"/>
  <c r="I168"/>
  <c r="G169"/>
  <c r="I169" s="1"/>
  <c r="G186" i="1" l="1"/>
  <c r="I186" s="1"/>
  <c r="G108"/>
  <c r="I171"/>
  <c r="G173"/>
  <c r="G186" i="3"/>
  <c r="I186" s="1"/>
  <c r="G108"/>
  <c r="G173"/>
  <c r="I171"/>
  <c r="G109" i="1" l="1"/>
  <c r="I108"/>
  <c r="G174"/>
  <c r="I174" s="1"/>
  <c r="I173"/>
  <c r="I175" s="1"/>
  <c r="I108" i="3"/>
  <c r="G109"/>
  <c r="I173"/>
  <c r="G174"/>
  <c r="I174" s="1"/>
  <c r="G110" i="1" l="1"/>
  <c r="I110" s="1"/>
  <c r="G111"/>
  <c r="I111" s="1"/>
  <c r="I109"/>
  <c r="I112" s="1"/>
  <c r="I122" s="1"/>
  <c r="I189" s="1"/>
  <c r="I175" i="3"/>
  <c r="G111"/>
  <c r="I111" s="1"/>
  <c r="I109"/>
  <c r="G110"/>
  <c r="I110" s="1"/>
  <c r="I185" i="1" l="1"/>
  <c r="I187" s="1"/>
  <c r="I192" s="1"/>
  <c r="I201" s="1"/>
  <c r="I11" s="1"/>
  <c r="I24" s="1"/>
  <c r="I112" i="3"/>
  <c r="I122" s="1"/>
  <c r="I189" s="1"/>
  <c r="I185" s="1"/>
  <c r="I187" s="1"/>
  <c r="I192" s="1"/>
  <c r="I201" s="1"/>
  <c r="I11" s="1"/>
  <c r="I24" s="1"/>
  <c r="D36" s="1"/>
  <c r="I41" s="1"/>
  <c r="I42" l="1"/>
  <c r="D40"/>
  <c r="D41"/>
  <c r="D37"/>
  <c r="D42"/>
  <c r="I40"/>
</calcChain>
</file>

<file path=xl/sharedStrings.xml><?xml version="1.0" encoding="utf-8"?>
<sst xmlns="http://schemas.openxmlformats.org/spreadsheetml/2006/main" count="2201" uniqueCount="909">
  <si>
    <t xml:space="preserve">Formula Rate - Non-Levelized </t>
  </si>
  <si>
    <t xml:space="preserve">   Rate Formula Template</t>
  </si>
  <si>
    <t>For the 12 months ended 12/31/__</t>
  </si>
  <si>
    <t xml:space="preserve"> </t>
  </si>
  <si>
    <t>Utilizing EIA Form 412 Data</t>
  </si>
  <si>
    <t>UTILITY NAME</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</si>
  <si>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</si>
  <si>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</si>
  <si>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</si>
  <si>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</si>
  <si>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</si>
  <si>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</si>
  <si>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</si>
  <si>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</si>
  <si>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</si>
  <si>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</si>
  <si>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</si>
  <si>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</si>
  <si>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</si>
  <si>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</si>
  <si>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</si>
  <si>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</si>
  <si>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</si>
  <si>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</si>
  <si>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</si>
  <si>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</si>
  <si>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</si>
  <si>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</si>
  <si>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</si>
  <si>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</si>
  <si>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</si>
  <si>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</si>
  <si>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</si>
  <si>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</si>
  <si>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</si>
  <si>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</si>
  <si>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</si>
  <si>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</si>
  <si>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</si>
  <si>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</si>
  <si>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</si>
  <si>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</si>
  <si>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</si>
  <si>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</si>
  <si>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</si>
  <si>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</si>
  <si>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</si>
  <si>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</si>
  <si>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</si>
  <si>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</si>
  <si>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</si>
  <si>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</si>
  <si>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</si>
  <si>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</si>
  <si>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</si>
  <si>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</si>
  <si>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</si>
  <si>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</si>
  <si>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</si>
  <si>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</si>
  <si>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</si>
  <si>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</si>
  <si>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</si>
  <si>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</si>
  <si>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</si>
  <si>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</si>
  <si>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</si>
  <si>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</si>
  <si>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</si>
  <si>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</si>
  <si>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</si>
  <si>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</si>
  <si>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</si>
  <si>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</si>
  <si>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</si>
  <si>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</si>
  <si>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</si>
  <si>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</si>
  <si>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</si>
  <si>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</si>
  <si>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</si>
  <si>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</si>
  <si>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</si>
  <si>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</si>
  <si>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</si>
  <si>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</si>
  <si>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</si>
  <si>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</si>
  <si>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</si>
  <si>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</si>
  <si>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</si>
  <si>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</si>
  <si>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</si>
  <si>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</si>
  <si>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</si>
  <si>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</si>
  <si>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</si>
  <si>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</si>
  <si>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</si>
  <si>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</si>
  <si>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</si>
  <si>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</si>
  <si>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</si>
  <si>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</si>
  <si>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</si>
  <si>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</si>
  <si>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</si>
  <si>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</si>
  <si>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</si>
  <si>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</si>
  <si>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</si>
  <si>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</si>
  <si>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</si>
  <si>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</si>
  <si>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</si>
  <si>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</si>
  <si>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</si>
  <si>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</si>
  <si>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</si>
  <si>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</si>
  <si>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</si>
  <si>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</si>
  <si>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</si>
  <si>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</si>
  <si>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</si>
  <si>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</si>
  <si>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</si>
  <si>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</si>
  <si>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</si>
  <si>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</si>
  <si>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</si>
  <si>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</si>
  <si>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</si>
  <si>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</si>
  <si>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</si>
  <si>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</si>
  <si>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</si>
  <si>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</si>
  <si>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</si>
  <si>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</si>
  <si>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</si>
  <si>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</si>
  <si>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</si>
  <si>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</si>
  <si>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</si>
  <si>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</si>
  <si>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</si>
  <si>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</si>
  <si>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</si>
  <si>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</si>
  <si>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</si>
  <si>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</si>
  <si>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</si>
  <si>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</si>
  <si>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</si>
  <si>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</si>
  <si>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</si>
  <si>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</si>
  <si>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</si>
  <si>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</si>
  <si>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</si>
  <si>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</si>
  <si>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</si>
  <si>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</si>
  <si>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</si>
  <si>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</si>
  <si>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</si>
  <si>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</si>
  <si>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</si>
  <si>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</si>
  <si>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</si>
  <si>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</si>
  <si>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</si>
  <si>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</si>
  <si>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</si>
  <si>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</si>
  <si>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</si>
  <si>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</si>
  <si>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</si>
  <si>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</si>
  <si>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</si>
  <si>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</si>
  <si>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</si>
  <si>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</si>
  <si>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</si>
  <si>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</si>
  <si>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</si>
  <si>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</si>
  <si>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</si>
  <si>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</si>
  <si>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</si>
  <si>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</si>
  <si>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</si>
  <si>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</si>
  <si>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</si>
  <si>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</si>
  <si>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</si>
  <si>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</si>
  <si>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</si>
  <si>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</si>
  <si>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</si>
  <si>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</si>
  <si>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</si>
  <si>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</si>
  <si>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</si>
  <si>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</si>
  <si>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</si>
  <si>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</si>
  <si>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</si>
  <si>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</si>
  <si>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</si>
  <si>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</si>
  <si>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</si>
  <si>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</si>
  <si>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</si>
  <si>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</si>
  <si>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</si>
  <si>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</si>
  <si>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</si>
  <si>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</si>
  <si>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</si>
  <si>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</si>
  <si>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</si>
  <si>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</si>
  <si>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</si>
  <si>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</si>
  <si>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</si>
  <si>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</si>
  <si>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</si>
  <si>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</si>
  <si>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</si>
  <si>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</si>
  <si>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</si>
  <si>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</si>
  <si>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</si>
  <si>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</si>
  <si>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</si>
  <si>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</si>
  <si>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</si>
  <si>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</si>
  <si>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</si>
  <si>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</si>
  <si>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</si>
  <si>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</si>
  <si>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</si>
  <si>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</si>
  <si>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</si>
  <si>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</si>
  <si>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</si>
  <si>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</si>
  <si>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</si>
  <si>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</si>
  <si>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</si>
  <si>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</si>
  <si>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</si>
  <si>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</si>
  <si>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</si>
  <si>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</si>
  <si>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</si>
  <si>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</si>
  <si>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</si>
  <si>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</si>
  <si>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</si>
  <si>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</si>
  <si>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</si>
  <si>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</si>
  <si>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</si>
  <si>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</si>
  <si>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</si>
  <si>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</si>
  <si>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</si>
  <si>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</si>
  <si>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</si>
  <si>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</si>
  <si>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</si>
  <si>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</si>
  <si>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</si>
  <si>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</si>
  <si>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</si>
  <si>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</si>
  <si>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</si>
  <si>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</si>
  <si>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</si>
  <si>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</si>
  <si>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</si>
  <si>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</si>
  <si>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</si>
  <si>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</si>
  <si>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</si>
  <si>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</si>
  <si>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</si>
  <si>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</si>
  <si>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</si>
  <si>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</si>
  <si>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</si>
  <si>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</si>
  <si>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</si>
  <si>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</si>
  <si>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</si>
  <si>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</si>
  <si>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</si>
  <si>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</si>
  <si>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Attachment O-EIA Non-Levelized Generic</t>
  </si>
  <si>
    <t>Network &amp; P-to-P Rate ($/kW/Mo)  (line 11 / 12)</t>
  </si>
  <si>
    <t>6a</t>
  </si>
  <si>
    <t>Adjustments to Net Revenue Requirement (Note CC)</t>
  </si>
  <si>
    <t>6b</t>
  </si>
  <si>
    <t>Interest on Adjustments (Note DD)</t>
  </si>
  <si>
    <t>6c</t>
  </si>
  <si>
    <t>Total Adjustment (line 6a + line 6b)</t>
  </si>
  <si>
    <t>CC</t>
  </si>
  <si>
    <t>DD</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</si>
  <si>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</si>
  <si>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</si>
  <si>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</si>
  <si>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</si>
  <si>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</si>
  <si>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</si>
  <si>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 xml:space="preserve">ROE Determination </t>
  </si>
  <si>
    <t>ROE per EL14-12, Effective 9-28-2016</t>
  </si>
  <si>
    <t>RTO Adder per ER15-1067, Effective June 16, 2015</t>
  </si>
  <si>
    <t>Schedule 1 Recoverable Expenses</t>
  </si>
  <si>
    <t>Company:</t>
  </si>
  <si>
    <t>Rate Year:</t>
  </si>
  <si>
    <t>Projected or Actual:</t>
  </si>
  <si>
    <t>(a)</t>
  </si>
  <si>
    <t>(b)</t>
  </si>
  <si>
    <t>(c)</t>
  </si>
  <si>
    <t>Account 561.1</t>
  </si>
  <si>
    <t>Account 561.2</t>
  </si>
  <si>
    <t>Account 561.3</t>
  </si>
  <si>
    <t xml:space="preserve">   Subtotal</t>
  </si>
  <si>
    <t>Account 561.BA for Schedule 24</t>
  </si>
  <si>
    <t>Input 1:  Account 561 Available excluding revenue credits</t>
  </si>
  <si>
    <t>Input 2:  True-Up Adjustment Principal &amp; Interest Under(Over) Recovery</t>
  </si>
  <si>
    <t>Schedule 1 Net Expenses including True-Up Adjustment</t>
  </si>
  <si>
    <t>Note 2:  Source references may vary by company; page references are to each company's source document; analogous figures</t>
  </si>
  <si>
    <t xml:space="preserve">   would be provided for projected year.  Inputs in whole dollars.</t>
  </si>
  <si>
    <t>Note 3:  Revenue collected by the Transmission Owner or ITC under this Schedule 1 for firm transactions of less than 1 year,</t>
  </si>
  <si>
    <t>all non-firm transactions, and any other transactions whose loads are not included in the Attachment O Zonal Rate Divisor for the zone.</t>
  </si>
  <si>
    <t>This revenue credit is derived from the MISO MR Settlements file by subtracting Schedule 9 revenues related to Schedule 1</t>
  </si>
  <si>
    <t>from the total Schedule 1 revenues, which results in the total revenue credit for Schedule 1.</t>
  </si>
  <si>
    <t>True-Up Year1:</t>
  </si>
  <si>
    <t>Input 3: Revenue Credits (Current year Schedule 1 Revenue Credits, excluding True-Up Adjustment)</t>
  </si>
  <si>
    <t>CWLP COMMENTS AND NOTES</t>
  </si>
  <si>
    <t>City Water, Light and Power - Springfield, IL</t>
  </si>
  <si>
    <t>Line 4 supported by schedules.</t>
  </si>
  <si>
    <t>Line 5 supported by schedules.</t>
  </si>
  <si>
    <t>(line 1 minus line 6)</t>
  </si>
  <si>
    <t>CWLP CONTROL AREA (SPRINGFIELD) AVERAGE COINCIDENT PEAK DEMANDS</t>
  </si>
  <si>
    <t>EIA412  SCHED 4</t>
  </si>
  <si>
    <t>INCLUDES ALL TURBINES AND WASTEWATER PLANT</t>
  </si>
  <si>
    <t>AUDIT DISTRIBUTION  INCLUDES 4.13.e. EXCESS COST OF CILCO PROPERTY.  MISO DOES NOT INCLUDE CILCO DIST PLANT.</t>
  </si>
  <si>
    <t>AUDIT UTILITY PLANT SECTION</t>
  </si>
  <si>
    <t>COUNT TRANSMISSION ONLY. DO NOT INCLUDE HUNTER LAKE LAND WHICH IS IN THIS EIA412 REFERENCE</t>
  </si>
  <si>
    <t>% OF GROTH INVENTORY FROM 13TH PERIOD STATEMENT- RATIO OF NET TRANS TO  NET T&amp;D PLANT</t>
  </si>
  <si>
    <t xml:space="preserve">EIA412  SCHED 7.8.d </t>
  </si>
  <si>
    <t>ACTIVITY 7773 OFF FINANCIAL STATEMENTS</t>
  </si>
  <si>
    <t>FROM STEVE ROSE, OFF OF INTERCHANGE BILLINGS.</t>
  </si>
  <si>
    <t>MISO does not want us to include Payroll tax expense because it is already included in line 1 and 3, Trans and A&amp;G.</t>
  </si>
  <si>
    <t>NOT APPLICABLE TO CWLP</t>
  </si>
  <si>
    <t xml:space="preserve">FILL IN WHEN ATTACHMENT GG IS COMPLETE.  </t>
  </si>
  <si>
    <t>FROM GSU TRANSFORMER VALUE - STEVE ROSE</t>
  </si>
  <si>
    <t>Line 10 schedule 1</t>
  </si>
  <si>
    <t>Do not include Admin salaries.</t>
  </si>
  <si>
    <t>NET PLANT IN SERVICE FROM ABOVE</t>
  </si>
  <si>
    <t xml:space="preserve">From Debt Service Workpaper.  </t>
  </si>
  <si>
    <t>SEE  WORKPAPERS.   EIA412 - SCHED 2 LINE 37.</t>
  </si>
  <si>
    <t>CONTRIBUTIONS AND RETAINED EARNINGS  EIA412 - SCHED 2 LINE 32</t>
  </si>
  <si>
    <t>CHATHAM AND RIVERTON NO LONGER RECEIVE ENERGY FROM CWLP</t>
  </si>
  <si>
    <t>POLE RENTAL AGREEMENTS AND CELL TOWER RENTALS ASSUMED TO BE ALL DISTRIBUTION RELATED</t>
  </si>
  <si>
    <t>Line 31 supported by notes in Form 412 or detailed Schedule</t>
  </si>
  <si>
    <t>Line 32 supported by notes in Form 412 or detailed Schedule</t>
  </si>
  <si>
    <t>SIT work papers if required</t>
  </si>
  <si>
    <t>PRODUCTION</t>
  </si>
  <si>
    <t>SALARIES</t>
  </si>
  <si>
    <t>Salaries do not include taxes.</t>
  </si>
  <si>
    <t xml:space="preserve">  STEAM</t>
  </si>
  <si>
    <t xml:space="preserve">  INTERSTATE</t>
  </si>
  <si>
    <t xml:space="preserve">  REYNOLDS</t>
  </si>
  <si>
    <t xml:space="preserve">  FACTORY</t>
  </si>
  <si>
    <t>TOTAL PRODUCTION</t>
  </si>
  <si>
    <t>TRANSMISSION</t>
  </si>
  <si>
    <t>DISTRIBUTION</t>
  </si>
  <si>
    <t>OTHER</t>
  </si>
  <si>
    <t xml:space="preserve">  CUSTOMER BILLING</t>
  </si>
  <si>
    <t xml:space="preserve">  ENERGY SERVICES</t>
  </si>
  <si>
    <t xml:space="preserve">  ADMINISTRATIVE/GENERAL</t>
  </si>
  <si>
    <t>MISO wants us to not include Admin costs.</t>
  </si>
  <si>
    <t xml:space="preserve">  LAKE II</t>
  </si>
  <si>
    <t>TOTAL OTHER</t>
  </si>
  <si>
    <t>TOTAL O&amp;M SALARIES</t>
  </si>
  <si>
    <t>MISO does not want us to include any payroll taxes, already included in total Trans and A&amp;G.</t>
  </si>
  <si>
    <t xml:space="preserve">SOURCE: INFOADV MISOSAL </t>
  </si>
  <si>
    <t>TOTAL</t>
  </si>
  <si>
    <t>source -debt service schedule and debt query</t>
  </si>
  <si>
    <t>PRINCIPAL</t>
  </si>
  <si>
    <t>INTEREST(1)</t>
  </si>
  <si>
    <t>DEBT SERVICE</t>
  </si>
  <si>
    <t>SERIES 2006</t>
  </si>
  <si>
    <t>SERIES 2007</t>
  </si>
  <si>
    <t>SERIES 2008</t>
  </si>
  <si>
    <t>Interest on Debt</t>
  </si>
  <si>
    <t>TOTALS</t>
  </si>
  <si>
    <t>Amortization of Debt Premium</t>
  </si>
  <si>
    <t>Loss on refunding</t>
  </si>
  <si>
    <t>(1) INCLUDES CAPITALIZED INTEREST EXPENSE, WHICH WOULD NOT BE SHOWN</t>
  </si>
  <si>
    <t>Page 14 note 2</t>
  </si>
  <si>
    <t>ON THE INCOME STATEMENT. MUST COME FROM DEBT SERVICE SCHEDULE</t>
  </si>
  <si>
    <t>audit interest</t>
  </si>
  <si>
    <t>Interest Charges from IS of Audit</t>
  </si>
  <si>
    <t>REVOLVING LINE OF CREDIT</t>
  </si>
  <si>
    <t>Total Interest</t>
  </si>
  <si>
    <t>Debt Service Difference</t>
  </si>
  <si>
    <t>UNAMORTIZED DEBT PREMIUM</t>
  </si>
  <si>
    <t>LOC Interest</t>
  </si>
  <si>
    <t>TAKE OUT LOC</t>
  </si>
  <si>
    <t>Total Non Debt Service</t>
  </si>
  <si>
    <t>TOTAL LONG-TERM DEBT</t>
  </si>
  <si>
    <t xml:space="preserve">interest on a lease purchase of computer </t>
  </si>
  <si>
    <t>equipment.  Audit includes it as current interest.</t>
  </si>
  <si>
    <t>Audit includes it as current interest.</t>
  </si>
  <si>
    <t>PLANT AND DEPRECIATION BALANCES</t>
  </si>
  <si>
    <t>FY2015</t>
  </si>
  <si>
    <t>PLANT BALANCE</t>
  </si>
  <si>
    <t>ACCUM DEPREC</t>
  </si>
  <si>
    <t>PLANT IN SERVICE</t>
  </si>
  <si>
    <t>DEPREC EXPENSE</t>
  </si>
  <si>
    <t>WASTEWATER</t>
  </si>
  <si>
    <t>UNAMORTIZED CILCO (MISO TOOK OUT)</t>
  </si>
  <si>
    <t>TOTAL DISTRIBUTION</t>
  </si>
  <si>
    <t>GENERAL</t>
  </si>
  <si>
    <t>TOTAL FROM AUDIT</t>
  </si>
  <si>
    <t>LESS UNAMORTIZED CILCO</t>
  </si>
  <si>
    <t>MATERIALS AND SUPPLIES</t>
  </si>
  <si>
    <t>GROTH INVENTORY</t>
  </si>
  <si>
    <t>Audited F/S</t>
  </si>
  <si>
    <t>DALLMAN INVENTORY</t>
  </si>
  <si>
    <t>OTHER INVENTORY</t>
  </si>
  <si>
    <t>TOTAL PLANT INVENTORY</t>
  </si>
  <si>
    <t>EIA412 Schedule 2 Line 18</t>
  </si>
  <si>
    <t>ESTIMATED TRANSMISSION SHARE</t>
  </si>
  <si>
    <t>(Net Transmission Plant / Net T&amp;D Plant)</t>
  </si>
  <si>
    <t>TRANSMISSION MATERIALS SUPPLIES</t>
  </si>
  <si>
    <t>PREPAYMENTS</t>
  </si>
  <si>
    <t>412 Schedule 2 Line 20</t>
  </si>
  <si>
    <t>VALUE OF FREE STREET/TRAFFIC SIGNAL LIGHTING</t>
  </si>
  <si>
    <t>EIA412 SCHEDULE 5 LINE 10</t>
  </si>
  <si>
    <t>CORPORATE ASSESSMENT 190B  ACTV(7910)</t>
  </si>
  <si>
    <t>EIA412 SCHEDULE 5 LINE 7</t>
  </si>
  <si>
    <t>PAYMENTS IN LIEU OF TAXES</t>
  </si>
  <si>
    <t>TRANSMISSION REVENUES FROM  MISO</t>
  </si>
  <si>
    <t>MONTH</t>
  </si>
  <si>
    <t>SCHEDULE 7</t>
  </si>
  <si>
    <t>SCHEDULE 8</t>
  </si>
  <si>
    <t>SCHEDULE 14</t>
  </si>
  <si>
    <t>SCHEDULE 26</t>
  </si>
  <si>
    <t>SCHEDULE 1</t>
  </si>
  <si>
    <t>APRIL</t>
  </si>
  <si>
    <t>MAY</t>
  </si>
  <si>
    <t>JUNE</t>
  </si>
  <si>
    <t>JULY</t>
  </si>
  <si>
    <t>AUGUST</t>
  </si>
  <si>
    <t>SEPTEMBER</t>
  </si>
  <si>
    <t>OCTOBER</t>
  </si>
  <si>
    <t>NOVEMBER</t>
  </si>
  <si>
    <t>DECEMBER</t>
  </si>
  <si>
    <t>TOTAL TRANSMISSION REVENUES</t>
  </si>
  <si>
    <t>Schedule 1 goes on line 21 of Worksheet</t>
  </si>
  <si>
    <t>Schedule 7,8,14, 26 revenues on invoice</t>
  </si>
  <si>
    <t>from Midwest ISO website.</t>
  </si>
  <si>
    <t>CWLP BA Schedule 24 costs</t>
  </si>
  <si>
    <t>int_id</t>
  </si>
  <si>
    <t>Last Name</t>
  </si>
  <si>
    <t>First Name</t>
  </si>
  <si>
    <t>Percent of 7761</t>
  </si>
  <si>
    <t>FY 7761 Contract Pay</t>
  </si>
  <si>
    <t>ANDERS</t>
  </si>
  <si>
    <t>SHAUN</t>
  </si>
  <si>
    <t>26807</t>
  </si>
  <si>
    <t>BRANDON</t>
  </si>
  <si>
    <t>ROBERT</t>
  </si>
  <si>
    <t>GODIKSEN</t>
  </si>
  <si>
    <t>DAN</t>
  </si>
  <si>
    <t>HICKEY</t>
  </si>
  <si>
    <t>MIKE</t>
  </si>
  <si>
    <t>26834</t>
  </si>
  <si>
    <t>MCALLISTER</t>
  </si>
  <si>
    <t>BRADLEY</t>
  </si>
  <si>
    <t>26898</t>
  </si>
  <si>
    <t>STONE</t>
  </si>
  <si>
    <t>GERALD</t>
  </si>
  <si>
    <t>27123</t>
  </si>
  <si>
    <t>THOELE</t>
  </si>
  <si>
    <t>ROLEEN</t>
  </si>
  <si>
    <t>31667</t>
  </si>
  <si>
    <t>Steve Rose gets this from Elaine Urekar.</t>
  </si>
  <si>
    <t>FEBRUARY</t>
  </si>
  <si>
    <t>TOTAL FERC FEES</t>
  </si>
  <si>
    <t>Comes from Interchange billings TEA Billing, FERC fees just Springfield. Steve Rose</t>
  </si>
  <si>
    <t>CWLP BALANCING</t>
  </si>
  <si>
    <t>DAY</t>
  </si>
  <si>
    <t>HOUR</t>
  </si>
  <si>
    <t>AREA PEAK MW</t>
  </si>
  <si>
    <t>Comes from Steve Rose.</t>
  </si>
  <si>
    <t xml:space="preserve">Replacement Value </t>
  </si>
  <si>
    <t>Estimated Purchase</t>
  </si>
  <si>
    <t>Consumer's Price</t>
  </si>
  <si>
    <t xml:space="preserve">Esimated Original </t>
  </si>
  <si>
    <t>Transformer</t>
  </si>
  <si>
    <t>Year</t>
  </si>
  <si>
    <t>Index Deflator</t>
  </si>
  <si>
    <t xml:space="preserve">Cost </t>
  </si>
  <si>
    <t>Dallman 1</t>
  </si>
  <si>
    <t>2007</t>
  </si>
  <si>
    <t>Dallman 2</t>
  </si>
  <si>
    <t>1971</t>
  </si>
  <si>
    <t>Dallman 3</t>
  </si>
  <si>
    <t>1977</t>
  </si>
  <si>
    <t>Interstate 1</t>
  </si>
  <si>
    <t>1996</t>
  </si>
  <si>
    <t>Dallman 4 (4)</t>
  </si>
  <si>
    <t>2006</t>
  </si>
  <si>
    <t>Notes</t>
  </si>
  <si>
    <t>(2) Estimated to be one year before unit went into service.</t>
  </si>
  <si>
    <t>Retired</t>
  </si>
  <si>
    <t>Lakeside 6</t>
  </si>
  <si>
    <t>1960</t>
  </si>
  <si>
    <t>Lakeside 7</t>
  </si>
  <si>
    <t>1964</t>
  </si>
  <si>
    <t>FROM STEVE ROSE GSU TRANSFORMER VALUE.</t>
  </si>
  <si>
    <r>
      <t xml:space="preserve">(3) See </t>
    </r>
    <r>
      <rPr>
        <u/>
        <sz val="12"/>
        <rFont val="Arial MT"/>
      </rPr>
      <t>https://research.stlouisfed.org/fred2/series/USAGDPDEFAISMEI#, average for the year.</t>
    </r>
  </si>
  <si>
    <t>PRINCIPAL OUTSTANDING AT FISCAL YEAR END - FY2016</t>
  </si>
  <si>
    <t>FY2016</t>
  </si>
  <si>
    <t>Actual</t>
  </si>
  <si>
    <t xml:space="preserve">CWLP Financial Statements (Activities 7761 p 16, 7777 p 17, 7779 p 17) </t>
  </si>
  <si>
    <t>CWLP BA Schedule 24 Cost Report (Workpapers)</t>
  </si>
  <si>
    <t>SERIES 2015</t>
  </si>
  <si>
    <t>Page 30 note 7</t>
  </si>
  <si>
    <t>Capitalized Interest</t>
  </si>
  <si>
    <t>Computer Lease Interest</t>
  </si>
  <si>
    <t>Current Maturity Interest</t>
  </si>
  <si>
    <t>$0 is interest on a line of credit draw.</t>
  </si>
  <si>
    <t>42043</t>
  </si>
  <si>
    <t>GREEN</t>
  </si>
  <si>
    <t>TERRY</t>
  </si>
  <si>
    <t>WAKEFIELD</t>
  </si>
  <si>
    <t>Schedule 1 Credits from Workpapers</t>
  </si>
  <si>
    <t>CWLP'S SCHEDULE 26 REVENUE DISTRIBUTION FROM 03/15-02/16.  COMES FROM MISO WEBSITE.</t>
  </si>
  <si>
    <t>Per Beth Okulovich at MISO</t>
  </si>
  <si>
    <r>
      <t xml:space="preserve">Attachment GG - </t>
    </r>
    <r>
      <rPr>
        <sz val="12"/>
        <rFont val="Arial MT"/>
      </rPr>
      <t>Generic Company</t>
    </r>
  </si>
  <si>
    <t>Formula Rate calculation</t>
  </si>
  <si>
    <t xml:space="preserve">     Rate Formula Template</t>
  </si>
  <si>
    <t xml:space="preserve"> Utilizing Attachment O Data</t>
  </si>
  <si>
    <t>Page 1 of 2</t>
  </si>
  <si>
    <t>To be completed in conjunction with Attachment O.</t>
  </si>
  <si>
    <t>Attachment O</t>
  </si>
  <si>
    <t>Page, Line, Col.</t>
  </si>
  <si>
    <t>Gross Transmission Plant - Total</t>
  </si>
  <si>
    <t>Attach O, p 2, line 2 col 5 (Note A)</t>
  </si>
  <si>
    <t>Net Transmission Plant - Total</t>
  </si>
  <si>
    <t>Attach O, p 2, line 14 and 23b col 5 (Note B)</t>
  </si>
  <si>
    <t>O&amp;M EXPENSE</t>
  </si>
  <si>
    <t>Total O&amp;M Allocated to Transmission</t>
  </si>
  <si>
    <t>Attach O, p 3, line 8 col 5</t>
  </si>
  <si>
    <t>Annual Allocation Factor for O&amp;M</t>
  </si>
  <si>
    <t>(line 3 divided by line 1 col 3)</t>
  </si>
  <si>
    <t>GENERAL AND COMMON (G&amp;C) DEPRECIATION EXPENSE</t>
  </si>
  <si>
    <t>5</t>
  </si>
  <si>
    <t>Total G&amp;C Depreciation Expense</t>
  </si>
  <si>
    <t>Attach O, p 3, lines 10 &amp; 11, col 5 (Note H)</t>
  </si>
  <si>
    <t>6</t>
  </si>
  <si>
    <t>Annual Allocation Factor for G&amp;C Depreciation Expense</t>
  </si>
  <si>
    <t>(line 5 divided by line 1 col 3)</t>
  </si>
  <si>
    <t>TAXES OTHER THAN INCOME TAXES</t>
  </si>
  <si>
    <t>7</t>
  </si>
  <si>
    <t>Total Other Taxes</t>
  </si>
  <si>
    <t>Attach O, p 3, line 20 col 5</t>
  </si>
  <si>
    <t>8</t>
  </si>
  <si>
    <t>Annual Allocation Factor for Other Taxes</t>
  </si>
  <si>
    <t>(line 7 divided by line 1 col 3)</t>
  </si>
  <si>
    <t>9</t>
  </si>
  <si>
    <t>Annual Allocation Factor for Expense</t>
  </si>
  <si>
    <t>Sum of line 4, 6, and 8</t>
  </si>
  <si>
    <t>INCOME TAXES</t>
  </si>
  <si>
    <t>10</t>
  </si>
  <si>
    <t>Attach O, p 3, line 27 col 5</t>
  </si>
  <si>
    <t>11</t>
  </si>
  <si>
    <t>Annual Allocation Factor for Income Taxes</t>
  </si>
  <si>
    <t>(line 10 divided by line 2 col 3)</t>
  </si>
  <si>
    <t>12</t>
  </si>
  <si>
    <t>Return on Rate Base</t>
  </si>
  <si>
    <t>Attach O, p 3, line 28 col 5</t>
  </si>
  <si>
    <t>13</t>
  </si>
  <si>
    <t>Annual Allocation Factor for Return on Rate Base</t>
  </si>
  <si>
    <t>(line 12 divided by line 2 col 3)</t>
  </si>
  <si>
    <t>14</t>
  </si>
  <si>
    <t>Annual Allocation Factor for Return</t>
  </si>
  <si>
    <t>Sum of line 11 and 13</t>
  </si>
  <si>
    <t>Page 2 of 2</t>
  </si>
  <si>
    <t xml:space="preserve">                           Network Upgrade Charge Calculation By Project</t>
  </si>
  <si>
    <t>Line No.</t>
  </si>
  <si>
    <t>Project Name</t>
  </si>
  <si>
    <t>MTEP Project Number</t>
  </si>
  <si>
    <t xml:space="preserve">Project Gross Plant </t>
  </si>
  <si>
    <t>Annual Expense Charge</t>
  </si>
  <si>
    <t xml:space="preserve">Project Net Plant </t>
  </si>
  <si>
    <t>Annual Return Charge</t>
  </si>
  <si>
    <t>Project Depreciation Expense</t>
  </si>
  <si>
    <t>Annual Revenue Requirement</t>
  </si>
  <si>
    <t>True-Up Adjustment</t>
  </si>
  <si>
    <t>Network Upgrade Charge</t>
  </si>
  <si>
    <t>(Page 1 line 9)</t>
  </si>
  <si>
    <t>(Col. 3 * Col. 4)</t>
  </si>
  <si>
    <t>(Page 1 line 14)</t>
  </si>
  <si>
    <t>(Col. 6 * Col. 7)</t>
  </si>
  <si>
    <t>(Sum Col. 5, 8 &amp; 9)</t>
  </si>
  <si>
    <t>(Note F)</t>
  </si>
  <si>
    <t>Sum Col. 10 &amp; 11
(Note G)</t>
  </si>
  <si>
    <t>P1</t>
  </si>
  <si>
    <t>2</t>
  </si>
  <si>
    <t>Annual Totals</t>
  </si>
  <si>
    <t>Rev. Req. Adj For Attachment O</t>
  </si>
  <si>
    <r>
      <t>Gross Transmission Plant is that identified on page 2 line 2 of Attachment O and includes any sub lines 2a or 2b etc. and is inclusive of any CWIP included in rate base when authorized by FERC order</t>
    </r>
    <r>
      <rPr>
        <sz val="12"/>
        <rFont val="Arial MT"/>
      </rPr>
      <t xml:space="preserve"> less any prefunded AFUDC, if applicable.</t>
    </r>
  </si>
  <si>
    <r>
      <t xml:space="preserve">Net Transmission Plant is that identified on page 2 line 14 of Attachment O and includes any sub lines 14a or 14b etc. and is inclusive of any CWIP included in rate base when authorized by FERC order </t>
    </r>
    <r>
      <rPr>
        <sz val="12"/>
        <rFont val="Arial MT"/>
      </rPr>
      <t>less any prefunded AFUDC, if applicable.</t>
    </r>
  </si>
  <si>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</si>
  <si>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Project Net Plant is the Project Gross Plant Identified in Column 3 less the associated Accumulated Depreciation.</t>
  </si>
  <si>
    <t>Project Depreciation Expense is the actual value booked for the project and included in the Depreciation Expense in Attachment O page 3 line 12.</t>
  </si>
  <si>
    <t>True-Up Adjustment is included pursuant to a FERC approved methodology, if applicable.</t>
  </si>
  <si>
    <r>
      <t>The Network Upgrade Charge is the value to be used in Schedule</t>
    </r>
    <r>
      <rPr>
        <sz val="12"/>
        <rFont val="Arial MT"/>
      </rPr>
      <t>s 26, 37 and 38.</t>
    </r>
  </si>
  <si>
    <t>The Total General and Common Depreciation Expense excludes any depreciation expense directly associated with a project and thereby included in page 2 column 9.</t>
  </si>
  <si>
    <t>Table 1</t>
  </si>
  <si>
    <t>Cross Reference to Attachment O for Completion of Attachment GG</t>
  </si>
  <si>
    <t>Attachment GG</t>
  </si>
  <si>
    <t>FERC Form 1</t>
  </si>
  <si>
    <t>EIA Form 412 Non-Levelized</t>
  </si>
  <si>
    <t>EIA Form 412 Cash Flow</t>
  </si>
  <si>
    <t>RUS Form 12 Non-Levelized</t>
  </si>
  <si>
    <t>RUS Form 12 Cash Flow</t>
  </si>
  <si>
    <t>Gross Transmission Plant</t>
  </si>
  <si>
    <t>Page 1, Line 1, Col. 3</t>
  </si>
  <si>
    <t>Page 2, Line 2, Col. 5</t>
  </si>
  <si>
    <t>Page 3, Line 2, Col. 5</t>
  </si>
  <si>
    <t>Net Transmission Plant*</t>
  </si>
  <si>
    <t>Page 1, Line 2, Col. 3</t>
  </si>
  <si>
    <t>Page 2, Line 14, Col. 5</t>
  </si>
  <si>
    <t>O&amp;M Expense</t>
  </si>
  <si>
    <t>Page 1, Line 3, Col. 3</t>
  </si>
  <si>
    <t>Page 3, Line 8, Col. 5</t>
  </si>
  <si>
    <t>Page 2, Line 8, Col. 5</t>
  </si>
  <si>
    <t>General and Common Depreciation Expense</t>
  </si>
  <si>
    <t>Page 1, Line 5, Col. 3</t>
  </si>
  <si>
    <t>P. 3, Lines 10 &amp; 11, Col. 5</t>
  </si>
  <si>
    <t>N/A</t>
  </si>
  <si>
    <t>Page 3, Lines 10 &amp; 11, Col. 5</t>
  </si>
  <si>
    <t>Taxes Other Than Income Taxes</t>
  </si>
  <si>
    <t>Page 1, Line 7, Col. 3</t>
  </si>
  <si>
    <t>Page 3, Line  20, Col. 5</t>
  </si>
  <si>
    <t>Page 2, Line  19, Col. 5**</t>
  </si>
  <si>
    <t>Page 2, Line  19, Col. 5</t>
  </si>
  <si>
    <t>Page 1, Line 10, Col. 3</t>
  </si>
  <si>
    <t>Page 3, Line 27, Col. 5</t>
  </si>
  <si>
    <t>Page 1, Line 12, Col. 3</t>
  </si>
  <si>
    <t>Page 3, Line 28, Col. 5</t>
  </si>
  <si>
    <t>Page 2, Line 11, Col. 5 &amp; Page 2, Line 21, Col. 5***</t>
  </si>
  <si>
    <t>Page 2, Line 11, Col. 5 &amp; Page 2, Line 21, Col. 5</t>
  </si>
  <si>
    <t xml:space="preserve">Notes: </t>
  </si>
  <si>
    <t xml:space="preserve">*The Net Transmission Plant for Transmission Owners using an Attachment O based on either EIA Form 412 Cash Flow or RUS Form 12 Cash Flow shall use their Gross Transmission Plant from Page 2, Line 2, Column 5 for a Net Transmission Plant value.  These two Attachment Os do not allow for the recovery of depreciation expense nor do they decrement rate base for accumulated depreciation, therefore to maintain a consistent methodology between Attachment O and Attachment GG no depreciation expense would be recovered under Attachment GG nor would any accumulated depreciation be included in the calculation of the Net Transmission Plant balances.   </t>
  </si>
  <si>
    <t>**The Taxes Other Than Income Taxes for SMMPA's EIA Form 412 Cash Flow Attachment O shall use Page 2, Line 20, Col. 5</t>
  </si>
  <si>
    <t>**The Return on Rate Base for SMMPA's EIA Form 412 Cash Flow Attachment O shall use Page 2, Line 12, Col. 5 and Page 2, Line 22, Col. 5.</t>
  </si>
  <si>
    <t>ASSET TOTAL</t>
  </si>
  <si>
    <t>FY2007</t>
  </si>
  <si>
    <t>FY2008</t>
  </si>
  <si>
    <t>FY2009</t>
  </si>
  <si>
    <t>FY2010</t>
  </si>
  <si>
    <t>FY2011</t>
  </si>
  <si>
    <t>FY2012</t>
  </si>
  <si>
    <t>FY2013</t>
  </si>
  <si>
    <t>FY2014</t>
  </si>
  <si>
    <t>ACCOUNT 3520</t>
  </si>
  <si>
    <t>UL - 20YRS</t>
  </si>
  <si>
    <t>FY07</t>
  </si>
  <si>
    <t>FY08</t>
  </si>
  <si>
    <t>FY09</t>
  </si>
  <si>
    <t>FY10</t>
  </si>
  <si>
    <t>ACCOUNT 3530</t>
  </si>
  <si>
    <t>UL - 29YRS</t>
  </si>
  <si>
    <t>ACCOUNT 3550</t>
  </si>
  <si>
    <t>UL - 25YRS</t>
  </si>
  <si>
    <t>ACCOUNT 3560</t>
  </si>
  <si>
    <t>ACCOUNT 3620</t>
  </si>
  <si>
    <t>UL - 50YRS</t>
  </si>
  <si>
    <t>ACCOUNT 3630</t>
  </si>
  <si>
    <t>ACCOUNT 3650</t>
  </si>
  <si>
    <t>ACCOUNT 3660</t>
  </si>
  <si>
    <t>ACCOUNT 3670</t>
  </si>
  <si>
    <t>UL - 33YRS</t>
  </si>
  <si>
    <t>ACCOUNT 3680</t>
  </si>
  <si>
    <t>ACCOUNT 3690</t>
  </si>
  <si>
    <t>GRANDTOTALS</t>
  </si>
  <si>
    <t>Total Assets</t>
  </si>
  <si>
    <t>Total Deprec.</t>
  </si>
  <si>
    <t>Assets by Year</t>
  </si>
  <si>
    <t>NET VALUE</t>
  </si>
  <si>
    <t>Attachment GG - Supporting Data for Network Upgrade Charge Calculation - Historical Rate Transmission Owner</t>
  </si>
  <si>
    <t xml:space="preserve">Rate Year </t>
  </si>
  <si>
    <t>Reporting Company</t>
  </si>
  <si>
    <t>CWLP</t>
  </si>
  <si>
    <t>Reliability</t>
  </si>
  <si>
    <t>MTEP Project ID</t>
  </si>
  <si>
    <t>Project 1620</t>
  </si>
  <si>
    <t>Project 2</t>
  </si>
  <si>
    <t>Project 3</t>
  </si>
  <si>
    <t>Project 4</t>
  </si>
  <si>
    <t>Project 5</t>
  </si>
  <si>
    <t>Project 6</t>
  </si>
  <si>
    <t>Project 7</t>
  </si>
  <si>
    <t>Project 8</t>
  </si>
  <si>
    <t>Project 9</t>
  </si>
  <si>
    <t>Project 10</t>
  </si>
  <si>
    <t>GIP</t>
  </si>
  <si>
    <t>Pricing Zone</t>
  </si>
  <si>
    <t>XYZ</t>
  </si>
  <si>
    <t>Allocation Type Per Attachment FF</t>
  </si>
  <si>
    <t>Gross Plant Column (3)</t>
  </si>
  <si>
    <t>End of Year Balance</t>
  </si>
  <si>
    <t>Accumulated Depreciation</t>
  </si>
  <si>
    <t>Net Plant Column (6)</t>
  </si>
  <si>
    <t>Depreciation Expense</t>
  </si>
  <si>
    <t>Column (9)</t>
  </si>
  <si>
    <t>Project Amortization Expense</t>
  </si>
  <si>
    <t>Depreciation Expense Total</t>
  </si>
  <si>
    <t>AFE</t>
  </si>
  <si>
    <t>Written For</t>
  </si>
  <si>
    <t>Actual FY07</t>
  </si>
  <si>
    <t>Actual FY08</t>
  </si>
  <si>
    <t>Actual FY09</t>
  </si>
  <si>
    <t>Actual FY10</t>
  </si>
  <si>
    <t>Total Actual</t>
  </si>
  <si>
    <t>G208</t>
  </si>
  <si>
    <t>OH to UG Relocation for SD-4</t>
  </si>
  <si>
    <t>G209</t>
  </si>
  <si>
    <t>Temporary Feed for First Sea Van Location</t>
  </si>
  <si>
    <t>G210</t>
  </si>
  <si>
    <t>Temporary Power For Sea Vans</t>
  </si>
  <si>
    <t>G211</t>
  </si>
  <si>
    <t>Temp Power XFMR For Sea Van #4 at Dalmn</t>
  </si>
  <si>
    <t>G217</t>
  </si>
  <si>
    <t>Transmission Line Relocation at Dallman</t>
  </si>
  <si>
    <t>G228</t>
  </si>
  <si>
    <t>Dallman 138kV Sub Foundations</t>
  </si>
  <si>
    <t>G229</t>
  </si>
  <si>
    <t>Temp Transformer for Sea Van #5 at Dalmn</t>
  </si>
  <si>
    <t>G287</t>
  </si>
  <si>
    <t>Install 17 Poles For Safety Barriers at Dalmn</t>
  </si>
  <si>
    <t>G375</t>
  </si>
  <si>
    <t>Dallman 80 MVA Transformer</t>
  </si>
  <si>
    <t>G409</t>
  </si>
  <si>
    <t>Rebuild Transmission Lines 30&amp;32</t>
  </si>
  <si>
    <t>G445</t>
  </si>
  <si>
    <t>Engineering Services</t>
  </si>
  <si>
    <t>G482</t>
  </si>
  <si>
    <t xml:space="preserve">Install New 69kV Circuit </t>
  </si>
  <si>
    <t>G540</t>
  </si>
  <si>
    <t>Interstate Substation Expansion</t>
  </si>
  <si>
    <t>G602</t>
  </si>
  <si>
    <t>Interstate Substation Transm.</t>
  </si>
  <si>
    <t>Useful Life of accounts</t>
  </si>
  <si>
    <t>20 yrs</t>
  </si>
  <si>
    <t>29 yrs</t>
  </si>
  <si>
    <t>25 yrs</t>
  </si>
  <si>
    <t>50 yrs</t>
  </si>
  <si>
    <t>33 yrs</t>
  </si>
  <si>
    <t>Closed</t>
  </si>
  <si>
    <t>3530</t>
  </si>
  <si>
    <t>3620</t>
  </si>
  <si>
    <t>3630</t>
  </si>
  <si>
    <t>FY2007 &amp; FY2008</t>
  </si>
  <si>
    <t>Totals</t>
  </si>
  <si>
    <t>TOTAL 2007</t>
  </si>
  <si>
    <t>TOTAL 2008</t>
  </si>
  <si>
    <t>TOTAL 2009</t>
  </si>
  <si>
    <t>TOTAL 2010</t>
  </si>
  <si>
    <t>GRAND TOTALS OF ASSETS</t>
  </si>
  <si>
    <t>Attachment GG - Description of Facilities Included in Network Upgrade Charge</t>
  </si>
  <si>
    <t>Facility ID</t>
  </si>
  <si>
    <t>Project Record Date</t>
  </si>
  <si>
    <t>Description of Facilities Included in Network Upgrade Charge as of Record Date</t>
  </si>
  <si>
    <t>138 kV Breakers, 138 kV Switches, 69 kV Breaker, 138/69 kV Transformer</t>
  </si>
  <si>
    <t>Line relocation needed to provide clearance for the Dallman 4 unit
5) Line 15 Dallman - Culver 69 kV Relocation</t>
  </si>
  <si>
    <t xml:space="preserve">Line relocation needed to provide clearance for the Dallman 4 unit
4) Line 10 Lakeside - Stevenson 69 kV Relocation </t>
  </si>
  <si>
    <t xml:space="preserve">Line relocation needed to provide clearance for the Dallman 4 unit
3) Line 11 Dallman - Franklin Park 69 kV Relocation </t>
  </si>
  <si>
    <t xml:space="preserve">Line relocation needed to provide clearance for the Dallman 4 unit. 
2) Line 32 Dallman - Eastdale 138 kV Relocation </t>
  </si>
  <si>
    <t xml:space="preserve">Line relocation needed to provide clearance for the Dallman 4 unit. 
1) Line 31 Dallman -Spaulding 138 kV Relocation </t>
  </si>
  <si>
    <t>Project 1</t>
  </si>
  <si>
    <t>FY12</t>
  </si>
  <si>
    <t>Groth Inventory</t>
  </si>
  <si>
    <t>FY13</t>
  </si>
  <si>
    <t>FY14</t>
  </si>
  <si>
    <t>FY15</t>
  </si>
  <si>
    <t>FY16</t>
  </si>
  <si>
    <t>Average</t>
  </si>
  <si>
    <t>Levels change based on amount of work done in winter or projects scheduled for spring.</t>
  </si>
  <si>
    <t>For the 12 months ended 02/28/2017</t>
  </si>
  <si>
    <t>For  the 12 months ended 2/28/2017</t>
  </si>
  <si>
    <t>FY2017 WAGE &amp; SALARY INFORMATION - MISO REVENUE REQUIREMENT TEMPLATE</t>
  </si>
  <si>
    <t>FY2017 DEBT WORKSHEETS</t>
  </si>
  <si>
    <t xml:space="preserve">$1,192 is not in debt schedule because it is </t>
  </si>
  <si>
    <t>FY2017 GROSS</t>
  </si>
  <si>
    <t>FY2017</t>
  </si>
  <si>
    <t>FY2017 NET</t>
  </si>
  <si>
    <t>FY17</t>
  </si>
  <si>
    <t xml:space="preserve">Inventory levels at the T&amp;D storage site rose in FY2016, amount was $2,044,800 in FY12.  </t>
  </si>
  <si>
    <t>STREET/TRAFFIC SIGNAL LIGHTING MAINTENANCE AND ISD</t>
  </si>
  <si>
    <t>MARCH, 2016</t>
  </si>
  <si>
    <t>JANUARY, 2017</t>
  </si>
  <si>
    <t>FEBRUARY, 2017</t>
  </si>
  <si>
    <t>40699</t>
  </si>
  <si>
    <t>ALMADA</t>
  </si>
  <si>
    <t>MICHAEL</t>
  </si>
  <si>
    <t>40700</t>
  </si>
  <si>
    <t>WILLIAMS</t>
  </si>
  <si>
    <t>BRIAN</t>
  </si>
  <si>
    <t>CWLP BA Schedule 24 costs - FY2017</t>
  </si>
  <si>
    <t>FY2017 FERC ANNUAL FEES</t>
  </si>
  <si>
    <t>FY2017 Average of 12 Coincident Peaks</t>
  </si>
  <si>
    <t>FY2017 Value of GSU Step-up Transformers</t>
  </si>
  <si>
    <t>in February 2018</t>
  </si>
  <si>
    <t>(1) Based on replacement value for insurance purposes prepared by Steve Rose via Electrorep Energy Products Ray Sidki 217-341-1008 2/21/18.</t>
  </si>
  <si>
    <t xml:space="preserve">CWLP'S SCHEDULE 7,8, AND 14 REVENUE DISTRIBUTION FROM 03/16-02/17.  </t>
  </si>
  <si>
    <t xml:space="preserve">PROVIDED BY STEVE ROSE. </t>
  </si>
  <si>
    <t>INFO REPORT BY CHRIS   "MISOSAL2017".</t>
  </si>
  <si>
    <t>CWLP'S SCHEDULE REVENUE DISTRIBUTION FROM 03/16-02/17.  COMES FROM MISO WEBSITE.</t>
  </si>
  <si>
    <t>EIA412 SCHEDULE 5 LINE 11</t>
  </si>
  <si>
    <t>EIA412 SCHEDULE 5 LINE 13 ACTV(7792,7814,7827)</t>
  </si>
  <si>
    <t>PILOT FROM WORK PAPERS</t>
  </si>
  <si>
    <t>Included in Distribution O&amp;M on Schedule 7.</t>
  </si>
  <si>
    <t>Not included in A&amp;G on Schedule 7 shown as transfer out in audit .</t>
  </si>
  <si>
    <t>Included in Customer Account Exp and Admin Exp on Schedule 7.</t>
  </si>
  <si>
    <t>ISD-Customer Account Exp</t>
  </si>
  <si>
    <t xml:space="preserve">Receptionist-Admin Exp </t>
  </si>
  <si>
    <t>EIA412  SCHED 7.13.d-LESS RECEPTIONIST SALARY</t>
  </si>
  <si>
    <t>Reduce Attachment O page 3 line 3 by amount.</t>
  </si>
  <si>
    <t>Not included as an expense on Schedule 7.</t>
  </si>
  <si>
    <t xml:space="preserve">PAYMENT IN LIEU OF TAX AMOUNTS </t>
  </si>
  <si>
    <t>CWLP  - Attachment O Comparison</t>
  </si>
  <si>
    <t>Attachment O Inputs</t>
  </si>
  <si>
    <t>June '18 Update</t>
  </si>
  <si>
    <t>June '17 Update</t>
  </si>
  <si>
    <t>% Change from Prev Year</t>
  </si>
  <si>
    <t>Explanation for Variances 20% or Greater</t>
  </si>
  <si>
    <t>Line #</t>
  </si>
  <si>
    <t>Page 1</t>
  </si>
  <si>
    <t xml:space="preserve">DIVISOR </t>
  </si>
  <si>
    <t xml:space="preserve">  Plus 12 CP of firm bundled sales over one year not in line 8</t>
  </si>
  <si>
    <t xml:space="preserve">  Less Contract Demand from Grandfathered Interzonal Transactions over one year (enter negative) (Note S)</t>
  </si>
  <si>
    <t>PAGE 2</t>
  </si>
  <si>
    <t>GROSS PLANT IN SERVICE</t>
  </si>
  <si>
    <t>Production</t>
  </si>
  <si>
    <t>Distribution</t>
  </si>
  <si>
    <t>General &amp; Intangible</t>
  </si>
  <si>
    <t>Common</t>
  </si>
  <si>
    <t>ACCUMULATED DEPRECIATION</t>
  </si>
  <si>
    <t>ADJUSTMENTS TO RATE BASE   (Note F)</t>
  </si>
  <si>
    <t xml:space="preserve">Account No. 281 (enter negative)     </t>
  </si>
  <si>
    <t xml:space="preserve">Account No. 282 (enter negative)     </t>
  </si>
  <si>
    <t xml:space="preserve">Account No. 283 (enter negative)     </t>
  </si>
  <si>
    <t xml:space="preserve">Account No. 190                              </t>
  </si>
  <si>
    <t xml:space="preserve">Account No. 255 (enter negative)    </t>
  </si>
  <si>
    <t xml:space="preserve">LAND HELD FOR FUTURE USE  (Note Y)  </t>
  </si>
  <si>
    <t>WORKING CAPITAL  (Note H)</t>
  </si>
  <si>
    <t xml:space="preserve">CWC  </t>
  </si>
  <si>
    <t>Materials &amp; Supplies  (Note G)</t>
  </si>
  <si>
    <t>Prepayments (Account 165)</t>
  </si>
  <si>
    <t>PAGE 3</t>
  </si>
  <si>
    <t>O&amp;M</t>
  </si>
  <si>
    <t xml:space="preserve">Transmission </t>
  </si>
  <si>
    <t>Less LSE Expenses included in Transmission O&amp;M Accounts (Note V)</t>
  </si>
  <si>
    <t>Less Account 565</t>
  </si>
  <si>
    <t>A&amp;G</t>
  </si>
  <si>
    <t>Less FERC Annual Fees</t>
  </si>
  <si>
    <t>Less EPRI &amp; Reg. Comm. Exp. &amp; Non-safety  Ad. (Note I)</t>
  </si>
  <si>
    <t>Plus Transmission Related Reg. Comm.  Exp. (Note I)</t>
  </si>
  <si>
    <t>Transmission Lease Payments</t>
  </si>
  <si>
    <t>DEPRECIATION EXPENSE</t>
  </si>
  <si>
    <t xml:space="preserve">General </t>
  </si>
  <si>
    <t>LABOR RELATED</t>
  </si>
  <si>
    <t>Payroll</t>
  </si>
  <si>
    <t>Highway and vehicle</t>
  </si>
  <si>
    <t>PLANT RELATED</t>
  </si>
  <si>
    <t>Property</t>
  </si>
  <si>
    <t>Gross Receipts</t>
  </si>
  <si>
    <t>Other</t>
  </si>
  <si>
    <t>Payments in lieu of taxes</t>
  </si>
  <si>
    <t>PAGE 4</t>
  </si>
  <si>
    <t>Less transmission plant included in OATT Ancillary Services  (Note N)</t>
  </si>
  <si>
    <t>TRANSMISSION EXPENSES</t>
  </si>
  <si>
    <t>COMMON PLANT ALLOCATOR  (CE)   (Note O)</t>
  </si>
  <si>
    <t xml:space="preserve"> Long Term Interest</t>
  </si>
  <si>
    <t>Long Term Debt</t>
  </si>
  <si>
    <t>Proprietary Capital</t>
  </si>
  <si>
    <t>ACCOUNT 454 (RENT FROM ELECTRIC PROPERTY)    (Note R)</t>
  </si>
  <si>
    <t>ACCOUNT 456.1 (OTHER ELECTRIC REVENUES) (Note U)</t>
  </si>
  <si>
    <t xml:space="preserve">a. Transmission charges for all transmission transactions </t>
  </si>
  <si>
    <t>b. Transmission charges for all transmission transactions included in Divisor on Page 1</t>
  </si>
  <si>
    <t>c. Transmission charges from Schedules associated with Attachment GG  (Note X)</t>
  </si>
  <si>
    <t>d. Transmission charges from Schedules associated with Attachment MM  (Note Z)</t>
  </si>
  <si>
    <t>Included all cash payments, cost incurred and free services per ordinance.</t>
  </si>
  <si>
    <t>Some of the older assets in this group were fully depreciated in FY17 and thus not part of the expense number.  Also new assets were not brought into FY17 at the same level to maintain the FY16 level.</t>
  </si>
</sst>
</file>

<file path=xl/styles.xml><?xml version="1.0" encoding="utf-8"?>
<styleSheet xmlns="http://schemas.openxmlformats.org/spreadsheetml/2006/main">
  <numFmts count="116">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0.0%"/>
    <numFmt numFmtId="176" formatCode="_(* #,##0.00000_);_(* \(#,##0.00000\);_(* &quot;-&quot;??_);_(@_)"/>
    <numFmt numFmtId="177" formatCode="0_);\(0\)"/>
    <numFmt numFmtId="178" formatCode="_(* #,##0.0\¢_m;[Red]_(* \-#,##0.0\¢_m;[Green]_(* 0.0\¢_m;_(@_)_%"/>
    <numFmt numFmtId="179" formatCode="_(* #,##0.00\¢_m;[Red]_(* \-#,##0.00\¢_m;[Green]_(* 0.00\¢_m;_(@_)_%"/>
    <numFmt numFmtId="180" formatCode="_(* #,##0.000\¢_m;[Red]_(* \-#,##0.000\¢_m;[Green]_(* 0.000\¢_m;_(@_)_%"/>
    <numFmt numFmtId="181" formatCode="_(_(\£* #,##0_)_%;[Red]_(\(\£* #,##0\)_%;[Green]_(_(\£* #,##0_)_%;_(@_)_%"/>
    <numFmt numFmtId="182" formatCode="_(_(\£* #,##0.0_)_%;[Red]_(\(\£* #,##0.0\)_%;[Green]_(_(\£* #,##0.0_)_%;_(@_)_%"/>
    <numFmt numFmtId="183" formatCode="_(_(\£* #,##0.00_)_%;[Red]_(\(\£* #,##0.00\)_%;[Green]_(_(\£* #,##0.00_)_%;_(@_)_%"/>
    <numFmt numFmtId="184" formatCode="0.0%_);\(0.0%\)"/>
    <numFmt numFmtId="185" formatCode="\•\ \ @"/>
    <numFmt numFmtId="186" formatCode="_(_(\•_ #0_)_%;[Red]_(_(\•_ \-#0\)_%;[Green]_(_(\•_ #0_)_%;_(_(\•_ @_)_%"/>
    <numFmt numFmtId="187" formatCode="_(_(_•_ \•_ #0_)_%;[Red]_(_(_•_ \•_ \-#0\)_%;[Green]_(_(_•_ \•_ #0_)_%;_(_(_•_ \•_ @_)_%"/>
    <numFmt numFmtId="188" formatCode="_(_(_•_ _•_ \•_ #0_)_%;[Red]_(_(_•_ _•_ \•_ \-#0\)_%;[Green]_(_(_•_ _•_ \•_ #0_)_%;_(_(_•_ \•_ @_)_%"/>
    <numFmt numFmtId="189" formatCode="#,##0,_);\(#,##0,\)"/>
    <numFmt numFmtId="190" formatCode="#,##0.0_);\(#,##0.0\)"/>
    <numFmt numFmtId="191" formatCode="0.0,_);\(0.0,\)"/>
    <numFmt numFmtId="192" formatCode="0.00,_);\(0.00,\)"/>
    <numFmt numFmtId="193" formatCode="#,##0.000_);\(#,##0.000\)"/>
    <numFmt numFmtId="194" formatCode="_(_(_$* #,##0.0_)_%;[Red]_(\(_$* #,##0.0\)_%;[Green]_(_(_$* #,##0.0_)_%;_(@_)_%"/>
    <numFmt numFmtId="195" formatCode="_(_(_$* #,##0.00_)_%;[Red]_(\(_$* #,##0.00\)_%;[Green]_(_(_$* #,##0.00_)_%;_(@_)_%"/>
    <numFmt numFmtId="196" formatCode="_(_(_$* #,##0.000_)_%;[Red]_(\(_$* #,##0.000\)_%;[Green]_(_(_$* #,##0.000_)_%;_(@_)_%"/>
    <numFmt numFmtId="197" formatCode="_._.* #,##0.0_)_%;_._.* \(#,##0.0\)_%;_._.* \ ?_)_%"/>
    <numFmt numFmtId="198" formatCode="_._.* #,##0.00_)_%;_._.* \(#,##0.00\)_%;_._.* \ ?_)_%"/>
    <numFmt numFmtId="199" formatCode="_._.* #,##0.000_)_%;_._.* \(#,##0.000\)_%;_._.* \ ?_)_%"/>
    <numFmt numFmtId="200" formatCode="_._.* #,##0.0000_)_%;_._.* \(#,##0.0000\)_%;_._.* \ ?_)_%"/>
    <numFmt numFmtId="201" formatCode="_(_(&quot;$&quot;* #,##0.0_)_%;[Red]_(\(&quot;$&quot;* #,##0.0\)_%;[Green]_(_(&quot;$&quot;* #,##0.0_)_%;_(@_)_%"/>
    <numFmt numFmtId="202" formatCode="_(_(&quot;$&quot;* #,##0.00_)_%;[Red]_(\(&quot;$&quot;* #,##0.00\)_%;[Green]_(_(&quot;$&quot;* #,##0.00_)_%;_(@_)_%"/>
    <numFmt numFmtId="203" formatCode="_(_(&quot;$&quot;* #,##0.000_)_%;[Red]_(\(&quot;$&quot;* #,##0.000\)_%;[Green]_(_(&quot;$&quot;* #,##0.000_)_%;_(@_)_%"/>
    <numFmt numFmtId="204" formatCode="_._.&quot;$&quot;* #,##0.0_)_%;_._.&quot;$&quot;* \(#,##0.0\)_%;_._.&quot;$&quot;* \ ?_)_%"/>
    <numFmt numFmtId="205" formatCode="_._.&quot;$&quot;* #,##0.00_)_%;_._.&quot;$&quot;* \(#,##0.00\)_%;_._.&quot;$&quot;* \ ?_)_%"/>
    <numFmt numFmtId="206" formatCode="_._.&quot;$&quot;* #,##0.000_)_%;_._.&quot;$&quot;* \(#,##0.000\)_%;_._.&quot;$&quot;* \ ?_)_%"/>
    <numFmt numFmtId="207" formatCode="_._.&quot;$&quot;* #,##0.0000_)_%;_._.&quot;$&quot;* \(#,##0.0000\)_%;_._.&quot;$&quot;* \ ?_)_%"/>
    <numFmt numFmtId="208" formatCode="&quot;$&quot;#,##0,_);\(&quot;$&quot;#,##0,\)"/>
    <numFmt numFmtId="209" formatCode="&quot;$&quot;#,##0.0_);\(&quot;$&quot;#,##0.0\)"/>
    <numFmt numFmtId="210" formatCode="&quot;$&quot;0.0,_);\(&quot;$&quot;0.0,\)"/>
    <numFmt numFmtId="211" formatCode="&quot;$&quot;0.00,_);\(&quot;$&quot;0.00,\)"/>
    <numFmt numFmtId="212" formatCode="&quot;$&quot;#,##0.000_);\(&quot;$&quot;#,##0.000\)"/>
    <numFmt numFmtId="213" formatCode="_(* dd\-mmm\-yy_)_%"/>
    <numFmt numFmtId="214" formatCode="_(* dd\ mmmm\ yyyy_)_%"/>
    <numFmt numFmtId="215" formatCode="_(* mmmm\ dd\,\ yyyy_)_%"/>
    <numFmt numFmtId="216" formatCode="_(* dd\.mm\.yyyy_)_%"/>
    <numFmt numFmtId="217" formatCode="_(* mm/dd/yyyy_)_%"/>
    <numFmt numFmtId="218" formatCode="m/d/yy;@"/>
    <numFmt numFmtId="219" formatCode="#,##0.0\x_);\(#,##0.0\x\)"/>
    <numFmt numFmtId="220" formatCode="#,##0.00\x_);\(#,##0.00\x\)"/>
    <numFmt numFmtId="221" formatCode="[$€-2]\ #,##0_);\([$€-2]\ #,##0\)"/>
    <numFmt numFmtId="222" formatCode="[$€-2]\ #,##0.0_);\([$€-2]\ #,##0.0\)"/>
    <numFmt numFmtId="223" formatCode="_([$€-2]* #,##0.00_);_([$€-2]* \(#,##0.00\);_([$€-2]* &quot;-&quot;??_)"/>
    <numFmt numFmtId="224" formatCode="General_)_%"/>
    <numFmt numFmtId="225" formatCode="_(_(#0_)_%;[Red]_(_(\-#0\)_%;[Green]_(_(#0_)_%;_(_(@_)_%"/>
    <numFmt numFmtId="226" formatCode="_(_(_•_ #0_)_%;[Red]_(_(_•_ \-#0\)_%;[Green]_(_(_•_ #0_)_%;_(_(_•_ @_)_%"/>
    <numFmt numFmtId="227" formatCode="_(_(_•_ _•_ #0_)_%;[Red]_(_(_•_ _•_ \-#0\)_%;[Green]_(_(_•_ _•_ #0_)_%;_(_(_•_ _•_ @_)_%"/>
    <numFmt numFmtId="228" formatCode="_(_(_•_ _•_ _•_ #0_)_%;[Red]_(_(_•_ _•_ _•_ \-#0\)_%;[Green]_(_(_•_ _•_ _•_ #0_)_%;_(_(_•_ _•_ _•_ @_)_%"/>
    <numFmt numFmtId="229" formatCode="#,##0\x;\(#,##0\x\)"/>
    <numFmt numFmtId="230" formatCode="0.0\x;\(0.0\x\)"/>
    <numFmt numFmtId="231" formatCode="#,##0.00\x;\(#,##0.00\x\)"/>
    <numFmt numFmtId="232" formatCode="#,##0.000\x;\(#,##0.000\x\)"/>
    <numFmt numFmtId="233" formatCode="0.0_);\(0.0\)"/>
    <numFmt numFmtId="234" formatCode="0%;\(0%\)"/>
    <numFmt numFmtId="235" formatCode="0.00\ \x_);\(0.00\ \x\)"/>
    <numFmt numFmtId="236" formatCode="_(* #,##0_);_(* \(#,##0\);_(* &quot;-&quot;????_);_(@_)"/>
    <numFmt numFmtId="237" formatCode="0__"/>
    <numFmt numFmtId="238" formatCode="h:mmAM/PM"/>
    <numFmt numFmtId="239" formatCode="0&quot; E&quot;"/>
    <numFmt numFmtId="240" formatCode="yyyy"/>
    <numFmt numFmtId="241" formatCode="&quot;$&quot;#,##0.0"/>
    <numFmt numFmtId="242" formatCode="0.0%;\(0.0%\)"/>
    <numFmt numFmtId="243" formatCode="0.00%_);\(0.00%\)"/>
    <numFmt numFmtId="244" formatCode="0.000%_);\(0.000%\)"/>
    <numFmt numFmtId="245" formatCode="_(0_)%;\(0\)%;\ \ ?_)%"/>
    <numFmt numFmtId="246" formatCode="_._._(* 0_)%;_._.* \(0\)%;_._._(* \ ?_)%"/>
    <numFmt numFmtId="247" formatCode="0%_);\(0%\)"/>
    <numFmt numFmtId="248" formatCode="_(* #,##0_)_%;[Red]_(* \(#,##0\)_%;[Green]_(* 0_)_%;_(@_)_%"/>
    <numFmt numFmtId="249" formatCode="_(* #,##0.0%_);[Red]_(* \-#,##0.0%_);[Green]_(* 0.0%_);_(@_)_%"/>
    <numFmt numFmtId="250" formatCode="_(* #,##0.00%_);[Red]_(* \-#,##0.00%_);[Green]_(* 0.00%_);_(@_)_%"/>
    <numFmt numFmtId="251" formatCode="_(* #,##0.000%_);[Red]_(* \-#,##0.000%_);[Green]_(* 0.000%_);_(@_)_%"/>
    <numFmt numFmtId="252" formatCode="_(0.0_)%;\(0.0\)%;\ \ ?_)%"/>
    <numFmt numFmtId="253" formatCode="_._._(* 0.0_)%;_._.* \(0.0\)%;_._._(* \ ?_)%"/>
    <numFmt numFmtId="254" formatCode="_(0.00_)%;\(0.00\)%;\ \ ?_)%"/>
    <numFmt numFmtId="255" formatCode="_._._(* 0.00_)%;_._.* \(0.00\)%;_._._(* \ ?_)%"/>
    <numFmt numFmtId="256" formatCode="_(0.000_)%;\(0.000\)%;\ \ ?_)%"/>
    <numFmt numFmtId="257" formatCode="_._._(* 0.000_)%;_._.* \(0.000\)%;_._._(* \ ?_)%"/>
    <numFmt numFmtId="258" formatCode="_(0.0000_)%;\(0.0000\)%;\ \ ?_)%"/>
    <numFmt numFmtId="259" formatCode="_._._(* 0.0000_)%;_._.* \(0.0000\)%;_._._(* \ ?_)%"/>
    <numFmt numFmtId="260" formatCode="mmmm\ dd\,\ yy"/>
    <numFmt numFmtId="261" formatCode="0.0\x"/>
    <numFmt numFmtId="262" formatCode="_(* #,##0_);_(* \(#,##0\);_(* \ ?_)"/>
    <numFmt numFmtId="263" formatCode="_(* #,##0.0_);_(* \(#,##0.0\);_(* \ ?_)"/>
    <numFmt numFmtId="264" formatCode="_(* #,##0.00_);_(* \(#,##0.00\);_(* \ ?_)"/>
    <numFmt numFmtId="265" formatCode="_(* #,##0.000_);_(* \(#,##0.000\);_(* \ ?_)"/>
    <numFmt numFmtId="266" formatCode="_(&quot;$&quot;* #,##0_);_(&quot;$&quot;* \(#,##0\);_(&quot;$&quot;* \ ?_)"/>
    <numFmt numFmtId="267" formatCode="_(&quot;$&quot;* #,##0.0_);_(&quot;$&quot;* \(#,##0.0\);_(&quot;$&quot;* \ ?_)"/>
    <numFmt numFmtId="268" formatCode="_(&quot;$&quot;* #,##0.00_);_(&quot;$&quot;* \(#,##0.00\);_(&quot;$&quot;* \ ?_)"/>
    <numFmt numFmtId="269" formatCode="_(&quot;$&quot;* #,##0.000_);_(&quot;$&quot;* \(#,##0.000\);_(&quot;$&quot;* \ ?_)"/>
    <numFmt numFmtId="270" formatCode="0000&quot;A&quot;"/>
    <numFmt numFmtId="271" formatCode="0&quot;E&quot;"/>
    <numFmt numFmtId="272" formatCode="0000&quot;E&quot;"/>
  </numFmts>
  <fonts count="105">
    <font>
      <sz val="12"/>
      <name val="Arial MT"/>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color rgb="FF0070C0"/>
      <name val="Times New Roman"/>
      <family val="1"/>
    </font>
    <font>
      <sz val="12"/>
      <name val="Arial MT"/>
    </font>
    <font>
      <sz val="11"/>
      <name val="Calibri"/>
      <family val="2"/>
      <scheme val="minor"/>
    </font>
    <font>
      <b/>
      <sz val="16"/>
      <name val="Calibri"/>
      <family val="2"/>
      <scheme val="minor"/>
    </font>
    <font>
      <sz val="12"/>
      <name val="Arial"/>
      <family val="2"/>
    </font>
    <font>
      <b/>
      <sz val="11"/>
      <name val="Calibri"/>
      <family val="2"/>
      <scheme val="minor"/>
    </font>
    <font>
      <b/>
      <u/>
      <sz val="12"/>
      <name val="Arial MT"/>
    </font>
    <font>
      <sz val="10"/>
      <name val="Arial MT"/>
    </font>
    <font>
      <b/>
      <sz val="12"/>
      <name val="Arial MT"/>
    </font>
    <font>
      <sz val="11"/>
      <color rgb="FF1F497D"/>
      <name val="Calibri"/>
      <family val="2"/>
    </font>
    <font>
      <sz val="11"/>
      <name val="Calibri"/>
      <family val="2"/>
    </font>
    <font>
      <sz val="11"/>
      <color rgb="FF000000"/>
      <name val="Calibri"/>
      <family val="2"/>
    </font>
    <font>
      <u/>
      <sz val="12"/>
      <name val="Arial MT"/>
    </font>
    <font>
      <b/>
      <sz val="10"/>
      <name val="Arial"/>
      <family val="2"/>
    </font>
    <font>
      <sz val="10"/>
      <name val="Arial"/>
      <family val="2"/>
    </font>
    <font>
      <sz val="12"/>
      <color indexed="17"/>
      <name val="Arial MT"/>
    </font>
    <font>
      <b/>
      <sz val="12"/>
      <name val="Arial"/>
      <family val="2"/>
    </font>
    <font>
      <i/>
      <sz val="12"/>
      <name val="Arial MT"/>
    </font>
    <font>
      <sz val="12"/>
      <color indexed="10"/>
      <name val="Arial MT"/>
    </font>
    <font>
      <sz val="12"/>
      <color indexed="10"/>
      <name val="Arial"/>
      <family val="2"/>
    </font>
    <font>
      <sz val="16"/>
      <name val="Arial MT"/>
    </font>
    <font>
      <sz val="14"/>
      <name val="Arial MT"/>
    </font>
    <font>
      <u/>
      <sz val="10"/>
      <name val="Arial MT"/>
    </font>
    <font>
      <b/>
      <sz val="12"/>
      <color theme="1"/>
      <name val="CG Omega"/>
      <family val="2"/>
    </font>
    <font>
      <sz val="10"/>
      <name val="Arial Narrow"/>
      <family val="2"/>
    </font>
    <font>
      <b/>
      <sz val="14"/>
      <name val="Arial"/>
      <family val="2"/>
    </font>
    <font>
      <sz val="10"/>
      <name val="Arial"/>
    </font>
    <font>
      <sz val="14"/>
      <name val="Arial"/>
      <family val="2"/>
    </font>
    <font>
      <sz val="10"/>
      <color theme="4"/>
      <name val="Arial"/>
      <family val="2"/>
    </font>
    <font>
      <sz val="9"/>
      <name val="Arial"/>
      <family val="2"/>
    </font>
    <font>
      <b/>
      <sz val="10"/>
      <color indexed="9"/>
      <name val="Arial"/>
      <family val="2"/>
    </font>
    <font>
      <b/>
      <sz val="10"/>
      <color indexed="9"/>
      <name val="Arial MT"/>
    </font>
    <font>
      <b/>
      <sz val="10"/>
      <name val="Arial Narrow"/>
      <family val="2"/>
    </font>
    <font>
      <sz val="10"/>
      <name val="C Helvetica Condensed"/>
    </font>
    <font>
      <sz val="10"/>
      <color indexed="12"/>
      <name val="Arial"/>
      <family val="2"/>
    </font>
    <font>
      <sz val="10"/>
      <color indexed="12"/>
      <name val="Times New Roman"/>
      <family val="1"/>
    </font>
    <font>
      <sz val="10"/>
      <name val="Times New Roman"/>
      <family val="1"/>
    </font>
    <font>
      <b/>
      <sz val="10"/>
      <color indexed="8"/>
      <name val="Times New Roman"/>
      <family val="1"/>
    </font>
    <font>
      <sz val="8"/>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9"/>
      <color indexed="12"/>
      <name val="Arial"/>
      <family val="2"/>
    </font>
    <font>
      <sz val="9"/>
      <name val="Times New Roman"/>
      <family val="1"/>
    </font>
    <font>
      <b/>
      <sz val="9"/>
      <name val="Arial"/>
      <family val="2"/>
    </font>
    <font>
      <sz val="12"/>
      <name val="Helv"/>
    </font>
    <font>
      <sz val="11"/>
      <name val="Times New Roman"/>
      <family val="1"/>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4"/>
      <name val="Book Antiqua"/>
      <family val="1"/>
    </font>
    <font>
      <i/>
      <sz val="10"/>
      <name val="Book Antiqua"/>
      <family val="1"/>
    </font>
    <font>
      <b/>
      <sz val="10"/>
      <color indexed="22"/>
      <name val="Arial"/>
      <family val="2"/>
    </font>
    <font>
      <b/>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name val="MS Sans Serif"/>
      <family val="2"/>
    </font>
    <font>
      <b/>
      <sz val="10"/>
      <name val="MS Sans Serif"/>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sz val="10"/>
      <color indexed="40"/>
      <name val="Arial"/>
      <family val="2"/>
    </font>
    <font>
      <sz val="10"/>
      <color indexed="8"/>
      <name val="Times New Roman"/>
      <family val="1"/>
    </font>
    <font>
      <b/>
      <i/>
      <sz val="12"/>
      <name val="Times New Roman"/>
      <family val="1"/>
    </font>
    <font>
      <sz val="10"/>
      <name val="Futura UBS Bk"/>
      <family val="2"/>
    </font>
    <font>
      <sz val="10"/>
      <color indexed="8"/>
      <name val="MS Sans Serif"/>
      <family val="2"/>
    </font>
    <font>
      <sz val="10"/>
      <color indexed="8"/>
      <name val="Arial"/>
      <family val="2"/>
    </font>
    <font>
      <b/>
      <sz val="10"/>
      <color indexed="8"/>
      <name val="Arial"/>
      <family val="2"/>
    </font>
    <font>
      <b/>
      <sz val="9"/>
      <name val="Times New Roman"/>
      <family val="1"/>
    </font>
    <font>
      <b/>
      <sz val="10"/>
      <color indexed="10"/>
      <name val="Arial"/>
      <family val="2"/>
    </font>
    <font>
      <i/>
      <sz val="8"/>
      <name val="Times New Roman"/>
      <family val="1"/>
    </font>
    <font>
      <sz val="10"/>
      <color indexed="21"/>
      <name val="Arial"/>
      <family val="2"/>
    </font>
    <font>
      <b/>
      <sz val="8"/>
      <name val="Arial"/>
      <family val="2"/>
    </font>
    <font>
      <sz val="12"/>
      <color rgb="FFFF0000"/>
      <name val="Arial MT"/>
    </font>
    <font>
      <sz val="12"/>
      <color rgb="FF00B050"/>
      <name val="Times New Roman"/>
      <family val="1"/>
    </font>
    <font>
      <b/>
      <sz val="11"/>
      <color rgb="FF000000"/>
      <name val="Calibri"/>
      <family val="2"/>
    </font>
  </fonts>
  <fills count="22">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indexed="8"/>
        <bgColor indexed="64"/>
      </patternFill>
    </fill>
    <fill>
      <patternFill patternType="solid">
        <fgColor indexed="47"/>
        <bgColor indexed="64"/>
      </patternFill>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lightGray">
        <fgColor indexed="38"/>
        <bgColor indexed="23"/>
      </patternFill>
    </fill>
    <fill>
      <patternFill patternType="mediumGray">
        <fgColor indexed="22"/>
      </patternFill>
    </fill>
    <fill>
      <patternFill patternType="solid">
        <fgColor indexed="22"/>
        <bgColor indexed="64"/>
      </patternFill>
    </fill>
    <fill>
      <patternFill patternType="solid">
        <fgColor rgb="FFFF0000"/>
        <bgColor rgb="FF000000"/>
      </patternFill>
    </fill>
    <fill>
      <patternFill patternType="solid">
        <fgColor rgb="FF92D050"/>
        <bgColor indexed="64"/>
      </patternFill>
    </fill>
  </fills>
  <borders count="36">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double">
        <color indexed="64"/>
      </top>
      <bottom/>
      <diagonal/>
    </border>
    <border>
      <left/>
      <right/>
      <top/>
      <bottom style="hair">
        <color indexed="64"/>
      </bottom>
      <diagonal/>
    </border>
    <border>
      <left/>
      <right/>
      <top style="medium">
        <color indexed="64"/>
      </top>
      <bottom style="medium">
        <color indexed="64"/>
      </bottom>
      <diagonal/>
    </border>
    <border>
      <left/>
      <right/>
      <top/>
      <bottom style="hair">
        <color indexed="20"/>
      </bottom>
      <diagonal/>
    </border>
  </borders>
  <cellStyleXfs count="324">
    <xf numFmtId="172" fontId="0" fillId="0" borderId="0" applyProtection="0"/>
    <xf numFmtId="9"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5" fillId="0" borderId="0"/>
    <xf numFmtId="172" fontId="12" fillId="0" borderId="0" applyProtection="0"/>
    <xf numFmtId="0" fontId="25" fillId="0" borderId="0"/>
    <xf numFmtId="172" fontId="12" fillId="0" borderId="0" applyProtection="0"/>
    <xf numFmtId="9"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0" fontId="35" fillId="0" borderId="0">
      <alignment vertical="top"/>
    </xf>
    <xf numFmtId="0" fontId="37" fillId="0" borderId="0"/>
    <xf numFmtId="0" fontId="35" fillId="0" borderId="0">
      <alignment vertical="top"/>
    </xf>
    <xf numFmtId="172" fontId="12" fillId="0" borderId="0" applyProtection="0"/>
    <xf numFmtId="0" fontId="37" fillId="0" borderId="0"/>
    <xf numFmtId="172" fontId="12" fillId="0" borderId="0" applyProtection="0"/>
    <xf numFmtId="44" fontId="37" fillId="0" borderId="0" applyFont="0" applyFill="0" applyBorder="0" applyAlignment="0" applyProtection="0"/>
    <xf numFmtId="178" fontId="44" fillId="0" borderId="0" applyFont="0" applyFill="0" applyBorder="0" applyAlignment="0" applyProtection="0"/>
    <xf numFmtId="179" fontId="44" fillId="0" borderId="0" applyFont="0" applyFill="0" applyBorder="0" applyAlignment="0" applyProtection="0"/>
    <xf numFmtId="180" fontId="44" fillId="0" borderId="0" applyFont="0" applyFill="0" applyBorder="0" applyAlignment="0" applyProtection="0"/>
    <xf numFmtId="181" fontId="44" fillId="0" borderId="0" applyFont="0" applyFill="0" applyBorder="0" applyAlignment="0" applyProtection="0"/>
    <xf numFmtId="182" fontId="44" fillId="0" borderId="0" applyFont="0" applyFill="0" applyBorder="0" applyAlignment="0" applyProtection="0"/>
    <xf numFmtId="183" fontId="44" fillId="0" borderId="0" applyFont="0" applyFill="0" applyBorder="0" applyAlignment="0" applyProtection="0"/>
    <xf numFmtId="0" fontId="37" fillId="0" borderId="0"/>
    <xf numFmtId="0" fontId="40" fillId="0" borderId="0"/>
    <xf numFmtId="184" fontId="25" fillId="10" borderId="0" applyNumberFormat="0" applyFill="0" applyBorder="0" applyAlignment="0" applyProtection="0">
      <alignment horizontal="right" vertical="center"/>
    </xf>
    <xf numFmtId="184" fontId="45" fillId="0" borderId="0" applyNumberFormat="0" applyFill="0" applyBorder="0" applyAlignment="0" applyProtection="0"/>
    <xf numFmtId="0" fontId="25" fillId="0" borderId="10" applyNumberFormat="0" applyFont="0" applyFill="0" applyAlignment="0" applyProtection="0"/>
    <xf numFmtId="185" fontId="2" fillId="0" borderId="0" applyFont="0" applyFill="0" applyBorder="0" applyAlignment="0" applyProtection="0"/>
    <xf numFmtId="186" fontId="44" fillId="0" borderId="0" applyFont="0" applyFill="0" applyBorder="0" applyProtection="0">
      <alignment horizontal="left"/>
    </xf>
    <xf numFmtId="187" fontId="44" fillId="0" borderId="0" applyFont="0" applyFill="0" applyBorder="0" applyProtection="0">
      <alignment horizontal="left"/>
    </xf>
    <xf numFmtId="188" fontId="44" fillId="0" borderId="0" applyFont="0" applyFill="0" applyBorder="0" applyProtection="0">
      <alignment horizontal="left"/>
    </xf>
    <xf numFmtId="37" fontId="46" fillId="0" borderId="0" applyFont="0" applyFill="0" applyBorder="0" applyAlignment="0" applyProtection="0">
      <alignment vertical="center"/>
      <protection locked="0"/>
    </xf>
    <xf numFmtId="189" fontId="47" fillId="0" borderId="0" applyFont="0" applyFill="0" applyBorder="0" applyAlignment="0" applyProtection="0"/>
    <xf numFmtId="0" fontId="48" fillId="0" borderId="0"/>
    <xf numFmtId="0" fontId="48" fillId="0" borderId="0"/>
    <xf numFmtId="172" fontId="49" fillId="0" borderId="0" applyFill="0"/>
    <xf numFmtId="172" fontId="49" fillId="0" borderId="0">
      <alignment horizontal="center"/>
    </xf>
    <xf numFmtId="0" fontId="49" fillId="0" borderId="0" applyFill="0">
      <alignment horizontal="center"/>
    </xf>
    <xf numFmtId="172" fontId="36" fillId="0" borderId="32" applyFill="0"/>
    <xf numFmtId="0" fontId="37" fillId="0" borderId="0" applyFont="0" applyAlignment="0"/>
    <xf numFmtId="0" fontId="50" fillId="0" borderId="0" applyFill="0">
      <alignment vertical="top"/>
    </xf>
    <xf numFmtId="0" fontId="36" fillId="0" borderId="0" applyFill="0">
      <alignment horizontal="left" vertical="top"/>
    </xf>
    <xf numFmtId="172" fontId="27" fillId="0" borderId="5" applyFill="0"/>
    <xf numFmtId="0" fontId="37" fillId="0" borderId="0" applyNumberFormat="0" applyFont="0" applyAlignment="0"/>
    <xf numFmtId="0" fontId="50" fillId="0" borderId="0" applyFill="0">
      <alignment wrapText="1"/>
    </xf>
    <xf numFmtId="0" fontId="36" fillId="0" borderId="0" applyFill="0">
      <alignment horizontal="left" vertical="top" wrapText="1"/>
    </xf>
    <xf numFmtId="172" fontId="51" fillId="0" borderId="0" applyFill="0"/>
    <xf numFmtId="0" fontId="52" fillId="0" borderId="0" applyNumberFormat="0" applyFont="0" applyAlignment="0">
      <alignment horizontal="center"/>
    </xf>
    <xf numFmtId="0" fontId="53" fillId="0" borderId="0" applyFill="0">
      <alignment vertical="top" wrapText="1"/>
    </xf>
    <xf numFmtId="0" fontId="27" fillId="0" borderId="0" applyFill="0">
      <alignment horizontal="left" vertical="top" wrapText="1"/>
    </xf>
    <xf numFmtId="172" fontId="37" fillId="0" borderId="0" applyFill="0"/>
    <xf numFmtId="0" fontId="52" fillId="0" borderId="0" applyNumberFormat="0" applyFont="0" applyAlignment="0">
      <alignment horizontal="center"/>
    </xf>
    <xf numFmtId="0" fontId="54" fillId="0" borderId="0" applyFill="0">
      <alignment vertical="center" wrapText="1"/>
    </xf>
    <xf numFmtId="0" fontId="15" fillId="0" borderId="0">
      <alignment horizontal="left" vertical="center" wrapText="1"/>
    </xf>
    <xf numFmtId="172" fontId="40" fillId="0" borderId="0" applyFill="0"/>
    <xf numFmtId="0" fontId="52" fillId="0" borderId="0" applyNumberFormat="0" applyFont="0" applyAlignment="0">
      <alignment horizontal="center"/>
    </xf>
    <xf numFmtId="0" fontId="55" fillId="0" borderId="0" applyFill="0">
      <alignment horizontal="center" vertical="center" wrapText="1"/>
    </xf>
    <xf numFmtId="0" fontId="25" fillId="0" borderId="0" applyFill="0">
      <alignment horizontal="center" vertical="center" wrapText="1"/>
    </xf>
    <xf numFmtId="172" fontId="56" fillId="0" borderId="0" applyFill="0"/>
    <xf numFmtId="0" fontId="52" fillId="0" borderId="0" applyNumberFormat="0" applyFont="0" applyAlignment="0">
      <alignment horizontal="center"/>
    </xf>
    <xf numFmtId="0" fontId="57" fillId="0" borderId="0" applyFill="0">
      <alignment horizontal="center" vertical="center" wrapText="1"/>
    </xf>
    <xf numFmtId="0" fontId="58" fillId="0" borderId="0" applyFill="0">
      <alignment horizontal="center" vertical="center" wrapText="1"/>
    </xf>
    <xf numFmtId="172" fontId="59" fillId="0" borderId="0" applyFill="0"/>
    <xf numFmtId="0" fontId="52" fillId="0" borderId="0" applyNumberFormat="0" applyFont="0" applyAlignment="0">
      <alignment horizontal="center"/>
    </xf>
    <xf numFmtId="0" fontId="60" fillId="0" borderId="0">
      <alignment horizontal="center" wrapText="1"/>
    </xf>
    <xf numFmtId="0" fontId="56" fillId="0" borderId="0" applyFill="0">
      <alignment horizontal="center" wrapText="1"/>
    </xf>
    <xf numFmtId="190" fontId="61" fillId="0" borderId="0" applyFont="0" applyFill="0" applyBorder="0" applyAlignment="0" applyProtection="0">
      <protection locked="0"/>
    </xf>
    <xf numFmtId="191" fontId="61" fillId="0" borderId="0" applyFont="0" applyFill="0" applyBorder="0" applyAlignment="0" applyProtection="0">
      <protection locked="0"/>
    </xf>
    <xf numFmtId="39" fontId="25" fillId="0" borderId="0" applyFont="0" applyFill="0" applyBorder="0" applyAlignment="0" applyProtection="0"/>
    <xf numFmtId="192" fontId="62" fillId="0" borderId="0" applyFont="0" applyFill="0" applyBorder="0" applyAlignment="0" applyProtection="0"/>
    <xf numFmtId="193" fontId="47" fillId="0" borderId="0" applyFont="0" applyFill="0" applyBorder="0" applyAlignment="0" applyProtection="0"/>
    <xf numFmtId="0" fontId="25" fillId="0" borderId="10" applyNumberFormat="0" applyFont="0" applyFill="0" applyBorder="0" applyProtection="0">
      <alignment horizontal="centerContinuous" vertical="center"/>
    </xf>
    <xf numFmtId="0" fontId="63" fillId="0" borderId="0" applyFill="0" applyBorder="0" applyProtection="0">
      <alignment horizontal="center"/>
      <protection locked="0"/>
    </xf>
    <xf numFmtId="0" fontId="37"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94" fontId="44" fillId="0" borderId="0" applyFont="0" applyFill="0" applyBorder="0" applyAlignment="0" applyProtection="0"/>
    <xf numFmtId="195" fontId="44" fillId="0" borderId="0" applyFont="0" applyFill="0" applyBorder="0" applyAlignment="0" applyProtection="0"/>
    <xf numFmtId="196" fontId="44" fillId="0" borderId="0" applyFont="0" applyFill="0" applyBorder="0" applyAlignment="0" applyProtection="0"/>
    <xf numFmtId="197" fontId="65" fillId="0" borderId="0" applyFont="0" applyFill="0" applyBorder="0" applyAlignment="0" applyProtection="0"/>
    <xf numFmtId="198" fontId="66" fillId="0" borderId="0" applyFont="0" applyFill="0" applyBorder="0" applyAlignment="0" applyProtection="0"/>
    <xf numFmtId="199" fontId="66" fillId="0" borderId="0" applyFont="0" applyFill="0" applyBorder="0" applyAlignment="0" applyProtection="0"/>
    <xf numFmtId="200" fontId="51" fillId="0" borderId="0" applyFont="0" applyFill="0" applyBorder="0" applyAlignment="0" applyProtection="0">
      <protection locked="0"/>
    </xf>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37" fontId="67" fillId="0" borderId="0" applyFill="0" applyBorder="0" applyAlignment="0" applyProtection="0"/>
    <xf numFmtId="3" fontId="37" fillId="0" borderId="0" applyFont="0" applyFill="0" applyBorder="0" applyAlignment="0" applyProtection="0"/>
    <xf numFmtId="0" fontId="36" fillId="0" borderId="0" applyFill="0" applyBorder="0" applyAlignment="0" applyProtection="0">
      <protection locked="0"/>
    </xf>
    <xf numFmtId="201" fontId="44" fillId="0" borderId="0" applyFont="0" applyFill="0" applyBorder="0" applyAlignment="0" applyProtection="0"/>
    <xf numFmtId="202" fontId="44" fillId="0" borderId="0" applyFont="0" applyFill="0" applyBorder="0" applyAlignment="0" applyProtection="0"/>
    <xf numFmtId="203" fontId="44" fillId="0" borderId="0" applyFont="0" applyFill="0" applyBorder="0" applyAlignment="0" applyProtection="0"/>
    <xf numFmtId="204" fontId="66" fillId="0" borderId="0" applyFont="0" applyFill="0" applyBorder="0" applyAlignment="0" applyProtection="0"/>
    <xf numFmtId="205" fontId="66" fillId="0" borderId="0" applyFont="0" applyFill="0" applyBorder="0" applyAlignment="0" applyProtection="0"/>
    <xf numFmtId="206" fontId="66" fillId="0" borderId="0" applyFont="0" applyFill="0" applyBorder="0" applyAlignment="0" applyProtection="0"/>
    <xf numFmtId="207" fontId="51" fillId="0" borderId="0" applyFont="0" applyFill="0" applyBorder="0" applyAlignment="0" applyProtection="0">
      <protection locked="0"/>
    </xf>
    <xf numFmtId="44" fontId="25" fillId="0" borderId="0" applyFont="0" applyFill="0" applyBorder="0" applyAlignment="0" applyProtection="0"/>
    <xf numFmtId="44" fontId="25" fillId="0" borderId="0" applyFont="0" applyFill="0" applyBorder="0" applyAlignment="0" applyProtection="0"/>
    <xf numFmtId="5" fontId="67" fillId="0" borderId="0" applyFill="0" applyBorder="0" applyAlignment="0" applyProtection="0"/>
    <xf numFmtId="5" fontId="37" fillId="0" borderId="0" applyFont="0" applyFill="0" applyBorder="0" applyAlignment="0" applyProtection="0"/>
    <xf numFmtId="5" fontId="25" fillId="0" borderId="0" applyFont="0" applyFill="0" applyBorder="0" applyAlignment="0" applyProtection="0"/>
    <xf numFmtId="208" fontId="47" fillId="0" borderId="0" applyFont="0" applyFill="0" applyBorder="0" applyAlignment="0" applyProtection="0"/>
    <xf numFmtId="209" fontId="25" fillId="0" borderId="0" applyFont="0" applyFill="0" applyBorder="0" applyAlignment="0" applyProtection="0"/>
    <xf numFmtId="210" fontId="61" fillId="0" borderId="0" applyFont="0" applyFill="0" applyBorder="0" applyAlignment="0" applyProtection="0">
      <protection locked="0"/>
    </xf>
    <xf numFmtId="7" fontId="49" fillId="0" borderId="0" applyFont="0" applyFill="0" applyBorder="0" applyAlignment="0" applyProtection="0"/>
    <xf numFmtId="211" fontId="62" fillId="0" borderId="0" applyFont="0" applyFill="0" applyBorder="0" applyAlignment="0" applyProtection="0"/>
    <xf numFmtId="212" fontId="68" fillId="0" borderId="0" applyFont="0" applyFill="0" applyBorder="0" applyAlignment="0" applyProtection="0"/>
    <xf numFmtId="0" fontId="69" fillId="11" borderId="33" applyNumberFormat="0" applyFont="0" applyFill="0" applyAlignment="0" applyProtection="0">
      <alignment horizontal="left" indent="1"/>
    </xf>
    <xf numFmtId="14" fontId="37" fillId="0" borderId="0" applyFont="0" applyFill="0" applyBorder="0" applyAlignment="0" applyProtection="0"/>
    <xf numFmtId="213" fontId="44" fillId="0" borderId="0" applyFont="0" applyFill="0" applyBorder="0" applyProtection="0"/>
    <xf numFmtId="214" fontId="44" fillId="0" borderId="0" applyFont="0" applyFill="0" applyBorder="0" applyProtection="0"/>
    <xf numFmtId="215" fontId="44" fillId="0" borderId="0" applyFont="0" applyFill="0" applyBorder="0" applyAlignment="0" applyProtection="0"/>
    <xf numFmtId="216" fontId="44" fillId="0" borderId="0" applyFont="0" applyFill="0" applyBorder="0" applyAlignment="0" applyProtection="0"/>
    <xf numFmtId="217" fontId="44" fillId="0" borderId="0" applyFont="0" applyFill="0" applyBorder="0" applyAlignment="0" applyProtection="0"/>
    <xf numFmtId="218" fontId="70" fillId="0" borderId="0" applyFont="0" applyFill="0" applyBorder="0" applyAlignment="0" applyProtection="0"/>
    <xf numFmtId="5" fontId="71" fillId="0" borderId="0" applyBorder="0"/>
    <xf numFmtId="209" fontId="71" fillId="0" borderId="0" applyBorder="0"/>
    <xf numFmtId="7" fontId="71" fillId="0" borderId="0" applyBorder="0"/>
    <xf numFmtId="37" fontId="71" fillId="0" borderId="0" applyBorder="0"/>
    <xf numFmtId="190" fontId="71" fillId="0" borderId="0" applyBorder="0"/>
    <xf numFmtId="219" fontId="71" fillId="0" borderId="0" applyBorder="0"/>
    <xf numFmtId="39" fontId="71" fillId="0" borderId="0" applyBorder="0"/>
    <xf numFmtId="220" fontId="71" fillId="0" borderId="0" applyBorder="0"/>
    <xf numFmtId="7" fontId="37" fillId="0" borderId="0" applyFont="0" applyFill="0" applyBorder="0" applyAlignment="0" applyProtection="0"/>
    <xf numFmtId="221" fontId="47" fillId="0" borderId="0" applyFont="0" applyFill="0" applyBorder="0" applyAlignment="0" applyProtection="0"/>
    <xf numFmtId="222" fontId="47" fillId="0" borderId="0" applyFont="0" applyFill="0" applyAlignment="0" applyProtection="0"/>
    <xf numFmtId="221" fontId="47" fillId="0" borderId="0" applyFont="0" applyFill="0" applyBorder="0" applyAlignment="0" applyProtection="0"/>
    <xf numFmtId="223" fontId="49" fillId="0" borderId="0" applyFont="0" applyFill="0" applyBorder="0" applyAlignment="0" applyProtection="0"/>
    <xf numFmtId="2" fontId="37" fillId="0" borderId="0" applyFont="0" applyFill="0" applyBorder="0" applyAlignment="0" applyProtection="0"/>
    <xf numFmtId="0" fontId="72" fillId="0" borderId="0"/>
    <xf numFmtId="190" fontId="73" fillId="0" borderId="0" applyNumberFormat="0" applyFill="0" applyBorder="0" applyAlignment="0" applyProtection="0"/>
    <xf numFmtId="0" fontId="49" fillId="0" borderId="0" applyFont="0" applyFill="0" applyBorder="0" applyAlignment="0" applyProtection="0"/>
    <xf numFmtId="0" fontId="44" fillId="0" borderId="0" applyFont="0" applyFill="0" applyBorder="0" applyProtection="0">
      <alignment horizontal="center" wrapText="1"/>
    </xf>
    <xf numFmtId="224" fontId="44" fillId="0" borderId="0" applyFont="0" applyFill="0" applyBorder="0" applyProtection="0">
      <alignment horizontal="right"/>
    </xf>
    <xf numFmtId="0" fontId="73" fillId="0" borderId="0" applyNumberFormat="0" applyFill="0" applyBorder="0" applyAlignment="0" applyProtection="0"/>
    <xf numFmtId="0" fontId="74" fillId="12" borderId="0" applyNumberFormat="0" applyFill="0" applyBorder="0" applyAlignment="0" applyProtection="0"/>
    <xf numFmtId="0" fontId="27" fillId="0" borderId="34" applyNumberFormat="0" applyAlignment="0" applyProtection="0">
      <alignment horizontal="left" vertical="center"/>
    </xf>
    <xf numFmtId="0" fontId="27" fillId="0" borderId="22">
      <alignment horizontal="left" vertical="center"/>
    </xf>
    <xf numFmtId="14" fontId="24" fillId="13" borderId="1">
      <alignment horizontal="center" vertical="center" wrapText="1"/>
    </xf>
    <xf numFmtId="0" fontId="63" fillId="0" borderId="0" applyFill="0" applyAlignment="0" applyProtection="0">
      <protection locked="0"/>
    </xf>
    <xf numFmtId="0" fontId="63" fillId="0" borderId="10" applyFill="0" applyAlignment="0" applyProtection="0">
      <protection locked="0"/>
    </xf>
    <xf numFmtId="0" fontId="75" fillId="0" borderId="1"/>
    <xf numFmtId="0" fontId="76" fillId="0" borderId="0"/>
    <xf numFmtId="0" fontId="77" fillId="0" borderId="10" applyNumberFormat="0" applyFill="0" applyAlignment="0" applyProtection="0"/>
    <xf numFmtId="0" fontId="70" fillId="14" borderId="0" applyNumberFormat="0" applyFont="0" applyBorder="0" applyAlignment="0" applyProtection="0"/>
    <xf numFmtId="0" fontId="78" fillId="15" borderId="23" applyNumberFormat="0" applyAlignment="0" applyProtection="0"/>
    <xf numFmtId="225" fontId="44" fillId="0" borderId="0" applyFont="0" applyFill="0" applyBorder="0" applyProtection="0">
      <alignment horizontal="left"/>
    </xf>
    <xf numFmtId="226" fontId="44" fillId="0" borderId="0" applyFont="0" applyFill="0" applyBorder="0" applyProtection="0">
      <alignment horizontal="left"/>
    </xf>
    <xf numFmtId="227" fontId="44" fillId="0" borderId="0" applyFont="0" applyFill="0" applyBorder="0" applyProtection="0">
      <alignment horizontal="left"/>
    </xf>
    <xf numFmtId="228" fontId="44" fillId="0" borderId="0" applyFont="0" applyFill="0" applyBorder="0" applyProtection="0">
      <alignment horizontal="left"/>
    </xf>
    <xf numFmtId="10" fontId="49" fillId="16" borderId="23" applyNumberFormat="0" applyBorder="0" applyAlignment="0" applyProtection="0"/>
    <xf numFmtId="5" fontId="79" fillId="0" borderId="0" applyBorder="0"/>
    <xf numFmtId="209" fontId="79" fillId="0" borderId="0" applyBorder="0"/>
    <xf numFmtId="7" fontId="79" fillId="0" borderId="0" applyBorder="0"/>
    <xf numFmtId="37" fontId="79" fillId="0" borderId="0" applyBorder="0"/>
    <xf numFmtId="190" fontId="79" fillId="0" borderId="0" applyBorder="0"/>
    <xf numFmtId="219" fontId="79" fillId="0" borderId="0" applyBorder="0"/>
    <xf numFmtId="39" fontId="79" fillId="0" borderId="0" applyBorder="0"/>
    <xf numFmtId="220" fontId="79" fillId="0" borderId="0" applyBorder="0"/>
    <xf numFmtId="0" fontId="70" fillId="0" borderId="7" applyNumberFormat="0" applyFont="0" applyFill="0" applyAlignment="0" applyProtection="0"/>
    <xf numFmtId="0" fontId="80" fillId="0" borderId="0"/>
    <xf numFmtId="229" fontId="25" fillId="0" borderId="0" applyFont="0" applyFill="0" applyBorder="0" applyAlignment="0" applyProtection="0"/>
    <xf numFmtId="230" fontId="25" fillId="0" borderId="0" applyFont="0" applyFill="0" applyBorder="0" applyAlignment="0" applyProtection="0"/>
    <xf numFmtId="231" fontId="25" fillId="0" borderId="0" applyFont="0" applyFill="0" applyBorder="0" applyAlignment="0" applyProtection="0"/>
    <xf numFmtId="232" fontId="25" fillId="0" borderId="0" applyFont="0" applyFill="0" applyBorder="0" applyAlignment="0" applyProtection="0"/>
    <xf numFmtId="0" fontId="37" fillId="0" borderId="0" applyFont="0" applyFill="0" applyBorder="0" applyAlignment="0" applyProtection="0">
      <alignment horizontal="right"/>
    </xf>
    <xf numFmtId="233" fontId="25" fillId="0" borderId="0" applyFont="0" applyFill="0" applyBorder="0" applyAlignment="0" applyProtection="0"/>
    <xf numFmtId="37" fontId="81" fillId="0" borderId="0"/>
    <xf numFmtId="0" fontId="4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17" borderId="0" applyNumberFormat="0" applyFont="0" applyBorder="0" applyAlignment="0"/>
    <xf numFmtId="234" fontId="25" fillId="0" borderId="0" applyFont="0" applyFill="0" applyBorder="0" applyAlignment="0" applyProtection="0"/>
    <xf numFmtId="235" fontId="82" fillId="0" borderId="0"/>
    <xf numFmtId="234" fontId="25" fillId="0" borderId="0" applyFont="0" applyFill="0" applyBorder="0" applyAlignment="0" applyProtection="0"/>
    <xf numFmtId="234" fontId="25" fillId="0" borderId="0" applyFont="0" applyFill="0" applyBorder="0" applyAlignment="0" applyProtection="0"/>
    <xf numFmtId="234" fontId="25" fillId="0" borderId="0" applyFont="0" applyFill="0" applyBorder="0" applyAlignment="0" applyProtection="0"/>
    <xf numFmtId="236" fontId="37" fillId="0" borderId="0"/>
    <xf numFmtId="237" fontId="47" fillId="0" borderId="0"/>
    <xf numFmtId="237" fontId="47" fillId="0" borderId="0"/>
    <xf numFmtId="235" fontId="82" fillId="0" borderId="0"/>
    <xf numFmtId="0" fontId="47" fillId="0" borderId="0"/>
    <xf numFmtId="235" fontId="67" fillId="0" borderId="0"/>
    <xf numFmtId="236" fontId="37" fillId="0" borderId="0"/>
    <xf numFmtId="237" fontId="47" fillId="0" borderId="0"/>
    <xf numFmtId="237" fontId="47" fillId="0" borderId="0"/>
    <xf numFmtId="0" fontId="47" fillId="0" borderId="0"/>
    <xf numFmtId="0" fontId="47" fillId="0" borderId="0"/>
    <xf numFmtId="238" fontId="47" fillId="0" borderId="0"/>
    <xf numFmtId="170" fontId="47" fillId="0" borderId="0"/>
    <xf numFmtId="239" fontId="47" fillId="0" borderId="0"/>
    <xf numFmtId="238" fontId="47" fillId="0" borderId="0"/>
    <xf numFmtId="170" fontId="47" fillId="0" borderId="0"/>
    <xf numFmtId="240" fontId="47" fillId="0" borderId="0"/>
    <xf numFmtId="240" fontId="47" fillId="0" borderId="0"/>
    <xf numFmtId="241" fontId="47" fillId="0" borderId="0"/>
    <xf numFmtId="239" fontId="47" fillId="0" borderId="0"/>
    <xf numFmtId="169" fontId="47" fillId="0" borderId="0"/>
    <xf numFmtId="241" fontId="47" fillId="0" borderId="0"/>
    <xf numFmtId="241" fontId="47" fillId="0" borderId="0"/>
    <xf numFmtId="0" fontId="47" fillId="0" borderId="0"/>
    <xf numFmtId="234" fontId="25" fillId="0" borderId="0" applyFont="0" applyFill="0" applyBorder="0" applyAlignment="0" applyProtection="0"/>
    <xf numFmtId="234" fontId="25" fillId="0" borderId="0" applyFont="0" applyFill="0" applyBorder="0" applyAlignment="0" applyProtection="0"/>
    <xf numFmtId="234" fontId="25" fillId="0" borderId="0" applyFont="0" applyFill="0" applyBorder="0" applyAlignment="0" applyProtection="0"/>
    <xf numFmtId="235" fontId="82" fillId="0" borderId="0"/>
    <xf numFmtId="235" fontId="82" fillId="0" borderId="0"/>
    <xf numFmtId="234" fontId="25" fillId="0" borderId="0" applyFont="0" applyFill="0" applyBorder="0" applyAlignment="0" applyProtection="0"/>
    <xf numFmtId="235" fontId="82" fillId="0" borderId="0"/>
    <xf numFmtId="235" fontId="82" fillId="0" borderId="0"/>
    <xf numFmtId="238" fontId="47" fillId="0" borderId="0"/>
    <xf numFmtId="170" fontId="47" fillId="0" borderId="0"/>
    <xf numFmtId="239" fontId="47" fillId="0" borderId="0"/>
    <xf numFmtId="238" fontId="47" fillId="0" borderId="0"/>
    <xf numFmtId="170" fontId="47" fillId="0" borderId="0"/>
    <xf numFmtId="240" fontId="47" fillId="0" borderId="0"/>
    <xf numFmtId="240" fontId="47" fillId="0" borderId="0"/>
    <xf numFmtId="241" fontId="47" fillId="0" borderId="0"/>
    <xf numFmtId="239" fontId="47" fillId="0" borderId="0"/>
    <xf numFmtId="169" fontId="47" fillId="0" borderId="0"/>
    <xf numFmtId="241" fontId="47" fillId="0" borderId="0"/>
    <xf numFmtId="241" fontId="47" fillId="0" borderId="0"/>
    <xf numFmtId="242" fontId="40" fillId="6" borderId="0" applyFont="0" applyFill="0" applyBorder="0" applyAlignment="0" applyProtection="0"/>
    <xf numFmtId="243" fontId="40" fillId="6" borderId="0" applyFont="0" applyFill="0" applyBorder="0" applyAlignment="0" applyProtection="0"/>
    <xf numFmtId="244" fontId="25" fillId="0" borderId="0" applyFont="0" applyFill="0" applyBorder="0" applyAlignment="0" applyProtection="0"/>
    <xf numFmtId="245" fontId="66" fillId="0" borderId="0" applyFont="0" applyFill="0" applyBorder="0" applyAlignment="0" applyProtection="0"/>
    <xf numFmtId="246" fontId="65" fillId="0" borderId="0" applyFont="0" applyFill="0" applyBorder="0" applyAlignment="0" applyProtection="0"/>
    <xf numFmtId="247" fontId="37" fillId="0" borderId="0" applyFont="0" applyFill="0" applyBorder="0" applyAlignment="0" applyProtection="0"/>
    <xf numFmtId="248" fontId="44" fillId="0" borderId="0" applyFont="0" applyFill="0" applyBorder="0" applyAlignment="0" applyProtection="0"/>
    <xf numFmtId="249" fontId="44" fillId="0" borderId="0" applyFont="0" applyFill="0" applyBorder="0" applyAlignment="0" applyProtection="0"/>
    <xf numFmtId="250" fontId="44" fillId="0" borderId="0" applyFont="0" applyFill="0" applyBorder="0" applyAlignment="0" applyProtection="0"/>
    <xf numFmtId="251" fontId="44" fillId="0" borderId="0" applyFont="0" applyFill="0" applyBorder="0" applyAlignment="0" applyProtection="0"/>
    <xf numFmtId="252" fontId="66" fillId="0" borderId="0" applyFont="0" applyFill="0" applyBorder="0" applyAlignment="0" applyProtection="0"/>
    <xf numFmtId="253" fontId="65" fillId="0" borderId="0" applyFont="0" applyFill="0" applyBorder="0" applyAlignment="0" applyProtection="0"/>
    <xf numFmtId="254" fontId="66" fillId="0" borderId="0" applyFont="0" applyFill="0" applyBorder="0" applyAlignment="0" applyProtection="0"/>
    <xf numFmtId="255" fontId="65" fillId="0" borderId="0" applyFont="0" applyFill="0" applyBorder="0" applyAlignment="0" applyProtection="0"/>
    <xf numFmtId="256" fontId="66" fillId="0" borderId="0" applyFont="0" applyFill="0" applyBorder="0" applyAlignment="0" applyProtection="0"/>
    <xf numFmtId="257" fontId="65" fillId="0" borderId="0" applyFont="0" applyFill="0" applyBorder="0" applyAlignment="0" applyProtection="0"/>
    <xf numFmtId="258" fontId="51" fillId="0" borderId="0" applyFont="0" applyFill="0" applyBorder="0" applyAlignment="0" applyProtection="0">
      <protection locked="0"/>
    </xf>
    <xf numFmtId="259" fontId="6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184" fontId="67" fillId="0" borderId="0" applyFill="0" applyBorder="0" applyAlignment="0" applyProtection="0"/>
    <xf numFmtId="9" fontId="71" fillId="0" borderId="0" applyBorder="0"/>
    <xf numFmtId="175" fontId="71" fillId="0" borderId="0" applyBorder="0"/>
    <xf numFmtId="10" fontId="71" fillId="0" borderId="0" applyBorder="0"/>
    <xf numFmtId="0" fontId="83" fillId="0" borderId="0" applyNumberFormat="0" applyFont="0" applyFill="0" applyBorder="0" applyAlignment="0" applyProtection="0">
      <alignment horizontal="left"/>
    </xf>
    <xf numFmtId="15" fontId="83" fillId="0" borderId="0" applyFont="0" applyFill="0" applyBorder="0" applyAlignment="0" applyProtection="0"/>
    <xf numFmtId="4" fontId="83" fillId="0" borderId="0" applyFont="0" applyFill="0" applyBorder="0" applyAlignment="0" applyProtection="0"/>
    <xf numFmtId="3" fontId="37" fillId="0" borderId="0">
      <alignment horizontal="left" vertical="top"/>
    </xf>
    <xf numFmtId="0" fontId="84" fillId="0" borderId="1">
      <alignment horizontal="center"/>
    </xf>
    <xf numFmtId="3" fontId="83" fillId="0" borderId="0" applyFont="0" applyFill="0" applyBorder="0" applyAlignment="0" applyProtection="0"/>
    <xf numFmtId="0" fontId="83" fillId="18" borderId="0" applyNumberFormat="0" applyFont="0" applyBorder="0" applyAlignment="0" applyProtection="0"/>
    <xf numFmtId="3" fontId="37" fillId="0" borderId="0">
      <alignment horizontal="right" vertical="top"/>
    </xf>
    <xf numFmtId="41" fontId="15" fillId="19" borderId="24" applyFill="0"/>
    <xf numFmtId="0" fontId="85" fillId="0" borderId="0">
      <alignment horizontal="left" indent="7"/>
    </xf>
    <xf numFmtId="41" fontId="15" fillId="0" borderId="24" applyFill="0">
      <alignment horizontal="left" indent="2"/>
    </xf>
    <xf numFmtId="172" fontId="63" fillId="0" borderId="10" applyFill="0">
      <alignment horizontal="right"/>
    </xf>
    <xf numFmtId="0" fontId="24" fillId="0" borderId="23" applyNumberFormat="0" applyFont="0" applyBorder="0">
      <alignment horizontal="right"/>
    </xf>
    <xf numFmtId="0" fontId="86" fillId="0" borderId="0" applyFill="0"/>
    <xf numFmtId="0" fontId="27" fillId="0" borderId="0" applyFill="0"/>
    <xf numFmtId="4" fontId="63" fillId="0" borderId="10" applyFill="0"/>
    <xf numFmtId="0" fontId="37" fillId="0" borderId="0" applyNumberFormat="0" applyFont="0" applyBorder="0" applyAlignment="0"/>
    <xf numFmtId="0" fontId="53" fillId="0" borderId="0" applyFill="0">
      <alignment horizontal="left" indent="1"/>
    </xf>
    <xf numFmtId="0" fontId="87" fillId="0" borderId="0" applyFill="0">
      <alignment horizontal="left" indent="1"/>
    </xf>
    <xf numFmtId="4" fontId="40" fillId="0" borderId="0" applyFill="0"/>
    <xf numFmtId="0" fontId="37" fillId="0" borderId="0" applyNumberFormat="0" applyFont="0" applyFill="0" applyBorder="0" applyAlignment="0"/>
    <xf numFmtId="0" fontId="53" fillId="0" borderId="0" applyFill="0">
      <alignment horizontal="left" indent="2"/>
    </xf>
    <xf numFmtId="0" fontId="27" fillId="0" borderId="0" applyFill="0">
      <alignment horizontal="left" indent="2"/>
    </xf>
    <xf numFmtId="4" fontId="40" fillId="0" borderId="0" applyFill="0"/>
    <xf numFmtId="0" fontId="37" fillId="0" borderId="0" applyNumberFormat="0" applyFont="0" applyBorder="0" applyAlignment="0"/>
    <xf numFmtId="0" fontId="88" fillId="0" borderId="0">
      <alignment horizontal="left" indent="3"/>
    </xf>
    <xf numFmtId="0" fontId="89" fillId="0" borderId="0" applyFill="0">
      <alignment horizontal="left" indent="3"/>
    </xf>
    <xf numFmtId="4" fontId="40" fillId="0" borderId="0" applyFill="0"/>
    <xf numFmtId="0" fontId="37" fillId="0" borderId="0" applyNumberFormat="0" applyFont="0" applyBorder="0" applyAlignment="0"/>
    <xf numFmtId="0" fontId="55" fillId="0" borderId="0">
      <alignment horizontal="left" indent="4"/>
    </xf>
    <xf numFmtId="0" fontId="25" fillId="0" borderId="0" applyFill="0">
      <alignment horizontal="left" indent="4"/>
    </xf>
    <xf numFmtId="4" fontId="56" fillId="0" borderId="0" applyFill="0"/>
    <xf numFmtId="0" fontId="37" fillId="0" borderId="0" applyNumberFormat="0" applyFont="0" applyBorder="0" applyAlignment="0"/>
    <xf numFmtId="0" fontId="57" fillId="0" borderId="0">
      <alignment horizontal="left" indent="5"/>
    </xf>
    <xf numFmtId="0" fontId="58" fillId="0" borderId="0" applyFill="0">
      <alignment horizontal="left" indent="5"/>
    </xf>
    <xf numFmtId="4" fontId="59" fillId="0" borderId="0" applyFill="0"/>
    <xf numFmtId="0" fontId="37" fillId="0" borderId="0" applyNumberFormat="0" applyFont="0" applyFill="0" applyBorder="0" applyAlignment="0"/>
    <xf numFmtId="0" fontId="60" fillId="0" borderId="0" applyFill="0">
      <alignment horizontal="left" indent="6"/>
    </xf>
    <xf numFmtId="0" fontId="56" fillId="0" borderId="0" applyFill="0">
      <alignment horizontal="left" indent="6"/>
    </xf>
    <xf numFmtId="0" fontId="70" fillId="0" borderId="8" applyNumberFormat="0" applyFont="0" applyFill="0" applyAlignment="0" applyProtection="0"/>
    <xf numFmtId="0" fontId="90" fillId="0" borderId="0" applyNumberFormat="0" applyFill="0" applyBorder="0" applyAlignment="0" applyProtection="0"/>
    <xf numFmtId="0" fontId="91" fillId="0" borderId="0"/>
    <xf numFmtId="0" fontId="91" fillId="0" borderId="0"/>
    <xf numFmtId="0" fontId="92" fillId="0" borderId="1">
      <alignment horizontal="right"/>
    </xf>
    <xf numFmtId="260" fontId="68" fillId="0" borderId="0">
      <alignment horizontal="center"/>
    </xf>
    <xf numFmtId="261" fontId="93" fillId="0" borderId="0">
      <alignment horizontal="center"/>
    </xf>
    <xf numFmtId="0" fontId="94" fillId="0" borderId="0" applyNumberFormat="0" applyFill="0" applyBorder="0" applyAlignment="0" applyProtection="0"/>
    <xf numFmtId="0" fontId="95" fillId="0" borderId="0" applyNumberFormat="0" applyBorder="0" applyAlignment="0"/>
    <xf numFmtId="0" fontId="96" fillId="0" borderId="0" applyNumberFormat="0" applyBorder="0" applyAlignment="0"/>
    <xf numFmtId="0" fontId="70" fillId="11" borderId="0" applyNumberFormat="0" applyFont="0" applyBorder="0" applyAlignment="0" applyProtection="0"/>
    <xf numFmtId="242" fontId="97" fillId="0" borderId="22" applyNumberFormat="0" applyFont="0" applyFill="0" applyAlignment="0" applyProtection="0"/>
    <xf numFmtId="0" fontId="98" fillId="0" borderId="0" applyFill="0" applyBorder="0" applyProtection="0">
      <alignment horizontal="left" vertical="top"/>
    </xf>
    <xf numFmtId="0" fontId="99" fillId="0" borderId="0" applyAlignment="0">
      <alignment horizontal="centerContinuous"/>
    </xf>
    <xf numFmtId="0" fontId="25" fillId="0" borderId="5" applyNumberFormat="0" applyFont="0" applyFill="0" applyAlignment="0" applyProtection="0"/>
    <xf numFmtId="0" fontId="100" fillId="0" borderId="0" applyNumberFormat="0" applyFill="0" applyBorder="0" applyAlignment="0" applyProtection="0"/>
    <xf numFmtId="262" fontId="65" fillId="0" borderId="0" applyFont="0" applyFill="0" applyBorder="0" applyAlignment="0" applyProtection="0"/>
    <xf numFmtId="263" fontId="65" fillId="0" borderId="0" applyFont="0" applyFill="0" applyBorder="0" applyAlignment="0" applyProtection="0"/>
    <xf numFmtId="264" fontId="65" fillId="0" borderId="0" applyFont="0" applyFill="0" applyBorder="0" applyAlignment="0" applyProtection="0"/>
    <xf numFmtId="265" fontId="65" fillId="0" borderId="0" applyFont="0" applyFill="0" applyBorder="0" applyAlignment="0" applyProtection="0"/>
    <xf numFmtId="266" fontId="65" fillId="0" borderId="0" applyFont="0" applyFill="0" applyBorder="0" applyAlignment="0" applyProtection="0"/>
    <xf numFmtId="267" fontId="65" fillId="0" borderId="0" applyFont="0" applyFill="0" applyBorder="0" applyAlignment="0" applyProtection="0"/>
    <xf numFmtId="268" fontId="65" fillId="0" borderId="0" applyFont="0" applyFill="0" applyBorder="0" applyAlignment="0" applyProtection="0"/>
    <xf numFmtId="269" fontId="65" fillId="0" borderId="0" applyFont="0" applyFill="0" applyBorder="0" applyAlignment="0" applyProtection="0"/>
    <xf numFmtId="270" fontId="101" fillId="11" borderId="35" applyFont="0" applyFill="0" applyBorder="0" applyAlignment="0" applyProtection="0"/>
    <xf numFmtId="270" fontId="47" fillId="0" borderId="0" applyFont="0" applyFill="0" applyBorder="0" applyAlignment="0" applyProtection="0"/>
    <xf numFmtId="271" fontId="62" fillId="0" borderId="0" applyFont="0" applyFill="0" applyBorder="0" applyAlignment="0" applyProtection="0"/>
    <xf numFmtId="272" fontId="68" fillId="0" borderId="22" applyFont="0" applyFill="0" applyBorder="0" applyAlignment="0" applyProtection="0">
      <alignment horizontal="right"/>
      <protection locked="0"/>
    </xf>
  </cellStyleXfs>
  <cellXfs count="703">
    <xf numFmtId="172" fontId="0" fillId="0" borderId="0" xfId="0" applyAlignment="1"/>
    <xf numFmtId="172" fontId="2" fillId="0" borderId="0" xfId="0" applyFont="1" applyFill="1" applyAlignment="1" applyProtection="1"/>
    <xf numFmtId="170" fontId="2" fillId="0" borderId="0" xfId="0" applyNumberFormat="1" applyFont="1" applyFill="1" applyBorder="1" applyProtection="1"/>
    <xf numFmtId="170" fontId="2" fillId="2" borderId="0" xfId="0" applyNumberFormat="1" applyFont="1" applyFill="1" applyBorder="1" applyProtection="1"/>
    <xf numFmtId="170" fontId="2" fillId="0" borderId="0" xfId="0" applyNumberFormat="1" applyFont="1" applyFill="1" applyBorder="1" applyAlignment="1" applyProtection="1"/>
    <xf numFmtId="3" fontId="2" fillId="0" borderId="0" xfId="0" applyNumberFormat="1" applyFont="1" applyFill="1" applyAlignment="1" applyProtection="1"/>
    <xf numFmtId="172" fontId="2" fillId="0" borderId="0" xfId="0" applyFont="1" applyAlignment="1" applyProtection="1"/>
    <xf numFmtId="172" fontId="2" fillId="0" borderId="0" xfId="0" applyFont="1" applyAlignment="1" applyProtection="1">
      <alignment horizontal="right"/>
    </xf>
    <xf numFmtId="172" fontId="10" fillId="0" borderId="0" xfId="0" applyFont="1" applyBorder="1" applyAlignment="1" applyProtection="1">
      <alignment wrapText="1"/>
    </xf>
    <xf numFmtId="0" fontId="2" fillId="0" borderId="0" xfId="0" applyNumberFormat="1" applyFont="1" applyAlignment="1" applyProtection="1"/>
    <xf numFmtId="0" fontId="2" fillId="0" borderId="0" xfId="0" applyNumberFormat="1" applyFont="1" applyAlignment="1" applyProtection="1">
      <alignment horizontal="left"/>
    </xf>
    <xf numFmtId="0" fontId="2" fillId="0" borderId="0" xfId="0" applyNumberFormat="1" applyFont="1" applyProtection="1"/>
    <xf numFmtId="0" fontId="2" fillId="0" borderId="0" xfId="0" applyNumberFormat="1" applyFont="1" applyAlignment="1" applyProtection="1">
      <alignment horizontal="right"/>
    </xf>
    <xf numFmtId="0" fontId="2" fillId="0" borderId="0" xfId="0" applyNumberFormat="1" applyFont="1" applyAlignment="1" applyProtection="1">
      <alignment horizontal="center"/>
    </xf>
    <xf numFmtId="0" fontId="2" fillId="2" borderId="0" xfId="0" applyNumberFormat="1" applyFont="1" applyFill="1" applyProtection="1"/>
    <xf numFmtId="172" fontId="2" fillId="2" borderId="0" xfId="0" applyFont="1" applyFill="1" applyAlignment="1" applyProtection="1"/>
    <xf numFmtId="0" fontId="2" fillId="2" borderId="0" xfId="0" applyNumberFormat="1" applyFont="1" applyFill="1" applyAlignment="1" applyProtection="1">
      <alignment horizontal="right"/>
    </xf>
    <xf numFmtId="3" fontId="2" fillId="0" borderId="0" xfId="0" applyNumberFormat="1" applyFont="1" applyAlignment="1" applyProtection="1"/>
    <xf numFmtId="0" fontId="2" fillId="0" borderId="0" xfId="0" applyNumberFormat="1" applyFont="1" applyBorder="1" applyProtection="1"/>
    <xf numFmtId="172" fontId="2" fillId="0" borderId="0" xfId="0" applyFont="1" applyBorder="1" applyAlignment="1" applyProtection="1"/>
    <xf numFmtId="172" fontId="11" fillId="0" borderId="0" xfId="0" applyFont="1" applyBorder="1" applyAlignment="1" applyProtection="1">
      <alignment wrapText="1"/>
    </xf>
    <xf numFmtId="49" fontId="2" fillId="2" borderId="0" xfId="0" applyNumberFormat="1" applyFont="1" applyFill="1" applyProtection="1"/>
    <xf numFmtId="49" fontId="2" fillId="0" borderId="0" xfId="0" applyNumberFormat="1" applyFont="1" applyProtection="1"/>
    <xf numFmtId="0" fontId="2" fillId="0" borderId="1" xfId="0" applyNumberFormat="1" applyFont="1" applyBorder="1" applyAlignment="1" applyProtection="1">
      <alignment horizontal="center"/>
    </xf>
    <xf numFmtId="3" fontId="2" fillId="0" borderId="0" xfId="0" applyNumberFormat="1" applyFont="1" applyProtection="1"/>
    <xf numFmtId="42" fontId="2" fillId="0" borderId="0" xfId="0" applyNumberFormat="1" applyFont="1" applyProtection="1"/>
    <xf numFmtId="0" fontId="2" fillId="0" borderId="1" xfId="0" applyNumberFormat="1" applyFont="1" applyBorder="1" applyAlignment="1" applyProtection="1">
      <alignment horizontal="centerContinuous"/>
    </xf>
    <xf numFmtId="166" fontId="2" fillId="0" borderId="0" xfId="0" applyNumberFormat="1" applyFont="1" applyAlignment="1" applyProtection="1"/>
    <xf numFmtId="3" fontId="2" fillId="2" borderId="0" xfId="0" applyNumberFormat="1" applyFont="1" applyFill="1" applyProtection="1"/>
    <xf numFmtId="0" fontId="4" fillId="0" borderId="0" xfId="0" applyNumberFormat="1" applyFont="1" applyProtection="1"/>
    <xf numFmtId="3" fontId="2" fillId="0" borderId="1" xfId="0" applyNumberFormat="1" applyFont="1" applyBorder="1" applyAlignment="1" applyProtection="1"/>
    <xf numFmtId="3" fontId="2" fillId="0" borderId="0" xfId="0" applyNumberFormat="1" applyFont="1" applyAlignment="1" applyProtection="1">
      <alignment horizontal="fill"/>
    </xf>
    <xf numFmtId="3" fontId="2" fillId="3" borderId="0" xfId="0" applyNumberFormat="1" applyFont="1" applyFill="1" applyAlignment="1" applyProtection="1"/>
    <xf numFmtId="3" fontId="2" fillId="0" borderId="3" xfId="0" applyNumberFormat="1" applyFont="1" applyBorder="1" applyAlignment="1" applyProtection="1"/>
    <xf numFmtId="42" fontId="2" fillId="0" borderId="2" xfId="0" applyNumberFormat="1" applyFont="1" applyBorder="1" applyAlignment="1" applyProtection="1">
      <alignment horizontal="right"/>
    </xf>
    <xf numFmtId="172" fontId="4" fillId="0" borderId="0" xfId="0" applyFont="1" applyAlignment="1" applyProtection="1"/>
    <xf numFmtId="3" fontId="2" fillId="0" borderId="0" xfId="0" applyNumberFormat="1" applyFont="1" applyFill="1" applyBorder="1" applyProtection="1"/>
    <xf numFmtId="3" fontId="2" fillId="2" borderId="0" xfId="0" applyNumberFormat="1" applyFont="1" applyFill="1" applyBorder="1" applyProtection="1"/>
    <xf numFmtId="3" fontId="2" fillId="2" borderId="1" xfId="0" applyNumberFormat="1" applyFont="1" applyFill="1" applyBorder="1" applyProtection="1"/>
    <xf numFmtId="168" fontId="2" fillId="0" borderId="0" xfId="0" applyNumberFormat="1" applyFont="1" applyProtection="1"/>
    <xf numFmtId="168" fontId="2" fillId="0" borderId="0" xfId="0" applyNumberFormat="1" applyFont="1" applyAlignment="1" applyProtection="1">
      <alignment horizontal="center"/>
    </xf>
    <xf numFmtId="172" fontId="2" fillId="0" borderId="0" xfId="0" applyFont="1" applyAlignment="1" applyProtection="1">
      <alignment horizontal="center"/>
    </xf>
    <xf numFmtId="171" fontId="2" fillId="0" borderId="0" xfId="0" applyNumberFormat="1" applyFont="1" applyAlignment="1" applyProtection="1"/>
    <xf numFmtId="171" fontId="2" fillId="2" borderId="0" xfId="0" applyNumberFormat="1" applyFont="1" applyFill="1" applyProtection="1"/>
    <xf numFmtId="171" fontId="2" fillId="0" borderId="0" xfId="0" applyNumberFormat="1" applyFont="1" applyProtection="1"/>
    <xf numFmtId="49" fontId="2" fillId="0" borderId="0" xfId="0" applyNumberFormat="1" applyFont="1" applyAlignment="1" applyProtection="1">
      <alignment horizontal="left"/>
    </xf>
    <xf numFmtId="49" fontId="2" fillId="0" borderId="0" xfId="0" applyNumberFormat="1" applyFont="1" applyAlignment="1" applyProtection="1">
      <alignment horizontal="center"/>
    </xf>
    <xf numFmtId="3" fontId="5" fillId="0" borderId="0" xfId="0" applyNumberFormat="1" applyFont="1" applyAlignment="1" applyProtection="1">
      <alignment horizontal="center"/>
    </xf>
    <xf numFmtId="0" fontId="5" fillId="0" borderId="0" xfId="0" applyNumberFormat="1" applyFont="1" applyAlignment="1" applyProtection="1">
      <alignment horizontal="center"/>
    </xf>
    <xf numFmtId="0" fontId="5" fillId="0" borderId="0" xfId="0" applyNumberFormat="1" applyFont="1" applyAlignment="1" applyProtection="1"/>
    <xf numFmtId="172" fontId="5" fillId="0" borderId="0" xfId="0" applyFont="1" applyAlignment="1" applyProtection="1">
      <alignment horizontal="center"/>
    </xf>
    <xf numFmtId="3" fontId="5" fillId="0" borderId="0" xfId="0" applyNumberFormat="1" applyFont="1" applyAlignment="1" applyProtection="1"/>
    <xf numFmtId="3" fontId="2" fillId="2" borderId="0" xfId="0" applyNumberFormat="1" applyFont="1" applyFill="1" applyBorder="1" applyAlignment="1" applyProtection="1"/>
    <xf numFmtId="165" fontId="2" fillId="0" borderId="0" xfId="0" applyNumberFormat="1" applyFont="1" applyAlignment="1" applyProtection="1"/>
    <xf numFmtId="3" fontId="2" fillId="2" borderId="1" xfId="0" applyNumberFormat="1" applyFont="1" applyFill="1" applyBorder="1" applyAlignment="1" applyProtection="1"/>
    <xf numFmtId="164" fontId="2" fillId="0" borderId="0" xfId="0" applyNumberFormat="1" applyFont="1" applyAlignment="1" applyProtection="1">
      <alignment horizontal="center"/>
    </xf>
    <xf numFmtId="3" fontId="2" fillId="2" borderId="0" xfId="0" applyNumberFormat="1" applyFont="1" applyFill="1" applyAlignment="1" applyProtection="1"/>
    <xf numFmtId="0" fontId="2" fillId="0" borderId="0" xfId="0" applyNumberFormat="1" applyFont="1" applyAlignment="1" applyProtection="1">
      <alignment horizontal="fill"/>
    </xf>
    <xf numFmtId="165" fontId="2" fillId="0" borderId="0" xfId="0" applyNumberFormat="1" applyFont="1" applyAlignment="1" applyProtection="1">
      <alignment horizontal="right"/>
    </xf>
    <xf numFmtId="3" fontId="2" fillId="0" borderId="0" xfId="0" applyNumberFormat="1" applyFont="1" applyAlignment="1" applyProtection="1">
      <alignment horizontal="center"/>
    </xf>
    <xf numFmtId="172" fontId="2" fillId="0" borderId="1" xfId="0" applyFont="1" applyBorder="1" applyAlignment="1" applyProtection="1"/>
    <xf numFmtId="3" fontId="2" fillId="0" borderId="2" xfId="0" applyNumberFormat="1" applyFont="1" applyBorder="1" applyAlignment="1" applyProtection="1"/>
    <xf numFmtId="3" fontId="2" fillId="0" borderId="0" xfId="0" applyNumberFormat="1" applyFont="1" applyAlignment="1" applyProtection="1">
      <alignment horizontal="right"/>
    </xf>
    <xf numFmtId="0" fontId="2" fillId="0" borderId="0" xfId="0" applyNumberFormat="1" applyFont="1" applyFill="1" applyAlignment="1" applyProtection="1">
      <alignment horizontal="center"/>
    </xf>
    <xf numFmtId="0" fontId="2" fillId="0" borderId="0" xfId="0" applyNumberFormat="1" applyFont="1" applyFill="1" applyAlignment="1" applyProtection="1"/>
    <xf numFmtId="3" fontId="9" fillId="0" borderId="0" xfId="0" applyNumberFormat="1" applyFont="1" applyAlignment="1" applyProtection="1"/>
    <xf numFmtId="0" fontId="2" fillId="0" borderId="0" xfId="0" applyNumberFormat="1" applyFont="1" applyFill="1" applyAlignment="1" applyProtection="1">
      <alignment horizontal="fill"/>
    </xf>
    <xf numFmtId="3" fontId="2" fillId="0" borderId="0" xfId="0" applyNumberFormat="1" applyFont="1" applyAlignment="1" applyProtection="1">
      <alignment horizontal="left"/>
    </xf>
    <xf numFmtId="166" fontId="2" fillId="0" borderId="0" xfId="0" applyNumberFormat="1" applyFont="1" applyAlignment="1" applyProtection="1">
      <alignment horizontal="right"/>
    </xf>
    <xf numFmtId="10" fontId="2" fillId="0" borderId="0" xfId="0" applyNumberFormat="1" applyFont="1" applyAlignment="1" applyProtection="1">
      <alignment horizontal="left"/>
    </xf>
    <xf numFmtId="166" fontId="2" fillId="0" borderId="0" xfId="0" applyNumberFormat="1" applyFont="1" applyAlignment="1" applyProtection="1">
      <alignment horizontal="center"/>
    </xf>
    <xf numFmtId="164" fontId="2" fillId="0" borderId="0" xfId="0" applyNumberFormat="1" applyFont="1" applyAlignment="1" applyProtection="1">
      <alignment horizontal="left"/>
    </xf>
    <xf numFmtId="10" fontId="2" fillId="0" borderId="0" xfId="0" applyNumberFormat="1" applyFont="1" applyFill="1" applyAlignment="1" applyProtection="1">
      <alignment horizontal="right"/>
    </xf>
    <xf numFmtId="169" fontId="2" fillId="0" borderId="0" xfId="0" applyNumberFormat="1" applyFont="1" applyFill="1" applyAlignment="1" applyProtection="1">
      <alignment horizontal="right"/>
    </xf>
    <xf numFmtId="3" fontId="2" fillId="0" borderId="0" xfId="0" applyNumberFormat="1" applyFont="1" applyFill="1" applyAlignment="1" applyProtection="1">
      <alignment horizontal="right"/>
    </xf>
    <xf numFmtId="167" fontId="2" fillId="0" borderId="0" xfId="0" applyNumberFormat="1" applyFont="1" applyAlignment="1" applyProtection="1"/>
    <xf numFmtId="3" fontId="2" fillId="0" borderId="0" xfId="0" applyNumberFormat="1" applyFont="1" applyBorder="1" applyAlignment="1" applyProtection="1"/>
    <xf numFmtId="0" fontId="2" fillId="2" borderId="0" xfId="0" applyNumberFormat="1" applyFont="1" applyFill="1" applyBorder="1" applyAlignment="1" applyProtection="1"/>
    <xf numFmtId="0" fontId="2" fillId="2" borderId="1" xfId="0" applyNumberFormat="1" applyFont="1" applyFill="1" applyBorder="1" applyAlignment="1" applyProtection="1"/>
    <xf numFmtId="3" fontId="2" fillId="0" borderId="2" xfId="0" applyNumberFormat="1" applyFont="1" applyFill="1" applyBorder="1" applyAlignment="1" applyProtection="1"/>
    <xf numFmtId="0" fontId="2" fillId="0" borderId="0" xfId="0" applyNumberFormat="1" applyFont="1" applyFill="1" applyProtection="1"/>
    <xf numFmtId="0" fontId="3" fillId="0" borderId="0" xfId="0" applyNumberFormat="1" applyFont="1" applyAlignment="1" applyProtection="1">
      <alignment horizontal="center"/>
    </xf>
    <xf numFmtId="172" fontId="3" fillId="0" borderId="0" xfId="0" applyFont="1" applyAlignment="1" applyProtection="1"/>
    <xf numFmtId="3" fontId="3" fillId="0" borderId="0" xfId="0" applyNumberFormat="1" applyFont="1" applyAlignment="1" applyProtection="1"/>
    <xf numFmtId="0" fontId="3" fillId="0" borderId="0" xfId="0" applyNumberFormat="1" applyFont="1" applyProtection="1"/>
    <xf numFmtId="0" fontId="6" fillId="0" borderId="0" xfId="0" applyNumberFormat="1" applyFont="1" applyProtection="1"/>
    <xf numFmtId="0" fontId="2" fillId="0" borderId="1" xfId="0" applyNumberFormat="1" applyFont="1" applyBorder="1" applyProtection="1"/>
    <xf numFmtId="49" fontId="2" fillId="0" borderId="0" xfId="0" applyNumberFormat="1" applyFont="1" applyAlignment="1" applyProtection="1"/>
    <xf numFmtId="172" fontId="2" fillId="0" borderId="0" xfId="0" applyFont="1" applyFill="1" applyBorder="1" applyAlignment="1" applyProtection="1"/>
    <xf numFmtId="172" fontId="8" fillId="0" borderId="0" xfId="0" applyFont="1" applyFill="1" applyBorder="1" applyAlignment="1" applyProtection="1"/>
    <xf numFmtId="3" fontId="4" fillId="0" borderId="0" xfId="0" applyNumberFormat="1" applyFont="1" applyFill="1" applyBorder="1" applyAlignment="1" applyProtection="1"/>
    <xf numFmtId="0" fontId="2" fillId="0" borderId="0" xfId="0" applyNumberFormat="1" applyFont="1" applyFill="1" applyBorder="1" applyProtection="1"/>
    <xf numFmtId="3" fontId="2" fillId="0" borderId="0" xfId="0" applyNumberFormat="1" applyFont="1" applyFill="1" applyBorder="1" applyAlignment="1" applyProtection="1"/>
    <xf numFmtId="0" fontId="2" fillId="0" borderId="0" xfId="0" applyNumberFormat="1" applyFont="1" applyFill="1" applyBorder="1" applyAlignment="1" applyProtection="1"/>
    <xf numFmtId="172" fontId="4" fillId="0" borderId="0" xfId="0" applyFont="1" applyFill="1" applyBorder="1" applyAlignment="1" applyProtection="1"/>
    <xf numFmtId="0" fontId="2" fillId="0" borderId="0" xfId="0" applyNumberFormat="1" applyFont="1" applyFill="1" applyBorder="1" applyAlignment="1" applyProtection="1">
      <alignment horizontal="center"/>
    </xf>
    <xf numFmtId="172" fontId="7" fillId="0" borderId="0" xfId="0" applyFont="1" applyFill="1" applyBorder="1" applyProtection="1"/>
    <xf numFmtId="165" fontId="2" fillId="0" borderId="0" xfId="0" applyNumberFormat="1" applyFont="1" applyProtection="1"/>
    <xf numFmtId="172" fontId="4" fillId="0" borderId="0" xfId="0" applyFont="1" applyFill="1" applyBorder="1" applyProtection="1"/>
    <xf numFmtId="166" fontId="2" fillId="0" borderId="0" xfId="0" applyNumberFormat="1" applyFont="1" applyProtection="1"/>
    <xf numFmtId="3" fontId="2" fillId="0" borderId="1" xfId="0" applyNumberFormat="1" applyFont="1" applyBorder="1" applyAlignment="1" applyProtection="1">
      <alignment horizontal="center"/>
    </xf>
    <xf numFmtId="4" fontId="2" fillId="0" borderId="0" xfId="0" applyNumberFormat="1" applyFont="1" applyAlignment="1" applyProtection="1"/>
    <xf numFmtId="3" fontId="2" fillId="0" borderId="0" xfId="0" applyNumberFormat="1" applyFont="1" applyBorder="1" applyAlignment="1" applyProtection="1">
      <alignment horizontal="center"/>
    </xf>
    <xf numFmtId="0" fontId="2" fillId="0" borderId="1" xfId="0" applyNumberFormat="1" applyFont="1" applyBorder="1" applyAlignment="1" applyProtection="1"/>
    <xf numFmtId="170" fontId="2" fillId="2" borderId="0" xfId="0" applyNumberFormat="1" applyFont="1" applyFill="1" applyAlignment="1" applyProtection="1"/>
    <xf numFmtId="9" fontId="2" fillId="0" borderId="0" xfId="0" applyNumberFormat="1" applyFont="1" applyAlignment="1" applyProtection="1"/>
    <xf numFmtId="169" fontId="2" fillId="0" borderId="0" xfId="0" applyNumberFormat="1" applyFont="1" applyAlignment="1" applyProtection="1"/>
    <xf numFmtId="10" fontId="2" fillId="0" borderId="0" xfId="0" applyNumberFormat="1" applyFont="1" applyAlignment="1" applyProtection="1"/>
    <xf numFmtId="3" fontId="2" fillId="0" borderId="0" xfId="0" quotePrefix="1" applyNumberFormat="1" applyFont="1" applyAlignment="1" applyProtection="1"/>
    <xf numFmtId="9" fontId="2" fillId="0" borderId="1" xfId="0" applyNumberFormat="1" applyFont="1" applyBorder="1" applyAlignment="1" applyProtection="1"/>
    <xf numFmtId="169" fontId="2" fillId="0" borderId="1" xfId="0" applyNumberFormat="1" applyFont="1" applyBorder="1" applyAlignment="1" applyProtection="1"/>
    <xf numFmtId="9" fontId="2" fillId="0" borderId="0" xfId="0" applyNumberFormat="1" applyFont="1" applyFill="1" applyAlignment="1" applyProtection="1"/>
    <xf numFmtId="172" fontId="2" fillId="0" borderId="4" xfId="0" applyFont="1" applyBorder="1" applyAlignment="1" applyProtection="1"/>
    <xf numFmtId="172" fontId="2" fillId="0" borderId="5" xfId="0" applyFont="1" applyBorder="1" applyAlignment="1" applyProtection="1"/>
    <xf numFmtId="172" fontId="2" fillId="0" borderId="6" xfId="0" applyFont="1" applyBorder="1" applyAlignment="1" applyProtection="1"/>
    <xf numFmtId="10" fontId="2" fillId="2" borderId="0" xfId="0" applyNumberFormat="1" applyFont="1" applyFill="1" applyAlignment="1" applyProtection="1"/>
    <xf numFmtId="172" fontId="2" fillId="0" borderId="7" xfId="0" applyFont="1" applyBorder="1" applyAlignment="1" applyProtection="1"/>
    <xf numFmtId="172" fontId="2" fillId="0" borderId="8" xfId="0" applyFont="1" applyBorder="1" applyAlignment="1" applyProtection="1"/>
    <xf numFmtId="10" fontId="11" fillId="4" borderId="8" xfId="1" applyNumberFormat="1" applyFont="1" applyFill="1" applyBorder="1" applyAlignment="1" applyProtection="1"/>
    <xf numFmtId="172" fontId="2" fillId="0" borderId="9" xfId="0" applyFont="1" applyBorder="1" applyAlignment="1" applyProtection="1"/>
    <xf numFmtId="172" fontId="2" fillId="0" borderId="10" xfId="0" applyFont="1" applyBorder="1" applyAlignment="1" applyProtection="1"/>
    <xf numFmtId="172" fontId="2" fillId="0" borderId="11" xfId="0" applyFont="1" applyBorder="1" applyAlignment="1" applyProtection="1"/>
    <xf numFmtId="171" fontId="2" fillId="0" borderId="0" xfId="0" applyNumberFormat="1" applyFont="1" applyBorder="1" applyProtection="1"/>
    <xf numFmtId="170" fontId="2" fillId="2" borderId="0" xfId="0" applyNumberFormat="1" applyFont="1" applyFill="1" applyBorder="1" applyAlignment="1" applyProtection="1"/>
    <xf numFmtId="3" fontId="4" fillId="0" borderId="0" xfId="0" applyNumberFormat="1" applyFont="1" applyAlignment="1" applyProtection="1">
      <alignment horizontal="left"/>
    </xf>
    <xf numFmtId="0" fontId="2" fillId="0" borderId="0" xfId="0" applyNumberFormat="1" applyFont="1" applyBorder="1" applyAlignment="1" applyProtection="1"/>
    <xf numFmtId="0" fontId="2" fillId="0" borderId="1" xfId="0" applyNumberFormat="1" applyFont="1" applyFill="1" applyBorder="1" applyAlignment="1" applyProtection="1"/>
    <xf numFmtId="0" fontId="2" fillId="0" borderId="1" xfId="0" applyNumberFormat="1" applyFont="1" applyFill="1" applyBorder="1" applyProtection="1"/>
    <xf numFmtId="170" fontId="2" fillId="2" borderId="1" xfId="0" applyNumberFormat="1" applyFont="1" applyFill="1" applyBorder="1" applyAlignment="1" applyProtection="1"/>
    <xf numFmtId="172" fontId="2" fillId="0" borderId="0" xfId="0" applyNumberFormat="1" applyFont="1" applyAlignment="1" applyProtection="1"/>
    <xf numFmtId="0" fontId="3" fillId="0" borderId="0" xfId="0" applyNumberFormat="1" applyFont="1" applyAlignment="1" applyProtection="1"/>
    <xf numFmtId="170" fontId="2" fillId="0" borderId="0" xfId="0" applyNumberFormat="1" applyFont="1" applyAlignment="1" applyProtection="1">
      <alignment horizontal="right"/>
    </xf>
    <xf numFmtId="170" fontId="2" fillId="0" borderId="0" xfId="0" applyNumberFormat="1" applyFont="1" applyProtection="1"/>
    <xf numFmtId="0" fontId="2" fillId="0" borderId="0" xfId="0" applyNumberFormat="1" applyFont="1" applyAlignment="1" applyProtection="1">
      <alignment horizontal="left" indent="8"/>
    </xf>
    <xf numFmtId="0" fontId="2" fillId="0" borderId="0" xfId="0" applyNumberFormat="1" applyFont="1" applyAlignment="1" applyProtection="1">
      <alignment horizontal="center" vertical="top" wrapText="1"/>
    </xf>
    <xf numFmtId="0" fontId="2" fillId="0" borderId="0" xfId="0" applyNumberFormat="1" applyFont="1" applyFill="1" applyAlignment="1" applyProtection="1">
      <alignment horizontal="left" vertical="top" wrapText="1" indent="8"/>
    </xf>
    <xf numFmtId="0" fontId="2" fillId="0" borderId="0" xfId="0" applyNumberFormat="1" applyFont="1" applyFill="1" applyAlignment="1" applyProtection="1">
      <alignment vertical="top" wrapText="1"/>
    </xf>
    <xf numFmtId="10" fontId="2" fillId="2" borderId="0" xfId="0" applyNumberFormat="1" applyFont="1" applyFill="1" applyAlignment="1" applyProtection="1">
      <alignment vertical="top" wrapText="1"/>
    </xf>
    <xf numFmtId="3" fontId="2" fillId="0" borderId="0" xfId="0" applyNumberFormat="1" applyFont="1" applyAlignment="1" applyProtection="1">
      <alignment vertical="top" wrapText="1"/>
    </xf>
    <xf numFmtId="0" fontId="2" fillId="0" borderId="0" xfId="0" applyNumberFormat="1" applyFont="1" applyAlignment="1" applyProtection="1">
      <alignment vertical="top" wrapText="1"/>
    </xf>
    <xf numFmtId="0" fontId="4" fillId="0" borderId="0" xfId="0" applyNumberFormat="1" applyFont="1" applyFill="1" applyAlignment="1" applyProtection="1">
      <alignment horizontal="left"/>
    </xf>
    <xf numFmtId="172" fontId="2" fillId="0" borderId="0" xfId="0" applyFont="1" applyAlignment="1" applyProtection="1">
      <alignment horizontal="center" vertical="top" wrapText="1"/>
    </xf>
    <xf numFmtId="172" fontId="2" fillId="0" borderId="0" xfId="0" applyFont="1" applyFill="1" applyAlignment="1" applyProtection="1">
      <alignment horizontal="center" vertical="top" wrapText="1"/>
    </xf>
    <xf numFmtId="0" fontId="2" fillId="0" borderId="0" xfId="0" applyNumberFormat="1" applyFont="1" applyFill="1" applyAlignment="1" applyProtection="1">
      <alignment horizontal="left" vertical="top"/>
    </xf>
    <xf numFmtId="0" fontId="3" fillId="0" borderId="0" xfId="0" applyNumberFormat="1" applyFont="1" applyAlignment="1" applyProtection="1">
      <alignment vertical="top" wrapText="1"/>
    </xf>
    <xf numFmtId="0" fontId="2" fillId="0" borderId="0" xfId="0" applyNumberFormat="1" applyFont="1" applyFill="1" applyAlignment="1" applyProtection="1">
      <alignment vertical="top"/>
    </xf>
    <xf numFmtId="172" fontId="0" fillId="0" borderId="0" xfId="0" applyFont="1" applyAlignment="1" applyProtection="1">
      <alignment horizontal="center"/>
    </xf>
    <xf numFmtId="0" fontId="2" fillId="0" borderId="0" xfId="0" applyNumberFormat="1" applyFont="1" applyAlignment="1" applyProtection="1">
      <alignment horizontal="center" wrapText="1"/>
    </xf>
    <xf numFmtId="172" fontId="13" fillId="0" borderId="0" xfId="0" applyFont="1"/>
    <xf numFmtId="172" fontId="1" fillId="0" borderId="0" xfId="0" applyFont="1"/>
    <xf numFmtId="0" fontId="16" fillId="3" borderId="0" xfId="4" applyFont="1" applyFill="1" applyAlignment="1">
      <alignment horizontal="center" vertical="center"/>
    </xf>
    <xf numFmtId="172" fontId="13" fillId="0" borderId="0" xfId="0" applyFont="1" applyAlignment="1">
      <alignment horizontal="center"/>
    </xf>
    <xf numFmtId="172" fontId="16" fillId="3" borderId="0" xfId="0" applyFont="1" applyFill="1" applyAlignment="1">
      <alignment horizontal="center"/>
    </xf>
    <xf numFmtId="172" fontId="16" fillId="0" borderId="0" xfId="0" applyFont="1" applyAlignment="1">
      <alignment horizontal="center"/>
    </xf>
    <xf numFmtId="172" fontId="13" fillId="3" borderId="0" xfId="0" applyFont="1" applyFill="1"/>
    <xf numFmtId="41" fontId="13" fillId="3" borderId="0" xfId="0" applyNumberFormat="1" applyFont="1" applyFill="1"/>
    <xf numFmtId="41" fontId="13" fillId="0" borderId="0" xfId="0" applyNumberFormat="1" applyFont="1" applyFill="1"/>
    <xf numFmtId="41" fontId="13" fillId="0" borderId="0" xfId="0" applyNumberFormat="1" applyFont="1"/>
    <xf numFmtId="0" fontId="13" fillId="0" borderId="0" xfId="0" applyNumberFormat="1" applyFont="1"/>
    <xf numFmtId="0" fontId="14" fillId="0" borderId="0" xfId="0" applyNumberFormat="1" applyFont="1"/>
    <xf numFmtId="0" fontId="16" fillId="0" borderId="0" xfId="0" applyNumberFormat="1" applyFont="1" applyBorder="1" applyAlignment="1">
      <alignment horizontal="center"/>
    </xf>
    <xf numFmtId="0" fontId="13" fillId="0" borderId="0" xfId="0" applyNumberFormat="1" applyFont="1" applyBorder="1" applyAlignment="1">
      <alignment horizontal="center"/>
    </xf>
    <xf numFmtId="0" fontId="13" fillId="0" borderId="0" xfId="0" applyNumberFormat="1" applyFont="1" applyBorder="1"/>
    <xf numFmtId="0" fontId="13" fillId="3" borderId="0" xfId="0" applyNumberFormat="1" applyFont="1" applyFill="1"/>
    <xf numFmtId="0" fontId="13" fillId="0" borderId="0" xfId="0" applyNumberFormat="1" applyFont="1" applyFill="1"/>
    <xf numFmtId="0" fontId="16" fillId="0" borderId="0" xfId="0" applyNumberFormat="1" applyFont="1"/>
    <xf numFmtId="3" fontId="0" fillId="0" borderId="0" xfId="0" applyNumberFormat="1" applyAlignment="1"/>
    <xf numFmtId="172" fontId="2" fillId="0" borderId="0" xfId="0" applyFont="1" applyAlignment="1"/>
    <xf numFmtId="172" fontId="2" fillId="0" borderId="0" xfId="0" applyFont="1" applyAlignment="1">
      <alignment horizontal="right"/>
    </xf>
    <xf numFmtId="0" fontId="2" fillId="0" borderId="0" xfId="0" applyNumberFormat="1" applyFont="1" applyAlignment="1" applyProtection="1">
      <protection locked="0"/>
    </xf>
    <xf numFmtId="0" fontId="2" fillId="0" borderId="0" xfId="0" applyNumberFormat="1" applyFont="1" applyAlignment="1" applyProtection="1">
      <alignment horizontal="left"/>
      <protection locked="0"/>
    </xf>
    <xf numFmtId="0" fontId="2" fillId="0" borderId="0" xfId="0" applyNumberFormat="1" applyFont="1" applyProtection="1">
      <protection locked="0"/>
    </xf>
    <xf numFmtId="0" fontId="2" fillId="0" borderId="0" xfId="0" applyNumberFormat="1" applyFont="1"/>
    <xf numFmtId="0" fontId="2" fillId="0" borderId="0" xfId="0" applyNumberFormat="1" applyFont="1" applyAlignment="1">
      <alignment horizontal="right"/>
    </xf>
    <xf numFmtId="0" fontId="17" fillId="0" borderId="0" xfId="0" applyNumberFormat="1" applyFont="1" applyAlignment="1">
      <alignment horizontal="left"/>
    </xf>
    <xf numFmtId="0" fontId="2" fillId="0" borderId="0" xfId="0" applyNumberFormat="1" applyFont="1" applyAlignment="1">
      <alignment horizontal="center"/>
    </xf>
    <xf numFmtId="0" fontId="2" fillId="2" borderId="0" xfId="0" applyNumberFormat="1" applyFont="1" applyFill="1" applyProtection="1">
      <protection locked="0"/>
    </xf>
    <xf numFmtId="172" fontId="2" fillId="2" borderId="0" xfId="0" applyFont="1" applyFill="1" applyAlignment="1"/>
    <xf numFmtId="0" fontId="2" fillId="2" borderId="0" xfId="0" applyNumberFormat="1" applyFont="1" applyFill="1"/>
    <xf numFmtId="0" fontId="2" fillId="2" borderId="0" xfId="0" applyNumberFormat="1" applyFont="1" applyFill="1" applyAlignment="1" applyProtection="1">
      <alignment horizontal="right"/>
      <protection locked="0"/>
    </xf>
    <xf numFmtId="3" fontId="2" fillId="0" borderId="0" xfId="0" applyNumberFormat="1" applyFont="1" applyAlignment="1"/>
    <xf numFmtId="0" fontId="2" fillId="0" borderId="0" xfId="0" applyNumberFormat="1" applyFont="1" applyAlignment="1" applyProtection="1">
      <alignment horizontal="center"/>
      <protection locked="0"/>
    </xf>
    <xf numFmtId="49" fontId="2" fillId="4" borderId="0" xfId="0" applyNumberFormat="1" applyFont="1" applyFill="1"/>
    <xf numFmtId="0" fontId="2" fillId="4" borderId="0" xfId="0" applyNumberFormat="1" applyFont="1" applyFill="1"/>
    <xf numFmtId="49" fontId="2" fillId="0" borderId="0" xfId="0" applyNumberFormat="1" applyFont="1"/>
    <xf numFmtId="0" fontId="2" fillId="0" borderId="1" xfId="0" applyNumberFormat="1" applyFont="1" applyBorder="1" applyAlignment="1" applyProtection="1">
      <alignment horizontal="center"/>
      <protection locked="0"/>
    </xf>
    <xf numFmtId="3" fontId="2" fillId="0" borderId="0" xfId="0" applyNumberFormat="1" applyFont="1"/>
    <xf numFmtId="42" fontId="2" fillId="0" borderId="0" xfId="0" applyNumberFormat="1" applyFont="1"/>
    <xf numFmtId="0" fontId="2" fillId="0" borderId="0" xfId="0" applyNumberFormat="1" applyFont="1" applyAlignment="1"/>
    <xf numFmtId="0" fontId="2" fillId="0" borderId="1" xfId="0" applyNumberFormat="1" applyFont="1" applyBorder="1" applyAlignment="1" applyProtection="1">
      <alignment horizontal="centerContinuous"/>
      <protection locked="0"/>
    </xf>
    <xf numFmtId="166" fontId="2" fillId="0" borderId="0" xfId="0" applyNumberFormat="1" applyFont="1" applyAlignment="1"/>
    <xf numFmtId="0" fontId="15" fillId="0" borderId="0" xfId="0" applyNumberFormat="1" applyFont="1" applyAlignment="1" applyProtection="1">
      <protection locked="0"/>
    </xf>
    <xf numFmtId="3" fontId="2" fillId="2" borderId="0" xfId="0" applyNumberFormat="1" applyFont="1" applyFill="1"/>
    <xf numFmtId="0" fontId="4" fillId="0" borderId="0" xfId="0" applyNumberFormat="1" applyFont="1"/>
    <xf numFmtId="3" fontId="2" fillId="0" borderId="1" xfId="0" applyNumberFormat="1" applyFont="1" applyBorder="1" applyAlignment="1"/>
    <xf numFmtId="3" fontId="2" fillId="0" borderId="0" xfId="0" applyNumberFormat="1" applyFont="1" applyAlignment="1">
      <alignment horizontal="fill"/>
    </xf>
    <xf numFmtId="3" fontId="2" fillId="3" borderId="0" xfId="0" applyNumberFormat="1" applyFont="1" applyFill="1" applyAlignment="1"/>
    <xf numFmtId="3" fontId="2" fillId="0" borderId="3" xfId="0" applyNumberFormat="1" applyFont="1" applyBorder="1" applyAlignment="1"/>
    <xf numFmtId="42" fontId="2" fillId="0" borderId="2" xfId="0" applyNumberFormat="1" applyFont="1" applyBorder="1" applyAlignment="1" applyProtection="1">
      <alignment horizontal="right"/>
      <protection locked="0"/>
    </xf>
    <xf numFmtId="172" fontId="0" fillId="0" borderId="0" xfId="0" quotePrefix="1" applyAlignment="1">
      <alignment horizontal="left"/>
    </xf>
    <xf numFmtId="3" fontId="2" fillId="0" borderId="0" xfId="0" applyNumberFormat="1" applyFont="1" applyFill="1" applyBorder="1"/>
    <xf numFmtId="3" fontId="2" fillId="2" borderId="0" xfId="0" applyNumberFormat="1" applyFont="1" applyFill="1" applyBorder="1"/>
    <xf numFmtId="3" fontId="2" fillId="2" borderId="1" xfId="0" applyNumberFormat="1" applyFont="1" applyFill="1" applyBorder="1"/>
    <xf numFmtId="168" fontId="2" fillId="0" borderId="0" xfId="0" applyNumberFormat="1" applyFont="1"/>
    <xf numFmtId="168" fontId="2" fillId="0" borderId="0" xfId="0" applyNumberFormat="1" applyFont="1" applyAlignment="1">
      <alignment horizontal="center"/>
    </xf>
    <xf numFmtId="172" fontId="2" fillId="0" borderId="0" xfId="0" applyFont="1" applyAlignment="1">
      <alignment horizontal="center"/>
    </xf>
    <xf numFmtId="171" fontId="2" fillId="0" borderId="0" xfId="0" applyNumberFormat="1" applyFont="1" applyAlignment="1"/>
    <xf numFmtId="171" fontId="2" fillId="2" borderId="0" xfId="0" applyNumberFormat="1" applyFont="1" applyFill="1" applyProtection="1">
      <protection locked="0"/>
    </xf>
    <xf numFmtId="171" fontId="2" fillId="0" borderId="0" xfId="0" applyNumberFormat="1" applyFont="1" applyProtection="1">
      <protection locked="0"/>
    </xf>
    <xf numFmtId="0" fontId="2" fillId="0" borderId="0" xfId="0" applyNumberFormat="1" applyFont="1" applyAlignment="1">
      <alignment horizontal="left"/>
    </xf>
    <xf numFmtId="49" fontId="2" fillId="0" borderId="0" xfId="0" applyNumberFormat="1" applyFont="1" applyAlignment="1">
      <alignment horizontal="left"/>
    </xf>
    <xf numFmtId="49" fontId="2" fillId="0" borderId="0" xfId="0" applyNumberFormat="1" applyFont="1" applyAlignment="1">
      <alignment horizontal="center"/>
    </xf>
    <xf numFmtId="3" fontId="5" fillId="0" borderId="0" xfId="0" applyNumberFormat="1" applyFont="1" applyAlignment="1">
      <alignment horizontal="center"/>
    </xf>
    <xf numFmtId="0" fontId="5" fillId="0" borderId="0" xfId="0" applyNumberFormat="1" applyFont="1" applyAlignment="1" applyProtection="1">
      <alignment horizontal="center"/>
      <protection locked="0"/>
    </xf>
    <xf numFmtId="0" fontId="5" fillId="0" borderId="0" xfId="0" applyNumberFormat="1" applyFont="1" applyAlignment="1"/>
    <xf numFmtId="172" fontId="5" fillId="0" borderId="0" xfId="0" applyFont="1" applyAlignment="1">
      <alignment horizontal="center"/>
    </xf>
    <xf numFmtId="3" fontId="5" fillId="0" borderId="0" xfId="0" applyNumberFormat="1" applyFont="1" applyAlignment="1"/>
    <xf numFmtId="3" fontId="2" fillId="2" borderId="0" xfId="0" applyNumberFormat="1" applyFont="1" applyFill="1" applyBorder="1" applyAlignment="1"/>
    <xf numFmtId="165" fontId="2" fillId="0" borderId="0" xfId="0" applyNumberFormat="1" applyFont="1" applyAlignment="1"/>
    <xf numFmtId="3" fontId="0" fillId="0" borderId="0" xfId="0" applyNumberFormat="1" applyFont="1" applyAlignment="1"/>
    <xf numFmtId="3" fontId="2" fillId="2" borderId="1" xfId="0" applyNumberFormat="1" applyFont="1" applyFill="1" applyBorder="1" applyAlignment="1"/>
    <xf numFmtId="164" fontId="2" fillId="0" borderId="0" xfId="0" applyNumberFormat="1" applyFont="1" applyAlignment="1">
      <alignment horizontal="center"/>
    </xf>
    <xf numFmtId="3" fontId="2" fillId="2" borderId="0" xfId="0" applyNumberFormat="1" applyFont="1" applyFill="1" applyAlignment="1"/>
    <xf numFmtId="0" fontId="2" fillId="0" borderId="0" xfId="0" applyNumberFormat="1" applyFont="1" applyAlignment="1">
      <alignment horizontal="fill"/>
    </xf>
    <xf numFmtId="165" fontId="2" fillId="0" borderId="0" xfId="0" applyNumberFormat="1" applyFont="1" applyAlignment="1">
      <alignment horizontal="right"/>
    </xf>
    <xf numFmtId="3" fontId="2" fillId="0" borderId="0" xfId="0" applyNumberFormat="1" applyFont="1" applyAlignment="1">
      <alignment horizontal="center"/>
    </xf>
    <xf numFmtId="3" fontId="0" fillId="0" borderId="0" xfId="0" applyNumberFormat="1" applyFont="1" applyAlignment="1">
      <alignment horizontal="left"/>
    </xf>
    <xf numFmtId="172" fontId="2" fillId="0" borderId="1" xfId="0" applyFont="1" applyBorder="1" applyAlignment="1"/>
    <xf numFmtId="3" fontId="2" fillId="0" borderId="2" xfId="0" applyNumberFormat="1" applyFont="1" applyBorder="1" applyAlignment="1"/>
    <xf numFmtId="3" fontId="2" fillId="0" borderId="0" xfId="0" applyNumberFormat="1" applyFont="1" applyAlignment="1">
      <alignment horizontal="right"/>
    </xf>
    <xf numFmtId="0" fontId="2" fillId="0" borderId="0" xfId="0" applyNumberFormat="1" applyFont="1" applyFill="1" applyAlignment="1" applyProtection="1">
      <alignment horizontal="center"/>
      <protection locked="0"/>
    </xf>
    <xf numFmtId="0" fontId="2" fillId="0" borderId="0" xfId="0" applyNumberFormat="1" applyFont="1" applyFill="1" applyAlignment="1"/>
    <xf numFmtId="172" fontId="2" fillId="0" borderId="0" xfId="0" applyFont="1" applyFill="1" applyAlignment="1"/>
    <xf numFmtId="3" fontId="9" fillId="0" borderId="0" xfId="0" applyNumberFormat="1" applyFont="1" applyAlignment="1"/>
    <xf numFmtId="3" fontId="2" fillId="0" borderId="0" xfId="0" applyNumberFormat="1" applyFont="1" applyFill="1" applyAlignment="1"/>
    <xf numFmtId="0" fontId="2" fillId="0" borderId="0" xfId="0" applyNumberFormat="1" applyFont="1" applyFill="1" applyAlignment="1">
      <alignment horizontal="fill"/>
    </xf>
    <xf numFmtId="3" fontId="2" fillId="0" borderId="0" xfId="0" applyNumberFormat="1" applyFont="1" applyAlignment="1">
      <alignment horizontal="left"/>
    </xf>
    <xf numFmtId="166" fontId="2" fillId="0" borderId="0" xfId="0" applyNumberFormat="1" applyFont="1" applyAlignment="1">
      <alignment horizontal="right"/>
    </xf>
    <xf numFmtId="3" fontId="0" fillId="0" borderId="0" xfId="0" applyNumberFormat="1" applyAlignment="1">
      <alignment horizontal="left"/>
    </xf>
    <xf numFmtId="10" fontId="2" fillId="0" borderId="0" xfId="0" applyNumberFormat="1" applyFont="1" applyAlignment="1">
      <alignment horizontal="left"/>
    </xf>
    <xf numFmtId="166" fontId="2" fillId="0" borderId="0" xfId="0" applyNumberFormat="1" applyFont="1" applyAlignment="1">
      <alignment horizontal="center"/>
    </xf>
    <xf numFmtId="164" fontId="2" fillId="0" borderId="0" xfId="0" applyNumberFormat="1" applyFont="1" applyAlignment="1">
      <alignment horizontal="left"/>
    </xf>
    <xf numFmtId="10" fontId="2" fillId="0" borderId="0" xfId="0" applyNumberFormat="1" applyFont="1" applyFill="1" applyAlignment="1">
      <alignment horizontal="right"/>
    </xf>
    <xf numFmtId="169" fontId="2" fillId="0" borderId="0" xfId="0" applyNumberFormat="1" applyFont="1" applyFill="1" applyAlignment="1">
      <alignment horizontal="right"/>
    </xf>
    <xf numFmtId="164" fontId="2" fillId="0" borderId="0" xfId="0" applyNumberFormat="1" applyFont="1" applyAlignment="1" applyProtection="1">
      <alignment horizontal="left"/>
      <protection locked="0"/>
    </xf>
    <xf numFmtId="3" fontId="2" fillId="0" borderId="0" xfId="0" applyNumberFormat="1" applyFont="1" applyFill="1" applyAlignment="1">
      <alignment horizontal="right"/>
    </xf>
    <xf numFmtId="167" fontId="2" fillId="0" borderId="0" xfId="0" applyNumberFormat="1" applyFont="1" applyAlignment="1"/>
    <xf numFmtId="3" fontId="2" fillId="0" borderId="0" xfId="0" applyNumberFormat="1" applyFont="1" applyBorder="1" applyAlignment="1"/>
    <xf numFmtId="173" fontId="2" fillId="2" borderId="1" xfId="2" applyNumberFormat="1" applyFont="1" applyFill="1" applyBorder="1" applyAlignment="1"/>
    <xf numFmtId="0" fontId="2" fillId="0" borderId="0" xfId="0" applyNumberFormat="1" applyFont="1" applyFill="1"/>
    <xf numFmtId="0" fontId="2" fillId="0" borderId="0" xfId="0" applyNumberFormat="1" applyFont="1" applyFill="1" applyAlignment="1">
      <alignment horizontal="left"/>
    </xf>
    <xf numFmtId="3" fontId="2" fillId="0" borderId="2" xfId="0" applyNumberFormat="1" applyFont="1" applyFill="1" applyBorder="1" applyAlignment="1"/>
    <xf numFmtId="0" fontId="3" fillId="0" borderId="0" xfId="0" applyNumberFormat="1" applyFont="1" applyAlignment="1" applyProtection="1">
      <alignment horizontal="center"/>
      <protection locked="0"/>
    </xf>
    <xf numFmtId="172" fontId="3" fillId="0" borderId="0" xfId="0" applyFont="1" applyAlignment="1"/>
    <xf numFmtId="3" fontId="3" fillId="0" borderId="0" xfId="0" applyNumberFormat="1" applyFont="1" applyAlignment="1"/>
    <xf numFmtId="0" fontId="3" fillId="0" borderId="0" xfId="0" applyNumberFormat="1" applyFont="1"/>
    <xf numFmtId="0" fontId="3" fillId="0" borderId="0" xfId="0" applyNumberFormat="1" applyFont="1" applyAlignment="1">
      <alignment horizontal="center"/>
    </xf>
    <xf numFmtId="0" fontId="6" fillId="0" borderId="0" xfId="0" applyNumberFormat="1" applyFont="1"/>
    <xf numFmtId="0" fontId="2" fillId="0" borderId="1" xfId="0" applyNumberFormat="1" applyFont="1" applyBorder="1" applyProtection="1">
      <protection locked="0"/>
    </xf>
    <xf numFmtId="0" fontId="2" fillId="0" borderId="1" xfId="0" applyNumberFormat="1" applyFont="1" applyBorder="1"/>
    <xf numFmtId="0" fontId="0" fillId="0" borderId="0" xfId="0" applyNumberFormat="1"/>
    <xf numFmtId="49" fontId="2" fillId="0" borderId="0" xfId="0" applyNumberFormat="1" applyFont="1" applyAlignment="1"/>
    <xf numFmtId="165" fontId="2" fillId="0" borderId="0" xfId="0" applyNumberFormat="1" applyFont="1"/>
    <xf numFmtId="166" fontId="2" fillId="0" borderId="0" xfId="0" applyNumberFormat="1" applyFont="1"/>
    <xf numFmtId="3" fontId="2" fillId="0" borderId="1" xfId="0" applyNumberFormat="1" applyFont="1" applyBorder="1" applyAlignment="1">
      <alignment horizontal="center"/>
    </xf>
    <xf numFmtId="4" fontId="2" fillId="0" borderId="0" xfId="0" applyNumberFormat="1" applyFont="1" applyAlignment="1"/>
    <xf numFmtId="170" fontId="2" fillId="0" borderId="0" xfId="0" applyNumberFormat="1" applyFont="1" applyBorder="1" applyAlignment="1"/>
    <xf numFmtId="172" fontId="4" fillId="0" borderId="0" xfId="0" applyFont="1" applyBorder="1" applyAlignment="1"/>
    <xf numFmtId="0" fontId="2" fillId="0" borderId="0" xfId="0" applyNumberFormat="1" applyFont="1" applyBorder="1" applyAlignment="1"/>
    <xf numFmtId="172" fontId="2" fillId="0" borderId="0" xfId="0" applyFont="1" applyBorder="1" applyAlignment="1"/>
    <xf numFmtId="3" fontId="2" fillId="0" borderId="0" xfId="0" applyNumberFormat="1" applyFont="1" applyBorder="1" applyAlignment="1">
      <alignment horizontal="center"/>
    </xf>
    <xf numFmtId="166" fontId="2" fillId="0" borderId="0" xfId="0" applyNumberFormat="1" applyFont="1" applyAlignment="1" applyProtection="1">
      <alignment horizontal="center"/>
      <protection locked="0"/>
    </xf>
    <xf numFmtId="0" fontId="2" fillId="0" borderId="1" xfId="0" applyNumberFormat="1" applyFont="1" applyBorder="1" applyAlignment="1"/>
    <xf numFmtId="9" fontId="2" fillId="0" borderId="0" xfId="0" applyNumberFormat="1" applyFont="1" applyAlignment="1"/>
    <xf numFmtId="169" fontId="2" fillId="0" borderId="0" xfId="0" applyNumberFormat="1" applyFont="1" applyAlignment="1"/>
    <xf numFmtId="10" fontId="2" fillId="0" borderId="0" xfId="0" applyNumberFormat="1" applyFont="1" applyAlignment="1"/>
    <xf numFmtId="3" fontId="2" fillId="0" borderId="0" xfId="0" quotePrefix="1" applyNumberFormat="1" applyFont="1" applyAlignment="1"/>
    <xf numFmtId="9" fontId="2" fillId="0" borderId="1" xfId="0" applyNumberFormat="1" applyFont="1" applyBorder="1" applyAlignment="1"/>
    <xf numFmtId="169" fontId="2" fillId="0" borderId="1" xfId="0" applyNumberFormat="1" applyFont="1" applyBorder="1" applyAlignment="1"/>
    <xf numFmtId="9" fontId="2" fillId="0" borderId="0" xfId="0" applyNumberFormat="1" applyFont="1" applyFill="1" applyAlignment="1"/>
    <xf numFmtId="10" fontId="2" fillId="2" borderId="0" xfId="0" applyNumberFormat="1" applyFont="1" applyFill="1" applyAlignment="1"/>
    <xf numFmtId="0" fontId="3" fillId="0" borderId="0" xfId="0" applyNumberFormat="1" applyFont="1" applyProtection="1">
      <protection locked="0"/>
    </xf>
    <xf numFmtId="0" fontId="2" fillId="0" borderId="0" xfId="0" applyNumberFormat="1" applyFont="1" applyBorder="1" applyProtection="1">
      <protection locked="0"/>
    </xf>
    <xf numFmtId="171" fontId="2" fillId="0" borderId="0" xfId="0" applyNumberFormat="1" applyFont="1" applyBorder="1" applyProtection="1">
      <protection locked="0"/>
    </xf>
    <xf numFmtId="170" fontId="2" fillId="2" borderId="0" xfId="0" applyNumberFormat="1" applyFont="1" applyFill="1" applyBorder="1" applyAlignment="1" applyProtection="1">
      <protection locked="0"/>
    </xf>
    <xf numFmtId="0" fontId="2" fillId="0" borderId="0" xfId="0" applyNumberFormat="1" applyFont="1" applyBorder="1" applyAlignment="1" applyProtection="1">
      <protection locked="0"/>
    </xf>
    <xf numFmtId="0" fontId="2" fillId="0" borderId="0" xfId="0" applyNumberFormat="1" applyFont="1" applyFill="1" applyBorder="1" applyAlignment="1" applyProtection="1">
      <protection locked="0"/>
    </xf>
    <xf numFmtId="0" fontId="2" fillId="0" borderId="0" xfId="0" applyNumberFormat="1" applyFont="1" applyFill="1" applyBorder="1" applyProtection="1">
      <protection locked="0"/>
    </xf>
    <xf numFmtId="0" fontId="2" fillId="0" borderId="1" xfId="0" applyNumberFormat="1" applyFont="1" applyFill="1" applyBorder="1" applyAlignment="1" applyProtection="1">
      <protection locked="0"/>
    </xf>
    <xf numFmtId="0" fontId="2" fillId="0" borderId="1" xfId="0" applyNumberFormat="1" applyFont="1" applyFill="1" applyBorder="1" applyProtection="1">
      <protection locked="0"/>
    </xf>
    <xf numFmtId="170" fontId="2" fillId="2" borderId="1" xfId="0" applyNumberFormat="1" applyFont="1" applyFill="1" applyBorder="1" applyAlignment="1" applyProtection="1">
      <protection locked="0"/>
    </xf>
    <xf numFmtId="3" fontId="4" fillId="0" borderId="0" xfId="0" applyNumberFormat="1" applyFont="1" applyAlignment="1">
      <alignment horizontal="left"/>
    </xf>
    <xf numFmtId="172" fontId="2" fillId="0" borderId="0" xfId="0" applyNumberFormat="1" applyFont="1" applyAlignment="1" applyProtection="1">
      <protection locked="0"/>
    </xf>
    <xf numFmtId="0" fontId="3" fillId="0" borderId="0" xfId="0" applyNumberFormat="1" applyFont="1" applyAlignment="1" applyProtection="1">
      <protection locked="0"/>
    </xf>
    <xf numFmtId="0" fontId="3" fillId="0" borderId="0" xfId="0" applyNumberFormat="1" applyFont="1" applyAlignment="1"/>
    <xf numFmtId="3" fontId="2" fillId="0" borderId="0" xfId="0" applyNumberFormat="1" applyFont="1" applyProtection="1">
      <protection locked="0"/>
    </xf>
    <xf numFmtId="170" fontId="2" fillId="0" borderId="0" xfId="0" applyNumberFormat="1" applyFont="1" applyAlignment="1" applyProtection="1">
      <alignment horizontal="right"/>
      <protection locked="0"/>
    </xf>
    <xf numFmtId="170" fontId="2" fillId="0" borderId="0" xfId="0" applyNumberFormat="1" applyFont="1" applyProtection="1">
      <protection locked="0"/>
    </xf>
    <xf numFmtId="0" fontId="2" fillId="0" borderId="0" xfId="0" applyNumberFormat="1" applyFont="1" applyAlignment="1" applyProtection="1">
      <alignment horizontal="left" indent="8"/>
      <protection locked="0"/>
    </xf>
    <xf numFmtId="0" fontId="2" fillId="0" borderId="0" xfId="0" applyNumberFormat="1" applyFont="1" applyAlignment="1" applyProtection="1">
      <alignment horizontal="center" vertical="top" wrapText="1"/>
      <protection locked="0"/>
    </xf>
    <xf numFmtId="0" fontId="2" fillId="0" borderId="0" xfId="0" applyNumberFormat="1" applyFont="1" applyFill="1" applyAlignment="1" applyProtection="1">
      <alignment horizontal="left" vertical="top" wrapText="1" indent="8"/>
      <protection locked="0"/>
    </xf>
    <xf numFmtId="0" fontId="2" fillId="0" borderId="0" xfId="0" applyNumberFormat="1" applyFont="1" applyFill="1" applyAlignment="1" applyProtection="1">
      <alignment vertical="top" wrapText="1"/>
      <protection locked="0"/>
    </xf>
    <xf numFmtId="10" fontId="2" fillId="2" borderId="0" xfId="0" applyNumberFormat="1" applyFont="1" applyFill="1" applyAlignment="1" applyProtection="1">
      <alignment vertical="top" wrapText="1"/>
      <protection locked="0"/>
    </xf>
    <xf numFmtId="3" fontId="2" fillId="0" borderId="0" xfId="0" applyNumberFormat="1" applyFont="1" applyAlignment="1">
      <alignment vertical="top" wrapText="1"/>
    </xf>
    <xf numFmtId="0" fontId="2" fillId="0" borderId="0" xfId="0" applyNumberFormat="1" applyFont="1" applyAlignment="1" applyProtection="1">
      <alignment vertical="top" wrapText="1"/>
      <protection locked="0"/>
    </xf>
    <xf numFmtId="0" fontId="4" fillId="0" borderId="0" xfId="0" applyNumberFormat="1" applyFont="1" applyFill="1" applyAlignment="1" applyProtection="1">
      <alignment horizontal="left"/>
      <protection locked="0"/>
    </xf>
    <xf numFmtId="172" fontId="2" fillId="0" borderId="0" xfId="0" applyFont="1" applyAlignment="1">
      <alignment horizontal="center" vertical="top" wrapText="1"/>
    </xf>
    <xf numFmtId="172" fontId="2" fillId="0" borderId="0" xfId="0" applyFont="1" applyFill="1" applyAlignment="1">
      <alignment horizontal="center" vertical="top" wrapText="1"/>
    </xf>
    <xf numFmtId="0" fontId="2" fillId="0" borderId="0" xfId="0" applyNumberFormat="1" applyFont="1" applyFill="1" applyAlignment="1">
      <alignment horizontal="left" vertical="top"/>
    </xf>
    <xf numFmtId="0" fontId="3" fillId="0" borderId="0" xfId="0" applyNumberFormat="1" applyFont="1" applyAlignment="1" applyProtection="1">
      <alignment vertical="top" wrapText="1"/>
      <protection locked="0"/>
    </xf>
    <xf numFmtId="0" fontId="2" fillId="0" borderId="0" xfId="0" applyNumberFormat="1" applyFont="1" applyFill="1" applyAlignment="1">
      <alignment vertical="top"/>
    </xf>
    <xf numFmtId="172" fontId="0" fillId="0" borderId="0" xfId="0" applyFont="1" applyAlignment="1">
      <alignment horizontal="center"/>
    </xf>
    <xf numFmtId="0" fontId="2" fillId="0" borderId="0" xfId="0" applyNumberFormat="1" applyFont="1" applyAlignment="1" applyProtection="1">
      <alignment horizontal="center" wrapText="1"/>
      <protection locked="0"/>
    </xf>
    <xf numFmtId="173" fontId="2" fillId="0" borderId="0" xfId="2" applyNumberFormat="1" applyFont="1" applyAlignment="1"/>
    <xf numFmtId="172" fontId="18" fillId="0" borderId="0" xfId="5" applyFont="1" applyAlignment="1"/>
    <xf numFmtId="172" fontId="12" fillId="0" borderId="0" xfId="5" applyAlignment="1"/>
    <xf numFmtId="172" fontId="19" fillId="0" borderId="0" xfId="5" applyFont="1" applyAlignment="1"/>
    <xf numFmtId="172" fontId="0" fillId="0" borderId="0" xfId="5" applyFont="1" applyAlignment="1">
      <alignment horizontal="center"/>
    </xf>
    <xf numFmtId="172" fontId="0" fillId="0" borderId="0" xfId="5" applyFont="1" applyAlignment="1"/>
    <xf numFmtId="3" fontId="12" fillId="0" borderId="0" xfId="5" applyNumberFormat="1" applyAlignment="1"/>
    <xf numFmtId="173" fontId="12" fillId="0" borderId="0" xfId="2" applyNumberFormat="1" applyFont="1" applyAlignment="1"/>
    <xf numFmtId="174" fontId="12" fillId="0" borderId="0" xfId="5" applyNumberFormat="1" applyAlignment="1"/>
    <xf numFmtId="175" fontId="12" fillId="0" borderId="0" xfId="1" applyNumberFormat="1" applyAlignment="1"/>
    <xf numFmtId="174" fontId="12" fillId="0" borderId="0" xfId="2" applyNumberFormat="1" applyFont="1" applyAlignment="1"/>
    <xf numFmtId="173" fontId="0" fillId="0" borderId="0" xfId="2" applyNumberFormat="1" applyFont="1" applyAlignment="1"/>
    <xf numFmtId="174" fontId="0" fillId="0" borderId="0" xfId="2" applyNumberFormat="1" applyFont="1" applyAlignment="1"/>
    <xf numFmtId="175" fontId="12" fillId="0" borderId="0" xfId="1" applyNumberFormat="1" applyFont="1" applyAlignment="1"/>
    <xf numFmtId="172" fontId="19" fillId="0" borderId="0" xfId="5" applyFont="1" applyAlignment="1">
      <alignment horizontal="right"/>
    </xf>
    <xf numFmtId="172" fontId="20" fillId="0" borderId="0" xfId="0" applyFont="1" applyAlignment="1"/>
    <xf numFmtId="172" fontId="21" fillId="0" borderId="0" xfId="0" applyFont="1" applyAlignment="1"/>
    <xf numFmtId="173" fontId="21" fillId="0" borderId="0" xfId="2" applyNumberFormat="1" applyFont="1" applyAlignment="1"/>
    <xf numFmtId="3" fontId="23" fillId="0" borderId="0" xfId="5" applyNumberFormat="1" applyFont="1" applyAlignment="1"/>
    <xf numFmtId="172" fontId="0" fillId="0" borderId="0" xfId="5" applyFont="1" applyAlignment="1">
      <alignment horizontal="right"/>
    </xf>
    <xf numFmtId="172" fontId="22" fillId="0" borderId="0" xfId="0" applyFont="1" applyAlignment="1"/>
    <xf numFmtId="173" fontId="22" fillId="0" borderId="0" xfId="2" applyNumberFormat="1" applyFont="1" applyAlignment="1">
      <alignment horizontal="right"/>
    </xf>
    <xf numFmtId="172" fontId="12" fillId="0" borderId="0" xfId="5" applyAlignment="1">
      <alignment horizontal="right"/>
    </xf>
    <xf numFmtId="172" fontId="12" fillId="0" borderId="0" xfId="5" applyAlignment="1">
      <alignment horizontal="left"/>
    </xf>
    <xf numFmtId="3" fontId="12" fillId="0" borderId="0" xfId="5" applyNumberFormat="1" applyFont="1" applyAlignment="1"/>
    <xf numFmtId="173" fontId="12" fillId="0" borderId="0" xfId="2" applyNumberFormat="1" applyAlignment="1"/>
    <xf numFmtId="172" fontId="23" fillId="0" borderId="0" xfId="5" applyFont="1" applyAlignment="1">
      <alignment horizontal="right"/>
    </xf>
    <xf numFmtId="3" fontId="12" fillId="0" borderId="0" xfId="5" applyNumberFormat="1" applyAlignment="1">
      <alignment horizontal="right"/>
    </xf>
    <xf numFmtId="174" fontId="12" fillId="0" borderId="0" xfId="3" applyNumberFormat="1" applyFont="1" applyAlignment="1"/>
    <xf numFmtId="10" fontId="12" fillId="0" borderId="0" xfId="5" applyNumberFormat="1" applyAlignment="1"/>
    <xf numFmtId="172" fontId="23" fillId="0" borderId="0" xfId="5" applyFont="1" applyAlignment="1">
      <alignment horizontal="center"/>
    </xf>
    <xf numFmtId="172" fontId="23" fillId="0" borderId="0" xfId="5" applyFont="1" applyFill="1" applyAlignment="1">
      <alignment horizontal="center"/>
    </xf>
    <xf numFmtId="174" fontId="12" fillId="0" borderId="0" xfId="3" applyNumberFormat="1" applyFont="1" applyAlignment="1">
      <alignment horizontal="right"/>
    </xf>
    <xf numFmtId="174" fontId="12" fillId="0" borderId="0" xfId="3" applyNumberFormat="1" applyFont="1" applyFill="1" applyAlignment="1">
      <alignment horizontal="right"/>
    </xf>
    <xf numFmtId="173" fontId="12" fillId="0" borderId="0" xfId="2" applyNumberFormat="1" applyFont="1" applyAlignment="1">
      <alignment horizontal="right"/>
    </xf>
    <xf numFmtId="173" fontId="12" fillId="0" borderId="0" xfId="2" applyNumberFormat="1" applyFont="1" applyFill="1" applyAlignment="1">
      <alignment horizontal="right"/>
    </xf>
    <xf numFmtId="173" fontId="12" fillId="0" borderId="10" xfId="2" applyNumberFormat="1" applyFont="1" applyBorder="1" applyAlignment="1">
      <alignment horizontal="right"/>
    </xf>
    <xf numFmtId="173" fontId="12" fillId="0" borderId="10" xfId="2" applyNumberFormat="1" applyFont="1" applyFill="1" applyBorder="1" applyAlignment="1">
      <alignment horizontal="right"/>
    </xf>
    <xf numFmtId="172" fontId="12" fillId="0" borderId="0" xfId="5" applyFill="1" applyAlignment="1">
      <alignment horizontal="right"/>
    </xf>
    <xf numFmtId="174" fontId="12" fillId="4" borderId="0" xfId="3" applyNumberFormat="1" applyFont="1" applyFill="1" applyAlignment="1">
      <alignment horizontal="right"/>
    </xf>
    <xf numFmtId="172" fontId="12" fillId="0" borderId="0" xfId="5" applyFill="1" applyAlignment="1"/>
    <xf numFmtId="172" fontId="12" fillId="0" borderId="0" xfId="5" applyNumberFormat="1" applyFill="1" applyAlignment="1"/>
    <xf numFmtId="0" fontId="12" fillId="0" borderId="0" xfId="5" applyNumberFormat="1" applyFill="1" applyAlignment="1"/>
    <xf numFmtId="0" fontId="23" fillId="0" borderId="0" xfId="5" applyNumberFormat="1" applyFont="1" applyFill="1" applyAlignment="1">
      <alignment horizontal="right"/>
    </xf>
    <xf numFmtId="172" fontId="24" fillId="0" borderId="12" xfId="0" applyFont="1" applyBorder="1" applyAlignment="1">
      <alignment horizontal="center" wrapText="1"/>
    </xf>
    <xf numFmtId="172" fontId="24" fillId="0" borderId="13" xfId="0" applyFont="1" applyBorder="1" applyAlignment="1">
      <alignment horizontal="center" wrapText="1"/>
    </xf>
    <xf numFmtId="172" fontId="24" fillId="0" borderId="14" xfId="0" applyFont="1" applyBorder="1" applyAlignment="1">
      <alignment horizontal="center" wrapText="1"/>
    </xf>
    <xf numFmtId="49" fontId="25" fillId="0" borderId="15" xfId="0" applyNumberFormat="1" applyFont="1" applyBorder="1" applyAlignment="1">
      <alignment horizontal="center"/>
    </xf>
    <xf numFmtId="172" fontId="25" fillId="0" borderId="16" xfId="0" applyFont="1" applyBorder="1" applyAlignment="1"/>
    <xf numFmtId="172" fontId="25" fillId="0" borderId="17" xfId="0" applyFont="1" applyBorder="1" applyAlignment="1"/>
    <xf numFmtId="9" fontId="25" fillId="0" borderId="17" xfId="1" applyFont="1" applyBorder="1" applyAlignment="1">
      <alignment horizontal="right"/>
    </xf>
    <xf numFmtId="172" fontId="25" fillId="0" borderId="17" xfId="0" applyFont="1" applyBorder="1" applyAlignment="1">
      <alignment horizontal="right"/>
    </xf>
    <xf numFmtId="49" fontId="25" fillId="0" borderId="18" xfId="0" applyNumberFormat="1" applyFont="1" applyBorder="1" applyAlignment="1">
      <alignment horizontal="center"/>
    </xf>
    <xf numFmtId="172" fontId="25" fillId="0" borderId="19" xfId="0" applyFont="1" applyBorder="1" applyAlignment="1"/>
    <xf numFmtId="172" fontId="25" fillId="0" borderId="20" xfId="0" applyFont="1" applyBorder="1" applyAlignment="1"/>
    <xf numFmtId="9" fontId="25" fillId="0" borderId="20" xfId="1" applyFont="1" applyBorder="1" applyAlignment="1">
      <alignment horizontal="right"/>
    </xf>
    <xf numFmtId="172" fontId="25" fillId="0" borderId="20" xfId="0" applyFont="1" applyBorder="1" applyAlignment="1">
      <alignment horizontal="right"/>
    </xf>
    <xf numFmtId="172" fontId="24" fillId="4" borderId="0" xfId="0" applyFont="1" applyFill="1" applyAlignment="1">
      <alignment horizontal="right"/>
    </xf>
    <xf numFmtId="0" fontId="25" fillId="0" borderId="0" xfId="6" applyAlignment="1">
      <alignment horizontal="center"/>
    </xf>
    <xf numFmtId="0" fontId="25" fillId="0" borderId="0" xfId="6"/>
    <xf numFmtId="4" fontId="12" fillId="0" borderId="0" xfId="5" applyNumberFormat="1" applyAlignment="1"/>
    <xf numFmtId="173" fontId="19" fillId="0" borderId="0" xfId="2" applyNumberFormat="1" applyFont="1" applyAlignment="1"/>
    <xf numFmtId="173" fontId="0" fillId="0" borderId="0" xfId="2" quotePrefix="1" applyNumberFormat="1" applyFont="1" applyAlignment="1">
      <alignment horizontal="center"/>
    </xf>
    <xf numFmtId="173" fontId="0" fillId="0" borderId="0" xfId="2" quotePrefix="1" applyNumberFormat="1" applyFont="1" applyAlignment="1">
      <alignment horizontal="right"/>
    </xf>
    <xf numFmtId="176" fontId="12" fillId="0" borderId="0" xfId="2" applyNumberFormat="1" applyFont="1" applyAlignment="1"/>
    <xf numFmtId="170" fontId="12" fillId="0" borderId="0" xfId="5" applyNumberFormat="1" applyAlignment="1"/>
    <xf numFmtId="172" fontId="19" fillId="0" borderId="0" xfId="5" applyNumberFormat="1" applyFont="1" applyFill="1" applyAlignment="1"/>
    <xf numFmtId="173" fontId="2" fillId="5" borderId="1" xfId="2" applyNumberFormat="1" applyFont="1" applyFill="1" applyBorder="1" applyAlignment="1"/>
    <xf numFmtId="172" fontId="12" fillId="0" borderId="0" xfId="7" applyFill="1" applyBorder="1" applyAlignment="1"/>
    <xf numFmtId="172" fontId="12" fillId="0" borderId="0" xfId="7" applyFill="1" applyBorder="1" applyAlignment="1">
      <alignment horizontal="right"/>
    </xf>
    <xf numFmtId="172" fontId="12" fillId="0" borderId="0" xfId="7" applyFont="1" applyFill="1" applyBorder="1" applyAlignment="1">
      <alignment horizontal="right"/>
    </xf>
    <xf numFmtId="0" fontId="15" fillId="0" borderId="0" xfId="7" applyNumberFormat="1" applyFont="1" applyFill="1" applyBorder="1" applyAlignment="1" applyProtection="1">
      <protection locked="0"/>
    </xf>
    <xf numFmtId="0" fontId="15" fillId="0" borderId="0" xfId="7" applyNumberFormat="1" applyFont="1" applyFill="1" applyBorder="1" applyAlignment="1" applyProtection="1">
      <alignment horizontal="left"/>
      <protection locked="0"/>
    </xf>
    <xf numFmtId="0" fontId="15" fillId="0" borderId="0" xfId="7" applyNumberFormat="1" applyFont="1" applyFill="1" applyBorder="1" applyProtection="1">
      <protection locked="0"/>
    </xf>
    <xf numFmtId="0" fontId="15" fillId="0" borderId="0" xfId="7" applyNumberFormat="1" applyFont="1" applyFill="1" applyBorder="1"/>
    <xf numFmtId="0" fontId="15" fillId="0" borderId="0" xfId="7" applyNumberFormat="1" applyFont="1" applyFill="1" applyBorder="1" applyAlignment="1" applyProtection="1">
      <alignment horizontal="right"/>
      <protection locked="0"/>
    </xf>
    <xf numFmtId="0" fontId="12" fillId="0" borderId="0" xfId="7" applyNumberFormat="1" applyFont="1" applyFill="1" applyBorder="1"/>
    <xf numFmtId="0" fontId="26" fillId="0" borderId="0" xfId="7" applyNumberFormat="1" applyFont="1" applyFill="1" applyBorder="1"/>
    <xf numFmtId="172" fontId="12" fillId="0" borderId="0" xfId="7" applyFont="1" applyFill="1" applyBorder="1" applyAlignment="1"/>
    <xf numFmtId="3" fontId="15" fillId="0" borderId="0" xfId="7" applyNumberFormat="1" applyFont="1" applyFill="1" applyBorder="1" applyAlignment="1"/>
    <xf numFmtId="0" fontId="26" fillId="0" borderId="0" xfId="7" applyNumberFormat="1" applyFont="1" applyFill="1" applyBorder="1" applyAlignment="1">
      <alignment horizontal="center"/>
    </xf>
    <xf numFmtId="0" fontId="12" fillId="0" borderId="0" xfId="7" applyNumberFormat="1" applyFill="1" applyBorder="1" applyAlignment="1" applyProtection="1">
      <alignment horizontal="center"/>
      <protection locked="0"/>
    </xf>
    <xf numFmtId="49" fontId="2" fillId="0" borderId="0" xfId="7" applyNumberFormat="1" applyFont="1" applyFill="1"/>
    <xf numFmtId="49" fontId="15" fillId="0" borderId="0" xfId="7" applyNumberFormat="1" applyFont="1" applyFill="1" applyBorder="1"/>
    <xf numFmtId="3" fontId="15" fillId="0" borderId="0" xfId="7" applyNumberFormat="1" applyFont="1" applyFill="1" applyBorder="1"/>
    <xf numFmtId="0" fontId="15" fillId="0" borderId="0" xfId="7" applyNumberFormat="1" applyFont="1" applyFill="1" applyBorder="1" applyAlignment="1">
      <alignment horizontal="center"/>
    </xf>
    <xf numFmtId="49" fontId="15" fillId="0" borderId="0" xfId="7" applyNumberFormat="1" applyFont="1" applyFill="1" applyBorder="1" applyAlignment="1">
      <alignment horizontal="center"/>
    </xf>
    <xf numFmtId="3" fontId="12" fillId="0" borderId="0" xfId="7" applyNumberFormat="1" applyFont="1" applyFill="1" applyBorder="1" applyAlignment="1"/>
    <xf numFmtId="0" fontId="12" fillId="0" borderId="0" xfId="7" applyNumberFormat="1" applyFont="1" applyFill="1" applyBorder="1" applyAlignment="1"/>
    <xf numFmtId="0" fontId="15" fillId="0" borderId="0" xfId="7" applyNumberFormat="1" applyFont="1" applyFill="1" applyBorder="1" applyAlignment="1"/>
    <xf numFmtId="3" fontId="27" fillId="0" borderId="0" xfId="7" applyNumberFormat="1" applyFont="1" applyFill="1" applyBorder="1" applyAlignment="1">
      <alignment horizontal="center"/>
    </xf>
    <xf numFmtId="0" fontId="12" fillId="0" borderId="0" xfId="7" applyNumberFormat="1" applyFont="1" applyFill="1" applyBorder="1" applyAlignment="1">
      <alignment horizontal="center"/>
    </xf>
    <xf numFmtId="172" fontId="27" fillId="0" borderId="0" xfId="7" applyFont="1" applyFill="1" applyBorder="1" applyAlignment="1">
      <alignment horizontal="center"/>
    </xf>
    <xf numFmtId="0" fontId="27" fillId="0" borderId="0" xfId="7" applyNumberFormat="1" applyFont="1" applyFill="1" applyBorder="1" applyAlignment="1" applyProtection="1">
      <alignment horizontal="center"/>
      <protection locked="0"/>
    </xf>
    <xf numFmtId="0" fontId="19" fillId="0" borderId="0" xfId="7" applyNumberFormat="1" applyFont="1" applyFill="1" applyBorder="1" applyAlignment="1">
      <alignment horizontal="center"/>
    </xf>
    <xf numFmtId="0" fontId="27" fillId="0" borderId="0" xfId="7" applyNumberFormat="1" applyFont="1" applyFill="1" applyBorder="1" applyAlignment="1"/>
    <xf numFmtId="172" fontId="28" fillId="0" borderId="0" xfId="7" applyFont="1" applyFill="1" applyBorder="1" applyAlignment="1"/>
    <xf numFmtId="0" fontId="17" fillId="0" borderId="0" xfId="7" applyNumberFormat="1" applyFont="1" applyFill="1" applyBorder="1" applyAlignment="1" applyProtection="1">
      <alignment horizontal="center"/>
      <protection locked="0"/>
    </xf>
    <xf numFmtId="3" fontId="12" fillId="0" borderId="0" xfId="7" applyNumberFormat="1" applyFill="1" applyBorder="1" applyAlignment="1">
      <alignment horizontal="center"/>
    </xf>
    <xf numFmtId="3" fontId="15" fillId="0" borderId="0" xfId="7" applyNumberFormat="1" applyFont="1" applyFill="1" applyBorder="1" applyAlignment="1">
      <alignment horizontal="center"/>
    </xf>
    <xf numFmtId="3" fontId="2" fillId="2" borderId="0" xfId="7" applyNumberFormat="1" applyFont="1" applyFill="1" applyBorder="1" applyAlignment="1"/>
    <xf numFmtId="3" fontId="2" fillId="0" borderId="0" xfId="7" applyNumberFormat="1" applyFont="1" applyAlignment="1"/>
    <xf numFmtId="3" fontId="15" fillId="2" borderId="0" xfId="7" applyNumberFormat="1" applyFont="1" applyFill="1" applyBorder="1" applyAlignment="1"/>
    <xf numFmtId="10" fontId="15" fillId="0" borderId="0" xfId="7" applyNumberFormat="1" applyFont="1" applyFill="1" applyBorder="1" applyAlignment="1"/>
    <xf numFmtId="10" fontId="0" fillId="0" borderId="0" xfId="8" applyNumberFormat="1" applyFont="1" applyFill="1" applyBorder="1" applyAlignment="1"/>
    <xf numFmtId="10" fontId="27" fillId="0" borderId="0" xfId="7" applyNumberFormat="1" applyFont="1" applyFill="1" applyBorder="1" applyAlignment="1"/>
    <xf numFmtId="3" fontId="19" fillId="0" borderId="0" xfId="7" applyNumberFormat="1" applyFont="1" applyFill="1" applyBorder="1" applyAlignment="1"/>
    <xf numFmtId="165" fontId="27" fillId="0" borderId="0" xfId="7" applyNumberFormat="1" applyFont="1" applyFill="1" applyBorder="1" applyAlignment="1"/>
    <xf numFmtId="49" fontId="12" fillId="0" borderId="0" xfId="7" applyNumberFormat="1" applyFont="1" applyFill="1" applyBorder="1" applyAlignment="1">
      <alignment horizontal="center"/>
    </xf>
    <xf numFmtId="172" fontId="15" fillId="0" borderId="0" xfId="7" applyFont="1" applyFill="1" applyBorder="1" applyAlignment="1">
      <alignment horizontal="center"/>
    </xf>
    <xf numFmtId="49" fontId="12" fillId="0" borderId="0" xfId="7" applyNumberFormat="1" applyFill="1" applyBorder="1" applyAlignment="1">
      <alignment horizontal="center"/>
    </xf>
    <xf numFmtId="0" fontId="27" fillId="0" borderId="0" xfId="7" applyNumberFormat="1" applyFont="1" applyFill="1" applyBorder="1" applyAlignment="1">
      <alignment horizontal="center"/>
    </xf>
    <xf numFmtId="3" fontId="12" fillId="0" borderId="0" xfId="7" applyNumberFormat="1" applyFont="1" applyFill="1" applyBorder="1" applyAlignment="1">
      <alignment horizontal="center"/>
    </xf>
    <xf numFmtId="49" fontId="19" fillId="0" borderId="0" xfId="7" applyNumberFormat="1" applyFont="1" applyFill="1" applyBorder="1" applyAlignment="1">
      <alignment horizontal="center"/>
    </xf>
    <xf numFmtId="172" fontId="19" fillId="0" borderId="0" xfId="7" applyFont="1" applyFill="1" applyBorder="1" applyAlignment="1"/>
    <xf numFmtId="3" fontId="27" fillId="0" borderId="0" xfId="7" applyNumberFormat="1" applyFont="1" applyFill="1" applyBorder="1" applyAlignment="1"/>
    <xf numFmtId="10" fontId="27" fillId="0" borderId="0" xfId="8" applyNumberFormat="1" applyFont="1" applyFill="1" applyBorder="1" applyAlignment="1"/>
    <xf numFmtId="0" fontId="12" fillId="0" borderId="0" xfId="7" applyNumberFormat="1" applyFont="1" applyFill="1" applyBorder="1" applyAlignment="1">
      <alignment horizontal="fill"/>
    </xf>
    <xf numFmtId="172" fontId="29" fillId="0" borderId="0" xfId="7" applyFont="1" applyFill="1" applyBorder="1" applyAlignment="1"/>
    <xf numFmtId="3" fontId="30" fillId="0" borderId="0" xfId="7" applyNumberFormat="1" applyFont="1" applyFill="1" applyBorder="1" applyAlignment="1"/>
    <xf numFmtId="164" fontId="15" fillId="0" borderId="0" xfId="7" applyNumberFormat="1" applyFont="1" applyFill="1" applyBorder="1" applyAlignment="1">
      <alignment horizontal="center"/>
    </xf>
    <xf numFmtId="10" fontId="15" fillId="0" borderId="0" xfId="8" applyNumberFormat="1" applyFont="1" applyFill="1" applyBorder="1" applyAlignment="1"/>
    <xf numFmtId="170" fontId="12" fillId="0" borderId="0" xfId="7" applyNumberFormat="1" applyFill="1" applyBorder="1" applyAlignment="1"/>
    <xf numFmtId="0" fontId="30" fillId="0" borderId="0" xfId="7" applyNumberFormat="1" applyFont="1" applyFill="1" applyBorder="1"/>
    <xf numFmtId="172" fontId="15" fillId="0" borderId="0" xfId="7" applyFont="1" applyFill="1" applyBorder="1" applyAlignment="1"/>
    <xf numFmtId="49" fontId="2" fillId="0" borderId="0" xfId="7" applyNumberFormat="1" applyFont="1" applyFill="1" applyBorder="1" applyAlignment="1">
      <alignment horizontal="left"/>
    </xf>
    <xf numFmtId="0" fontId="2" fillId="0" borderId="0" xfId="7" applyNumberFormat="1" applyFont="1" applyFill="1" applyBorder="1" applyAlignment="1">
      <alignment horizontal="right"/>
    </xf>
    <xf numFmtId="0" fontId="12" fillId="0" borderId="0" xfId="7" applyNumberFormat="1" applyFont="1" applyFill="1" applyBorder="1" applyAlignment="1">
      <alignment horizontal="right"/>
    </xf>
    <xf numFmtId="49" fontId="12" fillId="0" borderId="0" xfId="7" applyNumberFormat="1" applyFill="1" applyBorder="1" applyAlignment="1">
      <alignment horizontal="left"/>
    </xf>
    <xf numFmtId="172" fontId="15" fillId="0" borderId="0" xfId="7" applyFont="1" applyFill="1" applyBorder="1" applyAlignment="1">
      <alignment horizontal="right"/>
    </xf>
    <xf numFmtId="177" fontId="27" fillId="0" borderId="0" xfId="7" applyNumberFormat="1" applyFont="1" applyFill="1" applyBorder="1" applyAlignment="1">
      <alignment horizontal="center"/>
    </xf>
    <xf numFmtId="172" fontId="19" fillId="0" borderId="21" xfId="7" applyFont="1" applyFill="1" applyBorder="1" applyAlignment="1">
      <alignment horizontal="center" wrapText="1"/>
    </xf>
    <xf numFmtId="172" fontId="19" fillId="0" borderId="22" xfId="7" applyFont="1" applyFill="1" applyBorder="1" applyAlignment="1"/>
    <xf numFmtId="172" fontId="19" fillId="0" borderId="22" xfId="7" applyFont="1" applyFill="1" applyBorder="1" applyAlignment="1">
      <alignment horizontal="center" wrapText="1"/>
    </xf>
    <xf numFmtId="0" fontId="27" fillId="0" borderId="22" xfId="7" applyNumberFormat="1" applyFont="1" applyFill="1" applyBorder="1" applyAlignment="1">
      <alignment horizontal="center" wrapText="1"/>
    </xf>
    <xf numFmtId="172" fontId="19" fillId="0" borderId="23" xfId="7" applyFont="1" applyFill="1" applyBorder="1" applyAlignment="1">
      <alignment horizontal="center" wrapText="1"/>
    </xf>
    <xf numFmtId="3" fontId="27" fillId="0" borderId="23" xfId="7" applyNumberFormat="1" applyFont="1" applyFill="1" applyBorder="1" applyAlignment="1">
      <alignment horizontal="center" wrapText="1"/>
    </xf>
    <xf numFmtId="3" fontId="27" fillId="0" borderId="22" xfId="7" applyNumberFormat="1" applyFont="1" applyFill="1" applyBorder="1" applyAlignment="1">
      <alignment horizontal="center" wrapText="1"/>
    </xf>
    <xf numFmtId="0" fontId="15" fillId="0" borderId="21" xfId="7" applyNumberFormat="1" applyFont="1" applyFill="1" applyBorder="1"/>
    <xf numFmtId="0" fontId="15" fillId="0" borderId="22" xfId="7" applyNumberFormat="1" applyFont="1" applyFill="1" applyBorder="1"/>
    <xf numFmtId="0" fontId="15" fillId="0" borderId="22" xfId="7" applyNumberFormat="1" applyFont="1" applyFill="1" applyBorder="1" applyAlignment="1">
      <alignment horizontal="center"/>
    </xf>
    <xf numFmtId="0" fontId="15" fillId="0" borderId="23" xfId="7" applyNumberFormat="1" applyFont="1" applyFill="1" applyBorder="1" applyAlignment="1">
      <alignment horizontal="center"/>
    </xf>
    <xf numFmtId="3" fontId="15" fillId="0" borderId="22" xfId="7" applyNumberFormat="1" applyFont="1" applyFill="1" applyBorder="1" applyAlignment="1">
      <alignment horizontal="center"/>
    </xf>
    <xf numFmtId="3" fontId="15" fillId="0" borderId="23" xfId="7" applyNumberFormat="1" applyFont="1" applyFill="1" applyBorder="1" applyAlignment="1">
      <alignment horizontal="center" wrapText="1"/>
    </xf>
    <xf numFmtId="0" fontId="15" fillId="0" borderId="7" xfId="7" applyNumberFormat="1" applyFont="1" applyFill="1" applyBorder="1"/>
    <xf numFmtId="0" fontId="15" fillId="0" borderId="24" xfId="7" applyNumberFormat="1" applyFont="1" applyFill="1" applyBorder="1"/>
    <xf numFmtId="3" fontId="15" fillId="0" borderId="24" xfId="7" applyNumberFormat="1" applyFont="1" applyFill="1" applyBorder="1" applyAlignment="1"/>
    <xf numFmtId="172" fontId="12" fillId="0" borderId="7" xfId="7" applyFill="1" applyBorder="1" applyAlignment="1"/>
    <xf numFmtId="172" fontId="12" fillId="0" borderId="24" xfId="7" applyFill="1" applyBorder="1" applyAlignment="1"/>
    <xf numFmtId="174" fontId="15" fillId="2" borderId="0" xfId="9" applyNumberFormat="1" applyFont="1" applyFill="1" applyBorder="1" applyAlignment="1"/>
    <xf numFmtId="172" fontId="18" fillId="0" borderId="0" xfId="7" applyFont="1" applyFill="1" applyBorder="1" applyAlignment="1"/>
    <xf numFmtId="172" fontId="18" fillId="0" borderId="24" xfId="7" applyFont="1" applyFill="1" applyBorder="1" applyAlignment="1"/>
    <xf numFmtId="172" fontId="12" fillId="0" borderId="9" xfId="7" applyFill="1" applyBorder="1" applyAlignment="1"/>
    <xf numFmtId="172" fontId="12" fillId="0" borderId="10" xfId="7" applyFill="1" applyBorder="1" applyAlignment="1"/>
    <xf numFmtId="172" fontId="18" fillId="0" borderId="10" xfId="7" applyFont="1" applyFill="1" applyBorder="1" applyAlignment="1"/>
    <xf numFmtId="172" fontId="18" fillId="0" borderId="25" xfId="7" applyFont="1" applyFill="1" applyBorder="1" applyAlignment="1"/>
    <xf numFmtId="170" fontId="15" fillId="0" borderId="0" xfId="7" applyNumberFormat="1" applyFont="1" applyFill="1" applyBorder="1" applyAlignment="1"/>
    <xf numFmtId="172" fontId="25" fillId="0" borderId="0" xfId="7" applyFont="1" applyFill="1" applyBorder="1" applyAlignment="1"/>
    <xf numFmtId="1" fontId="15" fillId="0" borderId="0" xfId="10" applyNumberFormat="1" applyFont="1" applyFill="1" applyBorder="1" applyAlignment="1">
      <alignment horizontal="center"/>
    </xf>
    <xf numFmtId="172" fontId="15" fillId="0" borderId="1" xfId="7" applyFont="1" applyFill="1" applyBorder="1" applyAlignment="1"/>
    <xf numFmtId="172" fontId="12" fillId="0" borderId="0" xfId="7" applyFont="1" applyFill="1" applyBorder="1" applyAlignment="1">
      <alignment horizontal="center" vertical="top"/>
    </xf>
    <xf numFmtId="172" fontId="12" fillId="0" borderId="0" xfId="7" applyFont="1" applyFill="1" applyBorder="1" applyAlignment="1">
      <alignment horizontal="center"/>
    </xf>
    <xf numFmtId="172" fontId="18" fillId="0" borderId="0" xfId="7" applyFont="1" applyFill="1" applyBorder="1" applyAlignment="1">
      <alignment horizontal="center"/>
    </xf>
    <xf numFmtId="172" fontId="2" fillId="0" borderId="0" xfId="7" applyFont="1" applyFill="1" applyBorder="1" applyAlignment="1"/>
    <xf numFmtId="49" fontId="2" fillId="0" borderId="0" xfId="7" applyNumberFormat="1" applyFont="1" applyFill="1" applyBorder="1" applyAlignment="1">
      <alignment horizontal="center"/>
    </xf>
    <xf numFmtId="172" fontId="12" fillId="0" borderId="0" xfId="7" applyAlignment="1"/>
    <xf numFmtId="172" fontId="12" fillId="6" borderId="29" xfId="7" applyFill="1" applyBorder="1" applyAlignment="1">
      <alignment horizontal="center"/>
    </xf>
    <xf numFmtId="172" fontId="31" fillId="6" borderId="29" xfId="7" applyFont="1" applyFill="1" applyBorder="1" applyAlignment="1"/>
    <xf numFmtId="172" fontId="12" fillId="0" borderId="29" xfId="7" applyBorder="1" applyAlignment="1"/>
    <xf numFmtId="172" fontId="12" fillId="6" borderId="29" xfId="7" applyFill="1" applyBorder="1" applyAlignment="1"/>
    <xf numFmtId="172" fontId="32" fillId="6" borderId="29" xfId="7" applyFont="1" applyFill="1" applyBorder="1" applyAlignment="1"/>
    <xf numFmtId="172" fontId="23" fillId="6" borderId="29" xfId="7" applyFont="1" applyFill="1" applyBorder="1" applyAlignment="1"/>
    <xf numFmtId="172" fontId="33" fillId="6" borderId="29" xfId="7" applyFont="1" applyFill="1" applyBorder="1" applyAlignment="1"/>
    <xf numFmtId="172" fontId="12" fillId="6" borderId="29" xfId="7" applyFont="1" applyFill="1" applyBorder="1" applyAlignment="1"/>
    <xf numFmtId="172" fontId="18" fillId="6" borderId="29" xfId="7" applyFont="1" applyFill="1" applyBorder="1" applyAlignment="1"/>
    <xf numFmtId="172" fontId="12" fillId="6" borderId="29" xfId="7" applyFont="1" applyFill="1" applyBorder="1" applyAlignment="1">
      <alignment wrapText="1"/>
    </xf>
    <xf numFmtId="172" fontId="12" fillId="0" borderId="0" xfId="7" applyAlignment="1">
      <alignment wrapText="1"/>
    </xf>
    <xf numFmtId="0" fontId="12" fillId="0" borderId="0" xfId="7" applyNumberFormat="1"/>
    <xf numFmtId="0" fontId="34" fillId="0" borderId="0" xfId="7" applyNumberFormat="1" applyFont="1" applyAlignment="1">
      <alignment horizontal="center"/>
    </xf>
    <xf numFmtId="0" fontId="34" fillId="0" borderId="0" xfId="7" applyNumberFormat="1" applyFont="1" applyFill="1" applyAlignment="1">
      <alignment horizontal="center"/>
    </xf>
    <xf numFmtId="0" fontId="34" fillId="0" borderId="0" xfId="7" applyNumberFormat="1" applyFont="1"/>
    <xf numFmtId="8" fontId="12" fillId="0" borderId="0" xfId="7" applyNumberFormat="1"/>
    <xf numFmtId="8" fontId="34" fillId="0" borderId="0" xfId="7" applyNumberFormat="1" applyFont="1"/>
    <xf numFmtId="8" fontId="34" fillId="7" borderId="0" xfId="7" applyNumberFormat="1" applyFont="1" applyFill="1"/>
    <xf numFmtId="8" fontId="34" fillId="7" borderId="0" xfId="7" applyNumberFormat="1" applyFont="1" applyFill="1" applyAlignment="1">
      <alignment horizontal="center"/>
    </xf>
    <xf numFmtId="8" fontId="34" fillId="0" borderId="0" xfId="7" applyNumberFormat="1" applyFont="1" applyAlignment="1">
      <alignment horizontal="center"/>
    </xf>
    <xf numFmtId="8" fontId="12" fillId="0" borderId="0" xfId="7" applyNumberFormat="1" applyFill="1"/>
    <xf numFmtId="0" fontId="36" fillId="0" borderId="0" xfId="11" applyFont="1">
      <alignment vertical="top"/>
    </xf>
    <xf numFmtId="0" fontId="38" fillId="0" borderId="0" xfId="12" applyFont="1"/>
    <xf numFmtId="0" fontId="24" fillId="0" borderId="0" xfId="11" applyFont="1">
      <alignment vertical="top"/>
    </xf>
    <xf numFmtId="0" fontId="37" fillId="0" borderId="0" xfId="12"/>
    <xf numFmtId="0" fontId="24" fillId="0" borderId="0" xfId="13" applyFont="1" applyFill="1" applyBorder="1">
      <alignment vertical="top"/>
    </xf>
    <xf numFmtId="0" fontId="39" fillId="4" borderId="10" xfId="12" applyFont="1" applyFill="1" applyBorder="1" applyAlignment="1">
      <alignment horizontal="center"/>
    </xf>
    <xf numFmtId="0" fontId="25" fillId="0" borderId="0" xfId="11" applyFont="1">
      <alignment vertical="top"/>
    </xf>
    <xf numFmtId="0" fontId="40" fillId="0" borderId="0" xfId="14" applyNumberFormat="1" applyFont="1" applyFill="1" applyBorder="1" applyAlignment="1" applyProtection="1">
      <alignment horizontal="center"/>
      <protection locked="0"/>
    </xf>
    <xf numFmtId="0" fontId="25" fillId="0" borderId="0" xfId="12" applyFont="1"/>
    <xf numFmtId="0" fontId="35" fillId="0" borderId="0" xfId="11">
      <alignment vertical="top"/>
    </xf>
    <xf numFmtId="0" fontId="41" fillId="8" borderId="0" xfId="15" applyFont="1" applyFill="1" applyAlignment="1"/>
    <xf numFmtId="170" fontId="42" fillId="8" borderId="0" xfId="16" applyNumberFormat="1" applyFont="1" applyFill="1" applyAlignment="1">
      <alignment horizontal="center" wrapText="1"/>
    </xf>
    <xf numFmtId="170" fontId="18" fillId="0" borderId="0" xfId="16" applyNumberFormat="1" applyFont="1" applyFill="1" applyAlignment="1">
      <alignment horizontal="center" wrapText="1"/>
    </xf>
    <xf numFmtId="0" fontId="24" fillId="6" borderId="23" xfId="11" applyFont="1" applyFill="1" applyBorder="1">
      <alignment vertical="top"/>
    </xf>
    <xf numFmtId="0" fontId="24" fillId="0" borderId="21" xfId="15" applyFont="1" applyBorder="1" applyAlignment="1">
      <alignment horizontal="right"/>
    </xf>
    <xf numFmtId="172" fontId="39" fillId="9" borderId="21" xfId="17" applyNumberFormat="1" applyFont="1" applyFill="1" applyBorder="1" applyAlignment="1">
      <alignment horizontal="right" vertical="top"/>
    </xf>
    <xf numFmtId="172" fontId="39" fillId="0" borderId="22" xfId="17" applyNumberFormat="1" applyFont="1" applyBorder="1" applyAlignment="1">
      <alignment horizontal="right" vertical="top"/>
    </xf>
    <xf numFmtId="172" fontId="39" fillId="9" borderId="22" xfId="17" applyNumberFormat="1" applyFont="1" applyFill="1" applyBorder="1" applyAlignment="1">
      <alignment horizontal="right" vertical="top"/>
    </xf>
    <xf numFmtId="172" fontId="39" fillId="0" borderId="30" xfId="17" applyNumberFormat="1" applyFont="1" applyBorder="1" applyAlignment="1">
      <alignment horizontal="right" vertical="top"/>
    </xf>
    <xf numFmtId="0" fontId="24" fillId="6" borderId="0" xfId="11" applyFont="1" applyFill="1">
      <alignment vertical="top"/>
    </xf>
    <xf numFmtId="0" fontId="37" fillId="6" borderId="0" xfId="15" applyFont="1" applyFill="1" applyAlignment="1">
      <alignment horizontal="right"/>
    </xf>
    <xf numFmtId="37" fontId="37" fillId="6" borderId="0" xfId="15" applyNumberFormat="1" applyFont="1" applyFill="1" applyBorder="1" applyAlignment="1">
      <alignment horizontal="right"/>
    </xf>
    <xf numFmtId="0" fontId="37" fillId="6" borderId="0" xfId="15" applyFont="1" applyFill="1"/>
    <xf numFmtId="172" fontId="25" fillId="9" borderId="21" xfId="11" applyNumberFormat="1" applyFont="1" applyFill="1" applyBorder="1" applyAlignment="1">
      <alignment horizontal="right" vertical="top"/>
    </xf>
    <xf numFmtId="172" fontId="25" fillId="0" borderId="22" xfId="11" applyNumberFormat="1" applyFont="1" applyBorder="1" applyAlignment="1">
      <alignment horizontal="right" vertical="top"/>
    </xf>
    <xf numFmtId="0" fontId="25" fillId="6" borderId="0" xfId="11" applyFont="1" applyFill="1" applyBorder="1" applyAlignment="1">
      <alignment horizontal="right" vertical="top"/>
    </xf>
    <xf numFmtId="0" fontId="37" fillId="6" borderId="0" xfId="12" applyFill="1"/>
    <xf numFmtId="0" fontId="37" fillId="6" borderId="0" xfId="12" applyFill="1" applyAlignment="1">
      <alignment horizontal="right"/>
    </xf>
    <xf numFmtId="0" fontId="24" fillId="0" borderId="31" xfId="12" applyFont="1" applyBorder="1"/>
    <xf numFmtId="0" fontId="25" fillId="0" borderId="31" xfId="11" applyFont="1" applyBorder="1">
      <alignment vertical="top"/>
    </xf>
    <xf numFmtId="172" fontId="39" fillId="9" borderId="4" xfId="17" applyNumberFormat="1" applyFont="1" applyFill="1" applyBorder="1" applyAlignment="1">
      <alignment horizontal="right" vertical="top"/>
    </xf>
    <xf numFmtId="172" fontId="39" fillId="0" borderId="5" xfId="17" applyNumberFormat="1" applyFont="1" applyBorder="1" applyAlignment="1">
      <alignment horizontal="right" vertical="top"/>
    </xf>
    <xf numFmtId="172" fontId="39" fillId="9" borderId="5" xfId="17" applyNumberFormat="1" applyFont="1" applyFill="1" applyBorder="1" applyAlignment="1">
      <alignment horizontal="right" vertical="top"/>
    </xf>
    <xf numFmtId="172" fontId="39" fillId="0" borderId="6" xfId="17" applyNumberFormat="1" applyFont="1" applyBorder="1" applyAlignment="1">
      <alignment horizontal="right" vertical="top"/>
    </xf>
    <xf numFmtId="0" fontId="24" fillId="6" borderId="25" xfId="11" applyFont="1" applyFill="1" applyBorder="1">
      <alignment vertical="top"/>
    </xf>
    <xf numFmtId="0" fontId="25" fillId="0" borderId="25" xfId="11" applyFont="1" applyBorder="1">
      <alignment vertical="top"/>
    </xf>
    <xf numFmtId="2" fontId="39" fillId="9" borderId="7" xfId="17" applyNumberFormat="1" applyFont="1" applyFill="1" applyBorder="1" applyAlignment="1">
      <alignment horizontal="right" vertical="top"/>
    </xf>
    <xf numFmtId="2" fontId="39" fillId="0" borderId="0" xfId="17" applyNumberFormat="1" applyFont="1" applyBorder="1" applyAlignment="1">
      <alignment horizontal="right" vertical="top"/>
    </xf>
    <xf numFmtId="2" fontId="39" fillId="9" borderId="0" xfId="17" applyNumberFormat="1" applyFont="1" applyFill="1" applyBorder="1" applyAlignment="1">
      <alignment horizontal="right" vertical="top"/>
    </xf>
    <xf numFmtId="2" fontId="39" fillId="0" borderId="8" xfId="17" applyNumberFormat="1" applyFont="1" applyBorder="1" applyAlignment="1">
      <alignment horizontal="right" vertical="top"/>
    </xf>
    <xf numFmtId="0" fontId="24" fillId="0" borderId="0" xfId="15" applyFont="1" applyAlignment="1">
      <alignment horizontal="right"/>
    </xf>
    <xf numFmtId="172" fontId="25" fillId="9" borderId="21" xfId="17" applyNumberFormat="1" applyFont="1" applyFill="1" applyBorder="1" applyAlignment="1">
      <alignment horizontal="right" vertical="top"/>
    </xf>
    <xf numFmtId="0" fontId="37" fillId="0" borderId="0" xfId="12" applyBorder="1"/>
    <xf numFmtId="0" fontId="12" fillId="0" borderId="0" xfId="7" applyNumberFormat="1" applyAlignment="1">
      <alignment horizontal="center"/>
    </xf>
    <xf numFmtId="0" fontId="34" fillId="7" borderId="0" xfId="7" applyNumberFormat="1" applyFont="1" applyFill="1" applyAlignment="1">
      <alignment horizontal="center"/>
    </xf>
    <xf numFmtId="49" fontId="34" fillId="0" borderId="0" xfId="7" applyNumberFormat="1" applyFont="1" applyAlignment="1">
      <alignment horizontal="center"/>
    </xf>
    <xf numFmtId="0" fontId="24" fillId="0" borderId="0" xfId="12" applyFont="1"/>
    <xf numFmtId="0" fontId="43" fillId="0" borderId="23" xfId="12" applyFont="1" applyBorder="1" applyAlignment="1">
      <alignment horizontal="center" wrapText="1"/>
    </xf>
    <xf numFmtId="0" fontId="43" fillId="0" borderId="23" xfId="12" applyFont="1" applyBorder="1" applyAlignment="1">
      <alignment wrapText="1"/>
    </xf>
    <xf numFmtId="0" fontId="37" fillId="0" borderId="29" xfId="12" applyNumberFormat="1" applyBorder="1" applyAlignment="1">
      <alignment vertical="top"/>
    </xf>
    <xf numFmtId="0" fontId="37" fillId="0" borderId="29" xfId="12" quotePrefix="1" applyNumberFormat="1" applyBorder="1" applyAlignment="1">
      <alignment vertical="top"/>
    </xf>
    <xf numFmtId="14" fontId="37" fillId="0" borderId="29" xfId="12" quotePrefix="1" applyNumberFormat="1" applyBorder="1" applyAlignment="1">
      <alignment horizontal="center" vertical="top"/>
    </xf>
    <xf numFmtId="0" fontId="37" fillId="0" borderId="29" xfId="12" quotePrefix="1" applyNumberFormat="1" applyBorder="1" applyAlignment="1">
      <alignment vertical="top" wrapText="1"/>
    </xf>
    <xf numFmtId="0" fontId="25" fillId="0" borderId="29" xfId="12" quotePrefix="1" applyNumberFormat="1" applyFont="1" applyBorder="1" applyAlignment="1">
      <alignment vertical="top" wrapText="1"/>
    </xf>
    <xf numFmtId="0" fontId="37" fillId="0" borderId="29" xfId="12" applyBorder="1" applyAlignment="1">
      <alignment vertical="top"/>
    </xf>
    <xf numFmtId="0" fontId="10" fillId="0" borderId="0" xfId="0" applyNumberFormat="1" applyFont="1" applyAlignment="1"/>
    <xf numFmtId="172" fontId="102" fillId="0" borderId="0" xfId="5" applyFont="1" applyAlignment="1"/>
    <xf numFmtId="172" fontId="102" fillId="0" borderId="0" xfId="5" applyFont="1" applyAlignment="1">
      <alignment horizontal="right"/>
    </xf>
    <xf numFmtId="170" fontId="102" fillId="0" borderId="0" xfId="5" applyNumberFormat="1" applyFont="1" applyAlignment="1"/>
    <xf numFmtId="173" fontId="102" fillId="0" borderId="0" xfId="2" applyNumberFormat="1" applyFont="1" applyAlignment="1"/>
    <xf numFmtId="3" fontId="10" fillId="0" borderId="0" xfId="0" applyNumberFormat="1" applyFont="1" applyAlignment="1"/>
    <xf numFmtId="3" fontId="2" fillId="0" borderId="0" xfId="0" applyNumberFormat="1" applyFont="1" applyAlignment="1" applyProtection="1">
      <alignment horizontal="right"/>
    </xf>
    <xf numFmtId="0" fontId="2" fillId="0" borderId="0" xfId="0" applyNumberFormat="1" applyFont="1" applyFill="1" applyAlignment="1" applyProtection="1">
      <alignment vertical="top" wrapText="1"/>
      <protection locked="0"/>
    </xf>
    <xf numFmtId="0" fontId="2" fillId="0" borderId="0" xfId="0" applyNumberFormat="1" applyFont="1" applyAlignment="1" applyProtection="1">
      <alignment vertical="top" wrapText="1"/>
      <protection locked="0"/>
    </xf>
    <xf numFmtId="172" fontId="2" fillId="0" borderId="0" xfId="0" applyFont="1" applyAlignment="1" applyProtection="1">
      <protection locked="0"/>
    </xf>
    <xf numFmtId="172" fontId="2" fillId="0" borderId="0" xfId="0" applyFont="1" applyAlignment="1" applyProtection="1">
      <alignment horizontal="right"/>
      <protection locked="0"/>
    </xf>
    <xf numFmtId="172" fontId="10" fillId="0" borderId="0" xfId="0" applyFont="1" applyBorder="1" applyAlignment="1" applyProtection="1">
      <alignment wrapText="1"/>
      <protection locked="0"/>
    </xf>
    <xf numFmtId="0" fontId="2" fillId="0" borderId="0" xfId="0" applyNumberFormat="1" applyFont="1" applyAlignment="1" applyProtection="1">
      <alignment horizontal="right"/>
      <protection locked="0"/>
    </xf>
    <xf numFmtId="172" fontId="2" fillId="2" borderId="0" xfId="0" applyFont="1" applyFill="1" applyAlignment="1" applyProtection="1">
      <protection locked="0"/>
    </xf>
    <xf numFmtId="3" fontId="2" fillId="0" borderId="0" xfId="0" applyNumberFormat="1" applyFont="1" applyAlignment="1" applyProtection="1">
      <protection locked="0"/>
    </xf>
    <xf numFmtId="172" fontId="2" fillId="0" borderId="0" xfId="0" applyFont="1" applyBorder="1" applyAlignment="1" applyProtection="1">
      <protection locked="0"/>
    </xf>
    <xf numFmtId="172" fontId="11" fillId="0" borderId="0" xfId="0" applyFont="1" applyBorder="1" applyAlignment="1" applyProtection="1">
      <alignment wrapText="1"/>
      <protection locked="0"/>
    </xf>
    <xf numFmtId="49" fontId="2" fillId="2" borderId="0" xfId="0" applyNumberFormat="1" applyFont="1" applyFill="1" applyProtection="1">
      <protection locked="0"/>
    </xf>
    <xf numFmtId="49" fontId="2" fillId="0" borderId="0" xfId="0" applyNumberFormat="1" applyFont="1" applyProtection="1">
      <protection locked="0"/>
    </xf>
    <xf numFmtId="3" fontId="2" fillId="2" borderId="0" xfId="0" applyNumberFormat="1" applyFont="1" applyFill="1" applyProtection="1">
      <protection locked="0"/>
    </xf>
    <xf numFmtId="0" fontId="4" fillId="0" borderId="0" xfId="0" applyNumberFormat="1" applyFont="1" applyProtection="1">
      <protection locked="0"/>
    </xf>
    <xf numFmtId="3" fontId="2" fillId="0" borderId="0" xfId="0" applyNumberFormat="1" applyFont="1" applyAlignment="1" applyProtection="1">
      <alignment horizontal="fill"/>
      <protection locked="0"/>
    </xf>
    <xf numFmtId="166" fontId="2" fillId="0" borderId="0" xfId="0" applyNumberFormat="1" applyFont="1" applyAlignment="1" applyProtection="1">
      <protection locked="0"/>
    </xf>
    <xf numFmtId="3" fontId="2" fillId="3" borderId="0" xfId="0" applyNumberFormat="1" applyFont="1" applyFill="1" applyAlignment="1" applyProtection="1">
      <protection locked="0"/>
    </xf>
    <xf numFmtId="172" fontId="4" fillId="0" borderId="0" xfId="0" applyFont="1" applyAlignment="1" applyProtection="1">
      <protection locked="0"/>
    </xf>
    <xf numFmtId="3" fontId="2" fillId="0" borderId="0" xfId="0" applyNumberFormat="1" applyFont="1" applyFill="1" applyBorder="1" applyProtection="1">
      <protection locked="0"/>
    </xf>
    <xf numFmtId="3" fontId="2" fillId="2" borderId="0" xfId="0" applyNumberFormat="1" applyFont="1" applyFill="1" applyBorder="1" applyProtection="1">
      <protection locked="0"/>
    </xf>
    <xf numFmtId="3" fontId="2" fillId="2" borderId="1" xfId="0" applyNumberFormat="1" applyFont="1" applyFill="1" applyBorder="1" applyProtection="1">
      <protection locked="0"/>
    </xf>
    <xf numFmtId="168" fontId="2" fillId="0" borderId="0" xfId="0" applyNumberFormat="1" applyFont="1" applyProtection="1">
      <protection locked="0"/>
    </xf>
    <xf numFmtId="168" fontId="2" fillId="0" borderId="0" xfId="0" applyNumberFormat="1" applyFont="1" applyAlignment="1" applyProtection="1">
      <alignment horizontal="center"/>
      <protection locked="0"/>
    </xf>
    <xf numFmtId="172" fontId="2" fillId="0" borderId="0" xfId="0" applyFont="1" applyAlignment="1" applyProtection="1">
      <alignment horizontal="center"/>
      <protection locked="0"/>
    </xf>
    <xf numFmtId="49" fontId="2" fillId="0" borderId="0" xfId="0" applyNumberFormat="1" applyFont="1" applyAlignment="1" applyProtection="1">
      <alignment horizontal="left"/>
      <protection locked="0"/>
    </xf>
    <xf numFmtId="49" fontId="2" fillId="0" borderId="0" xfId="0" applyNumberFormat="1" applyFont="1" applyAlignment="1" applyProtection="1">
      <alignment horizontal="center"/>
      <protection locked="0"/>
    </xf>
    <xf numFmtId="3" fontId="5" fillId="0" borderId="0" xfId="0" applyNumberFormat="1" applyFont="1" applyAlignment="1" applyProtection="1">
      <alignment horizontal="center"/>
      <protection locked="0"/>
    </xf>
    <xf numFmtId="0" fontId="5" fillId="0" borderId="0" xfId="0" applyNumberFormat="1" applyFont="1" applyAlignment="1" applyProtection="1">
      <protection locked="0"/>
    </xf>
    <xf numFmtId="172" fontId="5" fillId="0" borderId="0" xfId="0" applyFont="1" applyAlignment="1" applyProtection="1">
      <alignment horizontal="center"/>
      <protection locked="0"/>
    </xf>
    <xf numFmtId="3" fontId="5" fillId="0" borderId="0" xfId="0" applyNumberFormat="1" applyFont="1" applyAlignment="1" applyProtection="1">
      <protection locked="0"/>
    </xf>
    <xf numFmtId="3" fontId="2" fillId="2" borderId="0" xfId="0" applyNumberFormat="1" applyFont="1" applyFill="1" applyBorder="1" applyAlignment="1" applyProtection="1">
      <protection locked="0"/>
    </xf>
    <xf numFmtId="165" fontId="2" fillId="0" borderId="0" xfId="0" applyNumberFormat="1" applyFont="1" applyAlignment="1" applyProtection="1">
      <protection locked="0"/>
    </xf>
    <xf numFmtId="3" fontId="2" fillId="2" borderId="1" xfId="0" applyNumberFormat="1" applyFont="1" applyFill="1" applyBorder="1" applyAlignment="1" applyProtection="1">
      <protection locked="0"/>
    </xf>
    <xf numFmtId="164" fontId="2" fillId="0" borderId="0" xfId="0" applyNumberFormat="1" applyFont="1" applyAlignment="1" applyProtection="1">
      <alignment horizontal="center"/>
      <protection locked="0"/>
    </xf>
    <xf numFmtId="3" fontId="2" fillId="2" borderId="0" xfId="0" applyNumberFormat="1" applyFont="1" applyFill="1" applyAlignment="1" applyProtection="1">
      <protection locked="0"/>
    </xf>
    <xf numFmtId="0" fontId="2" fillId="0" borderId="0" xfId="0" applyNumberFormat="1" applyFont="1" applyAlignment="1" applyProtection="1">
      <alignment horizontal="fill"/>
      <protection locked="0"/>
    </xf>
    <xf numFmtId="165" fontId="2" fillId="0" borderId="0" xfId="0" applyNumberFormat="1" applyFont="1" applyAlignment="1" applyProtection="1">
      <alignment horizontal="right"/>
      <protection locked="0"/>
    </xf>
    <xf numFmtId="3" fontId="2" fillId="0" borderId="0" xfId="0" applyNumberFormat="1" applyFont="1" applyAlignment="1" applyProtection="1">
      <alignment horizontal="center"/>
      <protection locked="0"/>
    </xf>
    <xf numFmtId="172" fontId="2" fillId="0" borderId="1" xfId="0" applyFont="1" applyBorder="1" applyAlignment="1" applyProtection="1">
      <protection locked="0"/>
    </xf>
    <xf numFmtId="0" fontId="2" fillId="0" borderId="0" xfId="0" applyNumberFormat="1" applyFont="1" applyFill="1" applyAlignment="1" applyProtection="1">
      <protection locked="0"/>
    </xf>
    <xf numFmtId="172" fontId="2" fillId="0" borderId="0" xfId="0" applyFont="1" applyFill="1" applyAlignment="1" applyProtection="1">
      <protection locked="0"/>
    </xf>
    <xf numFmtId="3" fontId="9" fillId="0" borderId="0" xfId="0" applyNumberFormat="1" applyFont="1" applyAlignment="1" applyProtection="1">
      <protection locked="0"/>
    </xf>
    <xf numFmtId="3" fontId="2" fillId="0" borderId="0" xfId="0" applyNumberFormat="1" applyFont="1" applyFill="1" applyAlignment="1" applyProtection="1">
      <protection locked="0"/>
    </xf>
    <xf numFmtId="0" fontId="2" fillId="0" borderId="0" xfId="0" applyNumberFormat="1" applyFont="1" applyFill="1" applyAlignment="1" applyProtection="1">
      <alignment horizontal="fill"/>
      <protection locked="0"/>
    </xf>
    <xf numFmtId="3" fontId="2" fillId="0" borderId="0" xfId="0" applyNumberFormat="1" applyFont="1" applyAlignment="1" applyProtection="1">
      <alignment horizontal="left"/>
      <protection locked="0"/>
    </xf>
    <xf numFmtId="166" fontId="2" fillId="0" borderId="0" xfId="0" applyNumberFormat="1" applyFont="1" applyAlignment="1" applyProtection="1">
      <alignment horizontal="right"/>
      <protection locked="0"/>
    </xf>
    <xf numFmtId="10" fontId="2" fillId="0" borderId="0" xfId="0" applyNumberFormat="1" applyFont="1" applyAlignment="1" applyProtection="1">
      <alignment horizontal="left"/>
      <protection locked="0"/>
    </xf>
    <xf numFmtId="167" fontId="2" fillId="0" borderId="0" xfId="0" applyNumberFormat="1" applyFont="1" applyAlignment="1" applyProtection="1">
      <protection locked="0"/>
    </xf>
    <xf numFmtId="3" fontId="2" fillId="0" borderId="0" xfId="0" applyNumberFormat="1" applyFont="1" applyBorder="1" applyAlignment="1" applyProtection="1">
      <protection locked="0"/>
    </xf>
    <xf numFmtId="0" fontId="2" fillId="2" borderId="1" xfId="0" applyNumberFormat="1" applyFont="1" applyFill="1" applyBorder="1" applyAlignment="1" applyProtection="1">
      <protection locked="0"/>
    </xf>
    <xf numFmtId="0" fontId="2" fillId="0" borderId="0" xfId="0" applyNumberFormat="1" applyFont="1" applyFill="1" applyProtection="1">
      <protection locked="0"/>
    </xf>
    <xf numFmtId="172" fontId="3" fillId="0" borderId="0" xfId="0" applyFont="1" applyAlignment="1" applyProtection="1">
      <protection locked="0"/>
    </xf>
    <xf numFmtId="3" fontId="3" fillId="0" borderId="0" xfId="0" applyNumberFormat="1" applyFont="1" applyAlignment="1" applyProtection="1">
      <protection locked="0"/>
    </xf>
    <xf numFmtId="0" fontId="6" fillId="0" borderId="0" xfId="0" applyNumberFormat="1" applyFont="1" applyProtection="1">
      <protection locked="0"/>
    </xf>
    <xf numFmtId="49" fontId="2" fillId="0" borderId="0" xfId="0" applyNumberFormat="1" applyFont="1" applyAlignment="1" applyProtection="1">
      <protection locked="0"/>
    </xf>
    <xf numFmtId="172" fontId="2" fillId="0" borderId="0" xfId="0" applyFont="1" applyFill="1" applyBorder="1" applyAlignment="1" applyProtection="1">
      <protection locked="0"/>
    </xf>
    <xf numFmtId="172" fontId="8" fillId="0" borderId="0" xfId="0" applyFont="1" applyFill="1" applyBorder="1" applyAlignment="1" applyProtection="1">
      <protection locked="0"/>
    </xf>
    <xf numFmtId="170" fontId="2" fillId="0" borderId="0" xfId="0" applyNumberFormat="1" applyFont="1" applyFill="1" applyBorder="1" applyAlignment="1" applyProtection="1">
      <protection locked="0"/>
    </xf>
    <xf numFmtId="3" fontId="4" fillId="0" borderId="0" xfId="0" applyNumberFormat="1" applyFont="1" applyFill="1" applyBorder="1" applyAlignment="1" applyProtection="1">
      <protection locked="0"/>
    </xf>
    <xf numFmtId="3" fontId="2" fillId="0" borderId="0" xfId="0" applyNumberFormat="1" applyFont="1" applyFill="1" applyBorder="1" applyAlignment="1" applyProtection="1">
      <protection locked="0"/>
    </xf>
    <xf numFmtId="172" fontId="4" fillId="0" borderId="0" xfId="0" applyFont="1" applyFill="1" applyBorder="1" applyAlignment="1" applyProtection="1">
      <protection locked="0"/>
    </xf>
    <xf numFmtId="0" fontId="2" fillId="0" borderId="0" xfId="0" applyNumberFormat="1" applyFont="1" applyFill="1" applyBorder="1" applyAlignment="1" applyProtection="1">
      <alignment horizontal="center"/>
      <protection locked="0"/>
    </xf>
    <xf numFmtId="172" fontId="7" fillId="0" borderId="0" xfId="0" applyFont="1" applyFill="1" applyBorder="1" applyProtection="1">
      <protection locked="0"/>
    </xf>
    <xf numFmtId="172" fontId="4" fillId="0" borderId="0" xfId="0" applyFont="1" applyFill="1" applyBorder="1" applyProtection="1">
      <protection locked="0"/>
    </xf>
    <xf numFmtId="3" fontId="2" fillId="0" borderId="1" xfId="0" applyNumberFormat="1" applyFont="1" applyBorder="1" applyAlignment="1" applyProtection="1">
      <alignment horizontal="center"/>
      <protection locked="0"/>
    </xf>
    <xf numFmtId="4" fontId="2" fillId="0" borderId="0" xfId="0" applyNumberFormat="1" applyFont="1" applyAlignment="1" applyProtection="1">
      <protection locked="0"/>
    </xf>
    <xf numFmtId="3" fontId="2" fillId="0" borderId="0" xfId="0" applyNumberFormat="1" applyFont="1" applyBorder="1" applyAlignment="1" applyProtection="1">
      <alignment horizontal="center"/>
      <protection locked="0"/>
    </xf>
    <xf numFmtId="0" fontId="2" fillId="0" borderId="1" xfId="0" applyNumberFormat="1" applyFont="1" applyBorder="1" applyAlignment="1" applyProtection="1">
      <protection locked="0"/>
    </xf>
    <xf numFmtId="3" fontId="2" fillId="0" borderId="1" xfId="0" applyNumberFormat="1" applyFont="1" applyBorder="1" applyAlignment="1" applyProtection="1">
      <protection locked="0"/>
    </xf>
    <xf numFmtId="169" fontId="2" fillId="0" borderId="0" xfId="0" applyNumberFormat="1" applyFont="1" applyAlignment="1" applyProtection="1">
      <protection locked="0"/>
    </xf>
    <xf numFmtId="3" fontId="2" fillId="0" borderId="0" xfId="0" quotePrefix="1" applyNumberFormat="1" applyFont="1" applyAlignment="1" applyProtection="1">
      <protection locked="0"/>
    </xf>
    <xf numFmtId="172" fontId="2" fillId="0" borderId="4" xfId="0" applyFont="1" applyBorder="1" applyAlignment="1" applyProtection="1">
      <protection locked="0"/>
    </xf>
    <xf numFmtId="172" fontId="2" fillId="0" borderId="5" xfId="0" applyFont="1" applyBorder="1" applyAlignment="1" applyProtection="1">
      <protection locked="0"/>
    </xf>
    <xf numFmtId="3" fontId="2" fillId="0" borderId="0" xfId="0" applyNumberFormat="1" applyFont="1" applyAlignment="1" applyProtection="1">
      <alignment horizontal="right"/>
      <protection locked="0"/>
    </xf>
    <xf numFmtId="172" fontId="2" fillId="0" borderId="7" xfId="0" applyFont="1" applyBorder="1" applyAlignment="1" applyProtection="1">
      <protection locked="0"/>
    </xf>
    <xf numFmtId="172" fontId="2" fillId="0" borderId="9" xfId="0" applyFont="1" applyBorder="1" applyAlignment="1" applyProtection="1">
      <protection locked="0"/>
    </xf>
    <xf numFmtId="172" fontId="2" fillId="0" borderId="10" xfId="0" applyFont="1" applyBorder="1" applyAlignment="1" applyProtection="1">
      <protection locked="0"/>
    </xf>
    <xf numFmtId="170" fontId="2" fillId="0" borderId="0" xfId="0" applyNumberFormat="1" applyFont="1" applyFill="1" applyBorder="1" applyProtection="1">
      <protection locked="0"/>
    </xf>
    <xf numFmtId="170" fontId="2" fillId="2" borderId="0" xfId="0" applyNumberFormat="1" applyFont="1" applyFill="1" applyBorder="1" applyProtection="1">
      <protection locked="0"/>
    </xf>
    <xf numFmtId="3" fontId="4" fillId="0" borderId="0" xfId="0" applyNumberFormat="1" applyFont="1" applyAlignment="1" applyProtection="1">
      <alignment horizontal="left"/>
      <protection locked="0"/>
    </xf>
    <xf numFmtId="3" fontId="2" fillId="0" borderId="0" xfId="0" applyNumberFormat="1" applyFont="1" applyAlignment="1" applyProtection="1">
      <alignment vertical="top" wrapText="1"/>
      <protection locked="0"/>
    </xf>
    <xf numFmtId="172" fontId="2" fillId="0" borderId="0" xfId="0" applyFont="1" applyAlignment="1" applyProtection="1">
      <alignment horizontal="center" vertical="top" wrapText="1"/>
      <protection locked="0"/>
    </xf>
    <xf numFmtId="172" fontId="2" fillId="0" borderId="0" xfId="0" applyFont="1" applyFill="1" applyAlignment="1" applyProtection="1">
      <alignment horizontal="center" vertical="top" wrapText="1"/>
      <protection locked="0"/>
    </xf>
    <xf numFmtId="0" fontId="2" fillId="0" borderId="0" xfId="0" applyNumberFormat="1" applyFont="1" applyFill="1" applyAlignment="1" applyProtection="1">
      <alignment horizontal="left" vertical="top"/>
      <protection locked="0"/>
    </xf>
    <xf numFmtId="0" fontId="2" fillId="0" borderId="0" xfId="0" applyNumberFormat="1" applyFont="1" applyFill="1" applyAlignment="1" applyProtection="1">
      <alignment vertical="top"/>
      <protection locked="0"/>
    </xf>
    <xf numFmtId="172" fontId="0" fillId="0" borderId="0" xfId="0" applyFont="1" applyAlignment="1" applyProtection="1">
      <alignment horizontal="center"/>
      <protection locked="0"/>
    </xf>
    <xf numFmtId="9" fontId="12" fillId="0" borderId="0" xfId="1" applyAlignment="1"/>
    <xf numFmtId="173" fontId="103" fillId="0" borderId="0" xfId="2" applyNumberFormat="1" applyFont="1" applyAlignment="1"/>
    <xf numFmtId="172" fontId="0" fillId="0" borderId="0" xfId="5" applyFont="1" applyAlignment="1">
      <alignment horizontal="left"/>
    </xf>
    <xf numFmtId="173" fontId="2" fillId="2" borderId="0" xfId="2" applyNumberFormat="1" applyFont="1" applyFill="1" applyBorder="1" applyAlignment="1" applyProtection="1">
      <protection locked="0"/>
    </xf>
    <xf numFmtId="0" fontId="22" fillId="0" borderId="0" xfId="0" applyNumberFormat="1" applyFont="1" applyFill="1" applyBorder="1"/>
    <xf numFmtId="0" fontId="22" fillId="0" borderId="0" xfId="0" applyNumberFormat="1" applyFont="1" applyFill="1" applyBorder="1" applyAlignment="1">
      <alignment wrapText="1"/>
    </xf>
    <xf numFmtId="0" fontId="104" fillId="0" borderId="0" xfId="0" applyNumberFormat="1" applyFont="1" applyFill="1" applyBorder="1"/>
    <xf numFmtId="173" fontId="22" fillId="0" borderId="0" xfId="2" applyNumberFormat="1" applyFont="1" applyFill="1" applyBorder="1" applyAlignment="1">
      <alignment horizontal="center"/>
    </xf>
    <xf numFmtId="173" fontId="22" fillId="0" borderId="0" xfId="2" applyNumberFormat="1" applyFont="1" applyFill="1" applyBorder="1"/>
    <xf numFmtId="10" fontId="104" fillId="0" borderId="0" xfId="1" applyNumberFormat="1" applyFont="1" applyFill="1" applyBorder="1" applyAlignment="1">
      <alignment horizontal="center"/>
    </xf>
    <xf numFmtId="0" fontId="104" fillId="0" borderId="0" xfId="0" applyNumberFormat="1" applyFont="1" applyFill="1" applyBorder="1" applyAlignment="1">
      <alignment horizontal="center"/>
    </xf>
    <xf numFmtId="173" fontId="104" fillId="0" borderId="0" xfId="2" applyNumberFormat="1" applyFont="1" applyFill="1" applyBorder="1" applyAlignment="1">
      <alignment horizontal="center" wrapText="1"/>
    </xf>
    <xf numFmtId="173" fontId="22" fillId="0" borderId="0" xfId="2" applyNumberFormat="1" applyFont="1" applyFill="1" applyBorder="1" applyAlignment="1">
      <alignment wrapText="1"/>
    </xf>
    <xf numFmtId="10" fontId="104" fillId="0" borderId="0" xfId="1" quotePrefix="1" applyNumberFormat="1" applyFont="1" applyFill="1" applyBorder="1" applyAlignment="1">
      <alignment horizontal="center" wrapText="1"/>
    </xf>
    <xf numFmtId="0" fontId="104" fillId="0" borderId="0" xfId="0" applyNumberFormat="1" applyFont="1" applyFill="1" applyBorder="1" applyAlignment="1">
      <alignment horizontal="center" wrapText="1"/>
    </xf>
    <xf numFmtId="10" fontId="22" fillId="0" borderId="0" xfId="1" applyNumberFormat="1" applyFont="1" applyFill="1" applyBorder="1"/>
    <xf numFmtId="0" fontId="22" fillId="0" borderId="0" xfId="0" applyNumberFormat="1" applyFont="1" applyFill="1" applyBorder="1" applyAlignment="1">
      <alignment horizontal="center" vertical="center"/>
    </xf>
    <xf numFmtId="0" fontId="22" fillId="0" borderId="0" xfId="0" applyNumberFormat="1" applyFont="1" applyFill="1" applyBorder="1" applyAlignment="1">
      <alignment horizontal="left" indent="1"/>
    </xf>
    <xf numFmtId="10" fontId="22" fillId="0" borderId="0" xfId="1" applyNumberFormat="1" applyFont="1" applyFill="1" applyBorder="1" applyAlignment="1">
      <alignment horizontal="center"/>
    </xf>
    <xf numFmtId="0" fontId="22" fillId="0" borderId="0" xfId="0" applyNumberFormat="1" applyFont="1" applyFill="1" applyBorder="1" applyAlignment="1">
      <alignment horizontal="left" wrapText="1" indent="1"/>
    </xf>
    <xf numFmtId="0" fontId="22" fillId="0" borderId="0" xfId="0" applyNumberFormat="1" applyFont="1" applyFill="1" applyBorder="1" applyAlignment="1">
      <alignment vertical="center"/>
    </xf>
    <xf numFmtId="0" fontId="22" fillId="0" borderId="0" xfId="0" applyNumberFormat="1" applyFont="1" applyFill="1" applyBorder="1" applyAlignment="1">
      <alignment horizontal="left" wrapText="1" indent="2"/>
    </xf>
    <xf numFmtId="0" fontId="22" fillId="0" borderId="0" xfId="0" applyNumberFormat="1" applyFont="1" applyFill="1" applyBorder="1" applyAlignment="1">
      <alignment horizontal="left" indent="2"/>
    </xf>
    <xf numFmtId="10" fontId="22" fillId="20" borderId="0" xfId="1" applyNumberFormat="1" applyFont="1" applyFill="1" applyBorder="1" applyAlignment="1">
      <alignment horizontal="center"/>
    </xf>
    <xf numFmtId="0" fontId="22" fillId="0" borderId="0" xfId="0" applyNumberFormat="1" applyFont="1" applyFill="1" applyBorder="1" applyAlignment="1">
      <alignment horizontal="center"/>
    </xf>
    <xf numFmtId="3" fontId="15" fillId="21" borderId="0" xfId="7" applyNumberFormat="1" applyFont="1" applyFill="1" applyBorder="1" applyAlignment="1"/>
    <xf numFmtId="174" fontId="0" fillId="21" borderId="0" xfId="9" applyNumberFormat="1" applyFont="1" applyFill="1" applyBorder="1" applyAlignment="1"/>
    <xf numFmtId="170" fontId="12" fillId="21" borderId="0" xfId="7" applyNumberFormat="1" applyFill="1" applyBorder="1" applyAlignment="1"/>
    <xf numFmtId="41" fontId="13" fillId="21" borderId="0" xfId="0" applyNumberFormat="1" applyFont="1" applyFill="1"/>
    <xf numFmtId="173" fontId="2" fillId="21" borderId="0" xfId="2" applyNumberFormat="1" applyFont="1" applyFill="1" applyBorder="1" applyAlignment="1" applyProtection="1">
      <protection locked="0"/>
    </xf>
    <xf numFmtId="173" fontId="2" fillId="21" borderId="1" xfId="2" applyNumberFormat="1" applyFont="1" applyFill="1" applyBorder="1" applyAlignment="1"/>
    <xf numFmtId="0" fontId="2" fillId="0" borderId="0" xfId="0" applyNumberFormat="1" applyFont="1" applyFill="1" applyBorder="1" applyAlignment="1" applyProtection="1">
      <alignment horizontal="center"/>
    </xf>
    <xf numFmtId="0" fontId="2" fillId="0" borderId="0" xfId="0" applyNumberFormat="1" applyFont="1" applyAlignment="1" applyProtection="1">
      <alignment vertical="top" wrapText="1"/>
    </xf>
    <xf numFmtId="3" fontId="2" fillId="0" borderId="0" xfId="0" applyNumberFormat="1" applyFont="1" applyAlignment="1" applyProtection="1">
      <alignment horizontal="right"/>
    </xf>
    <xf numFmtId="0" fontId="2" fillId="0" borderId="0" xfId="0" applyNumberFormat="1" applyFont="1" applyFill="1" applyAlignment="1" applyProtection="1">
      <alignment vertical="top" wrapText="1"/>
    </xf>
    <xf numFmtId="0" fontId="2" fillId="0" borderId="0" xfId="0" applyNumberFormat="1" applyFont="1" applyFill="1" applyAlignment="1" applyProtection="1">
      <alignment vertical="top" wrapText="1"/>
      <protection locked="0"/>
    </xf>
    <xf numFmtId="0" fontId="2" fillId="0" borderId="0" xfId="0" applyNumberFormat="1" applyFont="1" applyAlignment="1" applyProtection="1">
      <alignment vertical="top" wrapText="1"/>
      <protection locked="0"/>
    </xf>
    <xf numFmtId="0" fontId="2" fillId="0" borderId="0" xfId="0" applyNumberFormat="1" applyFont="1" applyFill="1" applyBorder="1" applyAlignment="1" applyProtection="1">
      <alignment horizontal="center"/>
      <protection locked="0"/>
    </xf>
    <xf numFmtId="3" fontId="2" fillId="0" borderId="0" xfId="0" applyNumberFormat="1" applyFont="1" applyAlignment="1">
      <alignment horizontal="right"/>
    </xf>
    <xf numFmtId="0" fontId="2" fillId="0" borderId="0" xfId="0" applyNumberFormat="1" applyFont="1" applyFill="1" applyAlignment="1">
      <alignment vertical="top" wrapText="1"/>
    </xf>
    <xf numFmtId="0" fontId="104" fillId="0" borderId="0" xfId="0" applyNumberFormat="1" applyFont="1" applyFill="1" applyBorder="1" applyAlignment="1">
      <alignment horizontal="center"/>
    </xf>
    <xf numFmtId="172" fontId="22" fillId="0" borderId="0" xfId="0" applyFont="1" applyAlignment="1"/>
    <xf numFmtId="172" fontId="12" fillId="0" borderId="0" xfId="7" applyFont="1" applyFill="1" applyBorder="1" applyAlignment="1">
      <alignment horizontal="left"/>
    </xf>
    <xf numFmtId="172" fontId="12" fillId="0" borderId="0" xfId="7" applyFont="1" applyFill="1" applyBorder="1" applyAlignment="1">
      <alignment horizontal="left" vertical="top" wrapText="1"/>
    </xf>
    <xf numFmtId="172" fontId="12" fillId="0" borderId="0" xfId="7" applyFill="1" applyBorder="1" applyAlignment="1">
      <alignment horizontal="left" vertical="top" wrapText="1"/>
    </xf>
    <xf numFmtId="172" fontId="12" fillId="0" borderId="0" xfId="7" applyFont="1" applyFill="1" applyBorder="1" applyAlignment="1">
      <alignment horizontal="left" wrapText="1"/>
    </xf>
    <xf numFmtId="172" fontId="12" fillId="0" borderId="0" xfId="7" applyFill="1" applyBorder="1" applyAlignment="1">
      <alignment horizontal="left"/>
    </xf>
    <xf numFmtId="172" fontId="12" fillId="0" borderId="0" xfId="7" applyAlignment="1">
      <alignment horizontal="left" wrapText="1"/>
    </xf>
    <xf numFmtId="172" fontId="12" fillId="6" borderId="26" xfId="7" applyFill="1" applyBorder="1" applyAlignment="1">
      <alignment horizontal="right"/>
    </xf>
    <xf numFmtId="172" fontId="12" fillId="6" borderId="27" xfId="7" applyFill="1" applyBorder="1" applyAlignment="1">
      <alignment horizontal="right"/>
    </xf>
    <xf numFmtId="172" fontId="12" fillId="6" borderId="28" xfId="7" applyFill="1" applyBorder="1" applyAlignment="1">
      <alignment horizontal="right"/>
    </xf>
    <xf numFmtId="172" fontId="31" fillId="6" borderId="29" xfId="7" applyFont="1" applyFill="1" applyBorder="1" applyAlignment="1">
      <alignment horizontal="center"/>
    </xf>
    <xf numFmtId="172" fontId="12" fillId="6" borderId="26" xfId="7" applyFont="1" applyFill="1" applyBorder="1" applyAlignment="1">
      <alignment horizontal="left" wrapText="1"/>
    </xf>
    <xf numFmtId="172" fontId="12" fillId="6" borderId="27" xfId="7" applyFont="1" applyFill="1" applyBorder="1" applyAlignment="1">
      <alignment horizontal="left" wrapText="1"/>
    </xf>
    <xf numFmtId="172" fontId="12" fillId="6" borderId="28" xfId="7" applyFont="1" applyFill="1" applyBorder="1" applyAlignment="1">
      <alignment horizontal="left" wrapText="1"/>
    </xf>
  </cellXfs>
  <cellStyles count="324">
    <cellStyle name="¢ Currency [1]" xfId="18"/>
    <cellStyle name="¢ Currency [2]" xfId="19"/>
    <cellStyle name="¢ Currency [3]" xfId="20"/>
    <cellStyle name="£ Currency [0]" xfId="21"/>
    <cellStyle name="£ Currency [1]" xfId="22"/>
    <cellStyle name="£ Currency [2]" xfId="23"/>
    <cellStyle name="=C:\WINNT35\SYSTEM32\COMMAND.COM" xfId="24"/>
    <cellStyle name="Basic" xfId="25"/>
    <cellStyle name="black" xfId="26"/>
    <cellStyle name="blu" xfId="27"/>
    <cellStyle name="bot" xfId="28"/>
    <cellStyle name="Bullet" xfId="29"/>
    <cellStyle name="Bullet [0]" xfId="30"/>
    <cellStyle name="Bullet [2]" xfId="31"/>
    <cellStyle name="Bullet [4]" xfId="32"/>
    <cellStyle name="c" xfId="33"/>
    <cellStyle name="c," xfId="34"/>
    <cellStyle name="c_HardInc " xfId="35"/>
    <cellStyle name="c_HardInc _ITC Great Plains Formula 1-12-09a" xfId="36"/>
    <cellStyle name="C00A" xfId="37"/>
    <cellStyle name="C00B" xfId="38"/>
    <cellStyle name="C00L" xfId="39"/>
    <cellStyle name="C01A" xfId="40"/>
    <cellStyle name="C01B" xfId="41"/>
    <cellStyle name="C01H" xfId="42"/>
    <cellStyle name="C01L" xfId="43"/>
    <cellStyle name="C02A" xfId="44"/>
    <cellStyle name="C02B" xfId="45"/>
    <cellStyle name="C02H" xfId="46"/>
    <cellStyle name="C02L" xfId="47"/>
    <cellStyle name="C03A" xfId="48"/>
    <cellStyle name="C03B" xfId="49"/>
    <cellStyle name="C03H" xfId="50"/>
    <cellStyle name="C03L" xfId="51"/>
    <cellStyle name="C04A" xfId="52"/>
    <cellStyle name="C04B" xfId="53"/>
    <cellStyle name="C04H" xfId="54"/>
    <cellStyle name="C04L" xfId="55"/>
    <cellStyle name="C05A" xfId="56"/>
    <cellStyle name="C05B" xfId="57"/>
    <cellStyle name="C05H" xfId="58"/>
    <cellStyle name="C05L" xfId="59"/>
    <cellStyle name="C06A" xfId="60"/>
    <cellStyle name="C06B" xfId="61"/>
    <cellStyle name="C06H" xfId="62"/>
    <cellStyle name="C06L" xfId="63"/>
    <cellStyle name="C07A" xfId="64"/>
    <cellStyle name="C07B" xfId="65"/>
    <cellStyle name="C07H" xfId="66"/>
    <cellStyle name="C07L" xfId="67"/>
    <cellStyle name="c1" xfId="68"/>
    <cellStyle name="c1," xfId="69"/>
    <cellStyle name="c2" xfId="70"/>
    <cellStyle name="c2," xfId="71"/>
    <cellStyle name="c3" xfId="72"/>
    <cellStyle name="cas" xfId="73"/>
    <cellStyle name="Centered Heading" xfId="74"/>
    <cellStyle name="Comma" xfId="2" builtinId="3"/>
    <cellStyle name="Comma  - Style1" xfId="75"/>
    <cellStyle name="Comma  - Style2" xfId="76"/>
    <cellStyle name="Comma  - Style3" xfId="77"/>
    <cellStyle name="Comma  - Style4" xfId="78"/>
    <cellStyle name="Comma  - Style5" xfId="79"/>
    <cellStyle name="Comma  - Style6" xfId="80"/>
    <cellStyle name="Comma  - Style7" xfId="81"/>
    <cellStyle name="Comma  - Style8" xfId="82"/>
    <cellStyle name="Comma [1]" xfId="83"/>
    <cellStyle name="Comma [2]" xfId="84"/>
    <cellStyle name="Comma [3]" xfId="85"/>
    <cellStyle name="Comma 0.0" xfId="86"/>
    <cellStyle name="Comma 0.00" xfId="87"/>
    <cellStyle name="Comma 0.000" xfId="88"/>
    <cellStyle name="Comma 0.0000" xfId="89"/>
    <cellStyle name="Comma 2" xfId="10"/>
    <cellStyle name="Comma 2 2" xfId="90"/>
    <cellStyle name="Comma 3" xfId="91"/>
    <cellStyle name="Comma 3 2" xfId="92"/>
    <cellStyle name="Comma Input" xfId="93"/>
    <cellStyle name="Comma0" xfId="94"/>
    <cellStyle name="Company Name" xfId="95"/>
    <cellStyle name="Currency" xfId="3" builtinId="4"/>
    <cellStyle name="Currency [1]" xfId="96"/>
    <cellStyle name="Currency [2]" xfId="97"/>
    <cellStyle name="Currency [3]" xfId="98"/>
    <cellStyle name="Currency 0.0" xfId="99"/>
    <cellStyle name="Currency 0.00" xfId="100"/>
    <cellStyle name="Currency 0.000" xfId="101"/>
    <cellStyle name="Currency 0.0000" xfId="102"/>
    <cellStyle name="Currency 2" xfId="9"/>
    <cellStyle name="Currency 2 2" xfId="103"/>
    <cellStyle name="Currency 3" xfId="17"/>
    <cellStyle name="Currency 3 2" xfId="104"/>
    <cellStyle name="Currency Input" xfId="105"/>
    <cellStyle name="Currency0" xfId="106"/>
    <cellStyle name="d" xfId="107"/>
    <cellStyle name="d," xfId="108"/>
    <cellStyle name="d1" xfId="109"/>
    <cellStyle name="d1," xfId="110"/>
    <cellStyle name="d2" xfId="111"/>
    <cellStyle name="d2," xfId="112"/>
    <cellStyle name="d3" xfId="113"/>
    <cellStyle name="Dash" xfId="114"/>
    <cellStyle name="Date" xfId="115"/>
    <cellStyle name="Date [Abbreviated]" xfId="116"/>
    <cellStyle name="Date [Long Europe]" xfId="117"/>
    <cellStyle name="Date [Long U.S.]" xfId="118"/>
    <cellStyle name="Date [Short Europe]" xfId="119"/>
    <cellStyle name="Date [Short U.S.]" xfId="120"/>
    <cellStyle name="Date_ITCM 2010 Template" xfId="121"/>
    <cellStyle name="Define$0" xfId="122"/>
    <cellStyle name="Define$1" xfId="123"/>
    <cellStyle name="Define$2" xfId="124"/>
    <cellStyle name="Define0" xfId="125"/>
    <cellStyle name="Define1" xfId="126"/>
    <cellStyle name="Define1x" xfId="127"/>
    <cellStyle name="Define2" xfId="128"/>
    <cellStyle name="Define2x" xfId="129"/>
    <cellStyle name="Dollar" xfId="130"/>
    <cellStyle name="e" xfId="131"/>
    <cellStyle name="e1" xfId="132"/>
    <cellStyle name="e2" xfId="133"/>
    <cellStyle name="Euro" xfId="134"/>
    <cellStyle name="Fixed" xfId="135"/>
    <cellStyle name="FOOTER - Style1" xfId="136"/>
    <cellStyle name="g" xfId="137"/>
    <cellStyle name="general" xfId="138"/>
    <cellStyle name="General [C]" xfId="139"/>
    <cellStyle name="General [R]" xfId="140"/>
    <cellStyle name="Green" xfId="141"/>
    <cellStyle name="grey" xfId="142"/>
    <cellStyle name="Header1" xfId="143"/>
    <cellStyle name="Header2" xfId="144"/>
    <cellStyle name="Heading" xfId="145"/>
    <cellStyle name="Heading No Underline" xfId="146"/>
    <cellStyle name="Heading With Underline" xfId="147"/>
    <cellStyle name="Heading1" xfId="148"/>
    <cellStyle name="Heading2" xfId="149"/>
    <cellStyle name="Headline" xfId="150"/>
    <cellStyle name="Highlight" xfId="151"/>
    <cellStyle name="in" xfId="152"/>
    <cellStyle name="Indented [0]" xfId="153"/>
    <cellStyle name="Indented [2]" xfId="154"/>
    <cellStyle name="Indented [4]" xfId="155"/>
    <cellStyle name="Indented [6]" xfId="156"/>
    <cellStyle name="Input [yellow]" xfId="157"/>
    <cellStyle name="Input$0" xfId="158"/>
    <cellStyle name="Input$1" xfId="159"/>
    <cellStyle name="Input$2" xfId="160"/>
    <cellStyle name="Input0" xfId="161"/>
    <cellStyle name="Input1" xfId="162"/>
    <cellStyle name="Input1x" xfId="163"/>
    <cellStyle name="Input2" xfId="164"/>
    <cellStyle name="Input2x" xfId="165"/>
    <cellStyle name="lborder" xfId="166"/>
    <cellStyle name="LeftSubtitle" xfId="167"/>
    <cellStyle name="m" xfId="168"/>
    <cellStyle name="m1" xfId="169"/>
    <cellStyle name="m2" xfId="170"/>
    <cellStyle name="m3" xfId="171"/>
    <cellStyle name="Multiple" xfId="172"/>
    <cellStyle name="Negative" xfId="173"/>
    <cellStyle name="no dec" xfId="174"/>
    <cellStyle name="Normal" xfId="0" builtinId="0"/>
    <cellStyle name="Normal - Style1" xfId="175"/>
    <cellStyle name="Normal 2" xfId="12"/>
    <cellStyle name="Normal 3" xfId="176"/>
    <cellStyle name="Normal 3 2" xfId="177"/>
    <cellStyle name="Normal 3_ITC-Great Plains Heintz 6-24-08a" xfId="178"/>
    <cellStyle name="Normal 4" xfId="179"/>
    <cellStyle name="Normal 4 2" xfId="180"/>
    <cellStyle name="Normal 4_ITC-Great Plains Heintz 6-24-08a" xfId="181"/>
    <cellStyle name="Normal 5" xfId="7"/>
    <cellStyle name="Normal_Actvity 7761 FY2007" xfId="6"/>
    <cellStyle name="Normal_Attachment GG (2)" xfId="16"/>
    <cellStyle name="Normal_Attachment GG Blank Template 8 26 09 (3)" xfId="14"/>
    <cellStyle name="Normal_Book2_12-31-2004 SPS BK Revised Revenue Credit" xfId="4"/>
    <cellStyle name="Normal_CWLPMISOREVREQFY2006 MISO final" xfId="5"/>
    <cellStyle name="Normal_Schedule O Info for Mike" xfId="15"/>
    <cellStyle name="Normal_Sheet1" xfId="13"/>
    <cellStyle name="Normal_Sheet3" xfId="11"/>
    <cellStyle name="Output1_Back" xfId="182"/>
    <cellStyle name="p" xfId="183"/>
    <cellStyle name="p_2010 Attachment O  GG_082709" xfId="184"/>
    <cellStyle name="p_2010 Attachment O Template Supporting Work Papers_ITC Midwest" xfId="185"/>
    <cellStyle name="p_2010 Attachment O Template Supporting Work Papers_ITCTransmission" xfId="186"/>
    <cellStyle name="p_2010 Attachment O Template Supporting Work Papers_METC" xfId="187"/>
    <cellStyle name="p_2Mod11" xfId="188"/>
    <cellStyle name="p_aavidmod11.xls Chart 1" xfId="189"/>
    <cellStyle name="p_aavidmod11.xls Chart 2" xfId="190"/>
    <cellStyle name="p_Attachment O &amp; GG" xfId="191"/>
    <cellStyle name="p_charts for capm" xfId="192"/>
    <cellStyle name="p_DCF" xfId="193"/>
    <cellStyle name="p_DCF_2Mod11" xfId="194"/>
    <cellStyle name="p_DCF_aavidmod11.xls Chart 1" xfId="195"/>
    <cellStyle name="p_DCF_aavidmod11.xls Chart 2" xfId="196"/>
    <cellStyle name="p_DCF_charts for capm" xfId="197"/>
    <cellStyle name="p_DCF_DCF5" xfId="198"/>
    <cellStyle name="p_DCF_Template2" xfId="199"/>
    <cellStyle name="p_DCF_Template2_1" xfId="200"/>
    <cellStyle name="p_DCF_VERA" xfId="201"/>
    <cellStyle name="p_DCF_VERA_1" xfId="202"/>
    <cellStyle name="p_DCF_VERA_1_Template2" xfId="203"/>
    <cellStyle name="p_DCF_VERA_aavidmod11.xls Chart 2" xfId="204"/>
    <cellStyle name="p_DCF_VERA_Model02" xfId="205"/>
    <cellStyle name="p_DCF_VERA_Template2" xfId="206"/>
    <cellStyle name="p_DCF_VERA_VERA" xfId="207"/>
    <cellStyle name="p_DCF_VERA_VERA_1" xfId="208"/>
    <cellStyle name="p_DCF_VERA_VERA_2" xfId="209"/>
    <cellStyle name="p_DCF_VERA_VERA_Template2" xfId="210"/>
    <cellStyle name="p_DCF5" xfId="211"/>
    <cellStyle name="p_ITC Great Plains Formula 1-12-09a" xfId="212"/>
    <cellStyle name="p_ITCM 2010 Template" xfId="213"/>
    <cellStyle name="p_ITCMW 2009 Rate" xfId="214"/>
    <cellStyle name="p_ITCMW 2010 Rate_083109" xfId="215"/>
    <cellStyle name="p_ITCOP 2010 Rate_083109" xfId="216"/>
    <cellStyle name="p_ITCT 2009 Rate" xfId="217"/>
    <cellStyle name="p_ITCT New 2010 Attachment O &amp; GG_111209NL" xfId="218"/>
    <cellStyle name="p_METC 2010 Rate_083109" xfId="219"/>
    <cellStyle name="p_Template2" xfId="220"/>
    <cellStyle name="p_Template2_1" xfId="221"/>
    <cellStyle name="p_VERA" xfId="222"/>
    <cellStyle name="p_VERA_1" xfId="223"/>
    <cellStyle name="p_VERA_1_Template2" xfId="224"/>
    <cellStyle name="p_VERA_aavidmod11.xls Chart 2" xfId="225"/>
    <cellStyle name="p_VERA_Model02" xfId="226"/>
    <cellStyle name="p_VERA_Template2" xfId="227"/>
    <cellStyle name="p_VERA_VERA" xfId="228"/>
    <cellStyle name="p_VERA_VERA_1" xfId="229"/>
    <cellStyle name="p_VERA_VERA_2" xfId="230"/>
    <cellStyle name="p_VERA_VERA_Template2" xfId="231"/>
    <cellStyle name="p1" xfId="232"/>
    <cellStyle name="p2" xfId="233"/>
    <cellStyle name="p3" xfId="234"/>
    <cellStyle name="Percent" xfId="1" builtinId="5"/>
    <cellStyle name="Percent %" xfId="235"/>
    <cellStyle name="Percent % Long Underline" xfId="236"/>
    <cellStyle name="Percent (0)" xfId="237"/>
    <cellStyle name="Percent [0]" xfId="238"/>
    <cellStyle name="Percent [1]" xfId="239"/>
    <cellStyle name="Percent [2]" xfId="240"/>
    <cellStyle name="Percent [3]" xfId="241"/>
    <cellStyle name="Percent 0.0%" xfId="242"/>
    <cellStyle name="Percent 0.0% Long Underline" xfId="243"/>
    <cellStyle name="Percent 0.00%" xfId="244"/>
    <cellStyle name="Percent 0.00% Long Underline" xfId="245"/>
    <cellStyle name="Percent 0.000%" xfId="246"/>
    <cellStyle name="Percent 0.000% Long Underline" xfId="247"/>
    <cellStyle name="Percent 0.0000%" xfId="248"/>
    <cellStyle name="Percent 0.0000% Long Underline" xfId="249"/>
    <cellStyle name="Percent 2" xfId="8"/>
    <cellStyle name="Percent 2 2" xfId="250"/>
    <cellStyle name="Percent 3" xfId="251"/>
    <cellStyle name="Percent 3 2" xfId="252"/>
    <cellStyle name="Percent Input" xfId="253"/>
    <cellStyle name="Percent0" xfId="254"/>
    <cellStyle name="Percent1" xfId="255"/>
    <cellStyle name="Percent2" xfId="256"/>
    <cellStyle name="PSChar" xfId="257"/>
    <cellStyle name="PSDate" xfId="258"/>
    <cellStyle name="PSDec" xfId="259"/>
    <cellStyle name="PSdesc" xfId="260"/>
    <cellStyle name="PSHeading" xfId="261"/>
    <cellStyle name="PSInt" xfId="262"/>
    <cellStyle name="PSSpacer" xfId="263"/>
    <cellStyle name="PStest" xfId="264"/>
    <cellStyle name="R00A" xfId="265"/>
    <cellStyle name="R00B" xfId="266"/>
    <cellStyle name="R00L" xfId="267"/>
    <cellStyle name="R01A" xfId="268"/>
    <cellStyle name="R01B" xfId="269"/>
    <cellStyle name="R01H" xfId="270"/>
    <cellStyle name="R01L" xfId="271"/>
    <cellStyle name="R02A" xfId="272"/>
    <cellStyle name="R02B" xfId="273"/>
    <cellStyle name="R02H" xfId="274"/>
    <cellStyle name="R02L" xfId="275"/>
    <cellStyle name="R03A" xfId="276"/>
    <cellStyle name="R03B" xfId="277"/>
    <cellStyle name="R03H" xfId="278"/>
    <cellStyle name="R03L" xfId="279"/>
    <cellStyle name="R04A" xfId="280"/>
    <cellStyle name="R04B" xfId="281"/>
    <cellStyle name="R04H" xfId="282"/>
    <cellStyle name="R04L" xfId="283"/>
    <cellStyle name="R05A" xfId="284"/>
    <cellStyle name="R05B" xfId="285"/>
    <cellStyle name="R05H" xfId="286"/>
    <cellStyle name="R05L" xfId="287"/>
    <cellStyle name="R06A" xfId="288"/>
    <cellStyle name="R06B" xfId="289"/>
    <cellStyle name="R06H" xfId="290"/>
    <cellStyle name="R06L" xfId="291"/>
    <cellStyle name="R07A" xfId="292"/>
    <cellStyle name="R07B" xfId="293"/>
    <cellStyle name="R07H" xfId="294"/>
    <cellStyle name="R07L" xfId="295"/>
    <cellStyle name="rborder" xfId="296"/>
    <cellStyle name="red" xfId="297"/>
    <cellStyle name="s_HardInc " xfId="298"/>
    <cellStyle name="s_HardInc _ITC Great Plains Formula 1-12-09a" xfId="299"/>
    <cellStyle name="scenario" xfId="300"/>
    <cellStyle name="Sheetmult" xfId="301"/>
    <cellStyle name="Shtmultx" xfId="302"/>
    <cellStyle name="Style 1" xfId="303"/>
    <cellStyle name="STYLE1" xfId="304"/>
    <cellStyle name="STYLE2" xfId="305"/>
    <cellStyle name="TableHeading" xfId="306"/>
    <cellStyle name="tb" xfId="307"/>
    <cellStyle name="Tickmark" xfId="308"/>
    <cellStyle name="Title1" xfId="309"/>
    <cellStyle name="top" xfId="310"/>
    <cellStyle name="w" xfId="311"/>
    <cellStyle name="XComma" xfId="312"/>
    <cellStyle name="XComma 0.0" xfId="313"/>
    <cellStyle name="XComma 0.00" xfId="314"/>
    <cellStyle name="XComma 0.000" xfId="315"/>
    <cellStyle name="XCurrency" xfId="316"/>
    <cellStyle name="XCurrency 0.0" xfId="317"/>
    <cellStyle name="XCurrency 0.00" xfId="318"/>
    <cellStyle name="XCurrency 0.000" xfId="319"/>
    <cellStyle name="yra" xfId="320"/>
    <cellStyle name="yrActual" xfId="321"/>
    <cellStyle name="yre" xfId="322"/>
    <cellStyle name="yrExpect" xfId="32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441960</xdr:colOff>
      <xdr:row>0</xdr:row>
      <xdr:rowOff>22860</xdr:rowOff>
    </xdr:from>
    <xdr:to>
      <xdr:col>3</xdr:col>
      <xdr:colOff>4107180</xdr:colOff>
      <xdr:row>4</xdr:row>
      <xdr:rowOff>30480</xdr:rowOff>
    </xdr:to>
    <xdr:sp macro="" textlink="">
      <xdr:nvSpPr>
        <xdr:cNvPr id="2" name="TextBox 1"/>
        <xdr:cNvSpPr txBox="1"/>
      </xdr:nvSpPr>
      <xdr:spPr>
        <a:xfrm>
          <a:off x="6088380" y="22860"/>
          <a:ext cx="3665220" cy="982980"/>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a:t>BASIC WORKSHEET</a:t>
          </a:r>
        </a:p>
        <a:p>
          <a:pPr algn="ctr"/>
          <a:r>
            <a:rPr lang="en-US" sz="1200" baseline="0"/>
            <a:t>TU first becomes effective in 2013</a:t>
          </a:r>
        </a:p>
        <a:p>
          <a:pPr algn="ctr"/>
          <a:endParaRPr lang="en-US" sz="1100"/>
        </a:p>
      </xdr:txBody>
    </xdr:sp>
    <xdr:clientData/>
  </xdr:twoCellAnchor>
  <xdr:twoCellAnchor editAs="oneCell">
    <xdr:from>
      <xdr:col>3</xdr:col>
      <xdr:colOff>1280160</xdr:colOff>
      <xdr:row>3</xdr:row>
      <xdr:rowOff>30480</xdr:rowOff>
    </xdr:from>
    <xdr:to>
      <xdr:col>3</xdr:col>
      <xdr:colOff>1280160</xdr:colOff>
      <xdr:row>4</xdr:row>
      <xdr:rowOff>7620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6926580" y="762000"/>
          <a:ext cx="1996440" cy="18288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R341"/>
  <sheetViews>
    <sheetView zoomScale="90" zoomScaleNormal="90" zoomScaleSheetLayoutView="85" workbookViewId="0">
      <selection sqref="A1:Q342"/>
    </sheetView>
  </sheetViews>
  <sheetFormatPr defaultColWidth="8.88671875" defaultRowHeight="15.75"/>
  <cols>
    <col min="1" max="1" width="6" style="6" customWidth="1"/>
    <col min="2" max="2" width="28.44140625" style="6" customWidth="1"/>
    <col min="3" max="3" width="32.5546875" style="6" customWidth="1"/>
    <col min="4" max="4" width="17.5546875" style="6" customWidth="1"/>
    <col min="5" max="5" width="5.6640625" style="6" customWidth="1"/>
    <col min="6" max="6" width="4.6640625" style="6" customWidth="1"/>
    <col min="7" max="7" width="9.33203125" style="6" customWidth="1"/>
    <col min="8" max="8" width="3.88671875" style="6" customWidth="1"/>
    <col min="9" max="9" width="15" style="6" customWidth="1"/>
    <col min="10" max="10" width="2.109375" style="6" customWidth="1"/>
    <col min="11" max="11" width="11.5546875" style="6" customWidth="1"/>
    <col min="12" max="13" width="8.88671875" style="6"/>
    <col min="14" max="14" width="16.77734375" style="6" customWidth="1"/>
    <col min="15" max="16384" width="8.88671875" style="6"/>
  </cols>
  <sheetData>
    <row r="1" spans="1:18">
      <c r="K1" s="7" t="s">
        <v>302</v>
      </c>
      <c r="N1" s="8"/>
      <c r="O1" s="8"/>
      <c r="P1" s="8"/>
      <c r="Q1" s="8"/>
      <c r="R1" s="8"/>
    </row>
    <row r="2" spans="1:18">
      <c r="B2" s="9"/>
      <c r="C2" s="9"/>
      <c r="D2" s="10"/>
      <c r="E2" s="9"/>
      <c r="F2" s="9"/>
      <c r="G2" s="9"/>
      <c r="H2" s="11"/>
      <c r="I2" s="11"/>
      <c r="K2" s="12" t="s">
        <v>186</v>
      </c>
      <c r="L2" s="11"/>
      <c r="N2" s="8"/>
      <c r="O2" s="8"/>
      <c r="P2" s="8"/>
      <c r="Q2" s="8"/>
      <c r="R2" s="8"/>
    </row>
    <row r="3" spans="1:18">
      <c r="B3" s="9"/>
      <c r="C3" s="9"/>
      <c r="D3" s="10"/>
      <c r="E3" s="9"/>
      <c r="F3" s="9"/>
      <c r="G3" s="9"/>
      <c r="H3" s="11"/>
      <c r="I3" s="11"/>
      <c r="J3" s="11"/>
      <c r="K3" s="13"/>
      <c r="L3" s="11"/>
      <c r="N3" s="8"/>
      <c r="O3" s="8"/>
      <c r="P3" s="8"/>
      <c r="Q3" s="8"/>
      <c r="R3" s="8"/>
    </row>
    <row r="4" spans="1:18">
      <c r="B4" s="9" t="s">
        <v>0</v>
      </c>
      <c r="C4" s="9"/>
      <c r="D4" s="10" t="s">
        <v>1</v>
      </c>
      <c r="E4" s="9"/>
      <c r="F4" s="9"/>
      <c r="G4" s="9"/>
      <c r="H4" s="14"/>
      <c r="I4" s="15"/>
      <c r="J4" s="14"/>
      <c r="K4" s="16" t="s">
        <v>2</v>
      </c>
      <c r="L4" s="11"/>
      <c r="N4" s="8"/>
      <c r="O4" s="8"/>
      <c r="P4" s="8"/>
      <c r="Q4" s="8"/>
      <c r="R4" s="8"/>
    </row>
    <row r="5" spans="1:18">
      <c r="B5" s="9"/>
      <c r="C5" s="17" t="s">
        <v>3</v>
      </c>
      <c r="D5" s="17" t="s">
        <v>4</v>
      </c>
      <c r="E5" s="17"/>
      <c r="F5" s="17"/>
      <c r="G5" s="17"/>
      <c r="H5" s="11"/>
      <c r="I5" s="11"/>
      <c r="J5" s="11"/>
      <c r="K5" s="11"/>
      <c r="L5" s="11"/>
      <c r="N5" s="18"/>
      <c r="O5" s="18"/>
      <c r="P5" s="18"/>
      <c r="Q5" s="19"/>
      <c r="R5" s="19"/>
    </row>
    <row r="6" spans="1:18">
      <c r="B6" s="11"/>
      <c r="C6" s="11"/>
      <c r="D6" s="11"/>
      <c r="E6" s="11"/>
      <c r="F6" s="11"/>
      <c r="G6" s="11"/>
      <c r="H6" s="11"/>
      <c r="I6" s="11"/>
      <c r="J6" s="11"/>
      <c r="K6" s="11"/>
      <c r="L6" s="11"/>
      <c r="N6" s="20"/>
      <c r="O6" s="20"/>
      <c r="P6" s="20"/>
      <c r="Q6" s="20"/>
      <c r="R6" s="20"/>
    </row>
    <row r="7" spans="1:18">
      <c r="A7" s="13"/>
      <c r="B7" s="11"/>
      <c r="C7" s="11"/>
      <c r="D7" s="21" t="s">
        <v>5</v>
      </c>
      <c r="E7" s="14"/>
      <c r="F7" s="11"/>
      <c r="G7" s="11"/>
      <c r="H7" s="11"/>
      <c r="I7" s="11"/>
      <c r="J7" s="11"/>
      <c r="K7" s="11"/>
      <c r="L7" s="11"/>
      <c r="N7" s="20"/>
      <c r="O7" s="20"/>
      <c r="P7" s="20"/>
      <c r="Q7" s="20"/>
      <c r="R7" s="20"/>
    </row>
    <row r="8" spans="1:18">
      <c r="A8" s="13"/>
      <c r="B8" s="11"/>
      <c r="C8" s="11"/>
      <c r="D8" s="22"/>
      <c r="E8" s="11"/>
      <c r="F8" s="11"/>
      <c r="G8" s="11"/>
      <c r="H8" s="11"/>
      <c r="I8" s="11"/>
      <c r="J8" s="11"/>
      <c r="K8" s="11"/>
      <c r="L8" s="11"/>
    </row>
    <row r="9" spans="1:18">
      <c r="A9" s="13" t="s">
        <v>6</v>
      </c>
      <c r="B9" s="11"/>
      <c r="C9" s="11"/>
      <c r="D9" s="22"/>
      <c r="E9" s="11"/>
      <c r="F9" s="11"/>
      <c r="G9" s="11"/>
      <c r="H9" s="11"/>
      <c r="I9" s="13" t="s">
        <v>7</v>
      </c>
      <c r="J9" s="11"/>
      <c r="K9" s="11"/>
      <c r="L9" s="11"/>
    </row>
    <row r="10" spans="1:18" ht="16.5" thickBot="1">
      <c r="A10" s="23" t="s">
        <v>8</v>
      </c>
      <c r="B10" s="11"/>
      <c r="C10" s="11"/>
      <c r="D10" s="11"/>
      <c r="E10" s="11"/>
      <c r="F10" s="11"/>
      <c r="G10" s="11"/>
      <c r="H10" s="11"/>
      <c r="I10" s="23" t="s">
        <v>9</v>
      </c>
      <c r="J10" s="11"/>
      <c r="K10" s="11"/>
      <c r="L10" s="11"/>
    </row>
    <row r="11" spans="1:18">
      <c r="A11" s="13">
        <v>1</v>
      </c>
      <c r="B11" s="11" t="s">
        <v>250</v>
      </c>
      <c r="C11" s="11"/>
      <c r="D11" s="24"/>
      <c r="E11" s="11"/>
      <c r="F11" s="11"/>
      <c r="G11" s="11"/>
      <c r="H11" s="11"/>
      <c r="I11" s="25">
        <f>+I201</f>
        <v>0</v>
      </c>
      <c r="J11" s="11"/>
      <c r="K11" s="11"/>
      <c r="L11" s="11"/>
      <c r="N11" s="11"/>
      <c r="O11" s="11"/>
      <c r="P11" s="11"/>
    </row>
    <row r="12" spans="1:18">
      <c r="A12" s="13"/>
      <c r="B12" s="11"/>
      <c r="C12" s="11"/>
      <c r="D12" s="11"/>
      <c r="E12" s="11"/>
      <c r="F12" s="11"/>
      <c r="G12" s="11"/>
      <c r="H12" s="11"/>
      <c r="I12" s="24"/>
      <c r="J12" s="11"/>
      <c r="K12" s="11"/>
      <c r="L12" s="11"/>
      <c r="N12" s="11"/>
      <c r="O12" s="11"/>
      <c r="P12" s="11"/>
    </row>
    <row r="13" spans="1:18" ht="16.5" thickBot="1">
      <c r="A13" s="13" t="s">
        <v>3</v>
      </c>
      <c r="B13" s="9" t="s">
        <v>10</v>
      </c>
      <c r="C13" s="17" t="s">
        <v>177</v>
      </c>
      <c r="D13" s="23" t="s">
        <v>11</v>
      </c>
      <c r="E13" s="17"/>
      <c r="F13" s="26" t="s">
        <v>12</v>
      </c>
      <c r="G13" s="26"/>
      <c r="H13" s="11"/>
      <c r="I13" s="24"/>
      <c r="J13" s="11"/>
      <c r="K13" s="11"/>
      <c r="L13" s="11"/>
      <c r="N13" s="11"/>
      <c r="O13" s="11"/>
      <c r="P13" s="11"/>
    </row>
    <row r="14" spans="1:18">
      <c r="A14" s="13">
        <v>2</v>
      </c>
      <c r="B14" s="9" t="s">
        <v>13</v>
      </c>
      <c r="C14" s="17" t="s">
        <v>170</v>
      </c>
      <c r="D14" s="17">
        <f>I261</f>
        <v>0</v>
      </c>
      <c r="E14" s="17"/>
      <c r="F14" s="17" t="s">
        <v>14</v>
      </c>
      <c r="G14" s="27">
        <f>I220</f>
        <v>0</v>
      </c>
      <c r="H14" s="17"/>
      <c r="I14" s="17">
        <f>+G14*D14</f>
        <v>0</v>
      </c>
      <c r="J14" s="11"/>
      <c r="K14" s="11"/>
      <c r="L14" s="11"/>
      <c r="N14" s="11"/>
      <c r="O14" s="11"/>
      <c r="P14" s="11"/>
    </row>
    <row r="15" spans="1:18">
      <c r="A15" s="13">
        <v>3</v>
      </c>
      <c r="B15" s="9" t="s">
        <v>194</v>
      </c>
      <c r="C15" s="17" t="s">
        <v>171</v>
      </c>
      <c r="D15" s="17">
        <f>I268</f>
        <v>0</v>
      </c>
      <c r="E15" s="17"/>
      <c r="F15" s="17" t="str">
        <f>+F14</f>
        <v>TP</v>
      </c>
      <c r="G15" s="27">
        <f>+G14</f>
        <v>0</v>
      </c>
      <c r="H15" s="17"/>
      <c r="I15" s="17">
        <f>+G15*D15</f>
        <v>0</v>
      </c>
      <c r="J15" s="11"/>
      <c r="K15" s="11"/>
      <c r="N15" s="11"/>
      <c r="O15" s="11"/>
      <c r="P15" s="11"/>
    </row>
    <row r="16" spans="1:18">
      <c r="A16" s="13">
        <v>4</v>
      </c>
      <c r="B16" s="9" t="s">
        <v>15</v>
      </c>
      <c r="C16" s="17"/>
      <c r="D16" s="28">
        <v>0</v>
      </c>
      <c r="E16" s="17"/>
      <c r="F16" s="17" t="s">
        <v>14</v>
      </c>
      <c r="G16" s="27">
        <f>+G14</f>
        <v>0</v>
      </c>
      <c r="H16" s="17"/>
      <c r="I16" s="17">
        <f>+G16*D16</f>
        <v>0</v>
      </c>
      <c r="J16" s="11"/>
      <c r="K16" s="11"/>
      <c r="L16" s="29"/>
      <c r="N16" s="11"/>
      <c r="O16" s="11"/>
      <c r="P16" s="11"/>
    </row>
    <row r="17" spans="1:16" ht="16.5" thickBot="1">
      <c r="A17" s="13">
        <v>5</v>
      </c>
      <c r="B17" s="9" t="s">
        <v>16</v>
      </c>
      <c r="C17" s="17"/>
      <c r="D17" s="28">
        <v>0</v>
      </c>
      <c r="E17" s="17"/>
      <c r="F17" s="17" t="s">
        <v>14</v>
      </c>
      <c r="G17" s="27">
        <f>+G14</f>
        <v>0</v>
      </c>
      <c r="H17" s="17"/>
      <c r="I17" s="30">
        <f>+G17*D17</f>
        <v>0</v>
      </c>
      <c r="J17" s="11"/>
      <c r="K17" s="11"/>
      <c r="L17" s="29"/>
      <c r="N17" s="11"/>
      <c r="O17" s="11"/>
      <c r="P17" s="11"/>
    </row>
    <row r="18" spans="1:16">
      <c r="A18" s="13">
        <v>6</v>
      </c>
      <c r="B18" s="9" t="s">
        <v>17</v>
      </c>
      <c r="C18" s="11"/>
      <c r="D18" s="31" t="s">
        <v>3</v>
      </c>
      <c r="E18" s="17"/>
      <c r="F18" s="17"/>
      <c r="G18" s="27"/>
      <c r="H18" s="17"/>
      <c r="I18" s="17">
        <f>SUM(I14:I17)</f>
        <v>0</v>
      </c>
      <c r="J18" s="11"/>
      <c r="K18" s="11"/>
      <c r="L18" s="11"/>
      <c r="N18" s="11"/>
      <c r="O18" s="11"/>
      <c r="P18" s="11"/>
    </row>
    <row r="19" spans="1:16">
      <c r="A19" s="13"/>
      <c r="B19" s="9"/>
      <c r="C19" s="11"/>
      <c r="I19" s="17"/>
      <c r="J19" s="11"/>
      <c r="K19" s="11"/>
      <c r="L19" s="11"/>
      <c r="N19" s="11"/>
      <c r="O19" s="11"/>
      <c r="P19" s="11"/>
    </row>
    <row r="20" spans="1:16">
      <c r="A20" s="13" t="s">
        <v>304</v>
      </c>
      <c r="B20" s="9" t="s">
        <v>305</v>
      </c>
      <c r="I20" s="32">
        <v>0</v>
      </c>
      <c r="J20" s="11"/>
      <c r="K20" s="11"/>
      <c r="L20" s="11"/>
      <c r="N20" s="11"/>
      <c r="O20" s="11"/>
      <c r="P20" s="11"/>
    </row>
    <row r="21" spans="1:16">
      <c r="A21" s="13" t="s">
        <v>306</v>
      </c>
      <c r="B21" s="9" t="s">
        <v>307</v>
      </c>
      <c r="I21" s="32">
        <v>0</v>
      </c>
      <c r="J21" s="11"/>
      <c r="K21" s="11"/>
      <c r="L21" s="11"/>
      <c r="N21" s="11"/>
      <c r="O21" s="11"/>
      <c r="P21" s="11"/>
    </row>
    <row r="22" spans="1:16" ht="16.5" thickBot="1">
      <c r="A22" s="13" t="s">
        <v>308</v>
      </c>
      <c r="B22" s="9" t="s">
        <v>309</v>
      </c>
      <c r="I22" s="33">
        <f>I20+I21</f>
        <v>0</v>
      </c>
      <c r="J22" s="11"/>
      <c r="K22" s="11"/>
      <c r="L22" s="11"/>
      <c r="N22" s="11"/>
      <c r="O22" s="11"/>
      <c r="P22" s="11"/>
    </row>
    <row r="23" spans="1:16">
      <c r="A23" s="13"/>
      <c r="B23" s="9"/>
      <c r="C23" s="11"/>
      <c r="I23" s="17"/>
      <c r="J23" s="11"/>
      <c r="K23" s="11"/>
      <c r="L23" s="11"/>
      <c r="N23" s="11"/>
      <c r="O23" s="11"/>
      <c r="P23" s="11"/>
    </row>
    <row r="24" spans="1:16" ht="16.5" thickBot="1">
      <c r="A24" s="13">
        <v>7</v>
      </c>
      <c r="B24" s="9" t="s">
        <v>18</v>
      </c>
      <c r="C24" s="11" t="s">
        <v>316</v>
      </c>
      <c r="D24" s="31" t="s">
        <v>3</v>
      </c>
      <c r="E24" s="17"/>
      <c r="F24" s="17"/>
      <c r="G24" s="17"/>
      <c r="H24" s="17"/>
      <c r="I24" s="34">
        <f>+I11-I18+I22</f>
        <v>0</v>
      </c>
      <c r="J24" s="11"/>
      <c r="K24" s="11"/>
      <c r="L24" s="11"/>
      <c r="N24" s="11"/>
      <c r="O24" s="11"/>
      <c r="P24" s="11"/>
    </row>
    <row r="25" spans="1:16" ht="16.5" thickTop="1">
      <c r="A25" s="13"/>
      <c r="B25" s="9"/>
      <c r="C25" s="17"/>
      <c r="I25" s="17"/>
      <c r="J25" s="11"/>
      <c r="K25" s="11"/>
      <c r="L25" s="11"/>
      <c r="N25" s="11"/>
      <c r="O25" s="11"/>
      <c r="P25" s="11"/>
    </row>
    <row r="26" spans="1:16">
      <c r="A26" s="13" t="s">
        <v>3</v>
      </c>
      <c r="B26" s="9" t="s">
        <v>19</v>
      </c>
      <c r="C26" s="11"/>
      <c r="D26" s="24"/>
      <c r="E26" s="11"/>
      <c r="F26" s="11"/>
      <c r="G26" s="11"/>
      <c r="H26" s="11"/>
      <c r="I26" s="24"/>
      <c r="J26" s="11"/>
      <c r="K26" s="11"/>
      <c r="L26" s="11"/>
      <c r="N26" s="11"/>
      <c r="O26" s="11"/>
      <c r="P26" s="11"/>
    </row>
    <row r="27" spans="1:16">
      <c r="A27" s="13">
        <v>8</v>
      </c>
      <c r="B27" s="9" t="s">
        <v>20</v>
      </c>
      <c r="D27" s="24"/>
      <c r="E27" s="11"/>
      <c r="F27" s="11"/>
      <c r="G27" s="11" t="s">
        <v>21</v>
      </c>
      <c r="H27" s="11"/>
      <c r="I27" s="28">
        <v>0</v>
      </c>
      <c r="J27" s="11"/>
      <c r="K27" s="11"/>
      <c r="L27" s="35"/>
      <c r="O27" s="11"/>
      <c r="P27" s="11"/>
    </row>
    <row r="28" spans="1:16">
      <c r="A28" s="13">
        <v>9</v>
      </c>
      <c r="B28" s="9" t="s">
        <v>22</v>
      </c>
      <c r="C28" s="17"/>
      <c r="D28" s="17"/>
      <c r="E28" s="17"/>
      <c r="F28" s="17"/>
      <c r="G28" s="17" t="s">
        <v>23</v>
      </c>
      <c r="H28" s="17"/>
      <c r="I28" s="28">
        <v>0</v>
      </c>
      <c r="J28" s="11"/>
      <c r="K28" s="11"/>
      <c r="L28" s="11"/>
      <c r="O28" s="11"/>
      <c r="P28" s="11"/>
    </row>
    <row r="29" spans="1:16">
      <c r="A29" s="13">
        <v>10</v>
      </c>
      <c r="B29" s="9" t="s">
        <v>24</v>
      </c>
      <c r="C29" s="11"/>
      <c r="D29" s="11"/>
      <c r="E29" s="11"/>
      <c r="F29" s="11"/>
      <c r="G29" s="11" t="s">
        <v>25</v>
      </c>
      <c r="H29" s="11"/>
      <c r="I29" s="28">
        <v>0</v>
      </c>
      <c r="J29" s="11"/>
      <c r="K29" s="11"/>
      <c r="L29" s="11"/>
      <c r="O29" s="11"/>
      <c r="P29" s="11"/>
    </row>
    <row r="30" spans="1:16">
      <c r="A30" s="13">
        <v>11</v>
      </c>
      <c r="B30" s="36" t="s">
        <v>26</v>
      </c>
      <c r="C30" s="11"/>
      <c r="D30" s="11"/>
      <c r="E30" s="11"/>
      <c r="F30" s="11"/>
      <c r="G30" s="11" t="s">
        <v>27</v>
      </c>
      <c r="H30" s="11"/>
      <c r="I30" s="28">
        <v>0</v>
      </c>
      <c r="J30" s="11"/>
      <c r="K30" s="11"/>
      <c r="L30" s="11"/>
      <c r="O30" s="11"/>
      <c r="P30" s="11"/>
    </row>
    <row r="31" spans="1:16">
      <c r="A31" s="13">
        <v>12</v>
      </c>
      <c r="B31" s="36" t="s">
        <v>28</v>
      </c>
      <c r="C31" s="11"/>
      <c r="D31" s="11"/>
      <c r="E31" s="11"/>
      <c r="F31" s="11"/>
      <c r="G31" s="11"/>
      <c r="H31" s="11"/>
      <c r="I31" s="28">
        <v>0</v>
      </c>
      <c r="J31" s="11"/>
      <c r="K31" s="11"/>
      <c r="L31" s="11"/>
      <c r="O31" s="11"/>
      <c r="P31" s="11"/>
    </row>
    <row r="32" spans="1:16">
      <c r="A32" s="13">
        <v>13</v>
      </c>
      <c r="B32" s="36" t="s">
        <v>178</v>
      </c>
      <c r="C32" s="11"/>
      <c r="D32" s="11"/>
      <c r="E32" s="11"/>
      <c r="F32" s="11"/>
      <c r="G32" s="11"/>
      <c r="H32" s="11"/>
      <c r="I32" s="37">
        <v>0</v>
      </c>
      <c r="J32" s="11"/>
      <c r="K32" s="11"/>
      <c r="L32" s="11"/>
      <c r="O32" s="11"/>
      <c r="P32" s="11"/>
    </row>
    <row r="33" spans="1:16" ht="16.5" thickBot="1">
      <c r="A33" s="13">
        <v>14</v>
      </c>
      <c r="B33" s="9" t="s">
        <v>172</v>
      </c>
      <c r="C33" s="11"/>
      <c r="D33" s="11"/>
      <c r="E33" s="11"/>
      <c r="F33" s="11"/>
      <c r="G33" s="11"/>
      <c r="H33" s="11"/>
      <c r="I33" s="38">
        <v>0</v>
      </c>
      <c r="J33" s="11"/>
      <c r="K33" s="11"/>
      <c r="L33" s="11"/>
      <c r="O33" s="11"/>
      <c r="P33" s="11"/>
    </row>
    <row r="34" spans="1:16">
      <c r="A34" s="13">
        <v>15</v>
      </c>
      <c r="B34" s="9" t="s">
        <v>211</v>
      </c>
      <c r="C34" s="11"/>
      <c r="D34" s="11"/>
      <c r="E34" s="11"/>
      <c r="F34" s="11"/>
      <c r="G34" s="11"/>
      <c r="H34" s="11"/>
      <c r="I34" s="24">
        <f>SUM(I27:I33)</f>
        <v>0</v>
      </c>
      <c r="J34" s="11"/>
      <c r="K34" s="11"/>
      <c r="L34" s="11"/>
      <c r="O34" s="11"/>
      <c r="P34" s="11"/>
    </row>
    <row r="35" spans="1:16">
      <c r="A35" s="13"/>
      <c r="B35" s="9"/>
      <c r="C35" s="11"/>
      <c r="D35" s="11"/>
      <c r="E35" s="11"/>
      <c r="F35" s="11"/>
      <c r="G35" s="11"/>
      <c r="H35" s="11"/>
      <c r="I35" s="24"/>
      <c r="J35" s="11"/>
      <c r="K35" s="11"/>
      <c r="L35" s="11"/>
      <c r="N35" s="11"/>
      <c r="O35" s="11"/>
      <c r="P35" s="11"/>
    </row>
    <row r="36" spans="1:16">
      <c r="A36" s="13">
        <v>16</v>
      </c>
      <c r="B36" s="9" t="s">
        <v>29</v>
      </c>
      <c r="C36" s="11" t="s">
        <v>210</v>
      </c>
      <c r="D36" s="39">
        <f>IF(I34&gt;0,I24/I34,0)</f>
        <v>0</v>
      </c>
      <c r="E36" s="11"/>
      <c r="F36" s="11"/>
      <c r="G36" s="11"/>
      <c r="H36" s="11"/>
      <c r="J36" s="11"/>
      <c r="K36" s="11"/>
      <c r="L36" s="11"/>
      <c r="N36" s="11"/>
      <c r="O36" s="11"/>
      <c r="P36" s="11"/>
    </row>
    <row r="37" spans="1:16">
      <c r="A37" s="13">
        <v>17</v>
      </c>
      <c r="B37" s="9" t="s">
        <v>303</v>
      </c>
      <c r="C37" s="11"/>
      <c r="D37" s="39">
        <f>+D36/12</f>
        <v>0</v>
      </c>
      <c r="E37" s="11"/>
      <c r="F37" s="11"/>
      <c r="G37" s="11"/>
      <c r="H37" s="11"/>
      <c r="J37" s="11"/>
      <c r="K37" s="11"/>
      <c r="L37" s="11"/>
      <c r="N37" s="11"/>
      <c r="O37" s="11"/>
      <c r="P37" s="11"/>
    </row>
    <row r="38" spans="1:16">
      <c r="A38" s="13"/>
      <c r="B38" s="9"/>
      <c r="C38" s="11"/>
      <c r="D38" s="39"/>
      <c r="E38" s="11"/>
      <c r="F38" s="11"/>
      <c r="G38" s="11"/>
      <c r="H38" s="11"/>
      <c r="J38" s="11"/>
      <c r="K38" s="11"/>
      <c r="L38" s="11"/>
      <c r="N38" s="11"/>
      <c r="O38" s="11"/>
      <c r="P38" s="11"/>
    </row>
    <row r="39" spans="1:16">
      <c r="A39" s="13"/>
      <c r="B39" s="9"/>
      <c r="C39" s="11"/>
      <c r="D39" s="40" t="s">
        <v>30</v>
      </c>
      <c r="E39" s="11"/>
      <c r="F39" s="11"/>
      <c r="G39" s="11"/>
      <c r="H39" s="11"/>
      <c r="I39" s="41" t="s">
        <v>31</v>
      </c>
      <c r="J39" s="11"/>
      <c r="K39" s="11"/>
      <c r="L39" s="11"/>
      <c r="N39" s="11"/>
      <c r="O39" s="11"/>
      <c r="P39" s="11"/>
    </row>
    <row r="40" spans="1:16">
      <c r="A40" s="13">
        <v>18</v>
      </c>
      <c r="B40" s="9" t="s">
        <v>32</v>
      </c>
      <c r="C40" s="11" t="s">
        <v>212</v>
      </c>
      <c r="D40" s="39">
        <f>+D36/52</f>
        <v>0</v>
      </c>
      <c r="E40" s="11"/>
      <c r="F40" s="11"/>
      <c r="G40" s="11"/>
      <c r="H40" s="11"/>
      <c r="I40" s="42">
        <f>+D36/52</f>
        <v>0</v>
      </c>
      <c r="J40" s="11"/>
      <c r="K40" s="11"/>
      <c r="L40" s="11"/>
      <c r="N40" s="11"/>
      <c r="O40" s="11"/>
      <c r="P40" s="11"/>
    </row>
    <row r="41" spans="1:16">
      <c r="A41" s="13">
        <v>19</v>
      </c>
      <c r="B41" s="9" t="s">
        <v>33</v>
      </c>
      <c r="C41" s="11" t="s">
        <v>251</v>
      </c>
      <c r="D41" s="39">
        <f>+D36/260</f>
        <v>0</v>
      </c>
      <c r="E41" s="11" t="s">
        <v>34</v>
      </c>
      <c r="G41" s="11"/>
      <c r="H41" s="11"/>
      <c r="I41" s="42">
        <f>+D36/365</f>
        <v>0</v>
      </c>
      <c r="J41" s="11"/>
      <c r="K41" s="11"/>
      <c r="L41" s="11"/>
      <c r="N41" s="11"/>
      <c r="O41" s="11"/>
      <c r="P41" s="11"/>
    </row>
    <row r="42" spans="1:16">
      <c r="A42" s="13">
        <v>20</v>
      </c>
      <c r="B42" s="9" t="s">
        <v>35</v>
      </c>
      <c r="C42" s="11" t="s">
        <v>252</v>
      </c>
      <c r="D42" s="39">
        <f>+D36/4160*1000</f>
        <v>0</v>
      </c>
      <c r="E42" s="11" t="s">
        <v>36</v>
      </c>
      <c r="G42" s="11"/>
      <c r="H42" s="11"/>
      <c r="I42" s="42">
        <f>+D36/8760*1000</f>
        <v>0</v>
      </c>
      <c r="J42" s="11"/>
      <c r="K42" s="11" t="s">
        <v>3</v>
      </c>
      <c r="L42" s="11"/>
      <c r="N42" s="11"/>
      <c r="O42" s="11"/>
      <c r="P42" s="11"/>
    </row>
    <row r="43" spans="1:16">
      <c r="A43" s="13"/>
      <c r="B43" s="9"/>
      <c r="C43" s="11" t="s">
        <v>37</v>
      </c>
      <c r="D43" s="11"/>
      <c r="E43" s="11" t="s">
        <v>38</v>
      </c>
      <c r="G43" s="11"/>
      <c r="H43" s="11"/>
      <c r="J43" s="11"/>
      <c r="K43" s="11" t="s">
        <v>3</v>
      </c>
      <c r="L43" s="11"/>
      <c r="N43" s="11"/>
      <c r="O43" s="11"/>
      <c r="P43" s="11"/>
    </row>
    <row r="44" spans="1:16">
      <c r="A44" s="13"/>
      <c r="B44" s="9"/>
      <c r="C44" s="11"/>
      <c r="D44" s="11"/>
      <c r="E44" s="11"/>
      <c r="G44" s="11"/>
      <c r="H44" s="11"/>
      <c r="J44" s="11"/>
      <c r="K44" s="11" t="s">
        <v>3</v>
      </c>
      <c r="L44" s="11"/>
      <c r="N44" s="11"/>
      <c r="O44" s="11"/>
      <c r="P44" s="11"/>
    </row>
    <row r="45" spans="1:16">
      <c r="A45" s="13">
        <v>21</v>
      </c>
      <c r="B45" s="9" t="s">
        <v>213</v>
      </c>
      <c r="C45" s="11" t="s">
        <v>205</v>
      </c>
      <c r="D45" s="43">
        <v>0</v>
      </c>
      <c r="E45" s="44" t="s">
        <v>39</v>
      </c>
      <c r="F45" s="44"/>
      <c r="G45" s="44"/>
      <c r="H45" s="44"/>
      <c r="I45" s="44">
        <f>D45</f>
        <v>0</v>
      </c>
      <c r="J45" s="44" t="s">
        <v>39</v>
      </c>
      <c r="K45" s="11"/>
      <c r="L45" s="11"/>
      <c r="N45" s="11"/>
      <c r="O45" s="11"/>
      <c r="P45" s="11"/>
    </row>
    <row r="46" spans="1:16">
      <c r="A46" s="13">
        <v>22</v>
      </c>
      <c r="B46" s="9"/>
      <c r="C46" s="11"/>
      <c r="D46" s="43">
        <v>0</v>
      </c>
      <c r="E46" s="44" t="s">
        <v>40</v>
      </c>
      <c r="F46" s="44"/>
      <c r="G46" s="44"/>
      <c r="H46" s="44"/>
      <c r="I46" s="44">
        <f>D46</f>
        <v>0</v>
      </c>
      <c r="J46" s="44" t="s">
        <v>40</v>
      </c>
      <c r="K46" s="11"/>
      <c r="L46" s="11"/>
      <c r="N46" s="11"/>
      <c r="O46" s="11"/>
      <c r="P46" s="11"/>
    </row>
    <row r="47" spans="1:16">
      <c r="J47" s="11"/>
      <c r="K47" s="11"/>
      <c r="L47" s="11"/>
      <c r="N47" s="11"/>
      <c r="O47" s="11"/>
      <c r="P47" s="11"/>
    </row>
    <row r="48" spans="1:16">
      <c r="J48" s="11"/>
      <c r="K48" s="11"/>
      <c r="L48" s="11"/>
      <c r="N48" s="11"/>
      <c r="O48" s="11"/>
      <c r="P48" s="11"/>
    </row>
    <row r="49" spans="10:16">
      <c r="J49" s="11"/>
      <c r="K49" s="11"/>
      <c r="L49" s="11"/>
      <c r="N49" s="11"/>
      <c r="O49" s="11"/>
      <c r="P49" s="11"/>
    </row>
    <row r="50" spans="10:16">
      <c r="J50" s="11"/>
      <c r="K50" s="11"/>
      <c r="L50" s="11"/>
      <c r="N50" s="11"/>
      <c r="O50" s="11"/>
      <c r="P50" s="11"/>
    </row>
    <row r="51" spans="10:16">
      <c r="J51" s="11"/>
      <c r="K51" s="11"/>
      <c r="L51" s="11"/>
      <c r="N51" s="11"/>
      <c r="O51" s="11"/>
      <c r="P51" s="11"/>
    </row>
    <row r="52" spans="10:16">
      <c r="J52" s="11"/>
      <c r="K52" s="11"/>
      <c r="L52" s="11"/>
      <c r="N52" s="11"/>
      <c r="O52" s="11"/>
      <c r="P52" s="11"/>
    </row>
    <row r="53" spans="10:16">
      <c r="J53" s="11"/>
      <c r="K53" s="11"/>
      <c r="L53" s="11"/>
      <c r="N53" s="11"/>
      <c r="O53" s="11"/>
      <c r="P53" s="11"/>
    </row>
    <row r="54" spans="10:16">
      <c r="J54" s="11"/>
      <c r="K54" s="11"/>
      <c r="L54" s="11"/>
      <c r="N54" s="11"/>
      <c r="O54" s="11"/>
      <c r="P54" s="11"/>
    </row>
    <row r="55" spans="10:16">
      <c r="J55" s="11"/>
      <c r="K55" s="11"/>
      <c r="L55" s="11"/>
      <c r="N55" s="11"/>
      <c r="O55" s="11"/>
      <c r="P55" s="11"/>
    </row>
    <row r="56" spans="10:16">
      <c r="J56" s="11"/>
      <c r="K56" s="11"/>
      <c r="L56" s="11"/>
      <c r="N56" s="11"/>
      <c r="O56" s="11"/>
      <c r="P56" s="11"/>
    </row>
    <row r="57" spans="10:16">
      <c r="J57" s="11"/>
      <c r="K57" s="11"/>
      <c r="L57" s="11"/>
      <c r="N57" s="11"/>
      <c r="O57" s="11"/>
      <c r="P57" s="11"/>
    </row>
    <row r="58" spans="10:16">
      <c r="J58" s="11"/>
      <c r="K58" s="11"/>
      <c r="L58" s="11"/>
      <c r="N58" s="11"/>
      <c r="O58" s="11"/>
      <c r="P58" s="11"/>
    </row>
    <row r="59" spans="10:16">
      <c r="J59" s="11"/>
      <c r="K59" s="11"/>
      <c r="L59" s="11"/>
      <c r="N59" s="11"/>
      <c r="O59" s="11"/>
      <c r="P59" s="11"/>
    </row>
    <row r="60" spans="10:16">
      <c r="J60" s="11"/>
      <c r="K60" s="11"/>
      <c r="L60" s="11"/>
      <c r="N60" s="11"/>
      <c r="O60" s="11"/>
      <c r="P60" s="11"/>
    </row>
    <row r="61" spans="10:16">
      <c r="J61" s="11"/>
      <c r="K61" s="11"/>
      <c r="L61" s="11"/>
      <c r="N61" s="11"/>
      <c r="O61" s="11"/>
      <c r="P61" s="11"/>
    </row>
    <row r="62" spans="10:16">
      <c r="J62" s="11"/>
      <c r="K62" s="11"/>
      <c r="L62" s="11"/>
      <c r="N62" s="11"/>
      <c r="O62" s="11"/>
      <c r="P62" s="11"/>
    </row>
    <row r="63" spans="10:16">
      <c r="J63" s="11"/>
      <c r="K63" s="11"/>
      <c r="L63" s="11"/>
      <c r="N63" s="11"/>
      <c r="O63" s="11"/>
      <c r="P63" s="11"/>
    </row>
    <row r="64" spans="10:16">
      <c r="J64" s="11"/>
      <c r="K64" s="11"/>
      <c r="L64" s="11"/>
      <c r="N64" s="11"/>
      <c r="O64" s="11"/>
      <c r="P64" s="11"/>
    </row>
    <row r="65" spans="1:16">
      <c r="J65" s="11"/>
      <c r="K65" s="11"/>
      <c r="L65" s="11"/>
      <c r="N65" s="11"/>
      <c r="O65" s="11"/>
      <c r="P65" s="11"/>
    </row>
    <row r="66" spans="1:16">
      <c r="J66" s="11"/>
      <c r="K66" s="11"/>
      <c r="L66" s="11"/>
      <c r="N66" s="11"/>
      <c r="O66" s="11"/>
      <c r="P66" s="11"/>
    </row>
    <row r="67" spans="1:16">
      <c r="J67" s="11"/>
      <c r="K67" s="11"/>
      <c r="L67" s="11"/>
      <c r="N67" s="11"/>
      <c r="O67" s="11"/>
      <c r="P67" s="11"/>
    </row>
    <row r="68" spans="1:16">
      <c r="J68" s="11"/>
      <c r="K68" s="11"/>
      <c r="L68" s="11"/>
      <c r="N68" s="11"/>
      <c r="O68" s="11"/>
      <c r="P68" s="11"/>
    </row>
    <row r="69" spans="1:16">
      <c r="J69" s="11"/>
      <c r="K69" s="11"/>
      <c r="L69" s="11"/>
      <c r="N69" s="11"/>
      <c r="O69" s="11"/>
      <c r="P69" s="11"/>
    </row>
    <row r="70" spans="1:16">
      <c r="J70" s="11"/>
      <c r="K70" s="11"/>
      <c r="L70" s="11"/>
      <c r="N70" s="11"/>
      <c r="O70" s="11"/>
      <c r="P70" s="11"/>
    </row>
    <row r="71" spans="1:16">
      <c r="J71" s="11"/>
      <c r="K71" s="11"/>
      <c r="L71" s="11"/>
      <c r="N71" s="11"/>
      <c r="O71" s="11"/>
      <c r="P71" s="11"/>
    </row>
    <row r="72" spans="1:16">
      <c r="J72" s="11"/>
      <c r="K72" s="7" t="s">
        <v>302</v>
      </c>
      <c r="L72" s="11"/>
      <c r="N72" s="11"/>
      <c r="O72" s="11"/>
      <c r="P72" s="11"/>
    </row>
    <row r="73" spans="1:16">
      <c r="B73" s="9"/>
      <c r="C73" s="9"/>
      <c r="D73" s="10"/>
      <c r="E73" s="9"/>
      <c r="F73" s="9"/>
      <c r="G73" s="9"/>
      <c r="H73" s="11"/>
      <c r="I73" s="11"/>
      <c r="K73" s="12" t="s">
        <v>187</v>
      </c>
      <c r="L73" s="12"/>
      <c r="N73" s="11"/>
      <c r="O73" s="11"/>
      <c r="P73" s="11"/>
    </row>
    <row r="74" spans="1:16">
      <c r="B74" s="11"/>
      <c r="C74" s="11"/>
      <c r="D74" s="11"/>
      <c r="E74" s="11"/>
      <c r="F74" s="11"/>
      <c r="G74" s="11"/>
      <c r="H74" s="11"/>
      <c r="I74" s="11"/>
      <c r="J74" s="11"/>
      <c r="K74" s="11"/>
      <c r="L74" s="11"/>
      <c r="N74" s="11"/>
      <c r="O74" s="11"/>
      <c r="P74" s="11"/>
    </row>
    <row r="75" spans="1:16">
      <c r="B75" s="9" t="str">
        <f>B4</f>
        <v xml:space="preserve">Formula Rate - Non-Levelized </v>
      </c>
      <c r="C75" s="9"/>
      <c r="D75" s="10" t="str">
        <f>D4</f>
        <v xml:space="preserve">   Rate Formula Template</v>
      </c>
      <c r="E75" s="9"/>
      <c r="F75" s="9"/>
      <c r="G75" s="9"/>
      <c r="H75" s="9"/>
      <c r="J75" s="9"/>
      <c r="K75" s="12" t="str">
        <f>K4</f>
        <v>For the 12 months ended 12/31/__</v>
      </c>
      <c r="L75" s="11"/>
      <c r="N75" s="9"/>
      <c r="O75" s="9"/>
      <c r="P75" s="9"/>
    </row>
    <row r="76" spans="1:16">
      <c r="B76" s="9"/>
      <c r="C76" s="17" t="s">
        <v>3</v>
      </c>
      <c r="D76" s="17" t="str">
        <f>D5</f>
        <v>Utilizing EIA Form 412 Data</v>
      </c>
      <c r="E76" s="17"/>
      <c r="F76" s="17"/>
      <c r="G76" s="17"/>
      <c r="H76" s="17"/>
      <c r="I76" s="17"/>
      <c r="J76" s="17"/>
      <c r="K76" s="17"/>
      <c r="L76" s="11"/>
      <c r="N76" s="11"/>
      <c r="O76" s="17"/>
      <c r="P76" s="9"/>
    </row>
    <row r="77" spans="1:16">
      <c r="B77" s="9"/>
      <c r="C77" s="17" t="s">
        <v>3</v>
      </c>
      <c r="D77" s="17" t="s">
        <v>3</v>
      </c>
      <c r="E77" s="17"/>
      <c r="F77" s="17"/>
      <c r="G77" s="17" t="s">
        <v>3</v>
      </c>
      <c r="H77" s="17"/>
      <c r="I77" s="17"/>
      <c r="J77" s="17"/>
      <c r="K77" s="17"/>
      <c r="L77" s="9"/>
      <c r="N77" s="17"/>
      <c r="O77" s="17"/>
      <c r="P77" s="9"/>
    </row>
    <row r="78" spans="1:16">
      <c r="B78" s="9"/>
      <c r="C78" s="11"/>
      <c r="D78" s="17" t="str">
        <f>D7</f>
        <v>UTILITY NAME</v>
      </c>
      <c r="E78" s="17"/>
      <c r="F78" s="17"/>
      <c r="G78" s="17"/>
      <c r="H78" s="17"/>
      <c r="I78" s="17"/>
      <c r="J78" s="17"/>
      <c r="K78" s="17"/>
      <c r="L78" s="9"/>
      <c r="N78" s="17"/>
      <c r="O78" s="17"/>
      <c r="P78" s="9"/>
    </row>
    <row r="79" spans="1:16">
      <c r="B79" s="13" t="s">
        <v>41</v>
      </c>
      <c r="C79" s="13" t="s">
        <v>42</v>
      </c>
      <c r="D79" s="13" t="s">
        <v>43</v>
      </c>
      <c r="E79" s="17" t="s">
        <v>3</v>
      </c>
      <c r="F79" s="17"/>
      <c r="G79" s="45" t="s">
        <v>44</v>
      </c>
      <c r="H79" s="17"/>
      <c r="I79" s="46" t="s">
        <v>45</v>
      </c>
      <c r="J79" s="17"/>
      <c r="K79" s="13"/>
      <c r="L79" s="9"/>
      <c r="N79" s="13"/>
      <c r="O79" s="17"/>
      <c r="P79" s="9"/>
    </row>
    <row r="80" spans="1:16">
      <c r="A80" s="13" t="s">
        <v>6</v>
      </c>
      <c r="B80" s="9"/>
      <c r="C80" s="47" t="s">
        <v>46</v>
      </c>
      <c r="D80" s="17"/>
      <c r="E80" s="17"/>
      <c r="F80" s="17"/>
      <c r="G80" s="13"/>
      <c r="H80" s="17"/>
      <c r="I80" s="48" t="s">
        <v>47</v>
      </c>
      <c r="J80" s="17"/>
      <c r="K80" s="13"/>
      <c r="L80" s="9"/>
      <c r="N80" s="13"/>
      <c r="O80" s="13"/>
      <c r="P80" s="9"/>
    </row>
    <row r="81" spans="1:16" ht="16.5" thickBot="1">
      <c r="A81" s="23" t="s">
        <v>8</v>
      </c>
      <c r="B81" s="49" t="s">
        <v>52</v>
      </c>
      <c r="C81" s="50" t="s">
        <v>48</v>
      </c>
      <c r="D81" s="48" t="s">
        <v>49</v>
      </c>
      <c r="E81" s="51"/>
      <c r="F81" s="48" t="s">
        <v>50</v>
      </c>
      <c r="H81" s="51"/>
      <c r="I81" s="13" t="s">
        <v>51</v>
      </c>
      <c r="J81" s="17"/>
      <c r="K81" s="13"/>
      <c r="L81" s="9"/>
      <c r="N81" s="13"/>
      <c r="O81" s="13"/>
      <c r="P81" s="9"/>
    </row>
    <row r="82" spans="1:16">
      <c r="A82" s="13"/>
      <c r="B82" s="9" t="s">
        <v>283</v>
      </c>
      <c r="C82" s="17"/>
      <c r="D82" s="17"/>
      <c r="E82" s="17"/>
      <c r="F82" s="17"/>
      <c r="G82" s="17"/>
      <c r="H82" s="17"/>
      <c r="I82" s="17"/>
      <c r="J82" s="17"/>
      <c r="K82" s="17"/>
      <c r="L82" s="9"/>
      <c r="N82" s="17"/>
      <c r="O82" s="17"/>
      <c r="P82" s="9"/>
    </row>
    <row r="83" spans="1:16">
      <c r="A83" s="13">
        <v>1</v>
      </c>
      <c r="B83" s="9" t="s">
        <v>53</v>
      </c>
      <c r="C83" s="17" t="s">
        <v>253</v>
      </c>
      <c r="D83" s="52">
        <v>0</v>
      </c>
      <c r="E83" s="17"/>
      <c r="F83" s="17" t="s">
        <v>54</v>
      </c>
      <c r="G83" s="53" t="s">
        <v>3</v>
      </c>
      <c r="H83" s="17"/>
      <c r="I83" s="17" t="s">
        <v>3</v>
      </c>
      <c r="J83" s="17"/>
      <c r="K83" s="17"/>
      <c r="L83" s="9"/>
      <c r="O83" s="17"/>
      <c r="P83" s="9"/>
    </row>
    <row r="84" spans="1:16">
      <c r="A84" s="13">
        <v>2</v>
      </c>
      <c r="B84" s="9" t="s">
        <v>55</v>
      </c>
      <c r="C84" s="17" t="s">
        <v>254</v>
      </c>
      <c r="D84" s="52">
        <v>0</v>
      </c>
      <c r="E84" s="17"/>
      <c r="F84" s="17" t="s">
        <v>14</v>
      </c>
      <c r="G84" s="53">
        <f>I220</f>
        <v>0</v>
      </c>
      <c r="H84" s="17"/>
      <c r="I84" s="17">
        <f>+G84*D84</f>
        <v>0</v>
      </c>
      <c r="J84" s="17"/>
      <c r="K84" s="17"/>
      <c r="L84" s="9"/>
      <c r="O84" s="17"/>
      <c r="P84" s="9"/>
    </row>
    <row r="85" spans="1:16">
      <c r="A85" s="13">
        <v>3</v>
      </c>
      <c r="B85" s="9" t="s">
        <v>56</v>
      </c>
      <c r="C85" s="17" t="s">
        <v>255</v>
      </c>
      <c r="D85" s="52">
        <v>0</v>
      </c>
      <c r="E85" s="17"/>
      <c r="F85" s="17" t="s">
        <v>54</v>
      </c>
      <c r="G85" s="53" t="s">
        <v>3</v>
      </c>
      <c r="H85" s="17"/>
      <c r="I85" s="17" t="s">
        <v>3</v>
      </c>
      <c r="J85" s="17"/>
      <c r="K85" s="17"/>
      <c r="L85" s="9"/>
      <c r="O85" s="17"/>
      <c r="P85" s="9"/>
    </row>
    <row r="86" spans="1:16">
      <c r="A86" s="13">
        <v>4</v>
      </c>
      <c r="B86" s="9" t="s">
        <v>57</v>
      </c>
      <c r="C86" s="17" t="s">
        <v>284</v>
      </c>
      <c r="D86" s="52">
        <v>0</v>
      </c>
      <c r="E86" s="17"/>
      <c r="F86" s="17" t="s">
        <v>58</v>
      </c>
      <c r="G86" s="53">
        <f>I236</f>
        <v>0</v>
      </c>
      <c r="H86" s="17"/>
      <c r="I86" s="17">
        <f>+G86*D86</f>
        <v>0</v>
      </c>
      <c r="J86" s="17"/>
      <c r="K86" s="17"/>
      <c r="L86" s="9"/>
      <c r="O86" s="13"/>
      <c r="P86" s="9"/>
    </row>
    <row r="87" spans="1:16" ht="16.5" thickBot="1">
      <c r="A87" s="13">
        <v>5</v>
      </c>
      <c r="B87" s="9" t="s">
        <v>59</v>
      </c>
      <c r="C87" s="17"/>
      <c r="D87" s="54">
        <v>0</v>
      </c>
      <c r="E87" s="17"/>
      <c r="F87" s="17" t="s">
        <v>60</v>
      </c>
      <c r="G87" s="53">
        <f>K240</f>
        <v>0</v>
      </c>
      <c r="H87" s="17"/>
      <c r="I87" s="30">
        <f>+G87*D87</f>
        <v>0</v>
      </c>
      <c r="J87" s="17"/>
      <c r="K87" s="17"/>
      <c r="L87" s="9"/>
      <c r="O87" s="13"/>
      <c r="P87" s="9"/>
    </row>
    <row r="88" spans="1:16">
      <c r="A88" s="13">
        <v>6</v>
      </c>
      <c r="B88" s="9" t="s">
        <v>214</v>
      </c>
      <c r="C88" s="17"/>
      <c r="D88" s="17">
        <f>SUM(D83:D87)</f>
        <v>0</v>
      </c>
      <c r="E88" s="17"/>
      <c r="F88" s="17" t="s">
        <v>61</v>
      </c>
      <c r="G88" s="55">
        <f>IF(I88&gt;0,I88/D88,0)</f>
        <v>0</v>
      </c>
      <c r="H88" s="17"/>
      <c r="I88" s="17">
        <f>SUM(I83:I87)</f>
        <v>0</v>
      </c>
      <c r="J88" s="17"/>
      <c r="K88" s="55"/>
      <c r="L88" s="9"/>
      <c r="N88" s="17"/>
      <c r="O88" s="17"/>
      <c r="P88" s="9"/>
    </row>
    <row r="89" spans="1:16">
      <c r="B89" s="9"/>
      <c r="C89" s="17"/>
      <c r="D89" s="17"/>
      <c r="E89" s="17"/>
      <c r="F89" s="17"/>
      <c r="G89" s="55"/>
      <c r="H89" s="17"/>
      <c r="I89" s="17"/>
      <c r="J89" s="17"/>
      <c r="K89" s="55"/>
      <c r="L89" s="9"/>
      <c r="N89" s="17"/>
      <c r="O89" s="17"/>
      <c r="P89" s="9"/>
    </row>
    <row r="90" spans="1:16">
      <c r="B90" s="9" t="s">
        <v>285</v>
      </c>
      <c r="C90" s="17"/>
      <c r="D90" s="17"/>
      <c r="E90" s="17"/>
      <c r="F90" s="17"/>
      <c r="G90" s="17"/>
      <c r="H90" s="17"/>
      <c r="I90" s="17"/>
      <c r="J90" s="17"/>
      <c r="K90" s="17"/>
      <c r="L90" s="9"/>
      <c r="N90" s="17"/>
      <c r="O90" s="17"/>
      <c r="P90" s="9"/>
    </row>
    <row r="91" spans="1:16">
      <c r="A91" s="13">
        <v>7</v>
      </c>
      <c r="B91" s="9" t="str">
        <f>+B83</f>
        <v xml:space="preserve">  Production</v>
      </c>
      <c r="D91" s="56">
        <v>0</v>
      </c>
      <c r="E91" s="17"/>
      <c r="F91" s="17" t="str">
        <f t="shared" ref="F91:G95" si="0">+F83</f>
        <v>NA</v>
      </c>
      <c r="G91" s="53" t="str">
        <f t="shared" si="0"/>
        <v xml:space="preserve"> </v>
      </c>
      <c r="H91" s="17"/>
      <c r="I91" s="17" t="s">
        <v>3</v>
      </c>
      <c r="J91" s="17"/>
      <c r="K91" s="17"/>
      <c r="L91" s="9"/>
      <c r="N91" s="17"/>
      <c r="O91" s="17"/>
      <c r="P91" s="9"/>
    </row>
    <row r="92" spans="1:16">
      <c r="A92" s="13">
        <v>8</v>
      </c>
      <c r="B92" s="9" t="str">
        <f>+B84</f>
        <v xml:space="preserve">  Transmission</v>
      </c>
      <c r="D92" s="56">
        <v>0</v>
      </c>
      <c r="E92" s="17"/>
      <c r="F92" s="17" t="str">
        <f t="shared" si="0"/>
        <v>TP</v>
      </c>
      <c r="G92" s="53">
        <f t="shared" si="0"/>
        <v>0</v>
      </c>
      <c r="H92" s="17"/>
      <c r="I92" s="17">
        <f>+G92*D92</f>
        <v>0</v>
      </c>
      <c r="J92" s="17"/>
      <c r="K92" s="17"/>
      <c r="L92" s="9"/>
      <c r="N92" s="17"/>
      <c r="O92" s="17"/>
      <c r="P92" s="9"/>
    </row>
    <row r="93" spans="1:16">
      <c r="A93" s="13">
        <v>9</v>
      </c>
      <c r="B93" s="9" t="str">
        <f>+B85</f>
        <v xml:space="preserve">  Distribution</v>
      </c>
      <c r="D93" s="56">
        <v>0</v>
      </c>
      <c r="E93" s="17"/>
      <c r="F93" s="17" t="str">
        <f t="shared" si="0"/>
        <v>NA</v>
      </c>
      <c r="G93" s="53" t="str">
        <f t="shared" si="0"/>
        <v xml:space="preserve"> </v>
      </c>
      <c r="H93" s="17"/>
      <c r="I93" s="17" t="s">
        <v>3</v>
      </c>
      <c r="J93" s="17"/>
      <c r="K93" s="17"/>
      <c r="L93" s="9"/>
      <c r="N93" s="17"/>
      <c r="O93" s="17"/>
      <c r="P93" s="9"/>
    </row>
    <row r="94" spans="1:16">
      <c r="A94" s="13">
        <v>10</v>
      </c>
      <c r="B94" s="9" t="str">
        <f>+B86</f>
        <v xml:space="preserve">  General &amp; Intangible</v>
      </c>
      <c r="D94" s="56">
        <v>0</v>
      </c>
      <c r="E94" s="17"/>
      <c r="F94" s="17" t="str">
        <f t="shared" si="0"/>
        <v>W/S</v>
      </c>
      <c r="G94" s="53">
        <f t="shared" si="0"/>
        <v>0</v>
      </c>
      <c r="H94" s="17"/>
      <c r="I94" s="17">
        <f>+G94*D94</f>
        <v>0</v>
      </c>
      <c r="J94" s="17"/>
      <c r="K94" s="17"/>
      <c r="L94" s="9"/>
      <c r="N94" s="17"/>
      <c r="O94" s="13"/>
      <c r="P94" s="9"/>
    </row>
    <row r="95" spans="1:16" ht="16.5" thickBot="1">
      <c r="A95" s="13">
        <v>11</v>
      </c>
      <c r="B95" s="9" t="str">
        <f>+B87</f>
        <v xml:space="preserve">  Common</v>
      </c>
      <c r="C95" s="17"/>
      <c r="D95" s="54">
        <v>0</v>
      </c>
      <c r="E95" s="17"/>
      <c r="F95" s="17" t="str">
        <f t="shared" si="0"/>
        <v>CE</v>
      </c>
      <c r="G95" s="53">
        <f t="shared" si="0"/>
        <v>0</v>
      </c>
      <c r="H95" s="17"/>
      <c r="I95" s="30">
        <f>+G95*D95</f>
        <v>0</v>
      </c>
      <c r="J95" s="17"/>
      <c r="K95" s="17"/>
      <c r="L95" s="9"/>
      <c r="N95" s="17"/>
      <c r="O95" s="13"/>
      <c r="P95" s="9"/>
    </row>
    <row r="96" spans="1:16">
      <c r="A96" s="13">
        <v>12</v>
      </c>
      <c r="B96" s="9" t="s">
        <v>215</v>
      </c>
      <c r="C96" s="17"/>
      <c r="D96" s="17">
        <f>SUM(D91:D95)</f>
        <v>0</v>
      </c>
      <c r="E96" s="17"/>
      <c r="F96" s="17"/>
      <c r="G96" s="17"/>
      <c r="H96" s="17"/>
      <c r="I96" s="17">
        <f>SUM(I91:I95)</f>
        <v>0</v>
      </c>
      <c r="J96" s="17"/>
      <c r="K96" s="17"/>
      <c r="L96" s="9"/>
      <c r="N96" s="57"/>
      <c r="O96" s="17"/>
      <c r="P96" s="9"/>
    </row>
    <row r="97" spans="1:16">
      <c r="A97" s="13"/>
      <c r="C97" s="17" t="s">
        <v>3</v>
      </c>
      <c r="E97" s="17"/>
      <c r="F97" s="17"/>
      <c r="G97" s="55"/>
      <c r="H97" s="17"/>
      <c r="J97" s="17"/>
      <c r="K97" s="55"/>
      <c r="L97" s="9"/>
      <c r="N97" s="17"/>
      <c r="O97" s="17"/>
      <c r="P97" s="9"/>
    </row>
    <row r="98" spans="1:16">
      <c r="A98" s="13"/>
      <c r="B98" s="9" t="s">
        <v>62</v>
      </c>
      <c r="C98" s="17"/>
      <c r="D98" s="17"/>
      <c r="E98" s="17"/>
      <c r="F98" s="17"/>
      <c r="G98" s="17"/>
      <c r="H98" s="17"/>
      <c r="I98" s="17"/>
      <c r="J98" s="17"/>
      <c r="K98" s="17"/>
      <c r="L98" s="9"/>
      <c r="N98" s="17"/>
      <c r="O98" s="17"/>
      <c r="P98" s="9"/>
    </row>
    <row r="99" spans="1:16">
      <c r="A99" s="13">
        <v>13</v>
      </c>
      <c r="B99" s="9" t="str">
        <f>+B91</f>
        <v xml:space="preserve">  Production</v>
      </c>
      <c r="C99" s="17" t="s">
        <v>216</v>
      </c>
      <c r="D99" s="17">
        <f>D83-D91</f>
        <v>0</v>
      </c>
      <c r="E99" s="17"/>
      <c r="F99" s="17"/>
      <c r="G99" s="55"/>
      <c r="H99" s="17"/>
      <c r="I99" s="17" t="s">
        <v>3</v>
      </c>
      <c r="J99" s="17"/>
      <c r="K99" s="55"/>
      <c r="L99" s="9"/>
      <c r="N99" s="17"/>
      <c r="O99" s="17"/>
      <c r="P99" s="9"/>
    </row>
    <row r="100" spans="1:16">
      <c r="A100" s="13">
        <v>14</v>
      </c>
      <c r="B100" s="9" t="str">
        <f>+B92</f>
        <v xml:space="preserve">  Transmission</v>
      </c>
      <c r="C100" s="17" t="s">
        <v>217</v>
      </c>
      <c r="D100" s="17">
        <f>D84-D92</f>
        <v>0</v>
      </c>
      <c r="E100" s="17"/>
      <c r="F100" s="17"/>
      <c r="G100" s="53"/>
      <c r="H100" s="17"/>
      <c r="I100" s="17">
        <f>I84-I92</f>
        <v>0</v>
      </c>
      <c r="J100" s="17"/>
      <c r="K100" s="55"/>
      <c r="L100" s="9"/>
      <c r="N100" s="17"/>
      <c r="O100" s="17"/>
      <c r="P100" s="9"/>
    </row>
    <row r="101" spans="1:16">
      <c r="A101" s="13">
        <v>15</v>
      </c>
      <c r="B101" s="9" t="str">
        <f>+B93</f>
        <v xml:space="preserve">  Distribution</v>
      </c>
      <c r="C101" s="17" t="s">
        <v>218</v>
      </c>
      <c r="D101" s="17">
        <f>D85-D93</f>
        <v>0</v>
      </c>
      <c r="E101" s="17"/>
      <c r="F101" s="17"/>
      <c r="G101" s="55"/>
      <c r="H101" s="17"/>
      <c r="I101" s="17" t="s">
        <v>3</v>
      </c>
      <c r="J101" s="17"/>
      <c r="K101" s="55"/>
      <c r="L101" s="9"/>
      <c r="N101" s="17"/>
      <c r="O101" s="17"/>
      <c r="P101" s="9"/>
    </row>
    <row r="102" spans="1:16">
      <c r="A102" s="13">
        <v>16</v>
      </c>
      <c r="B102" s="9" t="str">
        <f>+B94</f>
        <v xml:space="preserve">  General &amp; Intangible</v>
      </c>
      <c r="C102" s="17" t="s">
        <v>219</v>
      </c>
      <c r="D102" s="17">
        <f>D86-D94</f>
        <v>0</v>
      </c>
      <c r="E102" s="17"/>
      <c r="F102" s="17"/>
      <c r="G102" s="55"/>
      <c r="H102" s="17"/>
      <c r="I102" s="17">
        <f>I86-I94</f>
        <v>0</v>
      </c>
      <c r="J102" s="17"/>
      <c r="K102" s="55"/>
      <c r="L102" s="9"/>
      <c r="N102" s="17"/>
      <c r="O102" s="13"/>
      <c r="P102" s="9"/>
    </row>
    <row r="103" spans="1:16" ht="16.5" thickBot="1">
      <c r="A103" s="13">
        <v>17</v>
      </c>
      <c r="B103" s="9" t="str">
        <f>+B95</f>
        <v xml:space="preserve">  Common</v>
      </c>
      <c r="C103" s="17" t="s">
        <v>220</v>
      </c>
      <c r="D103" s="30">
        <f>D87-D95</f>
        <v>0</v>
      </c>
      <c r="E103" s="17"/>
      <c r="F103" s="17"/>
      <c r="G103" s="55"/>
      <c r="H103" s="17"/>
      <c r="I103" s="30">
        <f>I87-I95</f>
        <v>0</v>
      </c>
      <c r="J103" s="17"/>
      <c r="K103" s="55"/>
      <c r="L103" s="9"/>
      <c r="N103" s="17"/>
      <c r="O103" s="13"/>
      <c r="P103" s="9"/>
    </row>
    <row r="104" spans="1:16">
      <c r="A104" s="13">
        <v>18</v>
      </c>
      <c r="B104" s="9" t="s">
        <v>221</v>
      </c>
      <c r="C104" s="17"/>
      <c r="D104" s="17">
        <f>SUM(D99:D103)</f>
        <v>0</v>
      </c>
      <c r="E104" s="17"/>
      <c r="F104" s="17" t="s">
        <v>63</v>
      </c>
      <c r="G104" s="55">
        <f>IF(I104&gt;0,I104/D104,0)</f>
        <v>0</v>
      </c>
      <c r="H104" s="17"/>
      <c r="I104" s="17">
        <f>SUM(I99:I103)</f>
        <v>0</v>
      </c>
      <c r="J104" s="17"/>
      <c r="K104" s="17"/>
      <c r="L104" s="9"/>
      <c r="N104" s="31"/>
      <c r="O104" s="17"/>
      <c r="P104" s="9"/>
    </row>
    <row r="105" spans="1:16">
      <c r="A105" s="13"/>
      <c r="C105" s="17"/>
      <c r="E105" s="17"/>
      <c r="H105" s="17"/>
      <c r="J105" s="17"/>
      <c r="K105" s="55"/>
      <c r="L105" s="9"/>
      <c r="N105" s="17"/>
      <c r="O105" s="17"/>
      <c r="P105" s="9"/>
    </row>
    <row r="106" spans="1:16">
      <c r="A106" s="13"/>
      <c r="B106" s="9" t="s">
        <v>222</v>
      </c>
      <c r="C106" s="17"/>
      <c r="D106" s="17"/>
      <c r="E106" s="17"/>
      <c r="F106" s="17"/>
      <c r="G106" s="17"/>
      <c r="H106" s="17"/>
      <c r="I106" s="17"/>
      <c r="J106" s="17"/>
      <c r="K106" s="17"/>
      <c r="L106" s="9"/>
      <c r="N106" s="17" t="s">
        <v>3</v>
      </c>
      <c r="O106" s="17"/>
      <c r="P106" s="9"/>
    </row>
    <row r="107" spans="1:16">
      <c r="A107" s="13">
        <v>19</v>
      </c>
      <c r="B107" s="9" t="s">
        <v>64</v>
      </c>
      <c r="C107" s="17"/>
      <c r="D107" s="56">
        <v>0</v>
      </c>
      <c r="E107" s="17"/>
      <c r="F107" s="17"/>
      <c r="G107" s="58" t="s">
        <v>179</v>
      </c>
      <c r="H107" s="17"/>
      <c r="I107" s="17">
        <v>0</v>
      </c>
      <c r="J107" s="17"/>
      <c r="K107" s="55"/>
      <c r="L107" s="9"/>
      <c r="N107" s="55"/>
      <c r="O107" s="13"/>
      <c r="P107" s="9"/>
    </row>
    <row r="108" spans="1:16">
      <c r="A108" s="13">
        <v>20</v>
      </c>
      <c r="B108" s="9" t="s">
        <v>66</v>
      </c>
      <c r="C108" s="17"/>
      <c r="D108" s="56">
        <v>0</v>
      </c>
      <c r="E108" s="17"/>
      <c r="F108" s="17" t="s">
        <v>65</v>
      </c>
      <c r="G108" s="53">
        <f>+G104</f>
        <v>0</v>
      </c>
      <c r="H108" s="17"/>
      <c r="I108" s="17">
        <f>D108*G108</f>
        <v>0</v>
      </c>
      <c r="J108" s="17"/>
      <c r="K108" s="55"/>
      <c r="L108" s="9"/>
      <c r="N108" s="55"/>
      <c r="O108" s="13"/>
      <c r="P108" s="9"/>
    </row>
    <row r="109" spans="1:16">
      <c r="A109" s="13">
        <v>21</v>
      </c>
      <c r="B109" s="9" t="s">
        <v>67</v>
      </c>
      <c r="C109" s="17"/>
      <c r="D109" s="52">
        <v>0</v>
      </c>
      <c r="E109" s="17"/>
      <c r="F109" s="17" t="s">
        <v>65</v>
      </c>
      <c r="G109" s="53">
        <f>+G108</f>
        <v>0</v>
      </c>
      <c r="H109" s="17"/>
      <c r="I109" s="17">
        <f>D109*G109</f>
        <v>0</v>
      </c>
      <c r="J109" s="17"/>
      <c r="K109" s="55"/>
      <c r="L109" s="9"/>
      <c r="N109" s="55"/>
      <c r="O109" s="13"/>
      <c r="P109" s="9"/>
    </row>
    <row r="110" spans="1:16">
      <c r="A110" s="13">
        <v>22</v>
      </c>
      <c r="B110" s="9" t="s">
        <v>68</v>
      </c>
      <c r="C110" s="17"/>
      <c r="D110" s="52">
        <v>0</v>
      </c>
      <c r="E110" s="17"/>
      <c r="F110" s="17" t="str">
        <f>+F109</f>
        <v>NP</v>
      </c>
      <c r="G110" s="53">
        <f>+G109</f>
        <v>0</v>
      </c>
      <c r="H110" s="17"/>
      <c r="I110" s="17">
        <f>D110*G110</f>
        <v>0</v>
      </c>
      <c r="J110" s="17"/>
      <c r="K110" s="55"/>
      <c r="L110" s="9"/>
      <c r="N110" s="55"/>
      <c r="O110" s="13"/>
      <c r="P110" s="9"/>
    </row>
    <row r="111" spans="1:16" ht="16.5" thickBot="1">
      <c r="A111" s="13">
        <v>23</v>
      </c>
      <c r="B111" s="6" t="s">
        <v>69</v>
      </c>
      <c r="D111" s="54">
        <v>0</v>
      </c>
      <c r="E111" s="17"/>
      <c r="F111" s="17" t="s">
        <v>65</v>
      </c>
      <c r="G111" s="53">
        <f>+G109</f>
        <v>0</v>
      </c>
      <c r="H111" s="17"/>
      <c r="I111" s="30">
        <f>D111*G111</f>
        <v>0</v>
      </c>
      <c r="J111" s="17"/>
      <c r="K111" s="17"/>
      <c r="L111" s="9"/>
      <c r="N111" s="57"/>
      <c r="O111" s="17"/>
      <c r="P111" s="9"/>
    </row>
    <row r="112" spans="1:16">
      <c r="A112" s="13">
        <v>24</v>
      </c>
      <c r="B112" s="9" t="s">
        <v>70</v>
      </c>
      <c r="C112" s="17"/>
      <c r="D112" s="17">
        <f>SUM(D107:D111)</f>
        <v>0</v>
      </c>
      <c r="E112" s="17"/>
      <c r="F112" s="17"/>
      <c r="G112" s="17"/>
      <c r="H112" s="17"/>
      <c r="I112" s="17">
        <f>SUM(I107:I111)</f>
        <v>0</v>
      </c>
      <c r="J112" s="17"/>
      <c r="K112" s="55"/>
      <c r="L112" s="9"/>
      <c r="N112" s="17"/>
      <c r="O112" s="17"/>
      <c r="P112" s="9"/>
    </row>
    <row r="113" spans="1:16">
      <c r="A113" s="13"/>
      <c r="B113" s="9"/>
      <c r="C113" s="17"/>
      <c r="D113" s="17"/>
      <c r="E113" s="17"/>
      <c r="F113" s="17"/>
      <c r="G113" s="17"/>
      <c r="H113" s="17"/>
      <c r="I113" s="17"/>
      <c r="J113" s="17"/>
      <c r="K113" s="55"/>
      <c r="L113" s="9"/>
      <c r="N113" s="17"/>
      <c r="O113" s="17"/>
      <c r="P113" s="9"/>
    </row>
    <row r="114" spans="1:16">
      <c r="A114" s="13">
        <v>25</v>
      </c>
      <c r="B114" s="9" t="s">
        <v>71</v>
      </c>
      <c r="C114" s="17" t="s">
        <v>256</v>
      </c>
      <c r="D114" s="56">
        <v>0</v>
      </c>
      <c r="E114" s="17"/>
      <c r="F114" s="17" t="str">
        <f>+F92</f>
        <v>TP</v>
      </c>
      <c r="G114" s="53">
        <f>+G92</f>
        <v>0</v>
      </c>
      <c r="H114" s="17"/>
      <c r="I114" s="17">
        <f>+G114*D114</f>
        <v>0</v>
      </c>
      <c r="J114" s="17"/>
      <c r="K114" s="17"/>
      <c r="L114" s="9"/>
      <c r="N114" s="17"/>
      <c r="O114" s="17"/>
      <c r="P114" s="9"/>
    </row>
    <row r="115" spans="1:16">
      <c r="A115" s="13"/>
      <c r="B115" s="9"/>
      <c r="C115" s="17"/>
      <c r="D115" s="17"/>
      <c r="E115" s="17"/>
      <c r="F115" s="17"/>
      <c r="G115" s="17"/>
      <c r="H115" s="17"/>
      <c r="I115" s="17"/>
      <c r="J115" s="17"/>
      <c r="K115" s="17"/>
      <c r="L115" s="9"/>
      <c r="N115" s="17"/>
      <c r="O115" s="17"/>
      <c r="P115" s="9"/>
    </row>
    <row r="116" spans="1:16">
      <c r="A116" s="13"/>
      <c r="B116" s="9" t="s">
        <v>72</v>
      </c>
      <c r="C116" s="17" t="s">
        <v>74</v>
      </c>
      <c r="D116" s="17"/>
      <c r="E116" s="17"/>
      <c r="F116" s="17"/>
      <c r="G116" s="17"/>
      <c r="H116" s="17"/>
      <c r="I116" s="17"/>
      <c r="J116" s="17"/>
      <c r="K116" s="17"/>
      <c r="L116" s="9"/>
      <c r="N116" s="17"/>
      <c r="O116" s="17"/>
      <c r="P116" s="9"/>
    </row>
    <row r="117" spans="1:16">
      <c r="A117" s="13">
        <v>26</v>
      </c>
      <c r="B117" s="9" t="s">
        <v>73</v>
      </c>
      <c r="D117" s="17">
        <f>D158/8</f>
        <v>0</v>
      </c>
      <c r="E117" s="17"/>
      <c r="F117" s="17"/>
      <c r="G117" s="55"/>
      <c r="H117" s="17"/>
      <c r="I117" s="17">
        <f>I158/8</f>
        <v>0</v>
      </c>
      <c r="J117" s="11"/>
      <c r="K117" s="55"/>
      <c r="L117" s="9"/>
      <c r="N117" s="59"/>
      <c r="O117" s="10"/>
      <c r="P117" s="9"/>
    </row>
    <row r="118" spans="1:16">
      <c r="A118" s="13">
        <v>27</v>
      </c>
      <c r="B118" s="9" t="s">
        <v>75</v>
      </c>
      <c r="C118" s="6" t="s">
        <v>223</v>
      </c>
      <c r="D118" s="56">
        <v>0</v>
      </c>
      <c r="E118" s="17"/>
      <c r="F118" s="17" t="s">
        <v>76</v>
      </c>
      <c r="G118" s="53">
        <f>I229</f>
        <v>0</v>
      </c>
      <c r="H118" s="17"/>
      <c r="I118" s="17">
        <f>G118*D118</f>
        <v>0</v>
      </c>
      <c r="J118" s="17" t="s">
        <v>3</v>
      </c>
      <c r="K118" s="55"/>
      <c r="L118" s="9"/>
      <c r="N118" s="59"/>
      <c r="O118" s="13"/>
      <c r="P118" s="9"/>
    </row>
    <row r="119" spans="1:16" ht="16.5" thickBot="1">
      <c r="A119" s="13">
        <v>28</v>
      </c>
      <c r="B119" s="9" t="s">
        <v>77</v>
      </c>
      <c r="C119" s="6" t="s">
        <v>257</v>
      </c>
      <c r="D119" s="54">
        <v>0</v>
      </c>
      <c r="E119" s="17"/>
      <c r="F119" s="17" t="s">
        <v>78</v>
      </c>
      <c r="G119" s="53">
        <f>+G88</f>
        <v>0</v>
      </c>
      <c r="H119" s="17"/>
      <c r="I119" s="30">
        <f>+G119*D119</f>
        <v>0</v>
      </c>
      <c r="J119" s="17"/>
      <c r="K119" s="55"/>
      <c r="L119" s="9"/>
      <c r="N119" s="59"/>
      <c r="O119" s="13"/>
      <c r="P119" s="9"/>
    </row>
    <row r="120" spans="1:16">
      <c r="A120" s="13">
        <v>29</v>
      </c>
      <c r="B120" s="9" t="s">
        <v>224</v>
      </c>
      <c r="C120" s="11"/>
      <c r="D120" s="17">
        <f>D117+D118+D119</f>
        <v>0</v>
      </c>
      <c r="E120" s="11"/>
      <c r="F120" s="11"/>
      <c r="G120" s="11"/>
      <c r="H120" s="11"/>
      <c r="I120" s="17">
        <f>I117+I118+I119</f>
        <v>0</v>
      </c>
      <c r="J120" s="11"/>
      <c r="K120" s="11"/>
      <c r="L120" s="9"/>
      <c r="N120" s="57"/>
      <c r="O120" s="17"/>
      <c r="P120" s="9"/>
    </row>
    <row r="121" spans="1:16" ht="16.5" thickBot="1">
      <c r="C121" s="17"/>
      <c r="D121" s="60"/>
      <c r="E121" s="17"/>
      <c r="F121" s="17"/>
      <c r="G121" s="17"/>
      <c r="H121" s="17"/>
      <c r="I121" s="60"/>
      <c r="J121" s="17"/>
      <c r="K121" s="17"/>
      <c r="L121" s="9"/>
      <c r="N121" s="17"/>
      <c r="O121" s="17"/>
      <c r="P121" s="9"/>
    </row>
    <row r="122" spans="1:16" ht="16.5" thickBot="1">
      <c r="A122" s="13">
        <v>30</v>
      </c>
      <c r="B122" s="9" t="s">
        <v>79</v>
      </c>
      <c r="C122" s="17"/>
      <c r="D122" s="61">
        <f>+D120+D114+D112+D104</f>
        <v>0</v>
      </c>
      <c r="E122" s="17"/>
      <c r="F122" s="17"/>
      <c r="G122" s="55"/>
      <c r="H122" s="17"/>
      <c r="I122" s="61">
        <f>+I120+I114+I112+I104</f>
        <v>0</v>
      </c>
      <c r="J122" s="17"/>
      <c r="K122" s="55"/>
      <c r="L122" s="9"/>
      <c r="N122" s="17"/>
      <c r="O122" s="17"/>
      <c r="P122" s="9"/>
    </row>
    <row r="123" spans="1:16" ht="16.5" thickTop="1">
      <c r="A123" s="13"/>
      <c r="B123" s="9"/>
      <c r="C123" s="17"/>
      <c r="D123" s="17"/>
      <c r="E123" s="17"/>
      <c r="F123" s="17"/>
      <c r="G123" s="17"/>
      <c r="H123" s="17"/>
      <c r="I123" s="17"/>
      <c r="J123" s="17"/>
      <c r="K123" s="17"/>
      <c r="L123" s="11"/>
      <c r="N123" s="17"/>
      <c r="O123" s="17"/>
      <c r="P123" s="9"/>
    </row>
    <row r="124" spans="1:16">
      <c r="A124" s="13"/>
      <c r="B124" s="9"/>
      <c r="C124" s="17"/>
      <c r="D124" s="17"/>
      <c r="E124" s="17"/>
      <c r="F124" s="17"/>
      <c r="G124" s="17"/>
      <c r="H124" s="17"/>
      <c r="I124" s="17"/>
      <c r="J124" s="17"/>
      <c r="K124" s="17"/>
      <c r="L124" s="11"/>
      <c r="N124" s="17"/>
      <c r="O124" s="17"/>
      <c r="P124" s="9"/>
    </row>
    <row r="125" spans="1:16">
      <c r="A125" s="13"/>
      <c r="B125" s="9"/>
      <c r="C125" s="17"/>
      <c r="D125" s="17"/>
      <c r="E125" s="17"/>
      <c r="F125" s="17"/>
      <c r="G125" s="17"/>
      <c r="H125" s="17"/>
      <c r="I125" s="17"/>
      <c r="J125" s="17"/>
      <c r="K125" s="17"/>
      <c r="L125" s="11"/>
      <c r="N125" s="17"/>
      <c r="O125" s="17"/>
      <c r="P125" s="9"/>
    </row>
    <row r="126" spans="1:16">
      <c r="A126" s="13"/>
      <c r="B126" s="9"/>
      <c r="C126" s="17"/>
      <c r="D126" s="17"/>
      <c r="E126" s="17"/>
      <c r="F126" s="17"/>
      <c r="G126" s="17"/>
      <c r="H126" s="17"/>
      <c r="I126" s="17"/>
      <c r="J126" s="17"/>
      <c r="K126" s="17"/>
      <c r="L126" s="11"/>
      <c r="N126" s="17"/>
      <c r="O126" s="17"/>
      <c r="P126" s="9"/>
    </row>
    <row r="127" spans="1:16">
      <c r="A127" s="13"/>
      <c r="B127" s="9"/>
      <c r="C127" s="17"/>
      <c r="D127" s="17"/>
      <c r="E127" s="17"/>
      <c r="F127" s="17"/>
      <c r="G127" s="17"/>
      <c r="H127" s="17"/>
      <c r="I127" s="17"/>
      <c r="J127" s="17"/>
      <c r="K127" s="17"/>
      <c r="L127" s="11"/>
      <c r="N127" s="17"/>
      <c r="O127" s="17"/>
      <c r="P127" s="9"/>
    </row>
    <row r="128" spans="1:16">
      <c r="A128" s="13"/>
      <c r="B128" s="9"/>
      <c r="C128" s="17"/>
      <c r="D128" s="17"/>
      <c r="E128" s="17"/>
      <c r="F128" s="17"/>
      <c r="G128" s="17"/>
      <c r="H128" s="17"/>
      <c r="I128" s="17"/>
      <c r="J128" s="17"/>
      <c r="K128" s="17"/>
      <c r="L128" s="11"/>
      <c r="N128" s="17"/>
      <c r="O128" s="17"/>
      <c r="P128" s="9"/>
    </row>
    <row r="129" spans="1:16">
      <c r="A129" s="13"/>
      <c r="B129" s="9"/>
      <c r="C129" s="17"/>
      <c r="D129" s="17"/>
      <c r="E129" s="17"/>
      <c r="F129" s="17"/>
      <c r="G129" s="17"/>
      <c r="H129" s="17"/>
      <c r="I129" s="17"/>
      <c r="J129" s="17"/>
      <c r="K129" s="17"/>
      <c r="L129" s="11"/>
      <c r="N129" s="17"/>
      <c r="O129" s="17"/>
      <c r="P129" s="9"/>
    </row>
    <row r="130" spans="1:16">
      <c r="A130" s="13"/>
      <c r="B130" s="9"/>
      <c r="C130" s="17"/>
      <c r="D130" s="17"/>
      <c r="E130" s="17"/>
      <c r="F130" s="17"/>
      <c r="G130" s="17"/>
      <c r="H130" s="17"/>
      <c r="I130" s="17"/>
      <c r="J130" s="17"/>
      <c r="K130" s="17"/>
      <c r="L130" s="11"/>
      <c r="N130" s="17"/>
      <c r="O130" s="17"/>
      <c r="P130" s="9"/>
    </row>
    <row r="131" spans="1:16">
      <c r="A131" s="13"/>
      <c r="B131" s="9"/>
      <c r="C131" s="17"/>
      <c r="D131" s="17"/>
      <c r="E131" s="17"/>
      <c r="F131" s="17"/>
      <c r="G131" s="17"/>
      <c r="H131" s="17"/>
      <c r="I131" s="17"/>
      <c r="J131" s="17"/>
      <c r="K131" s="17"/>
      <c r="L131" s="11"/>
      <c r="N131" s="17"/>
      <c r="O131" s="17"/>
      <c r="P131" s="9"/>
    </row>
    <row r="132" spans="1:16">
      <c r="A132" s="13"/>
      <c r="B132" s="9"/>
      <c r="C132" s="17"/>
      <c r="D132" s="17"/>
      <c r="E132" s="17"/>
      <c r="F132" s="17"/>
      <c r="G132" s="17"/>
      <c r="H132" s="17"/>
      <c r="I132" s="17"/>
      <c r="J132" s="17"/>
      <c r="K132" s="17"/>
      <c r="L132" s="11"/>
      <c r="N132" s="17"/>
      <c r="O132" s="17"/>
      <c r="P132" s="9"/>
    </row>
    <row r="133" spans="1:16">
      <c r="A133" s="13"/>
      <c r="B133" s="9"/>
      <c r="C133" s="17"/>
      <c r="D133" s="17"/>
      <c r="E133" s="17"/>
      <c r="F133" s="17"/>
      <c r="G133" s="17"/>
      <c r="H133" s="17"/>
      <c r="I133" s="17"/>
      <c r="J133" s="17"/>
      <c r="K133" s="17"/>
      <c r="L133" s="11"/>
      <c r="N133" s="17"/>
      <c r="O133" s="17"/>
      <c r="P133" s="9"/>
    </row>
    <row r="134" spans="1:16">
      <c r="A134" s="13"/>
      <c r="B134" s="9"/>
      <c r="C134" s="17"/>
      <c r="D134" s="17"/>
      <c r="E134" s="17"/>
      <c r="F134" s="17"/>
      <c r="G134" s="17"/>
      <c r="H134" s="17"/>
      <c r="I134" s="17"/>
      <c r="J134" s="17"/>
      <c r="K134" s="17"/>
      <c r="L134" s="11"/>
      <c r="N134" s="17"/>
      <c r="O134" s="17"/>
      <c r="P134" s="9"/>
    </row>
    <row r="135" spans="1:16">
      <c r="A135" s="13"/>
      <c r="B135" s="9"/>
      <c r="C135" s="17"/>
      <c r="D135" s="17"/>
      <c r="E135" s="17"/>
      <c r="F135" s="17"/>
      <c r="G135" s="17"/>
      <c r="H135" s="17"/>
      <c r="I135" s="17"/>
      <c r="J135" s="17"/>
      <c r="K135" s="17"/>
      <c r="L135" s="11"/>
      <c r="N135" s="17"/>
      <c r="O135" s="17"/>
      <c r="P135" s="9"/>
    </row>
    <row r="136" spans="1:16">
      <c r="A136" s="13"/>
      <c r="B136" s="9"/>
      <c r="C136" s="17"/>
      <c r="D136" s="17"/>
      <c r="E136" s="17"/>
      <c r="F136" s="17"/>
      <c r="G136" s="17"/>
      <c r="H136" s="17"/>
      <c r="I136" s="17"/>
      <c r="J136" s="17"/>
      <c r="K136" s="17"/>
      <c r="L136" s="11"/>
      <c r="N136" s="17"/>
      <c r="O136" s="17"/>
      <c r="P136" s="9"/>
    </row>
    <row r="137" spans="1:16">
      <c r="A137" s="13"/>
      <c r="B137" s="9"/>
      <c r="C137" s="17"/>
      <c r="D137" s="17"/>
      <c r="E137" s="17"/>
      <c r="F137" s="17"/>
      <c r="G137" s="17"/>
      <c r="H137" s="17"/>
      <c r="I137" s="17"/>
      <c r="J137" s="17"/>
      <c r="K137" s="17"/>
      <c r="L137" s="11"/>
      <c r="N137" s="17"/>
      <c r="O137" s="17"/>
      <c r="P137" s="9"/>
    </row>
    <row r="138" spans="1:16">
      <c r="A138" s="13"/>
      <c r="B138" s="9"/>
      <c r="C138" s="17"/>
      <c r="D138" s="17"/>
      <c r="E138" s="17"/>
      <c r="F138" s="17"/>
      <c r="G138" s="17"/>
      <c r="H138" s="17"/>
      <c r="I138" s="17"/>
      <c r="J138" s="17"/>
      <c r="K138" s="7" t="s">
        <v>302</v>
      </c>
      <c r="L138" s="11"/>
      <c r="N138" s="17"/>
      <c r="O138" s="17"/>
      <c r="P138" s="9"/>
    </row>
    <row r="139" spans="1:16">
      <c r="B139" s="9"/>
      <c r="C139" s="9"/>
      <c r="D139" s="10"/>
      <c r="E139" s="9"/>
      <c r="F139" s="9"/>
      <c r="G139" s="9"/>
      <c r="H139" s="11"/>
      <c r="I139" s="11"/>
      <c r="K139" s="12" t="s">
        <v>188</v>
      </c>
      <c r="L139" s="11"/>
      <c r="N139" s="11"/>
      <c r="O139" s="11"/>
      <c r="P139" s="11"/>
    </row>
    <row r="140" spans="1:16">
      <c r="A140" s="13"/>
      <c r="B140" s="9"/>
      <c r="C140" s="17"/>
      <c r="D140" s="17"/>
      <c r="E140" s="17"/>
      <c r="F140" s="17"/>
      <c r="G140" s="17"/>
      <c r="H140" s="17"/>
      <c r="I140" s="17"/>
      <c r="J140" s="17"/>
      <c r="K140" s="17"/>
      <c r="L140" s="11"/>
      <c r="N140" s="17"/>
      <c r="O140" s="17"/>
      <c r="P140" s="9"/>
    </row>
    <row r="141" spans="1:16">
      <c r="A141" s="13"/>
      <c r="B141" s="9" t="str">
        <f>B4</f>
        <v xml:space="preserve">Formula Rate - Non-Levelized </v>
      </c>
      <c r="C141" s="17"/>
      <c r="D141" s="17" t="str">
        <f>D4</f>
        <v xml:space="preserve">   Rate Formula Template</v>
      </c>
      <c r="E141" s="17"/>
      <c r="F141" s="17"/>
      <c r="G141" s="17"/>
      <c r="H141" s="17"/>
      <c r="J141" s="17"/>
      <c r="K141" s="62" t="str">
        <f>K4</f>
        <v>For the 12 months ended 12/31/__</v>
      </c>
      <c r="L141" s="9"/>
      <c r="N141" s="17"/>
      <c r="O141" s="17"/>
      <c r="P141" s="9"/>
    </row>
    <row r="142" spans="1:16">
      <c r="A142" s="13"/>
      <c r="B142" s="9"/>
      <c r="C142" s="17"/>
      <c r="D142" s="17" t="str">
        <f>D5</f>
        <v>Utilizing EIA Form 412 Data</v>
      </c>
      <c r="E142" s="17"/>
      <c r="F142" s="17"/>
      <c r="G142" s="17"/>
      <c r="H142" s="17"/>
      <c r="I142" s="17"/>
      <c r="J142" s="17"/>
      <c r="K142" s="17"/>
      <c r="L142" s="9"/>
      <c r="N142" s="17"/>
      <c r="O142" s="17"/>
      <c r="P142" s="9"/>
    </row>
    <row r="143" spans="1:16">
      <c r="A143" s="13"/>
      <c r="C143" s="17"/>
      <c r="D143" s="17"/>
      <c r="E143" s="17"/>
      <c r="F143" s="17"/>
      <c r="G143" s="17"/>
      <c r="H143" s="17"/>
      <c r="I143" s="17"/>
      <c r="J143" s="17"/>
      <c r="K143" s="17"/>
      <c r="L143" s="9"/>
      <c r="N143" s="17"/>
      <c r="O143" s="17"/>
      <c r="P143" s="9"/>
    </row>
    <row r="144" spans="1:16">
      <c r="A144" s="13"/>
      <c r="D144" s="6" t="str">
        <f>D7</f>
        <v>UTILITY NAME</v>
      </c>
      <c r="J144" s="17"/>
      <c r="K144" s="17"/>
      <c r="L144" s="9"/>
      <c r="N144" s="17"/>
      <c r="O144" s="17"/>
      <c r="P144" s="9"/>
    </row>
    <row r="145" spans="1:16">
      <c r="A145" s="13"/>
      <c r="B145" s="13" t="s">
        <v>41</v>
      </c>
      <c r="C145" s="13" t="s">
        <v>42</v>
      </c>
      <c r="D145" s="13" t="s">
        <v>43</v>
      </c>
      <c r="E145" s="17" t="s">
        <v>3</v>
      </c>
      <c r="F145" s="17"/>
      <c r="G145" s="45" t="s">
        <v>44</v>
      </c>
      <c r="H145" s="17"/>
      <c r="I145" s="46" t="s">
        <v>45</v>
      </c>
      <c r="J145" s="17"/>
      <c r="K145" s="17"/>
      <c r="L145" s="9"/>
      <c r="N145" s="11"/>
      <c r="O145" s="17"/>
      <c r="P145" s="9"/>
    </row>
    <row r="146" spans="1:16">
      <c r="A146" s="13" t="s">
        <v>6</v>
      </c>
      <c r="B146" s="9"/>
      <c r="C146" s="47" t="s">
        <v>46</v>
      </c>
      <c r="D146" s="17"/>
      <c r="E146" s="17"/>
      <c r="F146" s="17"/>
      <c r="G146" s="13"/>
      <c r="H146" s="17"/>
      <c r="I146" s="48" t="s">
        <v>47</v>
      </c>
      <c r="J146" s="17"/>
      <c r="K146" s="48"/>
      <c r="L146" s="9"/>
      <c r="N146" s="13"/>
      <c r="O146" s="17"/>
      <c r="P146" s="9"/>
    </row>
    <row r="147" spans="1:16" ht="16.5" thickBot="1">
      <c r="A147" s="23" t="s">
        <v>8</v>
      </c>
      <c r="B147" s="9"/>
      <c r="C147" s="50" t="s">
        <v>48</v>
      </c>
      <c r="D147" s="48" t="s">
        <v>49</v>
      </c>
      <c r="E147" s="51"/>
      <c r="F147" s="48" t="s">
        <v>50</v>
      </c>
      <c r="H147" s="51"/>
      <c r="I147" s="13" t="s">
        <v>51</v>
      </c>
      <c r="J147" s="17"/>
      <c r="K147" s="48"/>
      <c r="L147" s="17" t="s">
        <v>3</v>
      </c>
      <c r="N147" s="48"/>
      <c r="O147" s="17"/>
      <c r="P147" s="9"/>
    </row>
    <row r="148" spans="1:16">
      <c r="A148" s="13"/>
      <c r="B148" s="9" t="s">
        <v>286</v>
      </c>
      <c r="C148" s="17"/>
      <c r="D148" s="17"/>
      <c r="E148" s="17"/>
      <c r="F148" s="17"/>
      <c r="G148" s="17"/>
      <c r="H148" s="17"/>
      <c r="I148" s="17"/>
      <c r="J148" s="17"/>
      <c r="K148" s="17"/>
      <c r="L148" s="9"/>
      <c r="N148" s="17"/>
      <c r="O148" s="17"/>
      <c r="P148" s="9"/>
    </row>
    <row r="149" spans="1:16">
      <c r="A149" s="13">
        <v>1</v>
      </c>
      <c r="B149" s="9" t="s">
        <v>80</v>
      </c>
      <c r="C149" s="6" t="s">
        <v>258</v>
      </c>
      <c r="D149" s="56">
        <v>0</v>
      </c>
      <c r="E149" s="17"/>
      <c r="F149" s="17" t="s">
        <v>76</v>
      </c>
      <c r="G149" s="53">
        <f>I229</f>
        <v>0</v>
      </c>
      <c r="H149" s="17"/>
      <c r="I149" s="17">
        <f t="shared" ref="I149:I157" si="1">+G149*D149</f>
        <v>0</v>
      </c>
      <c r="J149" s="11"/>
      <c r="K149" s="17"/>
      <c r="L149" s="9"/>
      <c r="N149" s="17"/>
      <c r="O149" s="13"/>
      <c r="P149" s="17" t="s">
        <v>3</v>
      </c>
    </row>
    <row r="150" spans="1:16">
      <c r="A150" s="63" t="s">
        <v>192</v>
      </c>
      <c r="B150" s="64" t="s">
        <v>225</v>
      </c>
      <c r="C150" s="1"/>
      <c r="D150" s="56">
        <v>0</v>
      </c>
      <c r="E150" s="17"/>
      <c r="F150" s="65"/>
      <c r="G150" s="53">
        <v>1</v>
      </c>
      <c r="H150" s="17"/>
      <c r="I150" s="17">
        <f>+G150*D150</f>
        <v>0</v>
      </c>
      <c r="J150" s="11"/>
      <c r="K150" s="17"/>
      <c r="L150" s="9"/>
      <c r="N150" s="17"/>
      <c r="O150" s="13"/>
      <c r="P150" s="17"/>
    </row>
    <row r="151" spans="1:16">
      <c r="A151" s="13">
        <v>2</v>
      </c>
      <c r="B151" s="9" t="s">
        <v>81</v>
      </c>
      <c r="C151" s="6" t="s">
        <v>3</v>
      </c>
      <c r="D151" s="56">
        <v>0</v>
      </c>
      <c r="E151" s="17"/>
      <c r="F151" s="17" t="s">
        <v>76</v>
      </c>
      <c r="G151" s="53">
        <f>+G149</f>
        <v>0</v>
      </c>
      <c r="H151" s="17"/>
      <c r="I151" s="17">
        <f t="shared" si="1"/>
        <v>0</v>
      </c>
      <c r="J151" s="11"/>
      <c r="K151" s="17"/>
      <c r="L151" s="9"/>
      <c r="N151" s="17"/>
      <c r="O151" s="13"/>
      <c r="P151" s="17"/>
    </row>
    <row r="152" spans="1:16">
      <c r="A152" s="13">
        <v>3</v>
      </c>
      <c r="B152" s="9" t="s">
        <v>82</v>
      </c>
      <c r="C152" s="6" t="s">
        <v>259</v>
      </c>
      <c r="D152" s="56">
        <v>0</v>
      </c>
      <c r="E152" s="17"/>
      <c r="F152" s="17" t="s">
        <v>58</v>
      </c>
      <c r="G152" s="53">
        <f>I236</f>
        <v>0</v>
      </c>
      <c r="H152" s="17"/>
      <c r="I152" s="17">
        <f t="shared" si="1"/>
        <v>0</v>
      </c>
      <c r="J152" s="17"/>
      <c r="K152" s="17" t="s">
        <v>3</v>
      </c>
      <c r="L152" s="9"/>
      <c r="N152" s="17"/>
      <c r="O152" s="13"/>
      <c r="P152" s="9"/>
    </row>
    <row r="153" spans="1:16">
      <c r="A153" s="13">
        <v>4</v>
      </c>
      <c r="B153" s="9" t="s">
        <v>83</v>
      </c>
      <c r="C153" s="17"/>
      <c r="D153" s="56">
        <v>0</v>
      </c>
      <c r="E153" s="17"/>
      <c r="F153" s="17" t="str">
        <f>+F152</f>
        <v>W/S</v>
      </c>
      <c r="G153" s="53">
        <f>I236</f>
        <v>0</v>
      </c>
      <c r="H153" s="17"/>
      <c r="I153" s="17">
        <f t="shared" si="1"/>
        <v>0</v>
      </c>
      <c r="J153" s="17"/>
      <c r="K153" s="17"/>
      <c r="L153" s="9"/>
      <c r="N153" s="17"/>
      <c r="O153" s="13"/>
      <c r="P153" s="9"/>
    </row>
    <row r="154" spans="1:16">
      <c r="A154" s="13">
        <v>5</v>
      </c>
      <c r="B154" s="9" t="s">
        <v>226</v>
      </c>
      <c r="C154" s="17"/>
      <c r="D154" s="56">
        <v>0</v>
      </c>
      <c r="E154" s="17"/>
      <c r="F154" s="17" t="str">
        <f>+F153</f>
        <v>W/S</v>
      </c>
      <c r="G154" s="53">
        <f>I236</f>
        <v>0</v>
      </c>
      <c r="H154" s="17"/>
      <c r="I154" s="17">
        <f t="shared" si="1"/>
        <v>0</v>
      </c>
      <c r="J154" s="17"/>
      <c r="K154" s="17"/>
      <c r="L154" s="9"/>
      <c r="N154" s="17"/>
      <c r="O154" s="13"/>
      <c r="P154" s="9"/>
    </row>
    <row r="155" spans="1:16">
      <c r="A155" s="13" t="s">
        <v>180</v>
      </c>
      <c r="B155" s="9" t="s">
        <v>227</v>
      </c>
      <c r="C155" s="17"/>
      <c r="D155" s="56">
        <v>0</v>
      </c>
      <c r="E155" s="17"/>
      <c r="F155" s="17" t="str">
        <f>+F149</f>
        <v>TE</v>
      </c>
      <c r="G155" s="53">
        <f>+G149</f>
        <v>0</v>
      </c>
      <c r="H155" s="17"/>
      <c r="I155" s="17">
        <f t="shared" si="1"/>
        <v>0</v>
      </c>
      <c r="J155" s="17"/>
      <c r="K155" s="17"/>
      <c r="L155" s="9"/>
      <c r="N155" s="17"/>
      <c r="O155" s="13"/>
      <c r="P155" s="9"/>
    </row>
    <row r="156" spans="1:16">
      <c r="A156" s="13">
        <v>6</v>
      </c>
      <c r="B156" s="9" t="s">
        <v>59</v>
      </c>
      <c r="C156" s="17"/>
      <c r="D156" s="56">
        <v>0</v>
      </c>
      <c r="E156" s="17"/>
      <c r="F156" s="17" t="s">
        <v>60</v>
      </c>
      <c r="G156" s="53">
        <f>K240</f>
        <v>0</v>
      </c>
      <c r="H156" s="17"/>
      <c r="I156" s="17">
        <f t="shared" si="1"/>
        <v>0</v>
      </c>
      <c r="J156" s="17"/>
      <c r="K156" s="17"/>
      <c r="L156" s="9"/>
      <c r="N156" s="17"/>
      <c r="O156" s="13"/>
      <c r="P156" s="9"/>
    </row>
    <row r="157" spans="1:16" ht="16.5" thickBot="1">
      <c r="A157" s="13">
        <v>7</v>
      </c>
      <c r="B157" s="9" t="s">
        <v>84</v>
      </c>
      <c r="C157" s="17"/>
      <c r="D157" s="54">
        <v>0</v>
      </c>
      <c r="E157" s="17"/>
      <c r="F157" s="17" t="s">
        <v>54</v>
      </c>
      <c r="G157" s="53">
        <v>1</v>
      </c>
      <c r="H157" s="17"/>
      <c r="I157" s="30">
        <f t="shared" si="1"/>
        <v>0</v>
      </c>
      <c r="J157" s="17"/>
      <c r="K157" s="17"/>
      <c r="L157" s="9"/>
      <c r="N157" s="17"/>
      <c r="O157" s="10"/>
      <c r="P157" s="9"/>
    </row>
    <row r="158" spans="1:16">
      <c r="A158" s="63">
        <v>8</v>
      </c>
      <c r="B158" s="64" t="s">
        <v>260</v>
      </c>
      <c r="C158" s="5"/>
      <c r="D158" s="5">
        <f>+D149-D151+D152-D153-D154+D155+D156+D157-D150</f>
        <v>0</v>
      </c>
      <c r="E158" s="5"/>
      <c r="F158" s="5"/>
      <c r="G158" s="5"/>
      <c r="H158" s="5"/>
      <c r="I158" s="5">
        <f>+I149-I151+I152-I153-I154+I155+I156+I157-I150</f>
        <v>0</v>
      </c>
      <c r="J158" s="5"/>
      <c r="K158" s="5"/>
      <c r="L158" s="5"/>
      <c r="M158" s="1"/>
      <c r="N158" s="66"/>
      <c r="O158" s="67"/>
      <c r="P158" s="9"/>
    </row>
    <row r="159" spans="1:16">
      <c r="A159" s="13"/>
      <c r="C159" s="17"/>
      <c r="E159" s="17"/>
      <c r="F159" s="17"/>
      <c r="G159" s="17"/>
      <c r="H159" s="17"/>
      <c r="J159" s="17"/>
      <c r="K159" s="17"/>
      <c r="L159" s="17" t="s">
        <v>3</v>
      </c>
      <c r="N159" s="17"/>
      <c r="O159" s="17"/>
      <c r="P159" s="9"/>
    </row>
    <row r="160" spans="1:16">
      <c r="A160" s="13"/>
      <c r="B160" s="9" t="s">
        <v>287</v>
      </c>
      <c r="C160" s="17"/>
      <c r="D160" s="17"/>
      <c r="E160" s="17"/>
      <c r="F160" s="17"/>
      <c r="G160" s="17"/>
      <c r="H160" s="17"/>
      <c r="I160" s="17"/>
      <c r="J160" s="17"/>
      <c r="K160" s="17"/>
      <c r="L160" s="17" t="s">
        <v>3</v>
      </c>
      <c r="N160" s="17"/>
      <c r="O160" s="17"/>
      <c r="P160" s="9"/>
    </row>
    <row r="161" spans="1:16">
      <c r="A161" s="13">
        <v>9</v>
      </c>
      <c r="B161" s="9" t="str">
        <f>+B149</f>
        <v xml:space="preserve">  Transmission </v>
      </c>
      <c r="C161" s="6" t="s">
        <v>3</v>
      </c>
      <c r="D161" s="56">
        <v>0</v>
      </c>
      <c r="E161" s="17"/>
      <c r="F161" s="17" t="s">
        <v>14</v>
      </c>
      <c r="G161" s="53">
        <f>+G114</f>
        <v>0</v>
      </c>
      <c r="H161" s="17"/>
      <c r="I161" s="17">
        <f>+G161*D161</f>
        <v>0</v>
      </c>
      <c r="J161" s="17"/>
      <c r="K161" s="55"/>
      <c r="L161" s="9"/>
      <c r="N161" s="17"/>
      <c r="O161" s="13"/>
      <c r="P161" s="17" t="s">
        <v>3</v>
      </c>
    </row>
    <row r="162" spans="1:16">
      <c r="A162" s="13">
        <v>10</v>
      </c>
      <c r="B162" s="9" t="s">
        <v>288</v>
      </c>
      <c r="C162" s="6" t="s">
        <v>3</v>
      </c>
      <c r="D162" s="56">
        <v>0</v>
      </c>
      <c r="E162" s="17"/>
      <c r="F162" s="17" t="s">
        <v>58</v>
      </c>
      <c r="G162" s="53">
        <f>+G152</f>
        <v>0</v>
      </c>
      <c r="H162" s="17"/>
      <c r="I162" s="17">
        <f>+G162*D162</f>
        <v>0</v>
      </c>
      <c r="J162" s="17"/>
      <c r="K162" s="55"/>
      <c r="L162" s="9"/>
      <c r="N162" s="17"/>
      <c r="O162" s="13"/>
      <c r="P162" s="17" t="s">
        <v>3</v>
      </c>
    </row>
    <row r="163" spans="1:16" ht="16.5" thickBot="1">
      <c r="A163" s="13">
        <v>11</v>
      </c>
      <c r="B163" s="9" t="str">
        <f>+B156</f>
        <v xml:space="preserve">  Common</v>
      </c>
      <c r="C163" s="17"/>
      <c r="D163" s="54">
        <v>0</v>
      </c>
      <c r="E163" s="17"/>
      <c r="F163" s="17" t="s">
        <v>60</v>
      </c>
      <c r="G163" s="53">
        <f>+G156</f>
        <v>0</v>
      </c>
      <c r="H163" s="17"/>
      <c r="I163" s="30">
        <f>+G163*D163</f>
        <v>0</v>
      </c>
      <c r="J163" s="17"/>
      <c r="K163" s="55"/>
      <c r="L163" s="9"/>
      <c r="N163" s="17"/>
      <c r="O163" s="13"/>
      <c r="P163" s="17" t="s">
        <v>3</v>
      </c>
    </row>
    <row r="164" spans="1:16">
      <c r="A164" s="13">
        <v>12</v>
      </c>
      <c r="B164" s="9" t="s">
        <v>228</v>
      </c>
      <c r="C164" s="17"/>
      <c r="D164" s="17">
        <f>SUM(D161:D163)</f>
        <v>0</v>
      </c>
      <c r="E164" s="17"/>
      <c r="F164" s="17"/>
      <c r="G164" s="17"/>
      <c r="H164" s="17"/>
      <c r="I164" s="17">
        <f>SUM(I161:I163)</f>
        <v>0</v>
      </c>
      <c r="J164" s="17"/>
      <c r="K164" s="17"/>
      <c r="L164" s="9"/>
      <c r="N164" s="57"/>
      <c r="O164" s="17"/>
      <c r="P164" s="9"/>
    </row>
    <row r="165" spans="1:16">
      <c r="A165" s="13"/>
      <c r="B165" s="9"/>
      <c r="C165" s="17"/>
      <c r="D165" s="17"/>
      <c r="E165" s="17"/>
      <c r="F165" s="17"/>
      <c r="G165" s="17"/>
      <c r="H165" s="17"/>
      <c r="I165" s="17"/>
      <c r="J165" s="17"/>
      <c r="K165" s="17"/>
      <c r="L165" s="9"/>
      <c r="N165" s="17"/>
      <c r="O165" s="17"/>
      <c r="P165" s="9"/>
    </row>
    <row r="166" spans="1:16">
      <c r="A166" s="13" t="s">
        <v>3</v>
      </c>
      <c r="B166" s="9" t="s">
        <v>229</v>
      </c>
      <c r="D166" s="17"/>
      <c r="E166" s="17"/>
      <c r="F166" s="17"/>
      <c r="G166" s="17"/>
      <c r="H166" s="17"/>
      <c r="I166" s="17"/>
      <c r="J166" s="17"/>
      <c r="K166" s="17"/>
      <c r="L166" s="9"/>
      <c r="N166" s="17"/>
      <c r="O166" s="17"/>
      <c r="P166" s="9"/>
    </row>
    <row r="167" spans="1:16">
      <c r="A167" s="13"/>
      <c r="B167" s="9" t="s">
        <v>85</v>
      </c>
      <c r="E167" s="17"/>
      <c r="F167" s="17"/>
      <c r="H167" s="17"/>
      <c r="J167" s="17"/>
      <c r="K167" s="55"/>
      <c r="L167" s="9"/>
      <c r="N167" s="59"/>
      <c r="O167" s="13"/>
      <c r="P167" s="9"/>
    </row>
    <row r="168" spans="1:16">
      <c r="A168" s="13">
        <v>13</v>
      </c>
      <c r="B168" s="9" t="s">
        <v>86</v>
      </c>
      <c r="C168" s="17"/>
      <c r="D168" s="56">
        <v>0</v>
      </c>
      <c r="E168" s="17"/>
      <c r="F168" s="17" t="s">
        <v>58</v>
      </c>
      <c r="G168" s="27">
        <f>+G162</f>
        <v>0</v>
      </c>
      <c r="H168" s="17"/>
      <c r="I168" s="17">
        <f>+G168*D168</f>
        <v>0</v>
      </c>
      <c r="J168" s="17"/>
      <c r="K168" s="55"/>
      <c r="L168" s="9"/>
      <c r="N168" s="59"/>
      <c r="O168" s="13"/>
      <c r="P168" s="9"/>
    </row>
    <row r="169" spans="1:16">
      <c r="A169" s="13">
        <v>14</v>
      </c>
      <c r="B169" s="9" t="s">
        <v>87</v>
      </c>
      <c r="C169" s="17"/>
      <c r="D169" s="56">
        <v>0</v>
      </c>
      <c r="E169" s="17"/>
      <c r="F169" s="17" t="str">
        <f>+F168</f>
        <v>W/S</v>
      </c>
      <c r="G169" s="27">
        <f>+G168</f>
        <v>0</v>
      </c>
      <c r="H169" s="17"/>
      <c r="I169" s="17">
        <f>+G169*D169</f>
        <v>0</v>
      </c>
      <c r="J169" s="17"/>
      <c r="K169" s="55"/>
      <c r="L169" s="9"/>
      <c r="N169" s="59"/>
      <c r="O169" s="13"/>
      <c r="P169" s="9"/>
    </row>
    <row r="170" spans="1:16">
      <c r="A170" s="13">
        <v>15</v>
      </c>
      <c r="B170" s="9" t="s">
        <v>88</v>
      </c>
      <c r="C170" s="17"/>
      <c r="E170" s="17"/>
      <c r="F170" s="17"/>
      <c r="H170" s="17"/>
      <c r="J170" s="17"/>
      <c r="K170" s="55"/>
      <c r="L170" s="9"/>
      <c r="N170" s="59"/>
      <c r="O170" s="13"/>
      <c r="P170" s="9"/>
    </row>
    <row r="171" spans="1:16">
      <c r="A171" s="13">
        <v>16</v>
      </c>
      <c r="B171" s="9" t="s">
        <v>89</v>
      </c>
      <c r="C171" s="17"/>
      <c r="D171" s="56">
        <v>0</v>
      </c>
      <c r="E171" s="17"/>
      <c r="F171" s="17" t="s">
        <v>78</v>
      </c>
      <c r="G171" s="27">
        <f>+G88</f>
        <v>0</v>
      </c>
      <c r="H171" s="17"/>
      <c r="I171" s="17">
        <f>+G171*D171</f>
        <v>0</v>
      </c>
      <c r="J171" s="17"/>
      <c r="K171" s="55"/>
      <c r="L171" s="9"/>
      <c r="N171" s="59"/>
      <c r="O171" s="13"/>
      <c r="P171" s="9"/>
    </row>
    <row r="172" spans="1:16">
      <c r="A172" s="13">
        <v>17</v>
      </c>
      <c r="B172" s="9" t="s">
        <v>90</v>
      </c>
      <c r="C172" s="17"/>
      <c r="D172" s="56">
        <v>0</v>
      </c>
      <c r="E172" s="17"/>
      <c r="F172" s="17" t="s">
        <v>54</v>
      </c>
      <c r="G172" s="68" t="s">
        <v>179</v>
      </c>
      <c r="H172" s="17"/>
      <c r="I172" s="17">
        <v>0</v>
      </c>
      <c r="J172" s="17"/>
      <c r="K172" s="55"/>
      <c r="L172" s="9"/>
      <c r="N172" s="59"/>
      <c r="O172" s="13"/>
      <c r="P172" s="9"/>
    </row>
    <row r="173" spans="1:16">
      <c r="A173" s="13">
        <v>18</v>
      </c>
      <c r="B173" s="9" t="s">
        <v>91</v>
      </c>
      <c r="C173" s="17"/>
      <c r="D173" s="56">
        <v>0</v>
      </c>
      <c r="E173" s="17"/>
      <c r="F173" s="17" t="str">
        <f>+F171</f>
        <v>GP</v>
      </c>
      <c r="G173" s="27">
        <f>+G171</f>
        <v>0</v>
      </c>
      <c r="H173" s="17"/>
      <c r="I173" s="17">
        <f>+G173*D173</f>
        <v>0</v>
      </c>
      <c r="J173" s="17"/>
      <c r="K173" s="55"/>
      <c r="L173" s="9"/>
      <c r="N173" s="59"/>
      <c r="O173" s="13"/>
      <c r="P173" s="9"/>
    </row>
    <row r="174" spans="1:16" ht="16.5" thickBot="1">
      <c r="A174" s="13">
        <v>19</v>
      </c>
      <c r="B174" s="9" t="s">
        <v>92</v>
      </c>
      <c r="C174" s="17"/>
      <c r="D174" s="54">
        <v>0</v>
      </c>
      <c r="E174" s="17"/>
      <c r="F174" s="17" t="s">
        <v>78</v>
      </c>
      <c r="G174" s="27">
        <f>+G173</f>
        <v>0</v>
      </c>
      <c r="H174" s="17"/>
      <c r="I174" s="30">
        <f>+G174*D174</f>
        <v>0</v>
      </c>
      <c r="J174" s="17"/>
      <c r="K174" s="55"/>
      <c r="L174" s="9"/>
      <c r="N174" s="59"/>
      <c r="O174" s="13"/>
      <c r="P174" s="9"/>
    </row>
    <row r="175" spans="1:16">
      <c r="A175" s="13">
        <v>20</v>
      </c>
      <c r="B175" s="9" t="s">
        <v>93</v>
      </c>
      <c r="C175" s="17"/>
      <c r="D175" s="17">
        <f>SUM(D168:D174)</f>
        <v>0</v>
      </c>
      <c r="E175" s="17"/>
      <c r="F175" s="17"/>
      <c r="G175" s="27"/>
      <c r="H175" s="17"/>
      <c r="I175" s="17">
        <f>SUM(I168:I174)</f>
        <v>0</v>
      </c>
      <c r="J175" s="17"/>
      <c r="K175" s="17"/>
      <c r="L175" s="17" t="s">
        <v>3</v>
      </c>
      <c r="N175" s="57"/>
      <c r="O175" s="17"/>
      <c r="P175" s="9"/>
    </row>
    <row r="176" spans="1:16">
      <c r="A176" s="13" t="s">
        <v>94</v>
      </c>
      <c r="B176" s="9"/>
      <c r="C176" s="17"/>
      <c r="D176" s="17"/>
      <c r="E176" s="17"/>
      <c r="F176" s="17"/>
      <c r="G176" s="27"/>
      <c r="H176" s="17"/>
      <c r="I176" s="17"/>
      <c r="J176" s="17"/>
      <c r="K176" s="17"/>
      <c r="L176" s="17"/>
      <c r="N176" s="17"/>
      <c r="O176" s="17"/>
      <c r="P176" s="9"/>
    </row>
    <row r="177" spans="1:16">
      <c r="A177" s="13" t="s">
        <v>3</v>
      </c>
      <c r="B177" s="9" t="s">
        <v>95</v>
      </c>
      <c r="C177" s="69" t="s">
        <v>206</v>
      </c>
      <c r="D177" s="17"/>
      <c r="E177" s="17"/>
      <c r="F177" s="17" t="s">
        <v>54</v>
      </c>
      <c r="G177" s="70"/>
      <c r="H177" s="17"/>
      <c r="I177" s="17"/>
      <c r="J177" s="17"/>
      <c r="L177" s="17"/>
      <c r="N177" s="17"/>
      <c r="O177" s="10"/>
      <c r="P177" s="17" t="s">
        <v>3</v>
      </c>
    </row>
    <row r="178" spans="1:16">
      <c r="A178" s="13">
        <v>21</v>
      </c>
      <c r="B178" s="71" t="s">
        <v>96</v>
      </c>
      <c r="C178" s="17"/>
      <c r="D178" s="72">
        <f>IF(D293&gt;0,1-(((1-D294)*(1-D293))/(1-D294*D293*D295)),0)</f>
        <v>0</v>
      </c>
      <c r="E178" s="17"/>
      <c r="G178" s="70"/>
      <c r="H178" s="17"/>
      <c r="J178" s="17"/>
      <c r="L178" s="17"/>
      <c r="N178" s="17"/>
      <c r="O178" s="10"/>
      <c r="P178" s="17"/>
    </row>
    <row r="179" spans="1:16">
      <c r="A179" s="13">
        <v>22</v>
      </c>
      <c r="B179" s="6" t="s">
        <v>97</v>
      </c>
      <c r="C179" s="17"/>
      <c r="D179" s="72">
        <f>IF(I250&gt;0,(D178/(1-D178))*(1-I248/I250),0)</f>
        <v>0</v>
      </c>
      <c r="E179" s="17"/>
      <c r="G179" s="70"/>
      <c r="H179" s="17"/>
      <c r="J179" s="17"/>
      <c r="L179" s="17"/>
      <c r="N179" s="17"/>
      <c r="O179" s="13"/>
      <c r="P179" s="17"/>
    </row>
    <row r="180" spans="1:16">
      <c r="A180" s="13"/>
      <c r="B180" s="9" t="s">
        <v>289</v>
      </c>
      <c r="C180" s="17"/>
      <c r="D180" s="17"/>
      <c r="E180" s="17"/>
      <c r="G180" s="70"/>
      <c r="H180" s="17"/>
      <c r="J180" s="17"/>
      <c r="L180" s="17"/>
      <c r="N180" s="17"/>
      <c r="O180" s="13"/>
      <c r="P180" s="17"/>
    </row>
    <row r="181" spans="1:16">
      <c r="A181" s="13"/>
      <c r="B181" s="9" t="s">
        <v>98</v>
      </c>
      <c r="C181" s="17"/>
      <c r="D181" s="17"/>
      <c r="E181" s="17"/>
      <c r="G181" s="70"/>
      <c r="H181" s="17"/>
      <c r="J181" s="17"/>
      <c r="L181" s="17"/>
      <c r="N181" s="17"/>
      <c r="O181" s="13"/>
      <c r="P181" s="17"/>
    </row>
    <row r="182" spans="1:16">
      <c r="A182" s="13">
        <v>23</v>
      </c>
      <c r="B182" s="71" t="s">
        <v>99</v>
      </c>
      <c r="C182" s="17"/>
      <c r="D182" s="73">
        <f>IF(D178&gt;0,1/(1-D178),0)</f>
        <v>0</v>
      </c>
      <c r="E182" s="17"/>
      <c r="G182" s="70"/>
      <c r="H182" s="17"/>
      <c r="J182" s="17"/>
      <c r="L182" s="9"/>
      <c r="N182" s="17"/>
      <c r="O182" s="13"/>
      <c r="P182" s="17"/>
    </row>
    <row r="183" spans="1:16">
      <c r="A183" s="13">
        <v>24</v>
      </c>
      <c r="B183" s="64" t="s">
        <v>292</v>
      </c>
      <c r="C183" s="17"/>
      <c r="D183" s="56">
        <v>0</v>
      </c>
      <c r="E183" s="17"/>
      <c r="G183" s="70"/>
      <c r="H183" s="17"/>
      <c r="J183" s="17"/>
      <c r="L183" s="9"/>
      <c r="N183" s="17"/>
      <c r="O183" s="13"/>
      <c r="P183" s="17"/>
    </row>
    <row r="184" spans="1:16">
      <c r="A184" s="13"/>
      <c r="B184" s="9"/>
      <c r="C184" s="17"/>
      <c r="D184" s="17"/>
      <c r="E184" s="17"/>
      <c r="G184" s="70"/>
      <c r="H184" s="17"/>
      <c r="J184" s="17"/>
      <c r="L184" s="9"/>
      <c r="N184" s="17"/>
      <c r="O184" s="13"/>
      <c r="P184" s="17"/>
    </row>
    <row r="185" spans="1:16">
      <c r="A185" s="13">
        <v>25</v>
      </c>
      <c r="B185" s="71" t="s">
        <v>100</v>
      </c>
      <c r="C185" s="69"/>
      <c r="D185" s="17">
        <f>D179*D189</f>
        <v>0</v>
      </c>
      <c r="E185" s="17"/>
      <c r="F185" s="17" t="s">
        <v>54</v>
      </c>
      <c r="G185" s="27"/>
      <c r="H185" s="17"/>
      <c r="I185" s="17">
        <f>D179*I189</f>
        <v>0</v>
      </c>
      <c r="J185" s="17"/>
      <c r="L185" s="9"/>
      <c r="N185" s="17"/>
      <c r="O185" s="13"/>
      <c r="P185" s="17"/>
    </row>
    <row r="186" spans="1:16" ht="16.5" thickBot="1">
      <c r="A186" s="13">
        <v>26</v>
      </c>
      <c r="B186" s="6" t="s">
        <v>101</v>
      </c>
      <c r="C186" s="69"/>
      <c r="D186" s="30">
        <f>D182*D183</f>
        <v>0</v>
      </c>
      <c r="E186" s="17"/>
      <c r="F186" s="6" t="s">
        <v>65</v>
      </c>
      <c r="G186" s="27">
        <f>G104</f>
        <v>0</v>
      </c>
      <c r="H186" s="17"/>
      <c r="I186" s="30">
        <f>G186*D186</f>
        <v>0</v>
      </c>
      <c r="J186" s="17"/>
      <c r="L186" s="17" t="s">
        <v>3</v>
      </c>
      <c r="N186" s="17"/>
      <c r="O186" s="13"/>
      <c r="P186" s="17"/>
    </row>
    <row r="187" spans="1:16">
      <c r="A187" s="13">
        <v>27</v>
      </c>
      <c r="B187" s="71" t="s">
        <v>102</v>
      </c>
      <c r="C187" s="6" t="s">
        <v>103</v>
      </c>
      <c r="D187" s="74">
        <f>+D185+D186</f>
        <v>0</v>
      </c>
      <c r="E187" s="17"/>
      <c r="F187" s="17" t="s">
        <v>3</v>
      </c>
      <c r="G187" s="27" t="s">
        <v>3</v>
      </c>
      <c r="H187" s="17"/>
      <c r="I187" s="74">
        <f>+I185+I186</f>
        <v>0</v>
      </c>
      <c r="J187" s="17"/>
      <c r="L187" s="17"/>
      <c r="N187" s="17"/>
      <c r="O187" s="13"/>
      <c r="P187" s="17"/>
    </row>
    <row r="188" spans="1:16">
      <c r="A188" s="13" t="s">
        <v>3</v>
      </c>
      <c r="C188" s="75"/>
      <c r="D188" s="17"/>
      <c r="E188" s="17"/>
      <c r="F188" s="17"/>
      <c r="G188" s="27"/>
      <c r="H188" s="17"/>
      <c r="I188" s="17"/>
      <c r="J188" s="17"/>
      <c r="K188" s="17"/>
      <c r="L188" s="17"/>
      <c r="N188" s="17"/>
      <c r="O188" s="17"/>
      <c r="P188" s="9"/>
    </row>
    <row r="189" spans="1:16">
      <c r="A189" s="13">
        <v>28</v>
      </c>
      <c r="B189" s="9" t="s">
        <v>104</v>
      </c>
      <c r="C189" s="55"/>
      <c r="D189" s="17">
        <f>+$I250*D122</f>
        <v>0</v>
      </c>
      <c r="E189" s="17"/>
      <c r="F189" s="17" t="s">
        <v>54</v>
      </c>
      <c r="G189" s="70"/>
      <c r="H189" s="17"/>
      <c r="I189" s="17">
        <f>+$I250*I122</f>
        <v>0</v>
      </c>
      <c r="J189" s="17"/>
      <c r="L189" s="9"/>
      <c r="N189" s="17"/>
      <c r="O189" s="13"/>
      <c r="P189" s="17" t="s">
        <v>3</v>
      </c>
    </row>
    <row r="190" spans="1:16">
      <c r="A190" s="13"/>
      <c r="B190" s="71" t="s">
        <v>105</v>
      </c>
      <c r="D190" s="17"/>
      <c r="E190" s="17"/>
      <c r="F190" s="17"/>
      <c r="G190" s="70"/>
      <c r="H190" s="17"/>
      <c r="I190" s="17"/>
      <c r="J190" s="17"/>
      <c r="K190" s="55"/>
      <c r="L190" s="11"/>
      <c r="N190" s="17"/>
      <c r="O190" s="13"/>
      <c r="P190" s="17"/>
    </row>
    <row r="191" spans="1:16">
      <c r="A191" s="13"/>
      <c r="B191" s="9"/>
      <c r="D191" s="76"/>
      <c r="E191" s="17"/>
      <c r="F191" s="17"/>
      <c r="G191" s="70"/>
      <c r="H191" s="17"/>
      <c r="I191" s="76"/>
      <c r="J191" s="17"/>
      <c r="K191" s="55"/>
      <c r="L191" s="11"/>
      <c r="N191" s="17"/>
      <c r="O191" s="13"/>
      <c r="P191" s="17"/>
    </row>
    <row r="192" spans="1:16">
      <c r="A192" s="13">
        <v>29</v>
      </c>
      <c r="B192" s="9" t="s">
        <v>230</v>
      </c>
      <c r="C192" s="17"/>
      <c r="D192" s="76">
        <f>+D189+D187+D175+D164+D158</f>
        <v>0</v>
      </c>
      <c r="E192" s="17"/>
      <c r="F192" s="17"/>
      <c r="G192" s="17"/>
      <c r="H192" s="17"/>
      <c r="I192" s="76">
        <f>+I189+I187+I175+I164+I158</f>
        <v>0</v>
      </c>
      <c r="J192" s="11"/>
      <c r="K192" s="11"/>
      <c r="L192" s="11"/>
      <c r="N192" s="11"/>
      <c r="O192" s="10"/>
      <c r="P192" s="9"/>
    </row>
    <row r="193" spans="1:16">
      <c r="A193" s="13"/>
      <c r="B193" s="9"/>
      <c r="C193" s="17"/>
      <c r="D193" s="76"/>
      <c r="E193" s="17"/>
      <c r="F193" s="17"/>
      <c r="G193" s="17"/>
      <c r="H193" s="17"/>
      <c r="I193" s="76"/>
      <c r="J193" s="11"/>
      <c r="K193" s="11"/>
      <c r="L193" s="11"/>
      <c r="N193" s="11"/>
      <c r="O193" s="10"/>
      <c r="P193" s="9"/>
    </row>
    <row r="194" spans="1:16">
      <c r="A194" s="13">
        <v>30</v>
      </c>
      <c r="B194" s="6" t="s">
        <v>266</v>
      </c>
      <c r="J194" s="11"/>
      <c r="K194" s="11"/>
      <c r="L194" s="11"/>
      <c r="N194" s="11"/>
      <c r="O194" s="10"/>
      <c r="P194" s="9"/>
    </row>
    <row r="195" spans="1:16">
      <c r="A195" s="13"/>
      <c r="B195" s="6" t="s">
        <v>201</v>
      </c>
      <c r="J195" s="11"/>
      <c r="K195" s="11"/>
      <c r="L195" s="11"/>
      <c r="N195" s="11"/>
      <c r="O195" s="10"/>
      <c r="P195" s="9"/>
    </row>
    <row r="196" spans="1:16">
      <c r="A196" s="13"/>
      <c r="B196" s="6" t="s">
        <v>202</v>
      </c>
      <c r="D196" s="77">
        <v>0</v>
      </c>
      <c r="E196" s="9"/>
      <c r="F196" s="9"/>
      <c r="G196" s="9"/>
      <c r="H196" s="9"/>
      <c r="I196" s="77">
        <v>0</v>
      </c>
      <c r="J196" s="11"/>
      <c r="K196" s="11"/>
      <c r="L196" s="11"/>
      <c r="N196" s="11"/>
      <c r="O196" s="10"/>
      <c r="P196" s="9"/>
    </row>
    <row r="197" spans="1:16">
      <c r="A197" s="13"/>
      <c r="B197" s="9"/>
      <c r="C197" s="17"/>
      <c r="D197" s="76"/>
      <c r="E197" s="17"/>
      <c r="F197" s="17"/>
      <c r="G197" s="17"/>
      <c r="H197" s="17"/>
      <c r="I197" s="76"/>
      <c r="J197" s="11"/>
      <c r="K197" s="11"/>
      <c r="L197" s="11"/>
      <c r="N197" s="11"/>
      <c r="O197" s="10"/>
      <c r="P197" s="9"/>
    </row>
    <row r="198" spans="1:16">
      <c r="A198" s="13" t="s">
        <v>270</v>
      </c>
      <c r="B198" s="1" t="s">
        <v>293</v>
      </c>
      <c r="C198" s="1"/>
      <c r="D198" s="1"/>
      <c r="J198" s="17"/>
      <c r="K198" s="17"/>
      <c r="L198" s="11"/>
      <c r="N198" s="17"/>
      <c r="O198" s="13"/>
      <c r="P198" s="17" t="s">
        <v>3</v>
      </c>
    </row>
    <row r="199" spans="1:16">
      <c r="A199" s="13"/>
      <c r="B199" s="6" t="s">
        <v>201</v>
      </c>
      <c r="J199" s="17"/>
      <c r="K199" s="17"/>
      <c r="L199" s="11"/>
      <c r="N199" s="17"/>
      <c r="O199" s="13"/>
      <c r="P199" s="17"/>
    </row>
    <row r="200" spans="1:16" ht="16.5" thickBot="1">
      <c r="A200" s="13"/>
      <c r="B200" s="6" t="s">
        <v>271</v>
      </c>
      <c r="D200" s="78">
        <v>0</v>
      </c>
      <c r="E200" s="9"/>
      <c r="F200" s="9"/>
      <c r="G200" s="9"/>
      <c r="H200" s="9"/>
      <c r="I200" s="78">
        <v>0</v>
      </c>
      <c r="J200" s="17"/>
      <c r="K200" s="17"/>
      <c r="L200" s="11"/>
      <c r="N200" s="17"/>
      <c r="O200" s="13"/>
      <c r="P200" s="17"/>
    </row>
    <row r="201" spans="1:16" ht="16.5" thickBot="1">
      <c r="A201" s="63">
        <v>31</v>
      </c>
      <c r="B201" s="1" t="s">
        <v>200</v>
      </c>
      <c r="C201" s="1"/>
      <c r="D201" s="79">
        <f>+D192-D196-D200</f>
        <v>0</v>
      </c>
      <c r="E201" s="1"/>
      <c r="F201" s="1"/>
      <c r="G201" s="1"/>
      <c r="H201" s="1"/>
      <c r="I201" s="79">
        <f>+I192-I196-I200</f>
        <v>0</v>
      </c>
      <c r="J201" s="5"/>
      <c r="K201" s="5"/>
      <c r="L201" s="80"/>
      <c r="M201" s="1"/>
      <c r="N201" s="5"/>
      <c r="O201" s="13"/>
      <c r="P201" s="17"/>
    </row>
    <row r="202" spans="1:16" ht="16.5" thickTop="1">
      <c r="A202" s="13"/>
      <c r="B202" s="6" t="s">
        <v>272</v>
      </c>
      <c r="J202" s="17"/>
      <c r="K202" s="17"/>
      <c r="L202" s="11"/>
      <c r="N202" s="17"/>
      <c r="O202" s="13"/>
      <c r="P202" s="17"/>
    </row>
    <row r="203" spans="1:16" s="82" customFormat="1">
      <c r="A203" s="81"/>
      <c r="J203" s="83"/>
      <c r="K203" s="83"/>
      <c r="L203" s="84"/>
      <c r="N203" s="83"/>
      <c r="O203" s="81"/>
      <c r="P203" s="83"/>
    </row>
    <row r="204" spans="1:16" s="82" customFormat="1">
      <c r="A204" s="81"/>
      <c r="J204" s="83"/>
      <c r="K204" s="83"/>
      <c r="L204" s="84"/>
      <c r="N204" s="83"/>
      <c r="O204" s="81"/>
      <c r="P204" s="83"/>
    </row>
    <row r="205" spans="1:16" s="82" customFormat="1">
      <c r="A205" s="81"/>
      <c r="J205" s="83"/>
      <c r="K205" s="7" t="s">
        <v>302</v>
      </c>
      <c r="L205" s="84"/>
      <c r="N205" s="83"/>
      <c r="O205" s="81"/>
      <c r="P205" s="83"/>
    </row>
    <row r="206" spans="1:16">
      <c r="B206" s="9"/>
      <c r="C206" s="9"/>
      <c r="D206" s="10"/>
      <c r="E206" s="9"/>
      <c r="F206" s="9"/>
      <c r="G206" s="9"/>
      <c r="H206" s="11"/>
      <c r="I206" s="11"/>
      <c r="J206" s="11"/>
      <c r="K206" s="12" t="s">
        <v>189</v>
      </c>
      <c r="L206" s="9"/>
      <c r="N206" s="11"/>
      <c r="O206" s="11"/>
      <c r="P206" s="11"/>
    </row>
    <row r="207" spans="1:16">
      <c r="A207" s="13"/>
      <c r="J207" s="17"/>
      <c r="K207" s="17"/>
      <c r="L207" s="9"/>
      <c r="N207" s="17"/>
      <c r="O207" s="13"/>
      <c r="P207" s="17"/>
    </row>
    <row r="208" spans="1:16">
      <c r="A208" s="13"/>
      <c r="B208" s="9" t="str">
        <f>B4</f>
        <v xml:space="preserve">Formula Rate - Non-Levelized </v>
      </c>
      <c r="D208" s="6" t="str">
        <f>D4</f>
        <v xml:space="preserve">   Rate Formula Template</v>
      </c>
      <c r="J208" s="17"/>
      <c r="K208" s="7" t="str">
        <f>K4</f>
        <v>For the 12 months ended 12/31/__</v>
      </c>
      <c r="L208" s="9"/>
      <c r="N208" s="17"/>
      <c r="O208" s="17"/>
      <c r="P208" s="9"/>
    </row>
    <row r="209" spans="1:17">
      <c r="A209" s="13"/>
      <c r="B209" s="9"/>
      <c r="D209" s="6" t="str">
        <f>D5</f>
        <v>Utilizing EIA Form 412 Data</v>
      </c>
      <c r="J209" s="17"/>
      <c r="K209" s="17"/>
      <c r="L209" s="9"/>
      <c r="N209" s="17"/>
      <c r="O209" s="17"/>
      <c r="P209" s="9"/>
    </row>
    <row r="210" spans="1:17" ht="9" customHeight="1">
      <c r="A210" s="13"/>
      <c r="J210" s="17"/>
      <c r="K210" s="17"/>
      <c r="L210" s="9"/>
      <c r="N210" s="17"/>
      <c r="O210" s="17"/>
      <c r="P210" s="9"/>
    </row>
    <row r="211" spans="1:17">
      <c r="A211" s="13"/>
      <c r="D211" s="6" t="str">
        <f>D7</f>
        <v>UTILITY NAME</v>
      </c>
      <c r="J211" s="17"/>
      <c r="K211" s="17"/>
      <c r="L211" s="9"/>
      <c r="N211" s="17"/>
      <c r="O211" s="17"/>
      <c r="P211" s="9"/>
    </row>
    <row r="212" spans="1:17">
      <c r="A212" s="13" t="s">
        <v>6</v>
      </c>
      <c r="C212" s="9"/>
      <c r="D212" s="9"/>
      <c r="E212" s="9"/>
      <c r="F212" s="9"/>
      <c r="G212" s="9"/>
      <c r="H212" s="9"/>
      <c r="I212" s="9"/>
      <c r="J212" s="9"/>
      <c r="K212" s="9"/>
      <c r="L212" s="85"/>
      <c r="N212" s="9"/>
      <c r="O212" s="9"/>
      <c r="P212" s="9"/>
    </row>
    <row r="213" spans="1:17" ht="16.5" thickBot="1">
      <c r="A213" s="23" t="s">
        <v>8</v>
      </c>
      <c r="C213" s="49" t="s">
        <v>106</v>
      </c>
      <c r="E213" s="11"/>
      <c r="F213" s="11"/>
      <c r="G213" s="11"/>
      <c r="H213" s="11"/>
      <c r="I213" s="11"/>
      <c r="J213" s="17"/>
      <c r="K213" s="17"/>
      <c r="L213" s="85"/>
      <c r="N213" s="11"/>
      <c r="O213" s="17"/>
      <c r="P213" s="9"/>
    </row>
    <row r="214" spans="1:17">
      <c r="A214" s="13"/>
      <c r="B214" s="9" t="s">
        <v>109</v>
      </c>
      <c r="C214" s="11"/>
      <c r="D214" s="11"/>
      <c r="E214" s="11"/>
      <c r="F214" s="11"/>
      <c r="G214" s="11"/>
      <c r="H214" s="11"/>
      <c r="I214" s="11"/>
      <c r="J214" s="17"/>
      <c r="K214" s="17"/>
      <c r="L214" s="9"/>
      <c r="N214" s="11"/>
      <c r="O214" s="17"/>
      <c r="P214" s="9"/>
    </row>
    <row r="215" spans="1:17">
      <c r="A215" s="13">
        <v>1</v>
      </c>
      <c r="B215" s="11" t="s">
        <v>231</v>
      </c>
      <c r="C215" s="11"/>
      <c r="D215" s="17"/>
      <c r="E215" s="17"/>
      <c r="F215" s="17"/>
      <c r="G215" s="17"/>
      <c r="H215" s="17"/>
      <c r="I215" s="17">
        <f>D84</f>
        <v>0</v>
      </c>
      <c r="J215" s="17"/>
      <c r="K215" s="17"/>
      <c r="L215" s="9"/>
      <c r="N215" s="11"/>
      <c r="O215" s="17"/>
      <c r="P215" s="9"/>
    </row>
    <row r="216" spans="1:17">
      <c r="A216" s="13">
        <v>2</v>
      </c>
      <c r="B216" s="11" t="s">
        <v>232</v>
      </c>
      <c r="I216" s="56">
        <v>0</v>
      </c>
      <c r="J216" s="17"/>
      <c r="K216" s="17"/>
      <c r="L216" s="9"/>
      <c r="N216" s="11"/>
      <c r="O216" s="17"/>
      <c r="P216" s="9"/>
    </row>
    <row r="217" spans="1:17" ht="16.5" thickBot="1">
      <c r="A217" s="13">
        <v>3</v>
      </c>
      <c r="B217" s="86" t="s">
        <v>233</v>
      </c>
      <c r="C217" s="86"/>
      <c r="D217" s="76"/>
      <c r="E217" s="17"/>
      <c r="F217" s="17"/>
      <c r="G217" s="59"/>
      <c r="H217" s="17"/>
      <c r="I217" s="54">
        <v>0</v>
      </c>
      <c r="J217" s="17"/>
      <c r="K217" s="17"/>
      <c r="L217" s="9"/>
      <c r="N217" s="11"/>
      <c r="O217" s="17"/>
      <c r="P217" s="9"/>
    </row>
    <row r="218" spans="1:17">
      <c r="A218" s="13">
        <v>4</v>
      </c>
      <c r="B218" s="11" t="s">
        <v>181</v>
      </c>
      <c r="C218" s="11"/>
      <c r="D218" s="17"/>
      <c r="E218" s="17"/>
      <c r="F218" s="17"/>
      <c r="G218" s="59"/>
      <c r="H218" s="17"/>
      <c r="I218" s="17">
        <f>I215-I216-I217</f>
        <v>0</v>
      </c>
      <c r="J218" s="17"/>
      <c r="K218" s="17"/>
      <c r="L218" s="9"/>
      <c r="N218" s="11"/>
      <c r="O218" s="17"/>
      <c r="P218" s="9"/>
    </row>
    <row r="219" spans="1:17">
      <c r="A219" s="13"/>
      <c r="C219" s="11"/>
      <c r="D219" s="17"/>
      <c r="E219" s="17"/>
      <c r="F219" s="17"/>
      <c r="G219" s="59"/>
      <c r="H219" s="17"/>
      <c r="J219" s="17"/>
      <c r="K219" s="17"/>
    </row>
    <row r="220" spans="1:17">
      <c r="A220" s="13">
        <v>5</v>
      </c>
      <c r="B220" s="11" t="s">
        <v>234</v>
      </c>
      <c r="C220" s="22"/>
      <c r="D220" s="87"/>
      <c r="E220" s="87"/>
      <c r="F220" s="87"/>
      <c r="G220" s="46"/>
      <c r="H220" s="17" t="s">
        <v>110</v>
      </c>
      <c r="I220" s="58">
        <f>IF(I215&gt;0,I218/I215,0)</f>
        <v>0</v>
      </c>
      <c r="J220" s="17"/>
      <c r="K220" s="17"/>
      <c r="L220" s="88"/>
      <c r="M220" s="88"/>
      <c r="N220" s="88"/>
      <c r="O220" s="88"/>
      <c r="P220" s="88"/>
      <c r="Q220" s="88"/>
    </row>
    <row r="221" spans="1:17">
      <c r="J221" s="17"/>
      <c r="K221" s="17"/>
      <c r="L221" s="88"/>
      <c r="M221" s="89"/>
      <c r="N221" s="88"/>
      <c r="O221" s="88"/>
      <c r="P221" s="88"/>
      <c r="Q221" s="88"/>
    </row>
    <row r="222" spans="1:17">
      <c r="B222" s="9" t="s">
        <v>107</v>
      </c>
      <c r="J222" s="17"/>
      <c r="K222" s="17"/>
      <c r="L222" s="88"/>
      <c r="M222" s="88"/>
      <c r="N222" s="88"/>
      <c r="O222" s="88"/>
      <c r="P222" s="88"/>
      <c r="Q222" s="88"/>
    </row>
    <row r="223" spans="1:17">
      <c r="A223" s="13">
        <v>6</v>
      </c>
      <c r="B223" s="6" t="s">
        <v>235</v>
      </c>
      <c r="D223" s="11"/>
      <c r="E223" s="11"/>
      <c r="F223" s="11"/>
      <c r="G223" s="13"/>
      <c r="H223" s="11"/>
      <c r="I223" s="17">
        <f>D149</f>
        <v>0</v>
      </c>
      <c r="J223" s="17"/>
      <c r="K223" s="17"/>
      <c r="L223" s="679"/>
      <c r="M223" s="679"/>
      <c r="N223" s="679"/>
      <c r="O223" s="679"/>
      <c r="P223" s="679"/>
      <c r="Q223" s="679"/>
    </row>
    <row r="224" spans="1:17" ht="16.5" thickBot="1">
      <c r="A224" s="13">
        <v>7</v>
      </c>
      <c r="B224" s="86" t="s">
        <v>236</v>
      </c>
      <c r="C224" s="86"/>
      <c r="D224" s="76"/>
      <c r="E224" s="76"/>
      <c r="F224" s="17"/>
      <c r="G224" s="17"/>
      <c r="H224" s="17"/>
      <c r="I224" s="54">
        <v>0</v>
      </c>
      <c r="J224" s="17"/>
      <c r="K224" s="17"/>
      <c r="L224" s="4"/>
      <c r="M224" s="90"/>
      <c r="N224" s="91"/>
      <c r="O224" s="92"/>
      <c r="P224" s="93"/>
      <c r="Q224" s="88"/>
    </row>
    <row r="225" spans="1:17">
      <c r="A225" s="13">
        <v>8</v>
      </c>
      <c r="B225" s="11" t="s">
        <v>261</v>
      </c>
      <c r="C225" s="22"/>
      <c r="D225" s="87"/>
      <c r="E225" s="87"/>
      <c r="F225" s="87"/>
      <c r="G225" s="46"/>
      <c r="H225" s="87"/>
      <c r="I225" s="17">
        <f>+I223-I224</f>
        <v>0</v>
      </c>
      <c r="J225" s="17"/>
      <c r="K225" s="17"/>
      <c r="L225" s="4"/>
      <c r="M225" s="94"/>
      <c r="N225" s="88"/>
      <c r="O225" s="88"/>
      <c r="P225" s="88"/>
      <c r="Q225" s="88"/>
    </row>
    <row r="226" spans="1:17">
      <c r="A226" s="13"/>
      <c r="B226" s="11"/>
      <c r="C226" s="11"/>
      <c r="D226" s="17"/>
      <c r="E226" s="17"/>
      <c r="F226" s="17"/>
      <c r="G226" s="17"/>
      <c r="J226" s="17"/>
      <c r="K226" s="17"/>
      <c r="L226" s="4"/>
      <c r="M226" s="94"/>
      <c r="N226" s="88"/>
      <c r="O226" s="88"/>
      <c r="P226" s="88"/>
      <c r="Q226" s="88"/>
    </row>
    <row r="227" spans="1:17">
      <c r="A227" s="13">
        <v>9</v>
      </c>
      <c r="B227" s="11" t="s">
        <v>237</v>
      </c>
      <c r="C227" s="11"/>
      <c r="D227" s="17"/>
      <c r="E227" s="17"/>
      <c r="F227" s="17"/>
      <c r="G227" s="17"/>
      <c r="H227" s="17"/>
      <c r="I227" s="53">
        <f>IF(I223&gt;0,I225/I223,0)</f>
        <v>0</v>
      </c>
      <c r="J227" s="17"/>
      <c r="K227" s="17"/>
      <c r="L227" s="95"/>
      <c r="M227" s="96"/>
      <c r="N227" s="95"/>
      <c r="O227" s="95"/>
      <c r="P227" s="95"/>
      <c r="Q227" s="95"/>
    </row>
    <row r="228" spans="1:17">
      <c r="A228" s="13">
        <v>10</v>
      </c>
      <c r="B228" s="11" t="s">
        <v>238</v>
      </c>
      <c r="C228" s="11"/>
      <c r="D228" s="17"/>
      <c r="E228" s="17"/>
      <c r="F228" s="17"/>
      <c r="G228" s="17"/>
      <c r="H228" s="11" t="s">
        <v>14</v>
      </c>
      <c r="I228" s="97">
        <f>I220</f>
        <v>0</v>
      </c>
      <c r="J228" s="17"/>
      <c r="K228" s="17"/>
      <c r="L228" s="4"/>
      <c r="M228" s="98"/>
      <c r="N228" s="92"/>
      <c r="O228" s="93"/>
      <c r="P228" s="88"/>
      <c r="Q228" s="88"/>
    </row>
    <row r="229" spans="1:17">
      <c r="A229" s="13">
        <v>11</v>
      </c>
      <c r="B229" s="11" t="s">
        <v>239</v>
      </c>
      <c r="C229" s="11"/>
      <c r="D229" s="11"/>
      <c r="E229" s="11"/>
      <c r="F229" s="11"/>
      <c r="G229" s="11"/>
      <c r="H229" s="11" t="s">
        <v>108</v>
      </c>
      <c r="I229" s="99">
        <f>+I228*I227</f>
        <v>0</v>
      </c>
      <c r="J229" s="17"/>
      <c r="K229" s="17"/>
      <c r="L229" s="4"/>
      <c r="M229" s="98"/>
      <c r="N229" s="92"/>
      <c r="O229" s="93"/>
      <c r="P229" s="88"/>
      <c r="Q229" s="88"/>
    </row>
    <row r="230" spans="1:17">
      <c r="A230" s="13"/>
      <c r="C230" s="11"/>
      <c r="D230" s="17"/>
      <c r="E230" s="17"/>
      <c r="F230" s="17"/>
      <c r="G230" s="59"/>
      <c r="H230" s="17"/>
      <c r="L230" s="4"/>
      <c r="M230" s="98"/>
      <c r="N230" s="92"/>
      <c r="O230" s="93"/>
      <c r="P230" s="88"/>
      <c r="Q230" s="88"/>
    </row>
    <row r="231" spans="1:17" ht="16.5" thickBot="1">
      <c r="A231" s="13" t="s">
        <v>3</v>
      </c>
      <c r="B231" s="9" t="s">
        <v>111</v>
      </c>
      <c r="C231" s="17"/>
      <c r="D231" s="100" t="s">
        <v>112</v>
      </c>
      <c r="E231" s="100" t="s">
        <v>14</v>
      </c>
      <c r="F231" s="17"/>
      <c r="G231" s="100" t="s">
        <v>113</v>
      </c>
      <c r="H231" s="17"/>
      <c r="I231" s="17"/>
      <c r="L231" s="4"/>
      <c r="M231" s="94"/>
      <c r="N231" s="88"/>
      <c r="O231" s="88"/>
      <c r="P231" s="88"/>
      <c r="Q231" s="88"/>
    </row>
    <row r="232" spans="1:17">
      <c r="A232" s="13">
        <v>12</v>
      </c>
      <c r="B232" s="9" t="s">
        <v>53</v>
      </c>
      <c r="C232" s="17"/>
      <c r="D232" s="56">
        <v>0</v>
      </c>
      <c r="E232" s="101">
        <v>0</v>
      </c>
      <c r="F232" s="101"/>
      <c r="G232" s="17">
        <f>D232*E232</f>
        <v>0</v>
      </c>
      <c r="H232" s="17"/>
      <c r="I232" s="17"/>
      <c r="J232" s="17"/>
      <c r="K232" s="17"/>
      <c r="L232" s="4"/>
      <c r="M232" s="94"/>
      <c r="N232" s="88"/>
      <c r="O232" s="88"/>
      <c r="P232" s="88"/>
      <c r="Q232" s="88"/>
    </row>
    <row r="233" spans="1:17">
      <c r="A233" s="13">
        <v>13</v>
      </c>
      <c r="B233" s="9" t="s">
        <v>55</v>
      </c>
      <c r="C233" s="17"/>
      <c r="D233" s="56">
        <v>0</v>
      </c>
      <c r="E233" s="101">
        <f>+I220</f>
        <v>0</v>
      </c>
      <c r="F233" s="101"/>
      <c r="G233" s="17">
        <f>D233*E233</f>
        <v>0</v>
      </c>
      <c r="H233" s="17"/>
      <c r="I233" s="17"/>
      <c r="J233" s="17"/>
      <c r="K233" s="17"/>
      <c r="L233" s="4"/>
      <c r="M233" s="94"/>
      <c r="N233" s="92"/>
      <c r="O233" s="93"/>
      <c r="P233" s="88"/>
      <c r="Q233" s="88"/>
    </row>
    <row r="234" spans="1:17">
      <c r="A234" s="13">
        <v>14</v>
      </c>
      <c r="B234" s="9" t="s">
        <v>56</v>
      </c>
      <c r="C234" s="17"/>
      <c r="D234" s="56">
        <v>0</v>
      </c>
      <c r="E234" s="101">
        <v>0</v>
      </c>
      <c r="F234" s="101"/>
      <c r="G234" s="17">
        <f>D234*E234</f>
        <v>0</v>
      </c>
      <c r="H234" s="17"/>
      <c r="I234" s="102" t="s">
        <v>114</v>
      </c>
      <c r="J234" s="17"/>
      <c r="K234" s="17"/>
      <c r="L234" s="93"/>
      <c r="M234" s="88"/>
      <c r="N234" s="92"/>
      <c r="O234" s="92"/>
      <c r="P234" s="93"/>
      <c r="Q234" s="88"/>
    </row>
    <row r="235" spans="1:17" ht="16.5" thickBot="1">
      <c r="A235" s="13">
        <v>15</v>
      </c>
      <c r="B235" s="9" t="s">
        <v>115</v>
      </c>
      <c r="C235" s="17"/>
      <c r="D235" s="54">
        <v>0</v>
      </c>
      <c r="E235" s="101">
        <v>0</v>
      </c>
      <c r="F235" s="101"/>
      <c r="G235" s="30">
        <f>D235*E235</f>
        <v>0</v>
      </c>
      <c r="H235" s="17"/>
      <c r="I235" s="23" t="s">
        <v>116</v>
      </c>
      <c r="J235" s="17"/>
      <c r="K235" s="17"/>
      <c r="L235" s="9"/>
      <c r="N235" s="17"/>
      <c r="O235" s="17"/>
      <c r="P235" s="9"/>
    </row>
    <row r="236" spans="1:17">
      <c r="A236" s="13">
        <v>16</v>
      </c>
      <c r="B236" s="9" t="s">
        <v>241</v>
      </c>
      <c r="C236" s="17"/>
      <c r="D236" s="17">
        <f>SUM(D232:D235)</f>
        <v>0</v>
      </c>
      <c r="E236" s="17"/>
      <c r="F236" s="17"/>
      <c r="G236" s="17">
        <f>SUM(G232:G235)</f>
        <v>0</v>
      </c>
      <c r="H236" s="13" t="s">
        <v>117</v>
      </c>
      <c r="I236" s="53">
        <f>IF(G236&gt;0,G233/D236,0)</f>
        <v>0</v>
      </c>
      <c r="J236" s="17" t="s">
        <v>117</v>
      </c>
      <c r="K236" s="17" t="s">
        <v>58</v>
      </c>
      <c r="L236" s="9"/>
      <c r="N236" s="17"/>
      <c r="O236" s="17"/>
      <c r="P236" s="9"/>
    </row>
    <row r="237" spans="1:17">
      <c r="A237" s="13" t="s">
        <v>3</v>
      </c>
      <c r="B237" s="9" t="s">
        <v>3</v>
      </c>
      <c r="C237" s="17" t="s">
        <v>3</v>
      </c>
      <c r="E237" s="17"/>
      <c r="F237" s="17"/>
      <c r="L237" s="9"/>
      <c r="N237" s="17"/>
      <c r="O237" s="17"/>
      <c r="P237" s="9"/>
    </row>
    <row r="238" spans="1:17">
      <c r="A238" s="13"/>
      <c r="B238" s="9" t="s">
        <v>240</v>
      </c>
      <c r="C238" s="17"/>
      <c r="D238" s="47" t="s">
        <v>112</v>
      </c>
      <c r="E238" s="17"/>
      <c r="F238" s="17"/>
      <c r="G238" s="59" t="s">
        <v>118</v>
      </c>
      <c r="H238" s="70" t="s">
        <v>3</v>
      </c>
      <c r="I238" s="55" t="s">
        <v>119</v>
      </c>
      <c r="J238" s="17"/>
      <c r="K238" s="17"/>
      <c r="L238" s="9"/>
      <c r="N238" s="17"/>
      <c r="O238" s="17"/>
      <c r="P238" s="9"/>
    </row>
    <row r="239" spans="1:17">
      <c r="A239" s="13">
        <v>17</v>
      </c>
      <c r="B239" s="9" t="s">
        <v>120</v>
      </c>
      <c r="C239" s="17"/>
      <c r="D239" s="56">
        <v>0</v>
      </c>
      <c r="E239" s="17"/>
      <c r="G239" s="13" t="s">
        <v>121</v>
      </c>
      <c r="H239" s="70"/>
      <c r="I239" s="13" t="s">
        <v>122</v>
      </c>
      <c r="J239" s="17"/>
      <c r="K239" s="13" t="s">
        <v>60</v>
      </c>
      <c r="L239" s="9"/>
      <c r="N239" s="17"/>
      <c r="O239" s="17"/>
      <c r="P239" s="9"/>
    </row>
    <row r="240" spans="1:17">
      <c r="A240" s="13">
        <v>18</v>
      </c>
      <c r="B240" s="9" t="s">
        <v>123</v>
      </c>
      <c r="C240" s="17"/>
      <c r="D240" s="56">
        <v>0</v>
      </c>
      <c r="E240" s="17"/>
      <c r="G240" s="27">
        <f>IF(D242&gt;0,D239/D242,0)</f>
        <v>0</v>
      </c>
      <c r="H240" s="59" t="s">
        <v>124</v>
      </c>
      <c r="I240" s="27">
        <f>I236</f>
        <v>0</v>
      </c>
      <c r="J240" s="70" t="s">
        <v>117</v>
      </c>
      <c r="K240" s="27">
        <f>I240*G240</f>
        <v>0</v>
      </c>
      <c r="L240" s="9"/>
      <c r="N240" s="17"/>
      <c r="O240" s="17"/>
      <c r="P240" s="9"/>
    </row>
    <row r="241" spans="1:18" ht="16.5" thickBot="1">
      <c r="A241" s="13">
        <v>19</v>
      </c>
      <c r="B241" s="103" t="s">
        <v>125</v>
      </c>
      <c r="C241" s="30"/>
      <c r="D241" s="54">
        <v>0</v>
      </c>
      <c r="E241" s="17"/>
      <c r="F241" s="17"/>
      <c r="G241" s="17" t="s">
        <v>3</v>
      </c>
      <c r="H241" s="17"/>
      <c r="I241" s="17"/>
      <c r="L241" s="9"/>
      <c r="N241" s="17"/>
      <c r="O241" s="17"/>
      <c r="P241" s="9"/>
    </row>
    <row r="242" spans="1:18">
      <c r="A242" s="13">
        <v>20</v>
      </c>
      <c r="B242" s="9" t="s">
        <v>173</v>
      </c>
      <c r="C242" s="17"/>
      <c r="D242" s="17">
        <f>D239+D240+D241</f>
        <v>0</v>
      </c>
      <c r="E242" s="17"/>
      <c r="F242" s="17"/>
      <c r="G242" s="17"/>
      <c r="H242" s="17"/>
      <c r="I242" s="17"/>
      <c r="J242" s="17"/>
      <c r="K242" s="17"/>
      <c r="L242" s="9"/>
      <c r="N242" s="17"/>
      <c r="O242" s="17"/>
      <c r="P242" s="9"/>
    </row>
    <row r="243" spans="1:18">
      <c r="A243" s="13"/>
      <c r="B243" s="9" t="s">
        <v>3</v>
      </c>
      <c r="C243" s="17"/>
      <c r="E243" s="17"/>
      <c r="F243" s="17"/>
      <c r="G243" s="17"/>
      <c r="H243" s="17"/>
      <c r="I243" s="17" t="s">
        <v>3</v>
      </c>
      <c r="J243" s="17"/>
      <c r="K243" s="17"/>
      <c r="L243" s="9"/>
      <c r="N243" s="17"/>
      <c r="O243" s="17"/>
      <c r="P243" s="9"/>
    </row>
    <row r="244" spans="1:18" ht="16.5" thickBot="1">
      <c r="A244" s="13"/>
      <c r="B244" s="9" t="s">
        <v>126</v>
      </c>
      <c r="C244" s="17"/>
      <c r="D244" s="100" t="s">
        <v>112</v>
      </c>
      <c r="E244" s="17"/>
      <c r="F244" s="17"/>
      <c r="G244" s="17"/>
      <c r="H244" s="17"/>
      <c r="J244" s="17" t="s">
        <v>3</v>
      </c>
      <c r="K244" s="17"/>
      <c r="L244" s="9"/>
      <c r="N244" s="17"/>
      <c r="O244" s="17"/>
      <c r="P244" s="9"/>
    </row>
    <row r="245" spans="1:18">
      <c r="A245" s="13">
        <v>21</v>
      </c>
      <c r="B245" s="17" t="s">
        <v>127</v>
      </c>
      <c r="C245" s="11" t="s">
        <v>263</v>
      </c>
      <c r="D245" s="104">
        <v>0</v>
      </c>
      <c r="E245" s="17"/>
      <c r="F245" s="17"/>
      <c r="G245" s="17"/>
      <c r="H245" s="17"/>
      <c r="I245" s="17"/>
      <c r="J245" s="17"/>
      <c r="K245" s="17"/>
      <c r="L245" s="9"/>
      <c r="N245" s="17"/>
      <c r="O245" s="17"/>
      <c r="P245" s="9"/>
    </row>
    <row r="246" spans="1:18">
      <c r="A246" s="13"/>
      <c r="B246" s="9"/>
      <c r="D246" s="17"/>
      <c r="E246" s="17"/>
      <c r="F246" s="17"/>
      <c r="G246" s="59" t="s">
        <v>128</v>
      </c>
      <c r="H246" s="17"/>
      <c r="I246" s="17"/>
      <c r="J246" s="17"/>
      <c r="K246" s="17"/>
      <c r="L246" s="9"/>
      <c r="N246" s="17"/>
      <c r="O246" s="17"/>
      <c r="P246" s="9"/>
    </row>
    <row r="247" spans="1:18" ht="16.5" thickBot="1">
      <c r="A247" s="13"/>
      <c r="B247" s="9"/>
      <c r="C247" s="11"/>
      <c r="D247" s="23" t="s">
        <v>112</v>
      </c>
      <c r="E247" s="23" t="s">
        <v>129</v>
      </c>
      <c r="F247" s="17"/>
      <c r="G247" s="23" t="s">
        <v>130</v>
      </c>
      <c r="H247" s="17"/>
      <c r="I247" s="23" t="s">
        <v>131</v>
      </c>
      <c r="J247" s="17"/>
      <c r="K247" s="17"/>
      <c r="L247" s="9"/>
      <c r="N247" s="17"/>
      <c r="O247" s="17"/>
      <c r="P247" s="9"/>
    </row>
    <row r="248" spans="1:18">
      <c r="A248" s="13">
        <v>22</v>
      </c>
      <c r="B248" s="9" t="s">
        <v>132</v>
      </c>
      <c r="C248" s="11" t="s">
        <v>281</v>
      </c>
      <c r="D248" s="56">
        <v>0</v>
      </c>
      <c r="E248" s="105">
        <f>IF($D$250&gt;0,D248/$D$250,0)</f>
        <v>0</v>
      </c>
      <c r="F248" s="106"/>
      <c r="G248" s="107">
        <f>IF(D248&gt;0,D245/D248,0)</f>
        <v>0</v>
      </c>
      <c r="I248" s="106">
        <f>G248*E248</f>
        <v>0</v>
      </c>
      <c r="J248" s="108" t="s">
        <v>133</v>
      </c>
      <c r="K248" s="17"/>
      <c r="L248" s="9"/>
      <c r="N248" s="17"/>
      <c r="O248" s="17"/>
      <c r="P248" s="9"/>
    </row>
    <row r="249" spans="1:18" ht="16.5" thickBot="1">
      <c r="A249" s="13">
        <v>23</v>
      </c>
      <c r="B249" s="9" t="s">
        <v>134</v>
      </c>
      <c r="C249" s="11" t="s">
        <v>262</v>
      </c>
      <c r="D249" s="54">
        <v>0</v>
      </c>
      <c r="E249" s="109">
        <f>IF($D$250&gt;0,D249/$D$250,0)</f>
        <v>0</v>
      </c>
      <c r="F249" s="106"/>
      <c r="G249" s="106">
        <f>I252</f>
        <v>0</v>
      </c>
      <c r="I249" s="110">
        <f>G249*E249</f>
        <v>0</v>
      </c>
      <c r="L249" s="9"/>
      <c r="N249" s="17"/>
      <c r="O249" s="17"/>
      <c r="P249" s="9"/>
    </row>
    <row r="250" spans="1:18">
      <c r="A250" s="13">
        <v>24</v>
      </c>
      <c r="B250" s="9" t="s">
        <v>174</v>
      </c>
      <c r="C250" s="11"/>
      <c r="D250" s="17">
        <f>SUM(D248:D249)</f>
        <v>0</v>
      </c>
      <c r="E250" s="111">
        <f>SUM(E248+E249)</f>
        <v>0</v>
      </c>
      <c r="F250" s="106"/>
      <c r="G250" s="106"/>
      <c r="I250" s="106">
        <f>SUM(I248:I249)</f>
        <v>0</v>
      </c>
      <c r="J250" s="108" t="s">
        <v>135</v>
      </c>
      <c r="L250" s="9"/>
      <c r="N250" s="17"/>
      <c r="O250" s="17"/>
      <c r="P250" s="9"/>
    </row>
    <row r="251" spans="1:18">
      <c r="A251" s="13" t="s">
        <v>3</v>
      </c>
      <c r="B251" s="9"/>
      <c r="D251" s="17"/>
      <c r="E251" s="17" t="s">
        <v>3</v>
      </c>
      <c r="F251" s="17"/>
      <c r="G251" s="17"/>
      <c r="H251" s="17"/>
      <c r="I251" s="106"/>
      <c r="L251" s="9"/>
      <c r="N251" s="112"/>
      <c r="O251" s="113"/>
      <c r="P251" s="113"/>
      <c r="Q251" s="113"/>
      <c r="R251" s="114"/>
    </row>
    <row r="252" spans="1:18">
      <c r="A252" s="13">
        <v>25</v>
      </c>
      <c r="E252" s="17"/>
      <c r="F252" s="17"/>
      <c r="G252" s="17"/>
      <c r="H252" s="62" t="s">
        <v>203</v>
      </c>
      <c r="I252" s="115">
        <f>R253+R254</f>
        <v>0</v>
      </c>
      <c r="L252" s="9"/>
      <c r="N252" s="116" t="s">
        <v>318</v>
      </c>
      <c r="O252" s="19"/>
      <c r="P252" s="19"/>
      <c r="Q252" s="19"/>
      <c r="R252" s="117"/>
    </row>
    <row r="253" spans="1:18">
      <c r="A253" s="13">
        <v>26</v>
      </c>
      <c r="H253" s="7" t="s">
        <v>204</v>
      </c>
      <c r="I253" s="101">
        <f>IF(G248&gt;0,I250/G248,0)</f>
        <v>0</v>
      </c>
      <c r="L253" s="9"/>
      <c r="N253" s="116" t="s">
        <v>319</v>
      </c>
      <c r="O253" s="19"/>
      <c r="P253" s="19"/>
      <c r="Q253" s="19"/>
      <c r="R253" s="118">
        <v>0</v>
      </c>
    </row>
    <row r="254" spans="1:18">
      <c r="A254" s="13"/>
      <c r="B254" s="9" t="s">
        <v>136</v>
      </c>
      <c r="C254" s="11"/>
      <c r="D254" s="11"/>
      <c r="E254" s="11"/>
      <c r="F254" s="11"/>
      <c r="G254" s="11"/>
      <c r="H254" s="11"/>
      <c r="I254" s="11"/>
      <c r="K254" s="17"/>
      <c r="L254" s="9"/>
      <c r="N254" s="116" t="s">
        <v>320</v>
      </c>
      <c r="O254" s="19"/>
      <c r="P254" s="19"/>
      <c r="Q254" s="19"/>
      <c r="R254" s="118">
        <v>0</v>
      </c>
    </row>
    <row r="255" spans="1:18" ht="16.5" thickBot="1">
      <c r="A255" s="13"/>
      <c r="B255" s="9"/>
      <c r="C255" s="9"/>
      <c r="D255" s="9"/>
      <c r="E255" s="9"/>
      <c r="F255" s="9"/>
      <c r="G255" s="9"/>
      <c r="H255" s="9"/>
      <c r="I255" s="23" t="s">
        <v>137</v>
      </c>
      <c r="J255" s="11"/>
      <c r="K255" s="11"/>
      <c r="L255" s="9"/>
      <c r="N255" s="119"/>
      <c r="O255" s="120"/>
      <c r="P255" s="120"/>
      <c r="Q255" s="120"/>
      <c r="R255" s="121"/>
    </row>
    <row r="256" spans="1:18">
      <c r="A256" s="13"/>
      <c r="B256" s="9" t="s">
        <v>138</v>
      </c>
      <c r="C256" s="11"/>
      <c r="D256" s="11"/>
      <c r="E256" s="11"/>
      <c r="F256" s="11"/>
      <c r="G256" s="84" t="s">
        <v>3</v>
      </c>
      <c r="H256" s="82"/>
      <c r="I256" s="1"/>
      <c r="J256" s="9"/>
      <c r="K256" s="9"/>
      <c r="L256" s="9"/>
      <c r="N256" s="17"/>
      <c r="O256" s="17"/>
      <c r="P256" s="9"/>
    </row>
    <row r="257" spans="1:17">
      <c r="A257" s="13">
        <v>27</v>
      </c>
      <c r="B257" s="6" t="s">
        <v>139</v>
      </c>
      <c r="C257" s="11"/>
      <c r="D257" s="11"/>
      <c r="E257" s="11" t="s">
        <v>140</v>
      </c>
      <c r="F257" s="11"/>
      <c r="H257" s="82"/>
      <c r="I257" s="56">
        <v>0</v>
      </c>
      <c r="J257" s="9"/>
      <c r="K257" s="9"/>
      <c r="L257" s="9"/>
      <c r="N257" s="59"/>
      <c r="O257" s="17"/>
      <c r="P257" s="9"/>
    </row>
    <row r="258" spans="1:17" ht="16.5" thickBot="1">
      <c r="A258" s="13">
        <v>28</v>
      </c>
      <c r="B258" s="60" t="s">
        <v>175</v>
      </c>
      <c r="C258" s="86"/>
      <c r="D258" s="19"/>
      <c r="E258" s="18"/>
      <c r="F258" s="18"/>
      <c r="G258" s="18"/>
      <c r="H258" s="11"/>
      <c r="I258" s="54">
        <v>0</v>
      </c>
      <c r="J258" s="9"/>
      <c r="K258" s="9"/>
      <c r="L258" s="9"/>
      <c r="N258" s="9"/>
      <c r="O258" s="17"/>
      <c r="P258" s="9"/>
    </row>
    <row r="259" spans="1:17">
      <c r="A259" s="13">
        <v>29</v>
      </c>
      <c r="B259" s="6" t="s">
        <v>141</v>
      </c>
      <c r="C259" s="11"/>
      <c r="D259" s="19"/>
      <c r="E259" s="18"/>
      <c r="F259" s="18"/>
      <c r="G259" s="18"/>
      <c r="H259" s="11"/>
      <c r="I259" s="56">
        <f>+I257-I258</f>
        <v>0</v>
      </c>
      <c r="J259" s="9"/>
      <c r="K259" s="9"/>
      <c r="L259" s="9"/>
      <c r="N259" s="9"/>
      <c r="O259" s="17"/>
      <c r="P259" s="9"/>
    </row>
    <row r="260" spans="1:17">
      <c r="A260" s="13"/>
      <c r="B260" s="6" t="s">
        <v>3</v>
      </c>
      <c r="C260" s="11"/>
      <c r="D260" s="19"/>
      <c r="E260" s="18"/>
      <c r="F260" s="18"/>
      <c r="G260" s="122"/>
      <c r="H260" s="11"/>
      <c r="I260" s="2" t="s">
        <v>3</v>
      </c>
      <c r="J260" s="9"/>
      <c r="K260" s="9"/>
      <c r="L260" s="9"/>
      <c r="N260" s="9"/>
      <c r="O260" s="17"/>
      <c r="P260" s="9"/>
    </row>
    <row r="261" spans="1:17">
      <c r="A261" s="13">
        <v>30</v>
      </c>
      <c r="B261" s="9" t="s">
        <v>242</v>
      </c>
      <c r="C261" s="11"/>
      <c r="D261" s="19"/>
      <c r="E261" s="18"/>
      <c r="F261" s="18"/>
      <c r="G261" s="122"/>
      <c r="H261" s="11"/>
      <c r="I261" s="3">
        <v>0</v>
      </c>
      <c r="J261" s="9"/>
      <c r="K261" s="9"/>
      <c r="N261" s="9"/>
      <c r="O261" s="17"/>
      <c r="P261" s="9"/>
    </row>
    <row r="262" spans="1:17">
      <c r="A262" s="13"/>
      <c r="C262" s="11"/>
      <c r="D262" s="18"/>
      <c r="E262" s="18"/>
      <c r="F262" s="18"/>
      <c r="G262" s="18"/>
      <c r="H262" s="11"/>
      <c r="I262" s="2"/>
      <c r="J262" s="9"/>
      <c r="K262" s="9"/>
      <c r="N262" s="9"/>
      <c r="O262" s="17"/>
      <c r="P262" s="9"/>
    </row>
    <row r="263" spans="1:17">
      <c r="B263" s="9" t="s">
        <v>195</v>
      </c>
      <c r="C263" s="11"/>
      <c r="D263" s="18"/>
      <c r="E263" s="18"/>
      <c r="F263" s="18"/>
      <c r="G263" s="18"/>
      <c r="H263" s="11"/>
      <c r="J263" s="9"/>
      <c r="K263" s="9"/>
      <c r="N263" s="9"/>
      <c r="O263" s="17"/>
      <c r="P263" s="9"/>
    </row>
    <row r="264" spans="1:17">
      <c r="A264" s="13">
        <v>31</v>
      </c>
      <c r="B264" s="9" t="s">
        <v>142</v>
      </c>
      <c r="C264" s="17"/>
      <c r="D264" s="76"/>
      <c r="E264" s="76"/>
      <c r="F264" s="76"/>
      <c r="G264" s="76"/>
      <c r="H264" s="17"/>
      <c r="I264" s="123">
        <v>0</v>
      </c>
      <c r="J264" s="9"/>
      <c r="K264" s="9"/>
      <c r="L264" s="124"/>
      <c r="N264" s="9"/>
      <c r="O264" s="17"/>
      <c r="P264" s="9"/>
    </row>
    <row r="265" spans="1:17">
      <c r="A265" s="13">
        <v>32</v>
      </c>
      <c r="B265" s="125" t="s">
        <v>176</v>
      </c>
      <c r="C265" s="18"/>
      <c r="D265" s="18"/>
      <c r="E265" s="18"/>
      <c r="F265" s="18"/>
      <c r="G265" s="18"/>
      <c r="H265" s="11"/>
      <c r="I265" s="123">
        <v>0</v>
      </c>
      <c r="J265" s="9"/>
      <c r="K265" s="9"/>
      <c r="L265" s="59"/>
      <c r="N265" s="9"/>
      <c r="O265" s="17"/>
      <c r="P265" s="9"/>
    </row>
    <row r="266" spans="1:17">
      <c r="A266" s="13" t="s">
        <v>197</v>
      </c>
      <c r="B266" s="93" t="s">
        <v>294</v>
      </c>
      <c r="C266" s="91"/>
      <c r="D266" s="18"/>
      <c r="E266" s="18"/>
      <c r="F266" s="18"/>
      <c r="G266" s="18"/>
      <c r="H266" s="11"/>
      <c r="I266" s="123">
        <v>0</v>
      </c>
      <c r="J266" s="9"/>
      <c r="K266" s="9"/>
      <c r="L266" s="59"/>
      <c r="N266" s="9"/>
      <c r="O266" s="17"/>
      <c r="P266" s="9"/>
    </row>
    <row r="267" spans="1:17" ht="16.5" thickBot="1">
      <c r="A267" s="13" t="s">
        <v>273</v>
      </c>
      <c r="B267" s="126" t="s">
        <v>295</v>
      </c>
      <c r="C267" s="127"/>
      <c r="D267" s="18"/>
      <c r="E267" s="18"/>
      <c r="F267" s="18"/>
      <c r="G267" s="18"/>
      <c r="H267" s="11"/>
      <c r="I267" s="128">
        <v>0</v>
      </c>
      <c r="J267" s="9"/>
      <c r="K267" s="9"/>
      <c r="L267" s="59"/>
      <c r="N267" s="9"/>
      <c r="O267" s="17"/>
      <c r="P267" s="9"/>
    </row>
    <row r="268" spans="1:17" s="82" customFormat="1">
      <c r="A268" s="13">
        <v>33</v>
      </c>
      <c r="B268" s="6" t="s">
        <v>274</v>
      </c>
      <c r="C268" s="13"/>
      <c r="D268" s="76"/>
      <c r="E268" s="76"/>
      <c r="F268" s="76"/>
      <c r="G268" s="76"/>
      <c r="H268" s="11"/>
      <c r="I268" s="4">
        <f>+I264-I265-I266-I267</f>
        <v>0</v>
      </c>
      <c r="J268" s="9"/>
      <c r="K268" s="9"/>
      <c r="L268" s="124"/>
      <c r="M268" s="6"/>
      <c r="N268" s="9"/>
      <c r="O268" s="11"/>
      <c r="P268" s="9"/>
      <c r="Q268" s="6"/>
    </row>
    <row r="269" spans="1:17">
      <c r="A269" s="13"/>
      <c r="B269" s="129"/>
      <c r="C269" s="13"/>
      <c r="D269" s="76"/>
      <c r="E269" s="76"/>
      <c r="F269" s="76"/>
      <c r="G269" s="76"/>
      <c r="H269" s="11"/>
      <c r="I269" s="4"/>
      <c r="J269" s="9"/>
      <c r="K269" s="9"/>
      <c r="L269" s="124"/>
      <c r="M269" s="82"/>
      <c r="N269" s="130"/>
      <c r="O269" s="84"/>
      <c r="P269" s="130"/>
      <c r="Q269" s="82"/>
    </row>
    <row r="270" spans="1:17">
      <c r="A270" s="13"/>
      <c r="B270" s="129"/>
      <c r="C270" s="13"/>
      <c r="D270" s="76"/>
      <c r="E270" s="76"/>
      <c r="F270" s="76"/>
      <c r="G270" s="76"/>
      <c r="H270" s="11"/>
      <c r="I270" s="4"/>
      <c r="J270" s="9"/>
      <c r="K270" s="9"/>
      <c r="L270" s="124"/>
      <c r="N270" s="9"/>
      <c r="O270" s="11"/>
      <c r="P270" s="9"/>
    </row>
    <row r="271" spans="1:17">
      <c r="A271" s="13"/>
      <c r="B271" s="129"/>
      <c r="C271" s="13"/>
      <c r="D271" s="76"/>
      <c r="E271" s="76"/>
      <c r="F271" s="76"/>
      <c r="G271" s="76"/>
      <c r="H271" s="11"/>
      <c r="I271" s="4"/>
      <c r="J271" s="9"/>
      <c r="K271" s="9"/>
      <c r="L271" s="124"/>
      <c r="N271" s="9"/>
      <c r="O271" s="11"/>
      <c r="P271" s="9"/>
    </row>
    <row r="272" spans="1:17">
      <c r="A272" s="13"/>
      <c r="B272" s="129"/>
      <c r="C272" s="13"/>
      <c r="D272" s="76"/>
      <c r="E272" s="76"/>
      <c r="F272" s="76"/>
      <c r="G272" s="76"/>
      <c r="H272" s="11"/>
      <c r="I272" s="4"/>
      <c r="J272" s="9"/>
      <c r="K272" s="7" t="s">
        <v>302</v>
      </c>
      <c r="L272" s="124"/>
      <c r="N272" s="9"/>
      <c r="O272" s="11"/>
      <c r="P272" s="9"/>
    </row>
    <row r="273" spans="1:16">
      <c r="B273" s="9"/>
      <c r="C273" s="9"/>
      <c r="E273" s="9"/>
      <c r="F273" s="9"/>
      <c r="G273" s="9"/>
      <c r="H273" s="11"/>
      <c r="I273" s="11"/>
      <c r="K273" s="12" t="s">
        <v>190</v>
      </c>
      <c r="L273" s="11"/>
      <c r="N273" s="11"/>
      <c r="O273" s="11"/>
      <c r="P273" s="11"/>
    </row>
    <row r="274" spans="1:16">
      <c r="A274" s="13"/>
      <c r="B274" s="129" t="str">
        <f>B4</f>
        <v xml:space="preserve">Formula Rate - Non-Levelized </v>
      </c>
      <c r="C274" s="681" t="str">
        <f>D4</f>
        <v xml:space="preserve">   Rate Formula Template</v>
      </c>
      <c r="D274" s="681"/>
      <c r="E274" s="17"/>
      <c r="F274" s="17"/>
      <c r="G274" s="17"/>
      <c r="H274" s="24"/>
      <c r="J274" s="11"/>
      <c r="K274" s="131" t="str">
        <f>K4</f>
        <v>For the 12 months ended 12/31/__</v>
      </c>
      <c r="L274" s="11"/>
      <c r="N274" s="11"/>
      <c r="O274" s="11"/>
      <c r="P274" s="11"/>
    </row>
    <row r="275" spans="1:16">
      <c r="A275" s="13"/>
      <c r="B275" s="129"/>
      <c r="C275" s="13"/>
      <c r="D275" s="17" t="str">
        <f>D5</f>
        <v>Utilizing EIA Form 412 Data</v>
      </c>
      <c r="E275" s="17"/>
      <c r="F275" s="17"/>
      <c r="G275" s="17"/>
      <c r="H275" s="11"/>
      <c r="I275" s="132"/>
      <c r="J275" s="1"/>
      <c r="K275" s="5"/>
      <c r="L275" s="11"/>
      <c r="N275" s="11"/>
      <c r="O275" s="11"/>
      <c r="P275" s="11"/>
    </row>
    <row r="276" spans="1:16">
      <c r="A276" s="13"/>
      <c r="B276" s="129"/>
      <c r="C276" s="13"/>
      <c r="D276" s="17" t="str">
        <f>D7</f>
        <v>UTILITY NAME</v>
      </c>
      <c r="E276" s="17"/>
      <c r="F276" s="17"/>
      <c r="G276" s="17"/>
      <c r="H276" s="11"/>
      <c r="I276" s="132"/>
      <c r="J276" s="1"/>
      <c r="K276" s="5"/>
      <c r="L276" s="11"/>
      <c r="N276" s="11"/>
      <c r="O276" s="11"/>
      <c r="P276" s="11"/>
    </row>
    <row r="277" spans="1:16">
      <c r="A277" s="13"/>
      <c r="B277" s="9" t="s">
        <v>143</v>
      </c>
      <c r="C277" s="13"/>
      <c r="D277" s="17"/>
      <c r="E277" s="17"/>
      <c r="F277" s="17"/>
      <c r="G277" s="17"/>
      <c r="H277" s="11"/>
      <c r="I277" s="17"/>
      <c r="J277" s="1"/>
      <c r="K277" s="5"/>
      <c r="L277" s="11"/>
      <c r="N277" s="13"/>
      <c r="O277" s="11"/>
      <c r="P277" s="9"/>
    </row>
    <row r="278" spans="1:16">
      <c r="A278" s="13"/>
      <c r="B278" s="133" t="s">
        <v>209</v>
      </c>
      <c r="C278" s="13"/>
      <c r="D278" s="17"/>
      <c r="E278" s="17"/>
      <c r="F278" s="17"/>
      <c r="G278" s="17"/>
      <c r="H278" s="11"/>
      <c r="I278" s="17"/>
      <c r="J278" s="11"/>
      <c r="K278" s="17"/>
      <c r="L278" s="11"/>
      <c r="N278" s="13"/>
      <c r="O278" s="11"/>
      <c r="P278" s="9"/>
    </row>
    <row r="279" spans="1:16">
      <c r="B279" s="133" t="s">
        <v>208</v>
      </c>
      <c r="C279" s="13"/>
      <c r="D279" s="17"/>
      <c r="E279" s="17"/>
      <c r="F279" s="17"/>
      <c r="G279" s="17"/>
      <c r="H279" s="11"/>
      <c r="I279" s="17"/>
      <c r="J279" s="11"/>
      <c r="K279" s="17"/>
      <c r="L279" s="11"/>
      <c r="N279" s="13"/>
      <c r="O279" s="11"/>
      <c r="P279" s="11"/>
    </row>
    <row r="280" spans="1:16">
      <c r="A280" s="13" t="s">
        <v>144</v>
      </c>
      <c r="B280" s="9" t="s">
        <v>207</v>
      </c>
      <c r="C280" s="11"/>
      <c r="D280" s="17"/>
      <c r="E280" s="17"/>
      <c r="F280" s="17"/>
      <c r="G280" s="31"/>
      <c r="H280" s="11"/>
      <c r="I280" s="17"/>
      <c r="J280" s="11"/>
      <c r="K280" s="17"/>
      <c r="L280" s="11"/>
      <c r="N280" s="13"/>
      <c r="O280" s="11"/>
      <c r="P280" s="11"/>
    </row>
    <row r="281" spans="1:16" ht="16.5" thickBot="1">
      <c r="A281" s="23" t="s">
        <v>145</v>
      </c>
      <c r="C281" s="11"/>
      <c r="D281" s="17"/>
      <c r="E281" s="17"/>
      <c r="F281" s="17"/>
      <c r="G281" s="17"/>
      <c r="H281" s="11"/>
      <c r="I281" s="17"/>
      <c r="J281" s="11"/>
      <c r="K281" s="17"/>
      <c r="L281" s="11"/>
      <c r="N281" s="13"/>
      <c r="O281" s="11"/>
      <c r="P281" s="11"/>
    </row>
    <row r="282" spans="1:16" ht="32.25" customHeight="1">
      <c r="A282" s="134" t="s">
        <v>146</v>
      </c>
      <c r="B282" s="680" t="s">
        <v>267</v>
      </c>
      <c r="C282" s="680"/>
      <c r="D282" s="680"/>
      <c r="E282" s="680"/>
      <c r="F282" s="680"/>
      <c r="G282" s="680"/>
      <c r="H282" s="680"/>
      <c r="I282" s="680"/>
      <c r="J282" s="680"/>
      <c r="K282" s="680"/>
      <c r="L282" s="11"/>
      <c r="N282" s="13"/>
      <c r="O282" s="11"/>
      <c r="P282" s="11"/>
    </row>
    <row r="283" spans="1:16" ht="63" customHeight="1">
      <c r="A283" s="134" t="s">
        <v>147</v>
      </c>
      <c r="B283" s="680" t="s">
        <v>268</v>
      </c>
      <c r="C283" s="680"/>
      <c r="D283" s="680"/>
      <c r="E283" s="680"/>
      <c r="F283" s="680"/>
      <c r="G283" s="680"/>
      <c r="H283" s="680"/>
      <c r="I283" s="680"/>
      <c r="J283" s="680"/>
      <c r="K283" s="680"/>
      <c r="L283" s="11"/>
      <c r="N283" s="13"/>
      <c r="O283" s="11"/>
      <c r="P283" s="11"/>
    </row>
    <row r="284" spans="1:16">
      <c r="A284" s="134" t="s">
        <v>148</v>
      </c>
      <c r="B284" s="680" t="s">
        <v>269</v>
      </c>
      <c r="C284" s="680"/>
      <c r="D284" s="680"/>
      <c r="E284" s="680"/>
      <c r="F284" s="680"/>
      <c r="G284" s="680"/>
      <c r="H284" s="680"/>
      <c r="I284" s="680"/>
      <c r="J284" s="680"/>
      <c r="K284" s="680"/>
      <c r="L284" s="11"/>
      <c r="N284" s="13"/>
      <c r="O284" s="11"/>
      <c r="P284" s="11"/>
    </row>
    <row r="285" spans="1:16">
      <c r="A285" s="134" t="s">
        <v>149</v>
      </c>
      <c r="B285" s="680" t="s">
        <v>269</v>
      </c>
      <c r="C285" s="680"/>
      <c r="D285" s="680"/>
      <c r="E285" s="680"/>
      <c r="F285" s="680"/>
      <c r="G285" s="680"/>
      <c r="H285" s="680"/>
      <c r="I285" s="680"/>
      <c r="J285" s="680"/>
      <c r="K285" s="680"/>
      <c r="L285" s="11"/>
      <c r="N285" s="13"/>
      <c r="O285" s="11"/>
      <c r="P285" s="11"/>
    </row>
    <row r="286" spans="1:16">
      <c r="A286" s="134" t="s">
        <v>150</v>
      </c>
      <c r="B286" s="680" t="s">
        <v>282</v>
      </c>
      <c r="C286" s="680"/>
      <c r="D286" s="680"/>
      <c r="E286" s="680"/>
      <c r="F286" s="680"/>
      <c r="G286" s="680"/>
      <c r="H286" s="680"/>
      <c r="I286" s="680"/>
      <c r="J286" s="680"/>
      <c r="K286" s="680"/>
      <c r="L286" s="11"/>
      <c r="N286" s="13"/>
      <c r="O286" s="11"/>
      <c r="P286" s="11"/>
    </row>
    <row r="287" spans="1:16" ht="48" customHeight="1">
      <c r="A287" s="134" t="s">
        <v>151</v>
      </c>
      <c r="B287" s="682" t="s">
        <v>244</v>
      </c>
      <c r="C287" s="682"/>
      <c r="D287" s="682"/>
      <c r="E287" s="682"/>
      <c r="F287" s="682"/>
      <c r="G287" s="682"/>
      <c r="H287" s="682"/>
      <c r="I287" s="682"/>
      <c r="J287" s="682"/>
      <c r="K287" s="682"/>
      <c r="L287" s="11"/>
      <c r="N287" s="13"/>
      <c r="O287" s="11"/>
      <c r="P287" s="11"/>
    </row>
    <row r="288" spans="1:16">
      <c r="A288" s="134" t="s">
        <v>152</v>
      </c>
      <c r="B288" s="682" t="s">
        <v>182</v>
      </c>
      <c r="C288" s="682"/>
      <c r="D288" s="682"/>
      <c r="E288" s="682"/>
      <c r="F288" s="682"/>
      <c r="G288" s="682"/>
      <c r="H288" s="682"/>
      <c r="I288" s="682"/>
      <c r="J288" s="682"/>
      <c r="K288" s="682"/>
      <c r="L288" s="11"/>
      <c r="N288" s="13"/>
      <c r="O288" s="11"/>
      <c r="P288" s="11"/>
    </row>
    <row r="289" spans="1:16" ht="32.25" customHeight="1">
      <c r="A289" s="134" t="s">
        <v>153</v>
      </c>
      <c r="B289" s="682" t="s">
        <v>245</v>
      </c>
      <c r="C289" s="682"/>
      <c r="D289" s="682"/>
      <c r="E289" s="682"/>
      <c r="F289" s="682"/>
      <c r="G289" s="682"/>
      <c r="H289" s="682"/>
      <c r="I289" s="682"/>
      <c r="J289" s="682"/>
      <c r="K289" s="682"/>
      <c r="L289" s="11"/>
      <c r="N289" s="13"/>
      <c r="O289" s="11"/>
      <c r="P289" s="11"/>
    </row>
    <row r="290" spans="1:16" ht="32.25" customHeight="1">
      <c r="A290" s="134" t="s">
        <v>154</v>
      </c>
      <c r="B290" s="680" t="s">
        <v>246</v>
      </c>
      <c r="C290" s="680"/>
      <c r="D290" s="680"/>
      <c r="E290" s="680"/>
      <c r="F290" s="680"/>
      <c r="G290" s="680"/>
      <c r="H290" s="680"/>
      <c r="I290" s="680"/>
      <c r="J290" s="680"/>
      <c r="K290" s="680"/>
      <c r="L290" s="11"/>
      <c r="N290" s="13"/>
      <c r="O290" s="11"/>
      <c r="P290" s="11"/>
    </row>
    <row r="291" spans="1:16" ht="32.25" customHeight="1">
      <c r="A291" s="134" t="s">
        <v>155</v>
      </c>
      <c r="B291" s="682" t="s">
        <v>247</v>
      </c>
      <c r="C291" s="682"/>
      <c r="D291" s="682"/>
      <c r="E291" s="682"/>
      <c r="F291" s="682"/>
      <c r="G291" s="682"/>
      <c r="H291" s="682"/>
      <c r="I291" s="682"/>
      <c r="J291" s="682"/>
      <c r="K291" s="682"/>
      <c r="L291" s="11"/>
      <c r="N291" s="13"/>
      <c r="O291" s="10"/>
      <c r="P291" s="11"/>
    </row>
    <row r="292" spans="1:16" ht="79.5" customHeight="1">
      <c r="A292" s="134" t="s">
        <v>156</v>
      </c>
      <c r="B292" s="682" t="s">
        <v>248</v>
      </c>
      <c r="C292" s="682"/>
      <c r="D292" s="682"/>
      <c r="E292" s="682"/>
      <c r="F292" s="682"/>
      <c r="G292" s="682"/>
      <c r="H292" s="682"/>
      <c r="I292" s="682"/>
      <c r="J292" s="682"/>
      <c r="K292" s="682"/>
      <c r="L292" s="11"/>
      <c r="N292" s="13"/>
      <c r="O292" s="11"/>
      <c r="P292" s="11"/>
    </row>
    <row r="293" spans="1:16">
      <c r="A293" s="134" t="s">
        <v>3</v>
      </c>
      <c r="B293" s="135" t="s">
        <v>243</v>
      </c>
      <c r="C293" s="136" t="s">
        <v>157</v>
      </c>
      <c r="D293" s="137">
        <v>0</v>
      </c>
      <c r="E293" s="136"/>
      <c r="F293" s="138"/>
      <c r="G293" s="138"/>
      <c r="H293" s="139"/>
      <c r="I293" s="138"/>
      <c r="J293" s="139"/>
      <c r="K293" s="138"/>
      <c r="L293" s="11"/>
      <c r="N293" s="13"/>
      <c r="O293" s="11"/>
      <c r="P293" s="11"/>
    </row>
    <row r="294" spans="1:16">
      <c r="A294" s="134"/>
      <c r="B294" s="136"/>
      <c r="C294" s="136" t="s">
        <v>158</v>
      </c>
      <c r="D294" s="137">
        <v>0</v>
      </c>
      <c r="E294" s="682" t="s">
        <v>159</v>
      </c>
      <c r="F294" s="682"/>
      <c r="G294" s="682"/>
      <c r="H294" s="682"/>
      <c r="I294" s="682"/>
      <c r="J294" s="682"/>
      <c r="K294" s="682"/>
      <c r="N294" s="13"/>
      <c r="O294" s="11"/>
      <c r="P294" s="11"/>
    </row>
    <row r="295" spans="1:16">
      <c r="A295" s="134"/>
      <c r="B295" s="136"/>
      <c r="C295" s="136" t="s">
        <v>160</v>
      </c>
      <c r="D295" s="137">
        <v>0</v>
      </c>
      <c r="E295" s="682" t="s">
        <v>161</v>
      </c>
      <c r="F295" s="682"/>
      <c r="G295" s="682"/>
      <c r="H295" s="682"/>
      <c r="I295" s="682"/>
      <c r="J295" s="682"/>
      <c r="K295" s="682"/>
      <c r="L295" s="11"/>
      <c r="N295" s="13"/>
      <c r="O295" s="11"/>
      <c r="P295" s="11"/>
    </row>
    <row r="296" spans="1:16">
      <c r="A296" s="134" t="s">
        <v>162</v>
      </c>
      <c r="B296" s="682" t="s">
        <v>196</v>
      </c>
      <c r="C296" s="682"/>
      <c r="D296" s="682"/>
      <c r="E296" s="682"/>
      <c r="F296" s="682"/>
      <c r="G296" s="682"/>
      <c r="H296" s="682"/>
      <c r="I296" s="682"/>
      <c r="J296" s="682"/>
      <c r="K296" s="682"/>
      <c r="L296" s="11"/>
      <c r="N296" s="13"/>
      <c r="O296" s="11"/>
      <c r="P296" s="11"/>
    </row>
    <row r="297" spans="1:16" ht="32.25" customHeight="1">
      <c r="A297" s="134" t="s">
        <v>163</v>
      </c>
      <c r="B297" s="682" t="s">
        <v>300</v>
      </c>
      <c r="C297" s="682"/>
      <c r="D297" s="682"/>
      <c r="E297" s="682"/>
      <c r="F297" s="682"/>
      <c r="G297" s="682"/>
      <c r="H297" s="682"/>
      <c r="I297" s="682"/>
      <c r="J297" s="682"/>
      <c r="K297" s="682"/>
      <c r="L297" s="140"/>
      <c r="N297" s="13"/>
      <c r="O297" s="11"/>
      <c r="P297" s="11"/>
    </row>
    <row r="298" spans="1:16" ht="48" customHeight="1">
      <c r="A298" s="134" t="s">
        <v>164</v>
      </c>
      <c r="B298" s="682" t="s">
        <v>265</v>
      </c>
      <c r="C298" s="682"/>
      <c r="D298" s="682"/>
      <c r="E298" s="682"/>
      <c r="F298" s="682"/>
      <c r="G298" s="682"/>
      <c r="H298" s="682"/>
      <c r="I298" s="682"/>
      <c r="J298" s="682"/>
      <c r="K298" s="682"/>
      <c r="L298" s="11"/>
      <c r="N298" s="13"/>
      <c r="O298" s="11"/>
      <c r="P298" s="11"/>
    </row>
    <row r="299" spans="1:16">
      <c r="A299" s="134" t="s">
        <v>165</v>
      </c>
      <c r="B299" s="682" t="s">
        <v>183</v>
      </c>
      <c r="C299" s="682"/>
      <c r="D299" s="682"/>
      <c r="E299" s="682"/>
      <c r="F299" s="682"/>
      <c r="G299" s="682"/>
      <c r="H299" s="682"/>
      <c r="I299" s="682"/>
      <c r="J299" s="682"/>
      <c r="K299" s="682"/>
      <c r="L299" s="11"/>
      <c r="N299" s="13"/>
      <c r="O299" s="10"/>
      <c r="P299" s="11"/>
    </row>
    <row r="300" spans="1:16" ht="176.25" customHeight="1">
      <c r="A300" s="134" t="s">
        <v>166</v>
      </c>
      <c r="B300" s="680" t="s">
        <v>317</v>
      </c>
      <c r="C300" s="680"/>
      <c r="D300" s="680"/>
      <c r="E300" s="680"/>
      <c r="F300" s="680"/>
      <c r="G300" s="680"/>
      <c r="H300" s="680"/>
      <c r="I300" s="680"/>
      <c r="J300" s="680"/>
      <c r="K300" s="680"/>
      <c r="L300" s="11"/>
      <c r="N300" s="13"/>
      <c r="O300" s="10"/>
      <c r="P300" s="11"/>
    </row>
    <row r="301" spans="1:16" ht="32.25" customHeight="1">
      <c r="A301" s="134" t="s">
        <v>167</v>
      </c>
      <c r="B301" s="682" t="s">
        <v>249</v>
      </c>
      <c r="C301" s="682"/>
      <c r="D301" s="682"/>
      <c r="E301" s="682"/>
      <c r="F301" s="682"/>
      <c r="G301" s="682"/>
      <c r="H301" s="682"/>
      <c r="I301" s="682"/>
      <c r="J301" s="682"/>
      <c r="K301" s="682"/>
      <c r="L301" s="11"/>
      <c r="N301" s="13"/>
      <c r="O301" s="11"/>
      <c r="P301" s="11"/>
    </row>
    <row r="302" spans="1:16">
      <c r="A302" s="134" t="s">
        <v>168</v>
      </c>
      <c r="B302" s="682" t="s">
        <v>169</v>
      </c>
      <c r="C302" s="682"/>
      <c r="D302" s="682"/>
      <c r="E302" s="682"/>
      <c r="F302" s="682"/>
      <c r="G302" s="682"/>
      <c r="H302" s="682"/>
      <c r="I302" s="682"/>
      <c r="J302" s="682"/>
      <c r="K302" s="682"/>
      <c r="L302" s="11"/>
      <c r="N302" s="13"/>
      <c r="O302" s="11"/>
      <c r="P302" s="11"/>
    </row>
    <row r="303" spans="1:16" ht="48" customHeight="1">
      <c r="A303" s="134" t="s">
        <v>184</v>
      </c>
      <c r="B303" s="682" t="s">
        <v>301</v>
      </c>
      <c r="C303" s="682"/>
      <c r="D303" s="682"/>
      <c r="E303" s="682"/>
      <c r="F303" s="682"/>
      <c r="G303" s="682"/>
      <c r="H303" s="682"/>
      <c r="I303" s="682"/>
      <c r="J303" s="682"/>
      <c r="K303" s="682"/>
      <c r="L303" s="11"/>
      <c r="N303" s="13"/>
      <c r="O303" s="11"/>
      <c r="P303" s="11"/>
    </row>
    <row r="304" spans="1:16" ht="65.25" customHeight="1">
      <c r="A304" s="141" t="s">
        <v>185</v>
      </c>
      <c r="B304" s="682" t="s">
        <v>264</v>
      </c>
      <c r="C304" s="682"/>
      <c r="D304" s="682"/>
      <c r="E304" s="682"/>
      <c r="F304" s="682"/>
      <c r="G304" s="682"/>
      <c r="H304" s="682"/>
      <c r="I304" s="682"/>
      <c r="J304" s="682"/>
      <c r="K304" s="682"/>
      <c r="L304" s="11"/>
      <c r="N304" s="13"/>
      <c r="O304" s="11"/>
      <c r="P304" s="11"/>
    </row>
    <row r="305" spans="1:16">
      <c r="A305" s="141" t="s">
        <v>191</v>
      </c>
      <c r="B305" s="682" t="s">
        <v>290</v>
      </c>
      <c r="C305" s="682"/>
      <c r="D305" s="682"/>
      <c r="E305" s="682"/>
      <c r="F305" s="682"/>
      <c r="G305" s="682"/>
      <c r="H305" s="682"/>
      <c r="I305" s="682"/>
      <c r="J305" s="682"/>
      <c r="K305" s="682"/>
      <c r="L305" s="11"/>
      <c r="N305" s="13"/>
      <c r="O305" s="11"/>
      <c r="P305" s="11"/>
    </row>
    <row r="306" spans="1:16">
      <c r="A306" s="142" t="s">
        <v>193</v>
      </c>
      <c r="B306" s="682" t="s">
        <v>291</v>
      </c>
      <c r="C306" s="682"/>
      <c r="D306" s="682"/>
      <c r="E306" s="682"/>
      <c r="F306" s="682"/>
      <c r="G306" s="682"/>
      <c r="H306" s="682"/>
      <c r="I306" s="682"/>
      <c r="J306" s="682"/>
      <c r="K306" s="682"/>
      <c r="L306" s="11"/>
      <c r="N306" s="59"/>
      <c r="O306" s="11"/>
      <c r="P306" s="11"/>
    </row>
    <row r="307" spans="1:16">
      <c r="A307" s="142" t="s">
        <v>198</v>
      </c>
      <c r="B307" s="682" t="s">
        <v>296</v>
      </c>
      <c r="C307" s="682"/>
      <c r="D307" s="682"/>
      <c r="E307" s="682"/>
      <c r="F307" s="682"/>
      <c r="G307" s="682"/>
      <c r="H307" s="682"/>
      <c r="I307" s="682"/>
      <c r="J307" s="682"/>
      <c r="K307" s="682"/>
      <c r="L307" s="11"/>
      <c r="N307" s="59"/>
      <c r="O307" s="11"/>
      <c r="P307" s="11"/>
    </row>
    <row r="308" spans="1:16" s="1" customFormat="1" ht="32.25" customHeight="1">
      <c r="A308" s="141" t="s">
        <v>199</v>
      </c>
      <c r="B308" s="682" t="s">
        <v>297</v>
      </c>
      <c r="C308" s="682"/>
      <c r="D308" s="682"/>
      <c r="E308" s="682"/>
      <c r="F308" s="682"/>
      <c r="G308" s="682"/>
      <c r="H308" s="682"/>
      <c r="I308" s="682"/>
      <c r="J308" s="682"/>
      <c r="K308" s="682"/>
      <c r="L308" s="80"/>
      <c r="N308" s="63"/>
      <c r="O308" s="80"/>
      <c r="P308" s="80"/>
    </row>
    <row r="309" spans="1:16" s="82" customFormat="1">
      <c r="A309" s="142" t="s">
        <v>275</v>
      </c>
      <c r="B309" s="682" t="s">
        <v>298</v>
      </c>
      <c r="C309" s="682"/>
      <c r="D309" s="682"/>
      <c r="E309" s="682"/>
      <c r="F309" s="682"/>
      <c r="G309" s="682"/>
      <c r="H309" s="682"/>
      <c r="I309" s="682"/>
      <c r="J309" s="682"/>
      <c r="K309" s="682"/>
      <c r="L309" s="84"/>
      <c r="N309" s="81"/>
      <c r="O309" s="84"/>
      <c r="P309" s="84"/>
    </row>
    <row r="310" spans="1:16" s="82" customFormat="1" ht="33" customHeight="1">
      <c r="A310" s="141" t="s">
        <v>276</v>
      </c>
      <c r="B310" s="682" t="s">
        <v>299</v>
      </c>
      <c r="C310" s="682"/>
      <c r="D310" s="682"/>
      <c r="E310" s="682"/>
      <c r="F310" s="682"/>
      <c r="G310" s="682"/>
      <c r="H310" s="682"/>
      <c r="I310" s="682"/>
      <c r="J310" s="682"/>
      <c r="K310" s="682"/>
      <c r="L310" s="84"/>
      <c r="N310" s="81"/>
      <c r="O310" s="84"/>
      <c r="P310" s="84"/>
    </row>
    <row r="311" spans="1:16" s="82" customFormat="1" ht="15" customHeight="1">
      <c r="A311" s="141" t="s">
        <v>277</v>
      </c>
      <c r="B311" s="143" t="s">
        <v>278</v>
      </c>
      <c r="C311" s="144"/>
      <c r="D311" s="144"/>
      <c r="E311" s="144"/>
      <c r="F311" s="144"/>
      <c r="G311" s="144"/>
      <c r="H311" s="144"/>
      <c r="I311" s="144"/>
      <c r="J311" s="144"/>
      <c r="K311" s="144"/>
      <c r="L311" s="84"/>
      <c r="N311" s="81"/>
      <c r="O311" s="84"/>
      <c r="P311" s="84"/>
    </row>
    <row r="312" spans="1:16" s="82" customFormat="1" ht="15" customHeight="1">
      <c r="A312" s="141" t="s">
        <v>279</v>
      </c>
      <c r="B312" s="145" t="s">
        <v>280</v>
      </c>
      <c r="C312" s="144"/>
      <c r="D312" s="144"/>
      <c r="E312" s="144"/>
      <c r="F312" s="144"/>
      <c r="G312" s="144"/>
      <c r="H312" s="144"/>
      <c r="I312" s="144"/>
      <c r="J312" s="144"/>
      <c r="K312" s="144"/>
      <c r="L312" s="84"/>
      <c r="N312" s="81"/>
      <c r="O312" s="84"/>
      <c r="P312" s="84"/>
    </row>
    <row r="313" spans="1:16" s="82" customFormat="1" ht="15" customHeight="1">
      <c r="A313" s="146" t="s">
        <v>310</v>
      </c>
      <c r="B313" s="80" t="s">
        <v>312</v>
      </c>
      <c r="C313" s="6"/>
      <c r="D313" s="139"/>
      <c r="E313" s="139"/>
      <c r="F313" s="139"/>
      <c r="G313" s="139"/>
      <c r="H313" s="139"/>
      <c r="I313" s="139"/>
      <c r="J313" s="139"/>
      <c r="K313" s="139"/>
      <c r="L313" s="84"/>
      <c r="N313" s="81"/>
      <c r="O313" s="84"/>
      <c r="P313" s="84"/>
    </row>
    <row r="314" spans="1:16" s="82" customFormat="1" ht="15" customHeight="1">
      <c r="A314" s="146"/>
      <c r="B314" s="80" t="s">
        <v>313</v>
      </c>
      <c r="C314" s="6"/>
      <c r="D314" s="139"/>
      <c r="E314" s="139"/>
      <c r="F314" s="139"/>
      <c r="G314" s="139"/>
      <c r="H314" s="139"/>
      <c r="I314" s="139"/>
      <c r="J314" s="139"/>
      <c r="K314" s="139"/>
      <c r="L314" s="84"/>
      <c r="N314" s="81"/>
      <c r="O314" s="84"/>
      <c r="P314" s="84"/>
    </row>
    <row r="315" spans="1:16">
      <c r="A315" s="146" t="s">
        <v>311</v>
      </c>
      <c r="B315" s="80" t="s">
        <v>314</v>
      </c>
      <c r="D315" s="11"/>
      <c r="E315" s="11"/>
      <c r="F315" s="11"/>
      <c r="G315" s="11"/>
      <c r="H315" s="11"/>
      <c r="I315" s="11"/>
      <c r="J315" s="11"/>
      <c r="K315" s="11"/>
      <c r="N315" s="13"/>
      <c r="O315" s="11"/>
      <c r="P315" s="11"/>
    </row>
    <row r="316" spans="1:16">
      <c r="A316" s="146"/>
      <c r="B316" s="80" t="s">
        <v>315</v>
      </c>
      <c r="D316" s="11"/>
      <c r="E316" s="11"/>
      <c r="F316" s="11"/>
      <c r="G316" s="11"/>
      <c r="H316" s="11"/>
      <c r="I316" s="11"/>
      <c r="J316" s="11"/>
      <c r="K316" s="11"/>
      <c r="N316" s="13"/>
      <c r="O316" s="11"/>
      <c r="P316" s="11"/>
    </row>
    <row r="317" spans="1:16">
      <c r="A317" s="13"/>
      <c r="B317" s="11"/>
      <c r="C317" s="11"/>
      <c r="D317" s="11"/>
      <c r="E317" s="11"/>
      <c r="F317" s="11"/>
      <c r="G317" s="11"/>
      <c r="H317" s="11"/>
      <c r="I317" s="11"/>
      <c r="J317" s="11"/>
      <c r="K317" s="11"/>
      <c r="N317" s="13"/>
      <c r="O317" s="11"/>
      <c r="P317" s="11"/>
    </row>
    <row r="318" spans="1:16">
      <c r="A318" s="13"/>
      <c r="B318" s="11"/>
      <c r="C318" s="11"/>
      <c r="D318" s="11"/>
      <c r="E318" s="11"/>
      <c r="F318" s="11"/>
      <c r="G318" s="11"/>
      <c r="H318" s="11"/>
      <c r="I318" s="11"/>
      <c r="J318" s="11"/>
      <c r="K318" s="11"/>
      <c r="N318" s="13"/>
      <c r="O318" s="11"/>
      <c r="P318" s="11"/>
    </row>
    <row r="319" spans="1:16">
      <c r="A319" s="13"/>
      <c r="B319" s="11"/>
      <c r="C319" s="11"/>
      <c r="D319" s="11"/>
      <c r="E319" s="11"/>
      <c r="F319" s="11"/>
      <c r="G319" s="11"/>
      <c r="H319" s="11"/>
      <c r="I319" s="11"/>
      <c r="J319" s="11"/>
      <c r="K319" s="11"/>
      <c r="N319" s="13"/>
      <c r="O319" s="11"/>
      <c r="P319" s="11"/>
    </row>
    <row r="320" spans="1:16">
      <c r="A320" s="13"/>
      <c r="B320" s="147"/>
      <c r="C320" s="11"/>
      <c r="D320" s="11"/>
      <c r="E320" s="11"/>
      <c r="F320" s="11"/>
      <c r="G320" s="11"/>
      <c r="H320" s="11"/>
      <c r="I320" s="11"/>
      <c r="J320" s="11"/>
      <c r="K320" s="11"/>
      <c r="O320" s="11"/>
      <c r="P320" s="11"/>
    </row>
    <row r="321" spans="1:16">
      <c r="A321" s="13"/>
      <c r="B321" s="11"/>
      <c r="C321" s="11"/>
      <c r="D321" s="11"/>
      <c r="E321" s="11"/>
      <c r="F321" s="11"/>
      <c r="G321" s="11"/>
      <c r="H321" s="11"/>
      <c r="I321" s="11"/>
      <c r="J321" s="11"/>
      <c r="K321" s="11"/>
      <c r="N321" s="13"/>
      <c r="O321" s="11"/>
      <c r="P321" s="11"/>
    </row>
    <row r="322" spans="1:16">
      <c r="A322" s="13"/>
      <c r="B322" s="11"/>
      <c r="C322" s="11"/>
      <c r="D322" s="11"/>
      <c r="E322" s="11"/>
      <c r="F322" s="11"/>
      <c r="G322" s="11"/>
      <c r="H322" s="11"/>
      <c r="I322" s="11"/>
      <c r="J322" s="11"/>
      <c r="K322" s="11"/>
      <c r="N322" s="13"/>
      <c r="O322" s="11"/>
      <c r="P322" s="11"/>
    </row>
    <row r="323" spans="1:16">
      <c r="A323" s="13"/>
      <c r="B323" s="11"/>
      <c r="C323" s="11"/>
      <c r="D323" s="11"/>
      <c r="E323" s="11"/>
      <c r="F323" s="11"/>
      <c r="G323" s="11"/>
      <c r="H323" s="11"/>
      <c r="I323" s="11"/>
      <c r="J323" s="11"/>
      <c r="K323" s="11"/>
      <c r="N323" s="13"/>
      <c r="O323" s="11"/>
      <c r="P323" s="11"/>
    </row>
    <row r="324" spans="1:16">
      <c r="A324" s="13"/>
      <c r="B324" s="11"/>
      <c r="C324" s="11"/>
      <c r="D324" s="11"/>
      <c r="E324" s="11"/>
      <c r="F324" s="11"/>
      <c r="G324" s="11"/>
      <c r="H324" s="11"/>
      <c r="I324" s="11"/>
      <c r="J324" s="11"/>
      <c r="K324" s="11"/>
      <c r="N324" s="13"/>
      <c r="O324" s="11"/>
      <c r="P324" s="11"/>
    </row>
    <row r="325" spans="1:16">
      <c r="A325" s="13"/>
      <c r="B325" s="11"/>
      <c r="C325" s="11"/>
      <c r="D325" s="11"/>
      <c r="E325" s="11"/>
      <c r="F325" s="11"/>
      <c r="G325" s="11"/>
      <c r="H325" s="11"/>
      <c r="I325" s="11"/>
      <c r="J325" s="11"/>
      <c r="K325" s="11"/>
      <c r="N325" s="13"/>
      <c r="O325" s="11"/>
      <c r="P325" s="11"/>
    </row>
    <row r="326" spans="1:16">
      <c r="A326" s="13"/>
      <c r="B326" s="11"/>
      <c r="C326" s="11"/>
      <c r="D326" s="11"/>
      <c r="E326" s="11"/>
      <c r="F326" s="11"/>
      <c r="G326" s="11"/>
      <c r="H326" s="11"/>
      <c r="I326" s="11"/>
      <c r="J326" s="11"/>
      <c r="K326" s="11"/>
      <c r="N326" s="13"/>
      <c r="O326" s="11"/>
      <c r="P326" s="11"/>
    </row>
    <row r="327" spans="1:16">
      <c r="A327" s="13"/>
      <c r="B327" s="11"/>
      <c r="C327" s="11"/>
      <c r="D327" s="11"/>
      <c r="E327" s="11"/>
      <c r="F327" s="11"/>
      <c r="G327" s="11"/>
      <c r="H327" s="11"/>
      <c r="I327" s="11"/>
      <c r="J327" s="11"/>
      <c r="K327" s="11"/>
      <c r="N327" s="13"/>
      <c r="O327" s="11"/>
      <c r="P327" s="11"/>
    </row>
    <row r="328" spans="1:16">
      <c r="A328" s="13"/>
      <c r="B328" s="11"/>
      <c r="C328" s="11"/>
      <c r="D328" s="11"/>
      <c r="E328" s="11"/>
      <c r="F328" s="11"/>
      <c r="G328" s="11"/>
      <c r="H328" s="11"/>
      <c r="I328" s="11"/>
      <c r="J328" s="11"/>
      <c r="K328" s="11"/>
      <c r="N328" s="13"/>
      <c r="O328" s="11"/>
      <c r="P328" s="11"/>
    </row>
    <row r="329" spans="1:16">
      <c r="A329" s="13"/>
      <c r="B329" s="11"/>
      <c r="C329" s="11"/>
      <c r="D329" s="11"/>
      <c r="E329" s="11"/>
      <c r="F329" s="11"/>
      <c r="G329" s="11"/>
      <c r="H329" s="11"/>
      <c r="I329" s="11"/>
      <c r="J329" s="11"/>
      <c r="K329" s="11"/>
      <c r="N329" s="13"/>
      <c r="O329" s="11"/>
      <c r="P329" s="11"/>
    </row>
    <row r="330" spans="1:16">
      <c r="B330" s="11"/>
      <c r="C330" s="11"/>
      <c r="D330" s="11"/>
      <c r="E330" s="11"/>
      <c r="F330" s="11"/>
      <c r="G330" s="11"/>
      <c r="H330" s="11"/>
      <c r="I330" s="11"/>
      <c r="J330" s="11"/>
      <c r="K330" s="11"/>
      <c r="N330" s="13"/>
      <c r="O330" s="11"/>
      <c r="P330" s="11"/>
    </row>
    <row r="331" spans="1:16">
      <c r="B331" s="11"/>
      <c r="C331" s="11"/>
      <c r="D331" s="11"/>
      <c r="E331" s="11"/>
      <c r="F331" s="11"/>
      <c r="G331" s="11"/>
      <c r="H331" s="11"/>
      <c r="I331" s="11"/>
      <c r="J331" s="11"/>
      <c r="K331" s="11"/>
      <c r="N331" s="13"/>
      <c r="O331" s="11"/>
      <c r="P331" s="11"/>
    </row>
    <row r="332" spans="1:16">
      <c r="B332" s="11"/>
      <c r="C332" s="11"/>
      <c r="D332" s="11"/>
      <c r="E332" s="11"/>
      <c r="F332" s="11"/>
      <c r="G332" s="11"/>
      <c r="H332" s="11"/>
      <c r="I332" s="11"/>
      <c r="J332" s="11"/>
      <c r="K332" s="11"/>
      <c r="N332" s="13"/>
      <c r="O332" s="11"/>
      <c r="P332" s="11"/>
    </row>
    <row r="333" spans="1:16">
      <c r="B333" s="11"/>
      <c r="C333" s="11"/>
      <c r="D333" s="11"/>
      <c r="E333" s="11"/>
      <c r="F333" s="11"/>
      <c r="G333" s="11"/>
      <c r="H333" s="11"/>
      <c r="I333" s="11"/>
      <c r="J333" s="11"/>
      <c r="K333" s="11"/>
      <c r="N333" s="11"/>
      <c r="O333" s="11"/>
      <c r="P333" s="11"/>
    </row>
    <row r="334" spans="1:16">
      <c r="B334" s="11"/>
      <c r="C334" s="11"/>
      <c r="D334" s="11"/>
      <c r="E334" s="11"/>
      <c r="F334" s="11"/>
      <c r="G334" s="11"/>
      <c r="H334" s="11"/>
      <c r="I334" s="11"/>
      <c r="J334" s="11"/>
      <c r="K334" s="11"/>
      <c r="N334" s="11"/>
      <c r="O334" s="11"/>
      <c r="P334" s="11"/>
    </row>
    <row r="335" spans="1:16">
      <c r="B335" s="11"/>
      <c r="C335" s="11"/>
      <c r="D335" s="11"/>
      <c r="E335" s="11"/>
      <c r="F335" s="11"/>
      <c r="G335" s="11"/>
      <c r="H335" s="11"/>
      <c r="I335" s="11"/>
      <c r="J335" s="11"/>
      <c r="K335" s="11"/>
      <c r="N335" s="11"/>
      <c r="O335" s="11"/>
      <c r="P335" s="11"/>
    </row>
    <row r="336" spans="1:16">
      <c r="B336" s="11"/>
      <c r="C336" s="11"/>
      <c r="D336" s="11"/>
      <c r="E336" s="11"/>
      <c r="F336" s="11"/>
      <c r="G336" s="11"/>
      <c r="H336" s="11"/>
      <c r="I336" s="11"/>
      <c r="J336" s="11"/>
      <c r="K336" s="11"/>
      <c r="N336" s="11"/>
      <c r="O336" s="11"/>
      <c r="P336" s="11"/>
    </row>
    <row r="337" spans="2:16">
      <c r="B337" s="11"/>
      <c r="C337" s="11"/>
      <c r="D337" s="11"/>
      <c r="E337" s="11"/>
      <c r="F337" s="11"/>
      <c r="G337" s="11"/>
      <c r="H337" s="11"/>
      <c r="I337" s="11"/>
      <c r="J337" s="11"/>
      <c r="K337" s="11"/>
      <c r="N337" s="11"/>
      <c r="O337" s="11"/>
      <c r="P337" s="11"/>
    </row>
    <row r="338" spans="2:16">
      <c r="B338" s="11"/>
      <c r="C338" s="11"/>
      <c r="D338" s="11"/>
      <c r="E338" s="11"/>
      <c r="F338" s="11"/>
      <c r="G338" s="11"/>
      <c r="H338" s="11"/>
      <c r="I338" s="11"/>
      <c r="J338" s="11"/>
      <c r="K338" s="11"/>
      <c r="N338" s="11"/>
      <c r="O338" s="11"/>
      <c r="P338" s="11"/>
    </row>
    <row r="339" spans="2:16">
      <c r="J339" s="11"/>
      <c r="K339" s="11"/>
      <c r="N339" s="11"/>
      <c r="O339" s="11"/>
      <c r="P339" s="11"/>
    </row>
    <row r="340" spans="2:16">
      <c r="N340" s="11"/>
      <c r="O340" s="11"/>
      <c r="P340" s="11"/>
    </row>
    <row r="341" spans="2:16">
      <c r="N341" s="11"/>
      <c r="O341" s="11"/>
      <c r="P341" s="11"/>
    </row>
  </sheetData>
  <sheetProtection sheet="1" objects="1" scenarios="1"/>
  <protectedRanges>
    <protectedRange sqref="I4:K4 D7:E7 D16:D17 I20:I21 I27:I33 D45:D46 D83:D87 D91:D95 D107:D111 D114 D118:D119 D149:D157 D161:D163 D168:D169 D171:D174 D183 D196 I196 D200 I200 I216:I217 I224 D232:D235 D239:D241 D245 D248:D249 I252 R253:R254 I257:I259 I261 I264:I267 D293:D295 L1:R1048576" name="Range1"/>
  </protectedRanges>
  <mergeCells count="30">
    <mergeCell ref="B309:K309"/>
    <mergeCell ref="B310:K310"/>
    <mergeCell ref="B304:K304"/>
    <mergeCell ref="B303:K303"/>
    <mergeCell ref="B302:K302"/>
    <mergeCell ref="B308:K308"/>
    <mergeCell ref="B306:K306"/>
    <mergeCell ref="B307:K307"/>
    <mergeCell ref="B305:K305"/>
    <mergeCell ref="B296:K296"/>
    <mergeCell ref="B292:K292"/>
    <mergeCell ref="B291:K291"/>
    <mergeCell ref="B290:K290"/>
    <mergeCell ref="B289:K289"/>
    <mergeCell ref="B301:K301"/>
    <mergeCell ref="B300:K300"/>
    <mergeCell ref="B299:K299"/>
    <mergeCell ref="B298:K298"/>
    <mergeCell ref="B297:K297"/>
    <mergeCell ref="B286:K286"/>
    <mergeCell ref="B285:K285"/>
    <mergeCell ref="E295:K295"/>
    <mergeCell ref="E294:K294"/>
    <mergeCell ref="B288:K288"/>
    <mergeCell ref="B287:K287"/>
    <mergeCell ref="L223:Q223"/>
    <mergeCell ref="B284:K284"/>
    <mergeCell ref="C274:D274"/>
    <mergeCell ref="B283:K283"/>
    <mergeCell ref="B282:K282"/>
  </mergeCells>
  <phoneticPr fontId="0" type="noConversion"/>
  <pageMargins left="0.5" right="0.5" top="0.75" bottom="0.75" header="0.09" footer="0.5"/>
  <pageSetup scale="58" fitToHeight="5" orientation="portrait" horizontalDpi="300" verticalDpi="300" r:id="rId1"/>
  <headerFooter alignWithMargins="0">
    <oddFooter>&amp;RV34
EFF 06.16.15</oddFooter>
  </headerFooter>
  <rowBreaks count="5" manualBreakCount="5">
    <brk id="71" max="10" man="1"/>
    <brk id="137" max="10" man="1"/>
    <brk id="204" max="10" man="1"/>
    <brk id="271" max="10" man="1"/>
    <brk id="316" max="10" man="1"/>
  </rowBreaks>
</worksheet>
</file>

<file path=xl/worksheets/sheet10.xml><?xml version="1.0" encoding="utf-8"?>
<worksheet xmlns="http://schemas.openxmlformats.org/spreadsheetml/2006/main" xmlns:r="http://schemas.openxmlformats.org/officeDocument/2006/relationships">
  <sheetPr>
    <pageSetUpPr fitToPage="1"/>
  </sheetPr>
  <dimension ref="A1:M20"/>
  <sheetViews>
    <sheetView workbookViewId="0">
      <selection activeCell="D26" sqref="D26"/>
    </sheetView>
  </sheetViews>
  <sheetFormatPr defaultColWidth="8.88671875" defaultRowHeight="12.75"/>
  <cols>
    <col min="1" max="1" width="20.88671875" style="503" customWidth="1"/>
    <col min="2" max="2" width="25.5546875" style="503" customWidth="1"/>
    <col min="3" max="3" width="12.109375" style="503" customWidth="1"/>
    <col min="4" max="4" width="8.77734375" style="503" customWidth="1"/>
    <col min="5" max="11" width="8.5546875" style="503" customWidth="1"/>
    <col min="12" max="12" width="9" style="503" customWidth="1"/>
    <col min="13" max="13" width="7.109375" style="503" hidden="1" customWidth="1"/>
    <col min="14" max="16384" width="8.88671875" style="503"/>
  </cols>
  <sheetData>
    <row r="1" spans="1:13" s="501" customFormat="1" ht="18">
      <c r="A1" s="500" t="s">
        <v>704</v>
      </c>
    </row>
    <row r="2" spans="1:13">
      <c r="A2" s="502"/>
    </row>
    <row r="3" spans="1:13">
      <c r="A3" s="504" t="s">
        <v>705</v>
      </c>
      <c r="B3" s="505">
        <v>2018</v>
      </c>
      <c r="C3" s="506"/>
      <c r="D3" s="506"/>
      <c r="E3" s="506"/>
    </row>
    <row r="4" spans="1:13">
      <c r="A4" s="502"/>
      <c r="B4" s="506"/>
      <c r="C4" s="506"/>
      <c r="D4" s="506"/>
      <c r="E4" s="506"/>
    </row>
    <row r="5" spans="1:13">
      <c r="A5" s="504" t="s">
        <v>706</v>
      </c>
      <c r="B5" s="507" t="s">
        <v>707</v>
      </c>
      <c r="C5" s="506"/>
      <c r="D5" s="506"/>
      <c r="E5" s="506"/>
    </row>
    <row r="6" spans="1:13">
      <c r="A6" s="502"/>
      <c r="B6" s="506"/>
      <c r="C6" s="506"/>
      <c r="D6" s="506"/>
      <c r="E6" s="506"/>
      <c r="M6" s="508" t="s">
        <v>708</v>
      </c>
    </row>
    <row r="7" spans="1:13">
      <c r="A7" s="509"/>
      <c r="B7" s="510" t="s">
        <v>709</v>
      </c>
      <c r="C7" s="511" t="s">
        <v>710</v>
      </c>
      <c r="D7" s="511" t="s">
        <v>711</v>
      </c>
      <c r="E7" s="511" t="s">
        <v>712</v>
      </c>
      <c r="F7" s="511" t="s">
        <v>713</v>
      </c>
      <c r="G7" s="511" t="s">
        <v>714</v>
      </c>
      <c r="H7" s="511" t="s">
        <v>715</v>
      </c>
      <c r="I7" s="511" t="s">
        <v>716</v>
      </c>
      <c r="J7" s="511" t="s">
        <v>717</v>
      </c>
      <c r="K7" s="511" t="s">
        <v>718</v>
      </c>
      <c r="L7" s="511" t="s">
        <v>719</v>
      </c>
      <c r="M7" s="512" t="s">
        <v>720</v>
      </c>
    </row>
    <row r="8" spans="1:13">
      <c r="A8" s="509"/>
      <c r="B8" s="510" t="s">
        <v>721</v>
      </c>
      <c r="C8" s="511" t="s">
        <v>707</v>
      </c>
      <c r="D8" s="511" t="s">
        <v>722</v>
      </c>
      <c r="E8" s="511" t="s">
        <v>722</v>
      </c>
      <c r="F8" s="511" t="s">
        <v>722</v>
      </c>
      <c r="G8" s="511" t="s">
        <v>722</v>
      </c>
      <c r="H8" s="511" t="s">
        <v>722</v>
      </c>
      <c r="I8" s="511" t="s">
        <v>722</v>
      </c>
      <c r="J8" s="511" t="s">
        <v>722</v>
      </c>
      <c r="K8" s="511" t="s">
        <v>722</v>
      </c>
      <c r="L8" s="511" t="s">
        <v>722</v>
      </c>
    </row>
    <row r="9" spans="1:13" ht="15" customHeight="1">
      <c r="A9" s="509"/>
      <c r="B9" s="510" t="s">
        <v>723</v>
      </c>
      <c r="C9" s="511" t="s">
        <v>720</v>
      </c>
      <c r="D9" s="511" t="s">
        <v>720</v>
      </c>
      <c r="E9" s="511" t="s">
        <v>708</v>
      </c>
      <c r="F9" s="511" t="s">
        <v>708</v>
      </c>
      <c r="G9" s="511" t="s">
        <v>708</v>
      </c>
      <c r="H9" s="511" t="s">
        <v>708</v>
      </c>
      <c r="I9" s="511" t="s">
        <v>708</v>
      </c>
      <c r="J9" s="511" t="s">
        <v>708</v>
      </c>
      <c r="K9" s="511" t="s">
        <v>720</v>
      </c>
      <c r="L9" s="511" t="s">
        <v>720</v>
      </c>
    </row>
    <row r="10" spans="1:13">
      <c r="A10" s="513" t="s">
        <v>724</v>
      </c>
      <c r="B10" s="514" t="s">
        <v>725</v>
      </c>
      <c r="C10" s="515">
        <v>7049435.3299999991</v>
      </c>
      <c r="D10" s="516">
        <v>0</v>
      </c>
      <c r="E10" s="517">
        <v>0</v>
      </c>
      <c r="F10" s="516">
        <v>0</v>
      </c>
      <c r="G10" s="517">
        <v>0</v>
      </c>
      <c r="H10" s="516">
        <v>0</v>
      </c>
      <c r="I10" s="517">
        <v>0</v>
      </c>
      <c r="J10" s="516">
        <v>0</v>
      </c>
      <c r="K10" s="517">
        <v>0</v>
      </c>
      <c r="L10" s="518">
        <v>0</v>
      </c>
    </row>
    <row r="11" spans="1:13">
      <c r="A11" s="519"/>
      <c r="B11" s="520"/>
      <c r="C11" s="521"/>
      <c r="D11" s="521"/>
      <c r="E11" s="521"/>
      <c r="F11" s="521"/>
      <c r="G11" s="521"/>
      <c r="H11" s="521"/>
      <c r="I11" s="521"/>
      <c r="J11" s="521"/>
      <c r="K11" s="521"/>
      <c r="L11" s="521"/>
    </row>
    <row r="12" spans="1:13">
      <c r="A12" s="513" t="s">
        <v>726</v>
      </c>
      <c r="B12" s="514" t="s">
        <v>725</v>
      </c>
      <c r="C12" s="515">
        <v>1920647.2670877741</v>
      </c>
      <c r="D12" s="516">
        <v>0</v>
      </c>
      <c r="E12" s="517">
        <v>0</v>
      </c>
      <c r="F12" s="516">
        <v>0</v>
      </c>
      <c r="G12" s="517">
        <v>0</v>
      </c>
      <c r="H12" s="516">
        <v>0</v>
      </c>
      <c r="I12" s="517">
        <v>0</v>
      </c>
      <c r="J12" s="516">
        <v>0</v>
      </c>
      <c r="K12" s="517">
        <v>0</v>
      </c>
      <c r="L12" s="518">
        <v>0</v>
      </c>
    </row>
    <row r="13" spans="1:13">
      <c r="A13" s="519"/>
      <c r="B13" s="522"/>
      <c r="C13" s="520"/>
      <c r="D13" s="520"/>
      <c r="E13" s="520"/>
      <c r="F13" s="520"/>
      <c r="G13" s="520"/>
      <c r="H13" s="520"/>
      <c r="I13" s="520"/>
      <c r="J13" s="520"/>
      <c r="K13" s="520"/>
      <c r="L13" s="520"/>
    </row>
    <row r="14" spans="1:13">
      <c r="A14" s="513" t="s">
        <v>727</v>
      </c>
      <c r="B14" s="514" t="s">
        <v>725</v>
      </c>
      <c r="C14" s="523">
        <f>+C10-C12</f>
        <v>5128788.0629122248</v>
      </c>
      <c r="D14" s="524">
        <f>+D10-D12</f>
        <v>0</v>
      </c>
      <c r="E14" s="523">
        <f t="shared" ref="E14:L14" si="0">+E10-E12</f>
        <v>0</v>
      </c>
      <c r="F14" s="524">
        <f t="shared" si="0"/>
        <v>0</v>
      </c>
      <c r="G14" s="523">
        <f t="shared" si="0"/>
        <v>0</v>
      </c>
      <c r="H14" s="524">
        <f t="shared" si="0"/>
        <v>0</v>
      </c>
      <c r="I14" s="523">
        <f t="shared" si="0"/>
        <v>0</v>
      </c>
      <c r="J14" s="524">
        <f t="shared" si="0"/>
        <v>0</v>
      </c>
      <c r="K14" s="523">
        <f t="shared" si="0"/>
        <v>0</v>
      </c>
      <c r="L14" s="524">
        <f t="shared" si="0"/>
        <v>0</v>
      </c>
    </row>
    <row r="15" spans="1:13">
      <c r="A15" s="519"/>
      <c r="B15" s="520"/>
      <c r="C15" s="525"/>
      <c r="D15" s="525"/>
      <c r="E15" s="525"/>
      <c r="F15" s="525"/>
      <c r="G15" s="525"/>
      <c r="H15" s="525"/>
      <c r="I15" s="525"/>
      <c r="J15" s="525"/>
      <c r="K15" s="525"/>
      <c r="L15" s="525"/>
    </row>
    <row r="16" spans="1:13">
      <c r="A16" s="519"/>
      <c r="B16" s="526"/>
      <c r="C16" s="527"/>
      <c r="D16" s="527"/>
      <c r="E16" s="527"/>
      <c r="F16" s="527"/>
      <c r="G16" s="527"/>
      <c r="H16" s="527"/>
      <c r="I16" s="527"/>
      <c r="J16" s="527"/>
      <c r="K16" s="527"/>
      <c r="L16" s="527"/>
    </row>
    <row r="17" spans="1:12">
      <c r="A17" s="528" t="s">
        <v>728</v>
      </c>
      <c r="B17" s="529" t="s">
        <v>608</v>
      </c>
      <c r="C17" s="530">
        <v>274381.41917920584</v>
      </c>
      <c r="D17" s="531">
        <v>0</v>
      </c>
      <c r="E17" s="532">
        <v>0</v>
      </c>
      <c r="F17" s="531">
        <v>0</v>
      </c>
      <c r="G17" s="532">
        <v>0</v>
      </c>
      <c r="H17" s="531">
        <v>0</v>
      </c>
      <c r="I17" s="532">
        <v>0</v>
      </c>
      <c r="J17" s="531">
        <v>0</v>
      </c>
      <c r="K17" s="532">
        <v>0</v>
      </c>
      <c r="L17" s="533">
        <v>0</v>
      </c>
    </row>
    <row r="18" spans="1:12">
      <c r="A18" s="534" t="s">
        <v>729</v>
      </c>
      <c r="B18" s="535" t="s">
        <v>730</v>
      </c>
      <c r="C18" s="536">
        <v>0</v>
      </c>
      <c r="D18" s="537">
        <v>0</v>
      </c>
      <c r="E18" s="538">
        <v>0</v>
      </c>
      <c r="F18" s="537">
        <v>0</v>
      </c>
      <c r="G18" s="538">
        <v>0</v>
      </c>
      <c r="H18" s="537">
        <v>0</v>
      </c>
      <c r="I18" s="538">
        <v>0</v>
      </c>
      <c r="J18" s="537">
        <v>0</v>
      </c>
      <c r="K18" s="538">
        <v>0</v>
      </c>
      <c r="L18" s="539">
        <v>0</v>
      </c>
    </row>
    <row r="19" spans="1:12">
      <c r="A19" s="502"/>
      <c r="B19" s="540" t="s">
        <v>731</v>
      </c>
      <c r="C19" s="541">
        <f>+C17+C18</f>
        <v>274381.41917920584</v>
      </c>
      <c r="D19" s="524">
        <f>+D17+D18</f>
        <v>0</v>
      </c>
      <c r="E19" s="541">
        <f t="shared" ref="E19:L19" si="1">+E17+E18</f>
        <v>0</v>
      </c>
      <c r="F19" s="524">
        <f t="shared" si="1"/>
        <v>0</v>
      </c>
      <c r="G19" s="541">
        <f t="shared" si="1"/>
        <v>0</v>
      </c>
      <c r="H19" s="524">
        <f t="shared" si="1"/>
        <v>0</v>
      </c>
      <c r="I19" s="541">
        <f t="shared" si="1"/>
        <v>0</v>
      </c>
      <c r="J19" s="524">
        <f t="shared" si="1"/>
        <v>0</v>
      </c>
      <c r="K19" s="541">
        <f t="shared" si="1"/>
        <v>0</v>
      </c>
      <c r="L19" s="524">
        <f t="shared" si="1"/>
        <v>0</v>
      </c>
    </row>
    <row r="20" spans="1:12">
      <c r="E20" s="542"/>
    </row>
  </sheetData>
  <dataValidations count="1">
    <dataValidation type="list" allowBlank="1" showInputMessage="1" showErrorMessage="1" sqref="C9:L9">
      <formula1>$M$6:$M$7</formula1>
    </dataValidation>
  </dataValidations>
  <pageMargins left="0.75" right="0.75" top="1" bottom="1" header="0.5" footer="0.5"/>
  <pageSetup scale="72" orientation="landscape" r:id="rId1"/>
  <headerFooter alignWithMargins="0"/>
</worksheet>
</file>

<file path=xl/worksheets/sheet11.xml><?xml version="1.0" encoding="utf-8"?>
<worksheet xmlns="http://schemas.openxmlformats.org/spreadsheetml/2006/main" xmlns:r="http://schemas.openxmlformats.org/officeDocument/2006/relationships">
  <dimension ref="A1:N258"/>
  <sheetViews>
    <sheetView zoomScale="80" zoomScaleNormal="80" workbookViewId="0">
      <selection activeCell="E36" sqref="E36"/>
    </sheetView>
  </sheetViews>
  <sheetFormatPr defaultColWidth="9.21875" defaultRowHeight="15"/>
  <cols>
    <col min="1" max="1" width="6" style="543" bestFit="1" customWidth="1"/>
    <col min="2" max="2" width="40.5546875" style="490" bestFit="1" customWidth="1"/>
    <col min="3" max="3" width="13.5546875" style="490" customWidth="1"/>
    <col min="4" max="4" width="13.5546875" style="490" bestFit="1" customWidth="1"/>
    <col min="5" max="5" width="12" style="490" bestFit="1" customWidth="1"/>
    <col min="6" max="6" width="13.5546875" style="490" bestFit="1" customWidth="1"/>
    <col min="7" max="7" width="12" style="490" bestFit="1" customWidth="1"/>
    <col min="8" max="8" width="13.5546875" style="490" bestFit="1" customWidth="1"/>
    <col min="9" max="9" width="9.88671875" style="490" bestFit="1" customWidth="1"/>
    <col min="10" max="10" width="11" style="490" bestFit="1" customWidth="1"/>
    <col min="11" max="11" width="12.21875" style="490" bestFit="1" customWidth="1"/>
    <col min="12" max="12" width="12" style="490" customWidth="1"/>
    <col min="13" max="13" width="12.21875" style="490" bestFit="1" customWidth="1"/>
    <col min="14" max="14" width="13.5546875" style="490" bestFit="1" customWidth="1"/>
    <col min="15" max="256" width="9.21875" style="490"/>
    <col min="257" max="257" width="6" style="490" bestFit="1" customWidth="1"/>
    <col min="258" max="258" width="40.5546875" style="490" bestFit="1" customWidth="1"/>
    <col min="259" max="259" width="13.5546875" style="490" customWidth="1"/>
    <col min="260" max="260" width="13.5546875" style="490" bestFit="1" customWidth="1"/>
    <col min="261" max="261" width="12" style="490" bestFit="1" customWidth="1"/>
    <col min="262" max="262" width="13.5546875" style="490" bestFit="1" customWidth="1"/>
    <col min="263" max="263" width="12" style="490" bestFit="1" customWidth="1"/>
    <col min="264" max="264" width="13.5546875" style="490" bestFit="1" customWidth="1"/>
    <col min="265" max="265" width="9.88671875" style="490" bestFit="1" customWidth="1"/>
    <col min="266" max="266" width="11" style="490" bestFit="1" customWidth="1"/>
    <col min="267" max="267" width="12.21875" style="490" bestFit="1" customWidth="1"/>
    <col min="268" max="268" width="12" style="490" customWidth="1"/>
    <col min="269" max="269" width="12.21875" style="490" bestFit="1" customWidth="1"/>
    <col min="270" max="270" width="13.5546875" style="490" bestFit="1" customWidth="1"/>
    <col min="271" max="512" width="9.21875" style="490"/>
    <col min="513" max="513" width="6" style="490" bestFit="1" customWidth="1"/>
    <col min="514" max="514" width="40.5546875" style="490" bestFit="1" customWidth="1"/>
    <col min="515" max="515" width="13.5546875" style="490" customWidth="1"/>
    <col min="516" max="516" width="13.5546875" style="490" bestFit="1" customWidth="1"/>
    <col min="517" max="517" width="12" style="490" bestFit="1" customWidth="1"/>
    <col min="518" max="518" width="13.5546875" style="490" bestFit="1" customWidth="1"/>
    <col min="519" max="519" width="12" style="490" bestFit="1" customWidth="1"/>
    <col min="520" max="520" width="13.5546875" style="490" bestFit="1" customWidth="1"/>
    <col min="521" max="521" width="9.88671875" style="490" bestFit="1" customWidth="1"/>
    <col min="522" max="522" width="11" style="490" bestFit="1" customWidth="1"/>
    <col min="523" max="523" width="12.21875" style="490" bestFit="1" customWidth="1"/>
    <col min="524" max="524" width="12" style="490" customWidth="1"/>
    <col min="525" max="525" width="12.21875" style="490" bestFit="1" customWidth="1"/>
    <col min="526" max="526" width="13.5546875" style="490" bestFit="1" customWidth="1"/>
    <col min="527" max="768" width="9.21875" style="490"/>
    <col min="769" max="769" width="6" style="490" bestFit="1" customWidth="1"/>
    <col min="770" max="770" width="40.5546875" style="490" bestFit="1" customWidth="1"/>
    <col min="771" max="771" width="13.5546875" style="490" customWidth="1"/>
    <col min="772" max="772" width="13.5546875" style="490" bestFit="1" customWidth="1"/>
    <col min="773" max="773" width="12" style="490" bestFit="1" customWidth="1"/>
    <col min="774" max="774" width="13.5546875" style="490" bestFit="1" customWidth="1"/>
    <col min="775" max="775" width="12" style="490" bestFit="1" customWidth="1"/>
    <col min="776" max="776" width="13.5546875" style="490" bestFit="1" customWidth="1"/>
    <col min="777" max="777" width="9.88671875" style="490" bestFit="1" customWidth="1"/>
    <col min="778" max="778" width="11" style="490" bestFit="1" customWidth="1"/>
    <col min="779" max="779" width="12.21875" style="490" bestFit="1" customWidth="1"/>
    <col min="780" max="780" width="12" style="490" customWidth="1"/>
    <col min="781" max="781" width="12.21875" style="490" bestFit="1" customWidth="1"/>
    <col min="782" max="782" width="13.5546875" style="490" bestFit="1" customWidth="1"/>
    <col min="783" max="1024" width="9.21875" style="490"/>
    <col min="1025" max="1025" width="6" style="490" bestFit="1" customWidth="1"/>
    <col min="1026" max="1026" width="40.5546875" style="490" bestFit="1" customWidth="1"/>
    <col min="1027" max="1027" width="13.5546875" style="490" customWidth="1"/>
    <col min="1028" max="1028" width="13.5546875" style="490" bestFit="1" customWidth="1"/>
    <col min="1029" max="1029" width="12" style="490" bestFit="1" customWidth="1"/>
    <col min="1030" max="1030" width="13.5546875" style="490" bestFit="1" customWidth="1"/>
    <col min="1031" max="1031" width="12" style="490" bestFit="1" customWidth="1"/>
    <col min="1032" max="1032" width="13.5546875" style="490" bestFit="1" customWidth="1"/>
    <col min="1033" max="1033" width="9.88671875" style="490" bestFit="1" customWidth="1"/>
    <col min="1034" max="1034" width="11" style="490" bestFit="1" customWidth="1"/>
    <col min="1035" max="1035" width="12.21875" style="490" bestFit="1" customWidth="1"/>
    <col min="1036" max="1036" width="12" style="490" customWidth="1"/>
    <col min="1037" max="1037" width="12.21875" style="490" bestFit="1" customWidth="1"/>
    <col min="1038" max="1038" width="13.5546875" style="490" bestFit="1" customWidth="1"/>
    <col min="1039" max="1280" width="9.21875" style="490"/>
    <col min="1281" max="1281" width="6" style="490" bestFit="1" customWidth="1"/>
    <col min="1282" max="1282" width="40.5546875" style="490" bestFit="1" customWidth="1"/>
    <col min="1283" max="1283" width="13.5546875" style="490" customWidth="1"/>
    <col min="1284" max="1284" width="13.5546875" style="490" bestFit="1" customWidth="1"/>
    <col min="1285" max="1285" width="12" style="490" bestFit="1" customWidth="1"/>
    <col min="1286" max="1286" width="13.5546875" style="490" bestFit="1" customWidth="1"/>
    <col min="1287" max="1287" width="12" style="490" bestFit="1" customWidth="1"/>
    <col min="1288" max="1288" width="13.5546875" style="490" bestFit="1" customWidth="1"/>
    <col min="1289" max="1289" width="9.88671875" style="490" bestFit="1" customWidth="1"/>
    <col min="1290" max="1290" width="11" style="490" bestFit="1" customWidth="1"/>
    <col min="1291" max="1291" width="12.21875" style="490" bestFit="1" customWidth="1"/>
    <col min="1292" max="1292" width="12" style="490" customWidth="1"/>
    <col min="1293" max="1293" width="12.21875" style="490" bestFit="1" customWidth="1"/>
    <col min="1294" max="1294" width="13.5546875" style="490" bestFit="1" customWidth="1"/>
    <col min="1295" max="1536" width="9.21875" style="490"/>
    <col min="1537" max="1537" width="6" style="490" bestFit="1" customWidth="1"/>
    <col min="1538" max="1538" width="40.5546875" style="490" bestFit="1" customWidth="1"/>
    <col min="1539" max="1539" width="13.5546875" style="490" customWidth="1"/>
    <col min="1540" max="1540" width="13.5546875" style="490" bestFit="1" customWidth="1"/>
    <col min="1541" max="1541" width="12" style="490" bestFit="1" customWidth="1"/>
    <col min="1542" max="1542" width="13.5546875" style="490" bestFit="1" customWidth="1"/>
    <col min="1543" max="1543" width="12" style="490" bestFit="1" customWidth="1"/>
    <col min="1544" max="1544" width="13.5546875" style="490" bestFit="1" customWidth="1"/>
    <col min="1545" max="1545" width="9.88671875" style="490" bestFit="1" customWidth="1"/>
    <col min="1546" max="1546" width="11" style="490" bestFit="1" customWidth="1"/>
    <col min="1547" max="1547" width="12.21875" style="490" bestFit="1" customWidth="1"/>
    <col min="1548" max="1548" width="12" style="490" customWidth="1"/>
    <col min="1549" max="1549" width="12.21875" style="490" bestFit="1" customWidth="1"/>
    <col min="1550" max="1550" width="13.5546875" style="490" bestFit="1" customWidth="1"/>
    <col min="1551" max="1792" width="9.21875" style="490"/>
    <col min="1793" max="1793" width="6" style="490" bestFit="1" customWidth="1"/>
    <col min="1794" max="1794" width="40.5546875" style="490" bestFit="1" customWidth="1"/>
    <col min="1795" max="1795" width="13.5546875" style="490" customWidth="1"/>
    <col min="1796" max="1796" width="13.5546875" style="490" bestFit="1" customWidth="1"/>
    <col min="1797" max="1797" width="12" style="490" bestFit="1" customWidth="1"/>
    <col min="1798" max="1798" width="13.5546875" style="490" bestFit="1" customWidth="1"/>
    <col min="1799" max="1799" width="12" style="490" bestFit="1" customWidth="1"/>
    <col min="1800" max="1800" width="13.5546875" style="490" bestFit="1" customWidth="1"/>
    <col min="1801" max="1801" width="9.88671875" style="490" bestFit="1" customWidth="1"/>
    <col min="1802" max="1802" width="11" style="490" bestFit="1" customWidth="1"/>
    <col min="1803" max="1803" width="12.21875" style="490" bestFit="1" customWidth="1"/>
    <col min="1804" max="1804" width="12" style="490" customWidth="1"/>
    <col min="1805" max="1805" width="12.21875" style="490" bestFit="1" customWidth="1"/>
    <col min="1806" max="1806" width="13.5546875" style="490" bestFit="1" customWidth="1"/>
    <col min="1807" max="2048" width="9.21875" style="490"/>
    <col min="2049" max="2049" width="6" style="490" bestFit="1" customWidth="1"/>
    <col min="2050" max="2050" width="40.5546875" style="490" bestFit="1" customWidth="1"/>
    <col min="2051" max="2051" width="13.5546875" style="490" customWidth="1"/>
    <col min="2052" max="2052" width="13.5546875" style="490" bestFit="1" customWidth="1"/>
    <col min="2053" max="2053" width="12" style="490" bestFit="1" customWidth="1"/>
    <col min="2054" max="2054" width="13.5546875" style="490" bestFit="1" customWidth="1"/>
    <col min="2055" max="2055" width="12" style="490" bestFit="1" customWidth="1"/>
    <col min="2056" max="2056" width="13.5546875" style="490" bestFit="1" customWidth="1"/>
    <col min="2057" max="2057" width="9.88671875" style="490" bestFit="1" customWidth="1"/>
    <col min="2058" max="2058" width="11" style="490" bestFit="1" customWidth="1"/>
    <col min="2059" max="2059" width="12.21875" style="490" bestFit="1" customWidth="1"/>
    <col min="2060" max="2060" width="12" style="490" customWidth="1"/>
    <col min="2061" max="2061" width="12.21875" style="490" bestFit="1" customWidth="1"/>
    <col min="2062" max="2062" width="13.5546875" style="490" bestFit="1" customWidth="1"/>
    <col min="2063" max="2304" width="9.21875" style="490"/>
    <col min="2305" max="2305" width="6" style="490" bestFit="1" customWidth="1"/>
    <col min="2306" max="2306" width="40.5546875" style="490" bestFit="1" customWidth="1"/>
    <col min="2307" max="2307" width="13.5546875" style="490" customWidth="1"/>
    <col min="2308" max="2308" width="13.5546875" style="490" bestFit="1" customWidth="1"/>
    <col min="2309" max="2309" width="12" style="490" bestFit="1" customWidth="1"/>
    <col min="2310" max="2310" width="13.5546875" style="490" bestFit="1" customWidth="1"/>
    <col min="2311" max="2311" width="12" style="490" bestFit="1" customWidth="1"/>
    <col min="2312" max="2312" width="13.5546875" style="490" bestFit="1" customWidth="1"/>
    <col min="2313" max="2313" width="9.88671875" style="490" bestFit="1" customWidth="1"/>
    <col min="2314" max="2314" width="11" style="490" bestFit="1" customWidth="1"/>
    <col min="2315" max="2315" width="12.21875" style="490" bestFit="1" customWidth="1"/>
    <col min="2316" max="2316" width="12" style="490" customWidth="1"/>
    <col min="2317" max="2317" width="12.21875" style="490" bestFit="1" customWidth="1"/>
    <col min="2318" max="2318" width="13.5546875" style="490" bestFit="1" customWidth="1"/>
    <col min="2319" max="2560" width="9.21875" style="490"/>
    <col min="2561" max="2561" width="6" style="490" bestFit="1" customWidth="1"/>
    <col min="2562" max="2562" width="40.5546875" style="490" bestFit="1" customWidth="1"/>
    <col min="2563" max="2563" width="13.5546875" style="490" customWidth="1"/>
    <col min="2564" max="2564" width="13.5546875" style="490" bestFit="1" customWidth="1"/>
    <col min="2565" max="2565" width="12" style="490" bestFit="1" customWidth="1"/>
    <col min="2566" max="2566" width="13.5546875" style="490" bestFit="1" customWidth="1"/>
    <col min="2567" max="2567" width="12" style="490" bestFit="1" customWidth="1"/>
    <col min="2568" max="2568" width="13.5546875" style="490" bestFit="1" customWidth="1"/>
    <col min="2569" max="2569" width="9.88671875" style="490" bestFit="1" customWidth="1"/>
    <col min="2570" max="2570" width="11" style="490" bestFit="1" customWidth="1"/>
    <col min="2571" max="2571" width="12.21875" style="490" bestFit="1" customWidth="1"/>
    <col min="2572" max="2572" width="12" style="490" customWidth="1"/>
    <col min="2573" max="2573" width="12.21875" style="490" bestFit="1" customWidth="1"/>
    <col min="2574" max="2574" width="13.5546875" style="490" bestFit="1" customWidth="1"/>
    <col min="2575" max="2816" width="9.21875" style="490"/>
    <col min="2817" max="2817" width="6" style="490" bestFit="1" customWidth="1"/>
    <col min="2818" max="2818" width="40.5546875" style="490" bestFit="1" customWidth="1"/>
    <col min="2819" max="2819" width="13.5546875" style="490" customWidth="1"/>
    <col min="2820" max="2820" width="13.5546875" style="490" bestFit="1" customWidth="1"/>
    <col min="2821" max="2821" width="12" style="490" bestFit="1" customWidth="1"/>
    <col min="2822" max="2822" width="13.5546875" style="490" bestFit="1" customWidth="1"/>
    <col min="2823" max="2823" width="12" style="490" bestFit="1" customWidth="1"/>
    <col min="2824" max="2824" width="13.5546875" style="490" bestFit="1" customWidth="1"/>
    <col min="2825" max="2825" width="9.88671875" style="490" bestFit="1" customWidth="1"/>
    <col min="2826" max="2826" width="11" style="490" bestFit="1" customWidth="1"/>
    <col min="2827" max="2827" width="12.21875" style="490" bestFit="1" customWidth="1"/>
    <col min="2828" max="2828" width="12" style="490" customWidth="1"/>
    <col min="2829" max="2829" width="12.21875" style="490" bestFit="1" customWidth="1"/>
    <col min="2830" max="2830" width="13.5546875" style="490" bestFit="1" customWidth="1"/>
    <col min="2831" max="3072" width="9.21875" style="490"/>
    <col min="3073" max="3073" width="6" style="490" bestFit="1" customWidth="1"/>
    <col min="3074" max="3074" width="40.5546875" style="490" bestFit="1" customWidth="1"/>
    <col min="3075" max="3075" width="13.5546875" style="490" customWidth="1"/>
    <col min="3076" max="3076" width="13.5546875" style="490" bestFit="1" customWidth="1"/>
    <col min="3077" max="3077" width="12" style="490" bestFit="1" customWidth="1"/>
    <col min="3078" max="3078" width="13.5546875" style="490" bestFit="1" customWidth="1"/>
    <col min="3079" max="3079" width="12" style="490" bestFit="1" customWidth="1"/>
    <col min="3080" max="3080" width="13.5546875" style="490" bestFit="1" customWidth="1"/>
    <col min="3081" max="3081" width="9.88671875" style="490" bestFit="1" customWidth="1"/>
    <col min="3082" max="3082" width="11" style="490" bestFit="1" customWidth="1"/>
    <col min="3083" max="3083" width="12.21875" style="490" bestFit="1" customWidth="1"/>
    <col min="3084" max="3084" width="12" style="490" customWidth="1"/>
    <col min="3085" max="3085" width="12.21875" style="490" bestFit="1" customWidth="1"/>
    <col min="3086" max="3086" width="13.5546875" style="490" bestFit="1" customWidth="1"/>
    <col min="3087" max="3328" width="9.21875" style="490"/>
    <col min="3329" max="3329" width="6" style="490" bestFit="1" customWidth="1"/>
    <col min="3330" max="3330" width="40.5546875" style="490" bestFit="1" customWidth="1"/>
    <col min="3331" max="3331" width="13.5546875" style="490" customWidth="1"/>
    <col min="3332" max="3332" width="13.5546875" style="490" bestFit="1" customWidth="1"/>
    <col min="3333" max="3333" width="12" style="490" bestFit="1" customWidth="1"/>
    <col min="3334" max="3334" width="13.5546875" style="490" bestFit="1" customWidth="1"/>
    <col min="3335" max="3335" width="12" style="490" bestFit="1" customWidth="1"/>
    <col min="3336" max="3336" width="13.5546875" style="490" bestFit="1" customWidth="1"/>
    <col min="3337" max="3337" width="9.88671875" style="490" bestFit="1" customWidth="1"/>
    <col min="3338" max="3338" width="11" style="490" bestFit="1" customWidth="1"/>
    <col min="3339" max="3339" width="12.21875" style="490" bestFit="1" customWidth="1"/>
    <col min="3340" max="3340" width="12" style="490" customWidth="1"/>
    <col min="3341" max="3341" width="12.21875" style="490" bestFit="1" customWidth="1"/>
    <col min="3342" max="3342" width="13.5546875" style="490" bestFit="1" customWidth="1"/>
    <col min="3343" max="3584" width="9.21875" style="490"/>
    <col min="3585" max="3585" width="6" style="490" bestFit="1" customWidth="1"/>
    <col min="3586" max="3586" width="40.5546875" style="490" bestFit="1" customWidth="1"/>
    <col min="3587" max="3587" width="13.5546875" style="490" customWidth="1"/>
    <col min="3588" max="3588" width="13.5546875" style="490" bestFit="1" customWidth="1"/>
    <col min="3589" max="3589" width="12" style="490" bestFit="1" customWidth="1"/>
    <col min="3590" max="3590" width="13.5546875" style="490" bestFit="1" customWidth="1"/>
    <col min="3591" max="3591" width="12" style="490" bestFit="1" customWidth="1"/>
    <col min="3592" max="3592" width="13.5546875" style="490" bestFit="1" customWidth="1"/>
    <col min="3593" max="3593" width="9.88671875" style="490" bestFit="1" customWidth="1"/>
    <col min="3594" max="3594" width="11" style="490" bestFit="1" customWidth="1"/>
    <col min="3595" max="3595" width="12.21875" style="490" bestFit="1" customWidth="1"/>
    <col min="3596" max="3596" width="12" style="490" customWidth="1"/>
    <col min="3597" max="3597" width="12.21875" style="490" bestFit="1" customWidth="1"/>
    <col min="3598" max="3598" width="13.5546875" style="490" bestFit="1" customWidth="1"/>
    <col min="3599" max="3840" width="9.21875" style="490"/>
    <col min="3841" max="3841" width="6" style="490" bestFit="1" customWidth="1"/>
    <col min="3842" max="3842" width="40.5546875" style="490" bestFit="1" customWidth="1"/>
    <col min="3843" max="3843" width="13.5546875" style="490" customWidth="1"/>
    <col min="3844" max="3844" width="13.5546875" style="490" bestFit="1" customWidth="1"/>
    <col min="3845" max="3845" width="12" style="490" bestFit="1" customWidth="1"/>
    <col min="3846" max="3846" width="13.5546875" style="490" bestFit="1" customWidth="1"/>
    <col min="3847" max="3847" width="12" style="490" bestFit="1" customWidth="1"/>
    <col min="3848" max="3848" width="13.5546875" style="490" bestFit="1" customWidth="1"/>
    <col min="3849" max="3849" width="9.88671875" style="490" bestFit="1" customWidth="1"/>
    <col min="3850" max="3850" width="11" style="490" bestFit="1" customWidth="1"/>
    <col min="3851" max="3851" width="12.21875" style="490" bestFit="1" customWidth="1"/>
    <col min="3852" max="3852" width="12" style="490" customWidth="1"/>
    <col min="3853" max="3853" width="12.21875" style="490" bestFit="1" customWidth="1"/>
    <col min="3854" max="3854" width="13.5546875" style="490" bestFit="1" customWidth="1"/>
    <col min="3855" max="4096" width="9.21875" style="490"/>
    <col min="4097" max="4097" width="6" style="490" bestFit="1" customWidth="1"/>
    <col min="4098" max="4098" width="40.5546875" style="490" bestFit="1" customWidth="1"/>
    <col min="4099" max="4099" width="13.5546875" style="490" customWidth="1"/>
    <col min="4100" max="4100" width="13.5546875" style="490" bestFit="1" customWidth="1"/>
    <col min="4101" max="4101" width="12" style="490" bestFit="1" customWidth="1"/>
    <col min="4102" max="4102" width="13.5546875" style="490" bestFit="1" customWidth="1"/>
    <col min="4103" max="4103" width="12" style="490" bestFit="1" customWidth="1"/>
    <col min="4104" max="4104" width="13.5546875" style="490" bestFit="1" customWidth="1"/>
    <col min="4105" max="4105" width="9.88671875" style="490" bestFit="1" customWidth="1"/>
    <col min="4106" max="4106" width="11" style="490" bestFit="1" customWidth="1"/>
    <col min="4107" max="4107" width="12.21875" style="490" bestFit="1" customWidth="1"/>
    <col min="4108" max="4108" width="12" style="490" customWidth="1"/>
    <col min="4109" max="4109" width="12.21875" style="490" bestFit="1" customWidth="1"/>
    <col min="4110" max="4110" width="13.5546875" style="490" bestFit="1" customWidth="1"/>
    <col min="4111" max="4352" width="9.21875" style="490"/>
    <col min="4353" max="4353" width="6" style="490" bestFit="1" customWidth="1"/>
    <col min="4354" max="4354" width="40.5546875" style="490" bestFit="1" customWidth="1"/>
    <col min="4355" max="4355" width="13.5546875" style="490" customWidth="1"/>
    <col min="4356" max="4356" width="13.5546875" style="490" bestFit="1" customWidth="1"/>
    <col min="4357" max="4357" width="12" style="490" bestFit="1" customWidth="1"/>
    <col min="4358" max="4358" width="13.5546875" style="490" bestFit="1" customWidth="1"/>
    <col min="4359" max="4359" width="12" style="490" bestFit="1" customWidth="1"/>
    <col min="4360" max="4360" width="13.5546875" style="490" bestFit="1" customWidth="1"/>
    <col min="4361" max="4361" width="9.88671875" style="490" bestFit="1" customWidth="1"/>
    <col min="4362" max="4362" width="11" style="490" bestFit="1" customWidth="1"/>
    <col min="4363" max="4363" width="12.21875" style="490" bestFit="1" customWidth="1"/>
    <col min="4364" max="4364" width="12" style="490" customWidth="1"/>
    <col min="4365" max="4365" width="12.21875" style="490" bestFit="1" customWidth="1"/>
    <col min="4366" max="4366" width="13.5546875" style="490" bestFit="1" customWidth="1"/>
    <col min="4367" max="4608" width="9.21875" style="490"/>
    <col min="4609" max="4609" width="6" style="490" bestFit="1" customWidth="1"/>
    <col min="4610" max="4610" width="40.5546875" style="490" bestFit="1" customWidth="1"/>
    <col min="4611" max="4611" width="13.5546875" style="490" customWidth="1"/>
    <col min="4612" max="4612" width="13.5546875" style="490" bestFit="1" customWidth="1"/>
    <col min="4613" max="4613" width="12" style="490" bestFit="1" customWidth="1"/>
    <col min="4614" max="4614" width="13.5546875" style="490" bestFit="1" customWidth="1"/>
    <col min="4615" max="4615" width="12" style="490" bestFit="1" customWidth="1"/>
    <col min="4616" max="4616" width="13.5546875" style="490" bestFit="1" customWidth="1"/>
    <col min="4617" max="4617" width="9.88671875" style="490" bestFit="1" customWidth="1"/>
    <col min="4618" max="4618" width="11" style="490" bestFit="1" customWidth="1"/>
    <col min="4619" max="4619" width="12.21875" style="490" bestFit="1" customWidth="1"/>
    <col min="4620" max="4620" width="12" style="490" customWidth="1"/>
    <col min="4621" max="4621" width="12.21875" style="490" bestFit="1" customWidth="1"/>
    <col min="4622" max="4622" width="13.5546875" style="490" bestFit="1" customWidth="1"/>
    <col min="4623" max="4864" width="9.21875" style="490"/>
    <col min="4865" max="4865" width="6" style="490" bestFit="1" customWidth="1"/>
    <col min="4866" max="4866" width="40.5546875" style="490" bestFit="1" customWidth="1"/>
    <col min="4867" max="4867" width="13.5546875" style="490" customWidth="1"/>
    <col min="4868" max="4868" width="13.5546875" style="490" bestFit="1" customWidth="1"/>
    <col min="4869" max="4869" width="12" style="490" bestFit="1" customWidth="1"/>
    <col min="4870" max="4870" width="13.5546875" style="490" bestFit="1" customWidth="1"/>
    <col min="4871" max="4871" width="12" style="490" bestFit="1" customWidth="1"/>
    <col min="4872" max="4872" width="13.5546875" style="490" bestFit="1" customWidth="1"/>
    <col min="4873" max="4873" width="9.88671875" style="490" bestFit="1" customWidth="1"/>
    <col min="4874" max="4874" width="11" style="490" bestFit="1" customWidth="1"/>
    <col min="4875" max="4875" width="12.21875" style="490" bestFit="1" customWidth="1"/>
    <col min="4876" max="4876" width="12" style="490" customWidth="1"/>
    <col min="4877" max="4877" width="12.21875" style="490" bestFit="1" customWidth="1"/>
    <col min="4878" max="4878" width="13.5546875" style="490" bestFit="1" customWidth="1"/>
    <col min="4879" max="5120" width="9.21875" style="490"/>
    <col min="5121" max="5121" width="6" style="490" bestFit="1" customWidth="1"/>
    <col min="5122" max="5122" width="40.5546875" style="490" bestFit="1" customWidth="1"/>
    <col min="5123" max="5123" width="13.5546875" style="490" customWidth="1"/>
    <col min="5124" max="5124" width="13.5546875" style="490" bestFit="1" customWidth="1"/>
    <col min="5125" max="5125" width="12" style="490" bestFit="1" customWidth="1"/>
    <col min="5126" max="5126" width="13.5546875" style="490" bestFit="1" customWidth="1"/>
    <col min="5127" max="5127" width="12" style="490" bestFit="1" customWidth="1"/>
    <col min="5128" max="5128" width="13.5546875" style="490" bestFit="1" customWidth="1"/>
    <col min="5129" max="5129" width="9.88671875" style="490" bestFit="1" customWidth="1"/>
    <col min="5130" max="5130" width="11" style="490" bestFit="1" customWidth="1"/>
    <col min="5131" max="5131" width="12.21875" style="490" bestFit="1" customWidth="1"/>
    <col min="5132" max="5132" width="12" style="490" customWidth="1"/>
    <col min="5133" max="5133" width="12.21875" style="490" bestFit="1" customWidth="1"/>
    <col min="5134" max="5134" width="13.5546875" style="490" bestFit="1" customWidth="1"/>
    <col min="5135" max="5376" width="9.21875" style="490"/>
    <col min="5377" max="5377" width="6" style="490" bestFit="1" customWidth="1"/>
    <col min="5378" max="5378" width="40.5546875" style="490" bestFit="1" customWidth="1"/>
    <col min="5379" max="5379" width="13.5546875" style="490" customWidth="1"/>
    <col min="5380" max="5380" width="13.5546875" style="490" bestFit="1" customWidth="1"/>
    <col min="5381" max="5381" width="12" style="490" bestFit="1" customWidth="1"/>
    <col min="5382" max="5382" width="13.5546875" style="490" bestFit="1" customWidth="1"/>
    <col min="5383" max="5383" width="12" style="490" bestFit="1" customWidth="1"/>
    <col min="5384" max="5384" width="13.5546875" style="490" bestFit="1" customWidth="1"/>
    <col min="5385" max="5385" width="9.88671875" style="490" bestFit="1" customWidth="1"/>
    <col min="5386" max="5386" width="11" style="490" bestFit="1" customWidth="1"/>
    <col min="5387" max="5387" width="12.21875" style="490" bestFit="1" customWidth="1"/>
    <col min="5388" max="5388" width="12" style="490" customWidth="1"/>
    <col min="5389" max="5389" width="12.21875" style="490" bestFit="1" customWidth="1"/>
    <col min="5390" max="5390" width="13.5546875" style="490" bestFit="1" customWidth="1"/>
    <col min="5391" max="5632" width="9.21875" style="490"/>
    <col min="5633" max="5633" width="6" style="490" bestFit="1" customWidth="1"/>
    <col min="5634" max="5634" width="40.5546875" style="490" bestFit="1" customWidth="1"/>
    <col min="5635" max="5635" width="13.5546875" style="490" customWidth="1"/>
    <col min="5636" max="5636" width="13.5546875" style="490" bestFit="1" customWidth="1"/>
    <col min="5637" max="5637" width="12" style="490" bestFit="1" customWidth="1"/>
    <col min="5638" max="5638" width="13.5546875" style="490" bestFit="1" customWidth="1"/>
    <col min="5639" max="5639" width="12" style="490" bestFit="1" customWidth="1"/>
    <col min="5640" max="5640" width="13.5546875" style="490" bestFit="1" customWidth="1"/>
    <col min="5641" max="5641" width="9.88671875" style="490" bestFit="1" customWidth="1"/>
    <col min="5642" max="5642" width="11" style="490" bestFit="1" customWidth="1"/>
    <col min="5643" max="5643" width="12.21875" style="490" bestFit="1" customWidth="1"/>
    <col min="5644" max="5644" width="12" style="490" customWidth="1"/>
    <col min="5645" max="5645" width="12.21875" style="490" bestFit="1" customWidth="1"/>
    <col min="5646" max="5646" width="13.5546875" style="490" bestFit="1" customWidth="1"/>
    <col min="5647" max="5888" width="9.21875" style="490"/>
    <col min="5889" max="5889" width="6" style="490" bestFit="1" customWidth="1"/>
    <col min="5890" max="5890" width="40.5546875" style="490" bestFit="1" customWidth="1"/>
    <col min="5891" max="5891" width="13.5546875" style="490" customWidth="1"/>
    <col min="5892" max="5892" width="13.5546875" style="490" bestFit="1" customWidth="1"/>
    <col min="5893" max="5893" width="12" style="490" bestFit="1" customWidth="1"/>
    <col min="5894" max="5894" width="13.5546875" style="490" bestFit="1" customWidth="1"/>
    <col min="5895" max="5895" width="12" style="490" bestFit="1" customWidth="1"/>
    <col min="5896" max="5896" width="13.5546875" style="490" bestFit="1" customWidth="1"/>
    <col min="5897" max="5897" width="9.88671875" style="490" bestFit="1" customWidth="1"/>
    <col min="5898" max="5898" width="11" style="490" bestFit="1" customWidth="1"/>
    <col min="5899" max="5899" width="12.21875" style="490" bestFit="1" customWidth="1"/>
    <col min="5900" max="5900" width="12" style="490" customWidth="1"/>
    <col min="5901" max="5901" width="12.21875" style="490" bestFit="1" customWidth="1"/>
    <col min="5902" max="5902" width="13.5546875" style="490" bestFit="1" customWidth="1"/>
    <col min="5903" max="6144" width="9.21875" style="490"/>
    <col min="6145" max="6145" width="6" style="490" bestFit="1" customWidth="1"/>
    <col min="6146" max="6146" width="40.5546875" style="490" bestFit="1" customWidth="1"/>
    <col min="6147" max="6147" width="13.5546875" style="490" customWidth="1"/>
    <col min="6148" max="6148" width="13.5546875" style="490" bestFit="1" customWidth="1"/>
    <col min="6149" max="6149" width="12" style="490" bestFit="1" customWidth="1"/>
    <col min="6150" max="6150" width="13.5546875" style="490" bestFit="1" customWidth="1"/>
    <col min="6151" max="6151" width="12" style="490" bestFit="1" customWidth="1"/>
    <col min="6152" max="6152" width="13.5546875" style="490" bestFit="1" customWidth="1"/>
    <col min="6153" max="6153" width="9.88671875" style="490" bestFit="1" customWidth="1"/>
    <col min="6154" max="6154" width="11" style="490" bestFit="1" customWidth="1"/>
    <col min="6155" max="6155" width="12.21875" style="490" bestFit="1" customWidth="1"/>
    <col min="6156" max="6156" width="12" style="490" customWidth="1"/>
    <col min="6157" max="6157" width="12.21875" style="490" bestFit="1" customWidth="1"/>
    <col min="6158" max="6158" width="13.5546875" style="490" bestFit="1" customWidth="1"/>
    <col min="6159" max="6400" width="9.21875" style="490"/>
    <col min="6401" max="6401" width="6" style="490" bestFit="1" customWidth="1"/>
    <col min="6402" max="6402" width="40.5546875" style="490" bestFit="1" customWidth="1"/>
    <col min="6403" max="6403" width="13.5546875" style="490" customWidth="1"/>
    <col min="6404" max="6404" width="13.5546875" style="490" bestFit="1" customWidth="1"/>
    <col min="6405" max="6405" width="12" style="490" bestFit="1" customWidth="1"/>
    <col min="6406" max="6406" width="13.5546875" style="490" bestFit="1" customWidth="1"/>
    <col min="6407" max="6407" width="12" style="490" bestFit="1" customWidth="1"/>
    <col min="6408" max="6408" width="13.5546875" style="490" bestFit="1" customWidth="1"/>
    <col min="6409" max="6409" width="9.88671875" style="490" bestFit="1" customWidth="1"/>
    <col min="6410" max="6410" width="11" style="490" bestFit="1" customWidth="1"/>
    <col min="6411" max="6411" width="12.21875" style="490" bestFit="1" customWidth="1"/>
    <col min="6412" max="6412" width="12" style="490" customWidth="1"/>
    <col min="6413" max="6413" width="12.21875" style="490" bestFit="1" customWidth="1"/>
    <col min="6414" max="6414" width="13.5546875" style="490" bestFit="1" customWidth="1"/>
    <col min="6415" max="6656" width="9.21875" style="490"/>
    <col min="6657" max="6657" width="6" style="490" bestFit="1" customWidth="1"/>
    <col min="6658" max="6658" width="40.5546875" style="490" bestFit="1" customWidth="1"/>
    <col min="6659" max="6659" width="13.5546875" style="490" customWidth="1"/>
    <col min="6660" max="6660" width="13.5546875" style="490" bestFit="1" customWidth="1"/>
    <col min="6661" max="6661" width="12" style="490" bestFit="1" customWidth="1"/>
    <col min="6662" max="6662" width="13.5546875" style="490" bestFit="1" customWidth="1"/>
    <col min="6663" max="6663" width="12" style="490" bestFit="1" customWidth="1"/>
    <col min="6664" max="6664" width="13.5546875" style="490" bestFit="1" customWidth="1"/>
    <col min="6665" max="6665" width="9.88671875" style="490" bestFit="1" customWidth="1"/>
    <col min="6666" max="6666" width="11" style="490" bestFit="1" customWidth="1"/>
    <col min="6667" max="6667" width="12.21875" style="490" bestFit="1" customWidth="1"/>
    <col min="6668" max="6668" width="12" style="490" customWidth="1"/>
    <col min="6669" max="6669" width="12.21875" style="490" bestFit="1" customWidth="1"/>
    <col min="6670" max="6670" width="13.5546875" style="490" bestFit="1" customWidth="1"/>
    <col min="6671" max="6912" width="9.21875" style="490"/>
    <col min="6913" max="6913" width="6" style="490" bestFit="1" customWidth="1"/>
    <col min="6914" max="6914" width="40.5546875" style="490" bestFit="1" customWidth="1"/>
    <col min="6915" max="6915" width="13.5546875" style="490" customWidth="1"/>
    <col min="6916" max="6916" width="13.5546875" style="490" bestFit="1" customWidth="1"/>
    <col min="6917" max="6917" width="12" style="490" bestFit="1" customWidth="1"/>
    <col min="6918" max="6918" width="13.5546875" style="490" bestFit="1" customWidth="1"/>
    <col min="6919" max="6919" width="12" style="490" bestFit="1" customWidth="1"/>
    <col min="6920" max="6920" width="13.5546875" style="490" bestFit="1" customWidth="1"/>
    <col min="6921" max="6921" width="9.88671875" style="490" bestFit="1" customWidth="1"/>
    <col min="6922" max="6922" width="11" style="490" bestFit="1" customWidth="1"/>
    <col min="6923" max="6923" width="12.21875" style="490" bestFit="1" customWidth="1"/>
    <col min="6924" max="6924" width="12" style="490" customWidth="1"/>
    <col min="6925" max="6925" width="12.21875" style="490" bestFit="1" customWidth="1"/>
    <col min="6926" max="6926" width="13.5546875" style="490" bestFit="1" customWidth="1"/>
    <col min="6927" max="7168" width="9.21875" style="490"/>
    <col min="7169" max="7169" width="6" style="490" bestFit="1" customWidth="1"/>
    <col min="7170" max="7170" width="40.5546875" style="490" bestFit="1" customWidth="1"/>
    <col min="7171" max="7171" width="13.5546875" style="490" customWidth="1"/>
    <col min="7172" max="7172" width="13.5546875" style="490" bestFit="1" customWidth="1"/>
    <col min="7173" max="7173" width="12" style="490" bestFit="1" customWidth="1"/>
    <col min="7174" max="7174" width="13.5546875" style="490" bestFit="1" customWidth="1"/>
    <col min="7175" max="7175" width="12" style="490" bestFit="1" customWidth="1"/>
    <col min="7176" max="7176" width="13.5546875" style="490" bestFit="1" customWidth="1"/>
    <col min="7177" max="7177" width="9.88671875" style="490" bestFit="1" customWidth="1"/>
    <col min="7178" max="7178" width="11" style="490" bestFit="1" customWidth="1"/>
    <col min="7179" max="7179" width="12.21875" style="490" bestFit="1" customWidth="1"/>
    <col min="7180" max="7180" width="12" style="490" customWidth="1"/>
    <col min="7181" max="7181" width="12.21875" style="490" bestFit="1" customWidth="1"/>
    <col min="7182" max="7182" width="13.5546875" style="490" bestFit="1" customWidth="1"/>
    <col min="7183" max="7424" width="9.21875" style="490"/>
    <col min="7425" max="7425" width="6" style="490" bestFit="1" customWidth="1"/>
    <col min="7426" max="7426" width="40.5546875" style="490" bestFit="1" customWidth="1"/>
    <col min="7427" max="7427" width="13.5546875" style="490" customWidth="1"/>
    <col min="7428" max="7428" width="13.5546875" style="490" bestFit="1" customWidth="1"/>
    <col min="7429" max="7429" width="12" style="490" bestFit="1" customWidth="1"/>
    <col min="7430" max="7430" width="13.5546875" style="490" bestFit="1" customWidth="1"/>
    <col min="7431" max="7431" width="12" style="490" bestFit="1" customWidth="1"/>
    <col min="7432" max="7432" width="13.5546875" style="490" bestFit="1" customWidth="1"/>
    <col min="7433" max="7433" width="9.88671875" style="490" bestFit="1" customWidth="1"/>
    <col min="7434" max="7434" width="11" style="490" bestFit="1" customWidth="1"/>
    <col min="7435" max="7435" width="12.21875" style="490" bestFit="1" customWidth="1"/>
    <col min="7436" max="7436" width="12" style="490" customWidth="1"/>
    <col min="7437" max="7437" width="12.21875" style="490" bestFit="1" customWidth="1"/>
    <col min="7438" max="7438" width="13.5546875" style="490" bestFit="1" customWidth="1"/>
    <col min="7439" max="7680" width="9.21875" style="490"/>
    <col min="7681" max="7681" width="6" style="490" bestFit="1" customWidth="1"/>
    <col min="7682" max="7682" width="40.5546875" style="490" bestFit="1" customWidth="1"/>
    <col min="7683" max="7683" width="13.5546875" style="490" customWidth="1"/>
    <col min="7684" max="7684" width="13.5546875" style="490" bestFit="1" customWidth="1"/>
    <col min="7685" max="7685" width="12" style="490" bestFit="1" customWidth="1"/>
    <col min="7686" max="7686" width="13.5546875" style="490" bestFit="1" customWidth="1"/>
    <col min="7687" max="7687" width="12" style="490" bestFit="1" customWidth="1"/>
    <col min="7688" max="7688" width="13.5546875" style="490" bestFit="1" customWidth="1"/>
    <col min="7689" max="7689" width="9.88671875" style="490" bestFit="1" customWidth="1"/>
    <col min="7690" max="7690" width="11" style="490" bestFit="1" customWidth="1"/>
    <col min="7691" max="7691" width="12.21875" style="490" bestFit="1" customWidth="1"/>
    <col min="7692" max="7692" width="12" style="490" customWidth="1"/>
    <col min="7693" max="7693" width="12.21875" style="490" bestFit="1" customWidth="1"/>
    <col min="7694" max="7694" width="13.5546875" style="490" bestFit="1" customWidth="1"/>
    <col min="7695" max="7936" width="9.21875" style="490"/>
    <col min="7937" max="7937" width="6" style="490" bestFit="1" customWidth="1"/>
    <col min="7938" max="7938" width="40.5546875" style="490" bestFit="1" customWidth="1"/>
    <col min="7939" max="7939" width="13.5546875" style="490" customWidth="1"/>
    <col min="7940" max="7940" width="13.5546875" style="490" bestFit="1" customWidth="1"/>
    <col min="7941" max="7941" width="12" style="490" bestFit="1" customWidth="1"/>
    <col min="7942" max="7942" width="13.5546875" style="490" bestFit="1" customWidth="1"/>
    <col min="7943" max="7943" width="12" style="490" bestFit="1" customWidth="1"/>
    <col min="7944" max="7944" width="13.5546875" style="490" bestFit="1" customWidth="1"/>
    <col min="7945" max="7945" width="9.88671875" style="490" bestFit="1" customWidth="1"/>
    <col min="7946" max="7946" width="11" style="490" bestFit="1" customWidth="1"/>
    <col min="7947" max="7947" width="12.21875" style="490" bestFit="1" customWidth="1"/>
    <col min="7948" max="7948" width="12" style="490" customWidth="1"/>
    <col min="7949" max="7949" width="12.21875" style="490" bestFit="1" customWidth="1"/>
    <col min="7950" max="7950" width="13.5546875" style="490" bestFit="1" customWidth="1"/>
    <col min="7951" max="8192" width="9.21875" style="490"/>
    <col min="8193" max="8193" width="6" style="490" bestFit="1" customWidth="1"/>
    <col min="8194" max="8194" width="40.5546875" style="490" bestFit="1" customWidth="1"/>
    <col min="8195" max="8195" width="13.5546875" style="490" customWidth="1"/>
    <col min="8196" max="8196" width="13.5546875" style="490" bestFit="1" customWidth="1"/>
    <col min="8197" max="8197" width="12" style="490" bestFit="1" customWidth="1"/>
    <col min="8198" max="8198" width="13.5546875" style="490" bestFit="1" customWidth="1"/>
    <col min="8199" max="8199" width="12" style="490" bestFit="1" customWidth="1"/>
    <col min="8200" max="8200" width="13.5546875" style="490" bestFit="1" customWidth="1"/>
    <col min="8201" max="8201" width="9.88671875" style="490" bestFit="1" customWidth="1"/>
    <col min="8202" max="8202" width="11" style="490" bestFit="1" customWidth="1"/>
    <col min="8203" max="8203" width="12.21875" style="490" bestFit="1" customWidth="1"/>
    <col min="8204" max="8204" width="12" style="490" customWidth="1"/>
    <col min="8205" max="8205" width="12.21875" style="490" bestFit="1" customWidth="1"/>
    <col min="8206" max="8206" width="13.5546875" style="490" bestFit="1" customWidth="1"/>
    <col min="8207" max="8448" width="9.21875" style="490"/>
    <col min="8449" max="8449" width="6" style="490" bestFit="1" customWidth="1"/>
    <col min="8450" max="8450" width="40.5546875" style="490" bestFit="1" customWidth="1"/>
    <col min="8451" max="8451" width="13.5546875" style="490" customWidth="1"/>
    <col min="8452" max="8452" width="13.5546875" style="490" bestFit="1" customWidth="1"/>
    <col min="8453" max="8453" width="12" style="490" bestFit="1" customWidth="1"/>
    <col min="8454" max="8454" width="13.5546875" style="490" bestFit="1" customWidth="1"/>
    <col min="8455" max="8455" width="12" style="490" bestFit="1" customWidth="1"/>
    <col min="8456" max="8456" width="13.5546875" style="490" bestFit="1" customWidth="1"/>
    <col min="8457" max="8457" width="9.88671875" style="490" bestFit="1" customWidth="1"/>
    <col min="8458" max="8458" width="11" style="490" bestFit="1" customWidth="1"/>
    <col min="8459" max="8459" width="12.21875" style="490" bestFit="1" customWidth="1"/>
    <col min="8460" max="8460" width="12" style="490" customWidth="1"/>
    <col min="8461" max="8461" width="12.21875" style="490" bestFit="1" customWidth="1"/>
    <col min="8462" max="8462" width="13.5546875" style="490" bestFit="1" customWidth="1"/>
    <col min="8463" max="8704" width="9.21875" style="490"/>
    <col min="8705" max="8705" width="6" style="490" bestFit="1" customWidth="1"/>
    <col min="8706" max="8706" width="40.5546875" style="490" bestFit="1" customWidth="1"/>
    <col min="8707" max="8707" width="13.5546875" style="490" customWidth="1"/>
    <col min="8708" max="8708" width="13.5546875" style="490" bestFit="1" customWidth="1"/>
    <col min="8709" max="8709" width="12" style="490" bestFit="1" customWidth="1"/>
    <col min="8710" max="8710" width="13.5546875" style="490" bestFit="1" customWidth="1"/>
    <col min="8711" max="8711" width="12" style="490" bestFit="1" customWidth="1"/>
    <col min="8712" max="8712" width="13.5546875" style="490" bestFit="1" customWidth="1"/>
    <col min="8713" max="8713" width="9.88671875" style="490" bestFit="1" customWidth="1"/>
    <col min="8714" max="8714" width="11" style="490" bestFit="1" customWidth="1"/>
    <col min="8715" max="8715" width="12.21875" style="490" bestFit="1" customWidth="1"/>
    <col min="8716" max="8716" width="12" style="490" customWidth="1"/>
    <col min="8717" max="8717" width="12.21875" style="490" bestFit="1" customWidth="1"/>
    <col min="8718" max="8718" width="13.5546875" style="490" bestFit="1" customWidth="1"/>
    <col min="8719" max="8960" width="9.21875" style="490"/>
    <col min="8961" max="8961" width="6" style="490" bestFit="1" customWidth="1"/>
    <col min="8962" max="8962" width="40.5546875" style="490" bestFit="1" customWidth="1"/>
    <col min="8963" max="8963" width="13.5546875" style="490" customWidth="1"/>
    <col min="8964" max="8964" width="13.5546875" style="490" bestFit="1" customWidth="1"/>
    <col min="8965" max="8965" width="12" style="490" bestFit="1" customWidth="1"/>
    <col min="8966" max="8966" width="13.5546875" style="490" bestFit="1" customWidth="1"/>
    <col min="8967" max="8967" width="12" style="490" bestFit="1" customWidth="1"/>
    <col min="8968" max="8968" width="13.5546875" style="490" bestFit="1" customWidth="1"/>
    <col min="8969" max="8969" width="9.88671875" style="490" bestFit="1" customWidth="1"/>
    <col min="8970" max="8970" width="11" style="490" bestFit="1" customWidth="1"/>
    <col min="8971" max="8971" width="12.21875" style="490" bestFit="1" customWidth="1"/>
    <col min="8972" max="8972" width="12" style="490" customWidth="1"/>
    <col min="8973" max="8973" width="12.21875" style="490" bestFit="1" customWidth="1"/>
    <col min="8974" max="8974" width="13.5546875" style="490" bestFit="1" customWidth="1"/>
    <col min="8975" max="9216" width="9.21875" style="490"/>
    <col min="9217" max="9217" width="6" style="490" bestFit="1" customWidth="1"/>
    <col min="9218" max="9218" width="40.5546875" style="490" bestFit="1" customWidth="1"/>
    <col min="9219" max="9219" width="13.5546875" style="490" customWidth="1"/>
    <col min="9220" max="9220" width="13.5546875" style="490" bestFit="1" customWidth="1"/>
    <col min="9221" max="9221" width="12" style="490" bestFit="1" customWidth="1"/>
    <col min="9222" max="9222" width="13.5546875" style="490" bestFit="1" customWidth="1"/>
    <col min="9223" max="9223" width="12" style="490" bestFit="1" customWidth="1"/>
    <col min="9224" max="9224" width="13.5546875" style="490" bestFit="1" customWidth="1"/>
    <col min="9225" max="9225" width="9.88671875" style="490" bestFit="1" customWidth="1"/>
    <col min="9226" max="9226" width="11" style="490" bestFit="1" customWidth="1"/>
    <col min="9227" max="9227" width="12.21875" style="490" bestFit="1" customWidth="1"/>
    <col min="9228" max="9228" width="12" style="490" customWidth="1"/>
    <col min="9229" max="9229" width="12.21875" style="490" bestFit="1" customWidth="1"/>
    <col min="9230" max="9230" width="13.5546875" style="490" bestFit="1" customWidth="1"/>
    <col min="9231" max="9472" width="9.21875" style="490"/>
    <col min="9473" max="9473" width="6" style="490" bestFit="1" customWidth="1"/>
    <col min="9474" max="9474" width="40.5546875" style="490" bestFit="1" customWidth="1"/>
    <col min="9475" max="9475" width="13.5546875" style="490" customWidth="1"/>
    <col min="9476" max="9476" width="13.5546875" style="490" bestFit="1" customWidth="1"/>
    <col min="9477" max="9477" width="12" style="490" bestFit="1" customWidth="1"/>
    <col min="9478" max="9478" width="13.5546875" style="490" bestFit="1" customWidth="1"/>
    <col min="9479" max="9479" width="12" style="490" bestFit="1" customWidth="1"/>
    <col min="9480" max="9480" width="13.5546875" style="490" bestFit="1" customWidth="1"/>
    <col min="9481" max="9481" width="9.88671875" style="490" bestFit="1" customWidth="1"/>
    <col min="9482" max="9482" width="11" style="490" bestFit="1" customWidth="1"/>
    <col min="9483" max="9483" width="12.21875" style="490" bestFit="1" customWidth="1"/>
    <col min="9484" max="9484" width="12" style="490" customWidth="1"/>
    <col min="9485" max="9485" width="12.21875" style="490" bestFit="1" customWidth="1"/>
    <col min="9486" max="9486" width="13.5546875" style="490" bestFit="1" customWidth="1"/>
    <col min="9487" max="9728" width="9.21875" style="490"/>
    <col min="9729" max="9729" width="6" style="490" bestFit="1" customWidth="1"/>
    <col min="9730" max="9730" width="40.5546875" style="490" bestFit="1" customWidth="1"/>
    <col min="9731" max="9731" width="13.5546875" style="490" customWidth="1"/>
    <col min="9732" max="9732" width="13.5546875" style="490" bestFit="1" customWidth="1"/>
    <col min="9733" max="9733" width="12" style="490" bestFit="1" customWidth="1"/>
    <col min="9734" max="9734" width="13.5546875" style="490" bestFit="1" customWidth="1"/>
    <col min="9735" max="9735" width="12" style="490" bestFit="1" customWidth="1"/>
    <col min="9736" max="9736" width="13.5546875" style="490" bestFit="1" customWidth="1"/>
    <col min="9737" max="9737" width="9.88671875" style="490" bestFit="1" customWidth="1"/>
    <col min="9738" max="9738" width="11" style="490" bestFit="1" customWidth="1"/>
    <col min="9739" max="9739" width="12.21875" style="490" bestFit="1" customWidth="1"/>
    <col min="9740" max="9740" width="12" style="490" customWidth="1"/>
    <col min="9741" max="9741" width="12.21875" style="490" bestFit="1" customWidth="1"/>
    <col min="9742" max="9742" width="13.5546875" style="490" bestFit="1" customWidth="1"/>
    <col min="9743" max="9984" width="9.21875" style="490"/>
    <col min="9985" max="9985" width="6" style="490" bestFit="1" customWidth="1"/>
    <col min="9986" max="9986" width="40.5546875" style="490" bestFit="1" customWidth="1"/>
    <col min="9987" max="9987" width="13.5546875" style="490" customWidth="1"/>
    <col min="9988" max="9988" width="13.5546875" style="490" bestFit="1" customWidth="1"/>
    <col min="9989" max="9989" width="12" style="490" bestFit="1" customWidth="1"/>
    <col min="9990" max="9990" width="13.5546875" style="490" bestFit="1" customWidth="1"/>
    <col min="9991" max="9991" width="12" style="490" bestFit="1" customWidth="1"/>
    <col min="9992" max="9992" width="13.5546875" style="490" bestFit="1" customWidth="1"/>
    <col min="9993" max="9993" width="9.88671875" style="490" bestFit="1" customWidth="1"/>
    <col min="9994" max="9994" width="11" style="490" bestFit="1" customWidth="1"/>
    <col min="9995" max="9995" width="12.21875" style="490" bestFit="1" customWidth="1"/>
    <col min="9996" max="9996" width="12" style="490" customWidth="1"/>
    <col min="9997" max="9997" width="12.21875" style="490" bestFit="1" customWidth="1"/>
    <col min="9998" max="9998" width="13.5546875" style="490" bestFit="1" customWidth="1"/>
    <col min="9999" max="10240" width="9.21875" style="490"/>
    <col min="10241" max="10241" width="6" style="490" bestFit="1" customWidth="1"/>
    <col min="10242" max="10242" width="40.5546875" style="490" bestFit="1" customWidth="1"/>
    <col min="10243" max="10243" width="13.5546875" style="490" customWidth="1"/>
    <col min="10244" max="10244" width="13.5546875" style="490" bestFit="1" customWidth="1"/>
    <col min="10245" max="10245" width="12" style="490" bestFit="1" customWidth="1"/>
    <col min="10246" max="10246" width="13.5546875" style="490" bestFit="1" customWidth="1"/>
    <col min="10247" max="10247" width="12" style="490" bestFit="1" customWidth="1"/>
    <col min="10248" max="10248" width="13.5546875" style="490" bestFit="1" customWidth="1"/>
    <col min="10249" max="10249" width="9.88671875" style="490" bestFit="1" customWidth="1"/>
    <col min="10250" max="10250" width="11" style="490" bestFit="1" customWidth="1"/>
    <col min="10251" max="10251" width="12.21875" style="490" bestFit="1" customWidth="1"/>
    <col min="10252" max="10252" width="12" style="490" customWidth="1"/>
    <col min="10253" max="10253" width="12.21875" style="490" bestFit="1" customWidth="1"/>
    <col min="10254" max="10254" width="13.5546875" style="490" bestFit="1" customWidth="1"/>
    <col min="10255" max="10496" width="9.21875" style="490"/>
    <col min="10497" max="10497" width="6" style="490" bestFit="1" customWidth="1"/>
    <col min="10498" max="10498" width="40.5546875" style="490" bestFit="1" customWidth="1"/>
    <col min="10499" max="10499" width="13.5546875" style="490" customWidth="1"/>
    <col min="10500" max="10500" width="13.5546875" style="490" bestFit="1" customWidth="1"/>
    <col min="10501" max="10501" width="12" style="490" bestFit="1" customWidth="1"/>
    <col min="10502" max="10502" width="13.5546875" style="490" bestFit="1" customWidth="1"/>
    <col min="10503" max="10503" width="12" style="490" bestFit="1" customWidth="1"/>
    <col min="10504" max="10504" width="13.5546875" style="490" bestFit="1" customWidth="1"/>
    <col min="10505" max="10505" width="9.88671875" style="490" bestFit="1" customWidth="1"/>
    <col min="10506" max="10506" width="11" style="490" bestFit="1" customWidth="1"/>
    <col min="10507" max="10507" width="12.21875" style="490" bestFit="1" customWidth="1"/>
    <col min="10508" max="10508" width="12" style="490" customWidth="1"/>
    <col min="10509" max="10509" width="12.21875" style="490" bestFit="1" customWidth="1"/>
    <col min="10510" max="10510" width="13.5546875" style="490" bestFit="1" customWidth="1"/>
    <col min="10511" max="10752" width="9.21875" style="490"/>
    <col min="10753" max="10753" width="6" style="490" bestFit="1" customWidth="1"/>
    <col min="10754" max="10754" width="40.5546875" style="490" bestFit="1" customWidth="1"/>
    <col min="10755" max="10755" width="13.5546875" style="490" customWidth="1"/>
    <col min="10756" max="10756" width="13.5546875" style="490" bestFit="1" customWidth="1"/>
    <col min="10757" max="10757" width="12" style="490" bestFit="1" customWidth="1"/>
    <col min="10758" max="10758" width="13.5546875" style="490" bestFit="1" customWidth="1"/>
    <col min="10759" max="10759" width="12" style="490" bestFit="1" customWidth="1"/>
    <col min="10760" max="10760" width="13.5546875" style="490" bestFit="1" customWidth="1"/>
    <col min="10761" max="10761" width="9.88671875" style="490" bestFit="1" customWidth="1"/>
    <col min="10762" max="10762" width="11" style="490" bestFit="1" customWidth="1"/>
    <col min="10763" max="10763" width="12.21875" style="490" bestFit="1" customWidth="1"/>
    <col min="10764" max="10764" width="12" style="490" customWidth="1"/>
    <col min="10765" max="10765" width="12.21875" style="490" bestFit="1" customWidth="1"/>
    <col min="10766" max="10766" width="13.5546875" style="490" bestFit="1" customWidth="1"/>
    <col min="10767" max="11008" width="9.21875" style="490"/>
    <col min="11009" max="11009" width="6" style="490" bestFit="1" customWidth="1"/>
    <col min="11010" max="11010" width="40.5546875" style="490" bestFit="1" customWidth="1"/>
    <col min="11011" max="11011" width="13.5546875" style="490" customWidth="1"/>
    <col min="11012" max="11012" width="13.5546875" style="490" bestFit="1" customWidth="1"/>
    <col min="11013" max="11013" width="12" style="490" bestFit="1" customWidth="1"/>
    <col min="11014" max="11014" width="13.5546875" style="490" bestFit="1" customWidth="1"/>
    <col min="11015" max="11015" width="12" style="490" bestFit="1" customWidth="1"/>
    <col min="11016" max="11016" width="13.5546875" style="490" bestFit="1" customWidth="1"/>
    <col min="11017" max="11017" width="9.88671875" style="490" bestFit="1" customWidth="1"/>
    <col min="11018" max="11018" width="11" style="490" bestFit="1" customWidth="1"/>
    <col min="11019" max="11019" width="12.21875" style="490" bestFit="1" customWidth="1"/>
    <col min="11020" max="11020" width="12" style="490" customWidth="1"/>
    <col min="11021" max="11021" width="12.21875" style="490" bestFit="1" customWidth="1"/>
    <col min="11022" max="11022" width="13.5546875" style="490" bestFit="1" customWidth="1"/>
    <col min="11023" max="11264" width="9.21875" style="490"/>
    <col min="11265" max="11265" width="6" style="490" bestFit="1" customWidth="1"/>
    <col min="11266" max="11266" width="40.5546875" style="490" bestFit="1" customWidth="1"/>
    <col min="11267" max="11267" width="13.5546875" style="490" customWidth="1"/>
    <col min="11268" max="11268" width="13.5546875" style="490" bestFit="1" customWidth="1"/>
    <col min="11269" max="11269" width="12" style="490" bestFit="1" customWidth="1"/>
    <col min="11270" max="11270" width="13.5546875" style="490" bestFit="1" customWidth="1"/>
    <col min="11271" max="11271" width="12" style="490" bestFit="1" customWidth="1"/>
    <col min="11272" max="11272" width="13.5546875" style="490" bestFit="1" customWidth="1"/>
    <col min="11273" max="11273" width="9.88671875" style="490" bestFit="1" customWidth="1"/>
    <col min="11274" max="11274" width="11" style="490" bestFit="1" customWidth="1"/>
    <col min="11275" max="11275" width="12.21875" style="490" bestFit="1" customWidth="1"/>
    <col min="11276" max="11276" width="12" style="490" customWidth="1"/>
    <col min="11277" max="11277" width="12.21875" style="490" bestFit="1" customWidth="1"/>
    <col min="11278" max="11278" width="13.5546875" style="490" bestFit="1" customWidth="1"/>
    <col min="11279" max="11520" width="9.21875" style="490"/>
    <col min="11521" max="11521" width="6" style="490" bestFit="1" customWidth="1"/>
    <col min="11522" max="11522" width="40.5546875" style="490" bestFit="1" customWidth="1"/>
    <col min="11523" max="11523" width="13.5546875" style="490" customWidth="1"/>
    <col min="11524" max="11524" width="13.5546875" style="490" bestFit="1" customWidth="1"/>
    <col min="11525" max="11525" width="12" style="490" bestFit="1" customWidth="1"/>
    <col min="11526" max="11526" width="13.5546875" style="490" bestFit="1" customWidth="1"/>
    <col min="11527" max="11527" width="12" style="490" bestFit="1" customWidth="1"/>
    <col min="11528" max="11528" width="13.5546875" style="490" bestFit="1" customWidth="1"/>
    <col min="11529" max="11529" width="9.88671875" style="490" bestFit="1" customWidth="1"/>
    <col min="11530" max="11530" width="11" style="490" bestFit="1" customWidth="1"/>
    <col min="11531" max="11531" width="12.21875" style="490" bestFit="1" customWidth="1"/>
    <col min="11532" max="11532" width="12" style="490" customWidth="1"/>
    <col min="11533" max="11533" width="12.21875" style="490" bestFit="1" customWidth="1"/>
    <col min="11534" max="11534" width="13.5546875" style="490" bestFit="1" customWidth="1"/>
    <col min="11535" max="11776" width="9.21875" style="490"/>
    <col min="11777" max="11777" width="6" style="490" bestFit="1" customWidth="1"/>
    <col min="11778" max="11778" width="40.5546875" style="490" bestFit="1" customWidth="1"/>
    <col min="11779" max="11779" width="13.5546875" style="490" customWidth="1"/>
    <col min="11780" max="11780" width="13.5546875" style="490" bestFit="1" customWidth="1"/>
    <col min="11781" max="11781" width="12" style="490" bestFit="1" customWidth="1"/>
    <col min="11782" max="11782" width="13.5546875" style="490" bestFit="1" customWidth="1"/>
    <col min="11783" max="11783" width="12" style="490" bestFit="1" customWidth="1"/>
    <col min="11784" max="11784" width="13.5546875" style="490" bestFit="1" customWidth="1"/>
    <col min="11785" max="11785" width="9.88671875" style="490" bestFit="1" customWidth="1"/>
    <col min="11786" max="11786" width="11" style="490" bestFit="1" customWidth="1"/>
    <col min="11787" max="11787" width="12.21875" style="490" bestFit="1" customWidth="1"/>
    <col min="11788" max="11788" width="12" style="490" customWidth="1"/>
    <col min="11789" max="11789" width="12.21875" style="490" bestFit="1" customWidth="1"/>
    <col min="11790" max="11790" width="13.5546875" style="490" bestFit="1" customWidth="1"/>
    <col min="11791" max="12032" width="9.21875" style="490"/>
    <col min="12033" max="12033" width="6" style="490" bestFit="1" customWidth="1"/>
    <col min="12034" max="12034" width="40.5546875" style="490" bestFit="1" customWidth="1"/>
    <col min="12035" max="12035" width="13.5546875" style="490" customWidth="1"/>
    <col min="12036" max="12036" width="13.5546875" style="490" bestFit="1" customWidth="1"/>
    <col min="12037" max="12037" width="12" style="490" bestFit="1" customWidth="1"/>
    <col min="12038" max="12038" width="13.5546875" style="490" bestFit="1" customWidth="1"/>
    <col min="12039" max="12039" width="12" style="490" bestFit="1" customWidth="1"/>
    <col min="12040" max="12040" width="13.5546875" style="490" bestFit="1" customWidth="1"/>
    <col min="12041" max="12041" width="9.88671875" style="490" bestFit="1" customWidth="1"/>
    <col min="12042" max="12042" width="11" style="490" bestFit="1" customWidth="1"/>
    <col min="12043" max="12043" width="12.21875" style="490" bestFit="1" customWidth="1"/>
    <col min="12044" max="12044" width="12" style="490" customWidth="1"/>
    <col min="12045" max="12045" width="12.21875" style="490" bestFit="1" customWidth="1"/>
    <col min="12046" max="12046" width="13.5546875" style="490" bestFit="1" customWidth="1"/>
    <col min="12047" max="12288" width="9.21875" style="490"/>
    <col min="12289" max="12289" width="6" style="490" bestFit="1" customWidth="1"/>
    <col min="12290" max="12290" width="40.5546875" style="490" bestFit="1" customWidth="1"/>
    <col min="12291" max="12291" width="13.5546875" style="490" customWidth="1"/>
    <col min="12292" max="12292" width="13.5546875" style="490" bestFit="1" customWidth="1"/>
    <col min="12293" max="12293" width="12" style="490" bestFit="1" customWidth="1"/>
    <col min="12294" max="12294" width="13.5546875" style="490" bestFit="1" customWidth="1"/>
    <col min="12295" max="12295" width="12" style="490" bestFit="1" customWidth="1"/>
    <col min="12296" max="12296" width="13.5546875" style="490" bestFit="1" customWidth="1"/>
    <col min="12297" max="12297" width="9.88671875" style="490" bestFit="1" customWidth="1"/>
    <col min="12298" max="12298" width="11" style="490" bestFit="1" customWidth="1"/>
    <col min="12299" max="12299" width="12.21875" style="490" bestFit="1" customWidth="1"/>
    <col min="12300" max="12300" width="12" style="490" customWidth="1"/>
    <col min="12301" max="12301" width="12.21875" style="490" bestFit="1" customWidth="1"/>
    <col min="12302" max="12302" width="13.5546875" style="490" bestFit="1" customWidth="1"/>
    <col min="12303" max="12544" width="9.21875" style="490"/>
    <col min="12545" max="12545" width="6" style="490" bestFit="1" customWidth="1"/>
    <col min="12546" max="12546" width="40.5546875" style="490" bestFit="1" customWidth="1"/>
    <col min="12547" max="12547" width="13.5546875" style="490" customWidth="1"/>
    <col min="12548" max="12548" width="13.5546875" style="490" bestFit="1" customWidth="1"/>
    <col min="12549" max="12549" width="12" style="490" bestFit="1" customWidth="1"/>
    <col min="12550" max="12550" width="13.5546875" style="490" bestFit="1" customWidth="1"/>
    <col min="12551" max="12551" width="12" style="490" bestFit="1" customWidth="1"/>
    <col min="12552" max="12552" width="13.5546875" style="490" bestFit="1" customWidth="1"/>
    <col min="12553" max="12553" width="9.88671875" style="490" bestFit="1" customWidth="1"/>
    <col min="12554" max="12554" width="11" style="490" bestFit="1" customWidth="1"/>
    <col min="12555" max="12555" width="12.21875" style="490" bestFit="1" customWidth="1"/>
    <col min="12556" max="12556" width="12" style="490" customWidth="1"/>
    <col min="12557" max="12557" width="12.21875" style="490" bestFit="1" customWidth="1"/>
    <col min="12558" max="12558" width="13.5546875" style="490" bestFit="1" customWidth="1"/>
    <col min="12559" max="12800" width="9.21875" style="490"/>
    <col min="12801" max="12801" width="6" style="490" bestFit="1" customWidth="1"/>
    <col min="12802" max="12802" width="40.5546875" style="490" bestFit="1" customWidth="1"/>
    <col min="12803" max="12803" width="13.5546875" style="490" customWidth="1"/>
    <col min="12804" max="12804" width="13.5546875" style="490" bestFit="1" customWidth="1"/>
    <col min="12805" max="12805" width="12" style="490" bestFit="1" customWidth="1"/>
    <col min="12806" max="12806" width="13.5546875" style="490" bestFit="1" customWidth="1"/>
    <col min="12807" max="12807" width="12" style="490" bestFit="1" customWidth="1"/>
    <col min="12808" max="12808" width="13.5546875" style="490" bestFit="1" customWidth="1"/>
    <col min="12809" max="12809" width="9.88671875" style="490" bestFit="1" customWidth="1"/>
    <col min="12810" max="12810" width="11" style="490" bestFit="1" customWidth="1"/>
    <col min="12811" max="12811" width="12.21875" style="490" bestFit="1" customWidth="1"/>
    <col min="12812" max="12812" width="12" style="490" customWidth="1"/>
    <col min="12813" max="12813" width="12.21875" style="490" bestFit="1" customWidth="1"/>
    <col min="12814" max="12814" width="13.5546875" style="490" bestFit="1" customWidth="1"/>
    <col min="12815" max="13056" width="9.21875" style="490"/>
    <col min="13057" max="13057" width="6" style="490" bestFit="1" customWidth="1"/>
    <col min="13058" max="13058" width="40.5546875" style="490" bestFit="1" customWidth="1"/>
    <col min="13059" max="13059" width="13.5546875" style="490" customWidth="1"/>
    <col min="13060" max="13060" width="13.5546875" style="490" bestFit="1" customWidth="1"/>
    <col min="13061" max="13061" width="12" style="490" bestFit="1" customWidth="1"/>
    <col min="13062" max="13062" width="13.5546875" style="490" bestFit="1" customWidth="1"/>
    <col min="13063" max="13063" width="12" style="490" bestFit="1" customWidth="1"/>
    <col min="13064" max="13064" width="13.5546875" style="490" bestFit="1" customWidth="1"/>
    <col min="13065" max="13065" width="9.88671875" style="490" bestFit="1" customWidth="1"/>
    <col min="13066" max="13066" width="11" style="490" bestFit="1" customWidth="1"/>
    <col min="13067" max="13067" width="12.21875" style="490" bestFit="1" customWidth="1"/>
    <col min="13068" max="13068" width="12" style="490" customWidth="1"/>
    <col min="13069" max="13069" width="12.21875" style="490" bestFit="1" customWidth="1"/>
    <col min="13070" max="13070" width="13.5546875" style="490" bestFit="1" customWidth="1"/>
    <col min="13071" max="13312" width="9.21875" style="490"/>
    <col min="13313" max="13313" width="6" style="490" bestFit="1" customWidth="1"/>
    <col min="13314" max="13314" width="40.5546875" style="490" bestFit="1" customWidth="1"/>
    <col min="13315" max="13315" width="13.5546875" style="490" customWidth="1"/>
    <col min="13316" max="13316" width="13.5546875" style="490" bestFit="1" customWidth="1"/>
    <col min="13317" max="13317" width="12" style="490" bestFit="1" customWidth="1"/>
    <col min="13318" max="13318" width="13.5546875" style="490" bestFit="1" customWidth="1"/>
    <col min="13319" max="13319" width="12" style="490" bestFit="1" customWidth="1"/>
    <col min="13320" max="13320" width="13.5546875" style="490" bestFit="1" customWidth="1"/>
    <col min="13321" max="13321" width="9.88671875" style="490" bestFit="1" customWidth="1"/>
    <col min="13322" max="13322" width="11" style="490" bestFit="1" customWidth="1"/>
    <col min="13323" max="13323" width="12.21875" style="490" bestFit="1" customWidth="1"/>
    <col min="13324" max="13324" width="12" style="490" customWidth="1"/>
    <col min="13325" max="13325" width="12.21875" style="490" bestFit="1" customWidth="1"/>
    <col min="13326" max="13326" width="13.5546875" style="490" bestFit="1" customWidth="1"/>
    <col min="13327" max="13568" width="9.21875" style="490"/>
    <col min="13569" max="13569" width="6" style="490" bestFit="1" customWidth="1"/>
    <col min="13570" max="13570" width="40.5546875" style="490" bestFit="1" customWidth="1"/>
    <col min="13571" max="13571" width="13.5546875" style="490" customWidth="1"/>
    <col min="13572" max="13572" width="13.5546875" style="490" bestFit="1" customWidth="1"/>
    <col min="13573" max="13573" width="12" style="490" bestFit="1" customWidth="1"/>
    <col min="13574" max="13574" width="13.5546875" style="490" bestFit="1" customWidth="1"/>
    <col min="13575" max="13575" width="12" style="490" bestFit="1" customWidth="1"/>
    <col min="13576" max="13576" width="13.5546875" style="490" bestFit="1" customWidth="1"/>
    <col min="13577" max="13577" width="9.88671875" style="490" bestFit="1" customWidth="1"/>
    <col min="13578" max="13578" width="11" style="490" bestFit="1" customWidth="1"/>
    <col min="13579" max="13579" width="12.21875" style="490" bestFit="1" customWidth="1"/>
    <col min="13580" max="13580" width="12" style="490" customWidth="1"/>
    <col min="13581" max="13581" width="12.21875" style="490" bestFit="1" customWidth="1"/>
    <col min="13582" max="13582" width="13.5546875" style="490" bestFit="1" customWidth="1"/>
    <col min="13583" max="13824" width="9.21875" style="490"/>
    <col min="13825" max="13825" width="6" style="490" bestFit="1" customWidth="1"/>
    <col min="13826" max="13826" width="40.5546875" style="490" bestFit="1" customWidth="1"/>
    <col min="13827" max="13827" width="13.5546875" style="490" customWidth="1"/>
    <col min="13828" max="13828" width="13.5546875" style="490" bestFit="1" customWidth="1"/>
    <col min="13829" max="13829" width="12" style="490" bestFit="1" customWidth="1"/>
    <col min="13830" max="13830" width="13.5546875" style="490" bestFit="1" customWidth="1"/>
    <col min="13831" max="13831" width="12" style="490" bestFit="1" customWidth="1"/>
    <col min="13832" max="13832" width="13.5546875" style="490" bestFit="1" customWidth="1"/>
    <col min="13833" max="13833" width="9.88671875" style="490" bestFit="1" customWidth="1"/>
    <col min="13834" max="13834" width="11" style="490" bestFit="1" customWidth="1"/>
    <col min="13835" max="13835" width="12.21875" style="490" bestFit="1" customWidth="1"/>
    <col min="13836" max="13836" width="12" style="490" customWidth="1"/>
    <col min="13837" max="13837" width="12.21875" style="490" bestFit="1" customWidth="1"/>
    <col min="13838" max="13838" width="13.5546875" style="490" bestFit="1" customWidth="1"/>
    <col min="13839" max="14080" width="9.21875" style="490"/>
    <col min="14081" max="14081" width="6" style="490" bestFit="1" customWidth="1"/>
    <col min="14082" max="14082" width="40.5546875" style="490" bestFit="1" customWidth="1"/>
    <col min="14083" max="14083" width="13.5546875" style="490" customWidth="1"/>
    <col min="14084" max="14084" width="13.5546875" style="490" bestFit="1" customWidth="1"/>
    <col min="14085" max="14085" width="12" style="490" bestFit="1" customWidth="1"/>
    <col min="14086" max="14086" width="13.5546875" style="490" bestFit="1" customWidth="1"/>
    <col min="14087" max="14087" width="12" style="490" bestFit="1" customWidth="1"/>
    <col min="14088" max="14088" width="13.5546875" style="490" bestFit="1" customWidth="1"/>
    <col min="14089" max="14089" width="9.88671875" style="490" bestFit="1" customWidth="1"/>
    <col min="14090" max="14090" width="11" style="490" bestFit="1" customWidth="1"/>
    <col min="14091" max="14091" width="12.21875" style="490" bestFit="1" customWidth="1"/>
    <col min="14092" max="14092" width="12" style="490" customWidth="1"/>
    <col min="14093" max="14093" width="12.21875" style="490" bestFit="1" customWidth="1"/>
    <col min="14094" max="14094" width="13.5546875" style="490" bestFit="1" customWidth="1"/>
    <col min="14095" max="14336" width="9.21875" style="490"/>
    <col min="14337" max="14337" width="6" style="490" bestFit="1" customWidth="1"/>
    <col min="14338" max="14338" width="40.5546875" style="490" bestFit="1" customWidth="1"/>
    <col min="14339" max="14339" width="13.5546875" style="490" customWidth="1"/>
    <col min="14340" max="14340" width="13.5546875" style="490" bestFit="1" customWidth="1"/>
    <col min="14341" max="14341" width="12" style="490" bestFit="1" customWidth="1"/>
    <col min="14342" max="14342" width="13.5546875" style="490" bestFit="1" customWidth="1"/>
    <col min="14343" max="14343" width="12" style="490" bestFit="1" customWidth="1"/>
    <col min="14344" max="14344" width="13.5546875" style="490" bestFit="1" customWidth="1"/>
    <col min="14345" max="14345" width="9.88671875" style="490" bestFit="1" customWidth="1"/>
    <col min="14346" max="14346" width="11" style="490" bestFit="1" customWidth="1"/>
    <col min="14347" max="14347" width="12.21875" style="490" bestFit="1" customWidth="1"/>
    <col min="14348" max="14348" width="12" style="490" customWidth="1"/>
    <col min="14349" max="14349" width="12.21875" style="490" bestFit="1" customWidth="1"/>
    <col min="14350" max="14350" width="13.5546875" style="490" bestFit="1" customWidth="1"/>
    <col min="14351" max="14592" width="9.21875" style="490"/>
    <col min="14593" max="14593" width="6" style="490" bestFit="1" customWidth="1"/>
    <col min="14594" max="14594" width="40.5546875" style="490" bestFit="1" customWidth="1"/>
    <col min="14595" max="14595" width="13.5546875" style="490" customWidth="1"/>
    <col min="14596" max="14596" width="13.5546875" style="490" bestFit="1" customWidth="1"/>
    <col min="14597" max="14597" width="12" style="490" bestFit="1" customWidth="1"/>
    <col min="14598" max="14598" width="13.5546875" style="490" bestFit="1" customWidth="1"/>
    <col min="14599" max="14599" width="12" style="490" bestFit="1" customWidth="1"/>
    <col min="14600" max="14600" width="13.5546875" style="490" bestFit="1" customWidth="1"/>
    <col min="14601" max="14601" width="9.88671875" style="490" bestFit="1" customWidth="1"/>
    <col min="14602" max="14602" width="11" style="490" bestFit="1" customWidth="1"/>
    <col min="14603" max="14603" width="12.21875" style="490" bestFit="1" customWidth="1"/>
    <col min="14604" max="14604" width="12" style="490" customWidth="1"/>
    <col min="14605" max="14605" width="12.21875" style="490" bestFit="1" customWidth="1"/>
    <col min="14606" max="14606" width="13.5546875" style="490" bestFit="1" customWidth="1"/>
    <col min="14607" max="14848" width="9.21875" style="490"/>
    <col min="14849" max="14849" width="6" style="490" bestFit="1" customWidth="1"/>
    <col min="14850" max="14850" width="40.5546875" style="490" bestFit="1" customWidth="1"/>
    <col min="14851" max="14851" width="13.5546875" style="490" customWidth="1"/>
    <col min="14852" max="14852" width="13.5546875" style="490" bestFit="1" customWidth="1"/>
    <col min="14853" max="14853" width="12" style="490" bestFit="1" customWidth="1"/>
    <col min="14854" max="14854" width="13.5546875" style="490" bestFit="1" customWidth="1"/>
    <col min="14855" max="14855" width="12" style="490" bestFit="1" customWidth="1"/>
    <col min="14856" max="14856" width="13.5546875" style="490" bestFit="1" customWidth="1"/>
    <col min="14857" max="14857" width="9.88671875" style="490" bestFit="1" customWidth="1"/>
    <col min="14858" max="14858" width="11" style="490" bestFit="1" customWidth="1"/>
    <col min="14859" max="14859" width="12.21875" style="490" bestFit="1" customWidth="1"/>
    <col min="14860" max="14860" width="12" style="490" customWidth="1"/>
    <col min="14861" max="14861" width="12.21875" style="490" bestFit="1" customWidth="1"/>
    <col min="14862" max="14862" width="13.5546875" style="490" bestFit="1" customWidth="1"/>
    <col min="14863" max="15104" width="9.21875" style="490"/>
    <col min="15105" max="15105" width="6" style="490" bestFit="1" customWidth="1"/>
    <col min="15106" max="15106" width="40.5546875" style="490" bestFit="1" customWidth="1"/>
    <col min="15107" max="15107" width="13.5546875" style="490" customWidth="1"/>
    <col min="15108" max="15108" width="13.5546875" style="490" bestFit="1" customWidth="1"/>
    <col min="15109" max="15109" width="12" style="490" bestFit="1" customWidth="1"/>
    <col min="15110" max="15110" width="13.5546875" style="490" bestFit="1" customWidth="1"/>
    <col min="15111" max="15111" width="12" style="490" bestFit="1" customWidth="1"/>
    <col min="15112" max="15112" width="13.5546875" style="490" bestFit="1" customWidth="1"/>
    <col min="15113" max="15113" width="9.88671875" style="490" bestFit="1" customWidth="1"/>
    <col min="15114" max="15114" width="11" style="490" bestFit="1" customWidth="1"/>
    <col min="15115" max="15115" width="12.21875" style="490" bestFit="1" customWidth="1"/>
    <col min="15116" max="15116" width="12" style="490" customWidth="1"/>
    <col min="15117" max="15117" width="12.21875" style="490" bestFit="1" customWidth="1"/>
    <col min="15118" max="15118" width="13.5546875" style="490" bestFit="1" customWidth="1"/>
    <col min="15119" max="15360" width="9.21875" style="490"/>
    <col min="15361" max="15361" width="6" style="490" bestFit="1" customWidth="1"/>
    <col min="15362" max="15362" width="40.5546875" style="490" bestFit="1" customWidth="1"/>
    <col min="15363" max="15363" width="13.5546875" style="490" customWidth="1"/>
    <col min="15364" max="15364" width="13.5546875" style="490" bestFit="1" customWidth="1"/>
    <col min="15365" max="15365" width="12" style="490" bestFit="1" customWidth="1"/>
    <col min="15366" max="15366" width="13.5546875" style="490" bestFit="1" customWidth="1"/>
    <col min="15367" max="15367" width="12" style="490" bestFit="1" customWidth="1"/>
    <col min="15368" max="15368" width="13.5546875" style="490" bestFit="1" customWidth="1"/>
    <col min="15369" max="15369" width="9.88671875" style="490" bestFit="1" customWidth="1"/>
    <col min="15370" max="15370" width="11" style="490" bestFit="1" customWidth="1"/>
    <col min="15371" max="15371" width="12.21875" style="490" bestFit="1" customWidth="1"/>
    <col min="15372" max="15372" width="12" style="490" customWidth="1"/>
    <col min="15373" max="15373" width="12.21875" style="490" bestFit="1" customWidth="1"/>
    <col min="15374" max="15374" width="13.5546875" style="490" bestFit="1" customWidth="1"/>
    <col min="15375" max="15616" width="9.21875" style="490"/>
    <col min="15617" max="15617" width="6" style="490" bestFit="1" customWidth="1"/>
    <col min="15618" max="15618" width="40.5546875" style="490" bestFit="1" customWidth="1"/>
    <col min="15619" max="15619" width="13.5546875" style="490" customWidth="1"/>
    <col min="15620" max="15620" width="13.5546875" style="490" bestFit="1" customWidth="1"/>
    <col min="15621" max="15621" width="12" style="490" bestFit="1" customWidth="1"/>
    <col min="15622" max="15622" width="13.5546875" style="490" bestFit="1" customWidth="1"/>
    <col min="15623" max="15623" width="12" style="490" bestFit="1" customWidth="1"/>
    <col min="15624" max="15624" width="13.5546875" style="490" bestFit="1" customWidth="1"/>
    <col min="15625" max="15625" width="9.88671875" style="490" bestFit="1" customWidth="1"/>
    <col min="15626" max="15626" width="11" style="490" bestFit="1" customWidth="1"/>
    <col min="15627" max="15627" width="12.21875" style="490" bestFit="1" customWidth="1"/>
    <col min="15628" max="15628" width="12" style="490" customWidth="1"/>
    <col min="15629" max="15629" width="12.21875" style="490" bestFit="1" customWidth="1"/>
    <col min="15630" max="15630" width="13.5546875" style="490" bestFit="1" customWidth="1"/>
    <col min="15631" max="15872" width="9.21875" style="490"/>
    <col min="15873" max="15873" width="6" style="490" bestFit="1" customWidth="1"/>
    <col min="15874" max="15874" width="40.5546875" style="490" bestFit="1" customWidth="1"/>
    <col min="15875" max="15875" width="13.5546875" style="490" customWidth="1"/>
    <col min="15876" max="15876" width="13.5546875" style="490" bestFit="1" customWidth="1"/>
    <col min="15877" max="15877" width="12" style="490" bestFit="1" customWidth="1"/>
    <col min="15878" max="15878" width="13.5546875" style="490" bestFit="1" customWidth="1"/>
    <col min="15879" max="15879" width="12" style="490" bestFit="1" customWidth="1"/>
    <col min="15880" max="15880" width="13.5546875" style="490" bestFit="1" customWidth="1"/>
    <col min="15881" max="15881" width="9.88671875" style="490" bestFit="1" customWidth="1"/>
    <col min="15882" max="15882" width="11" style="490" bestFit="1" customWidth="1"/>
    <col min="15883" max="15883" width="12.21875" style="490" bestFit="1" customWidth="1"/>
    <col min="15884" max="15884" width="12" style="490" customWidth="1"/>
    <col min="15885" max="15885" width="12.21875" style="490" bestFit="1" customWidth="1"/>
    <col min="15886" max="15886" width="13.5546875" style="490" bestFit="1" customWidth="1"/>
    <col min="15887" max="16128" width="9.21875" style="490"/>
    <col min="16129" max="16129" width="6" style="490" bestFit="1" customWidth="1"/>
    <col min="16130" max="16130" width="40.5546875" style="490" bestFit="1" customWidth="1"/>
    <col min="16131" max="16131" width="13.5546875" style="490" customWidth="1"/>
    <col min="16132" max="16132" width="13.5546875" style="490" bestFit="1" customWidth="1"/>
    <col min="16133" max="16133" width="12" style="490" bestFit="1" customWidth="1"/>
    <col min="16134" max="16134" width="13.5546875" style="490" bestFit="1" customWidth="1"/>
    <col min="16135" max="16135" width="12" style="490" bestFit="1" customWidth="1"/>
    <col min="16136" max="16136" width="13.5546875" style="490" bestFit="1" customWidth="1"/>
    <col min="16137" max="16137" width="9.88671875" style="490" bestFit="1" customWidth="1"/>
    <col min="16138" max="16138" width="11" style="490" bestFit="1" customWidth="1"/>
    <col min="16139" max="16139" width="12.21875" style="490" bestFit="1" customWidth="1"/>
    <col min="16140" max="16140" width="12" style="490" customWidth="1"/>
    <col min="16141" max="16141" width="12.21875" style="490" bestFit="1" customWidth="1"/>
    <col min="16142" max="16142" width="13.5546875" style="490" bestFit="1" customWidth="1"/>
    <col min="16143" max="16384" width="9.21875" style="490"/>
  </cols>
  <sheetData>
    <row r="1" spans="1:8" s="493" customFormat="1" ht="15.75">
      <c r="A1" s="491" t="s">
        <v>732</v>
      </c>
      <c r="C1" s="491" t="s">
        <v>733</v>
      </c>
      <c r="D1" s="491" t="s">
        <v>734</v>
      </c>
      <c r="E1" s="491" t="s">
        <v>735</v>
      </c>
      <c r="F1" s="491" t="s">
        <v>736</v>
      </c>
      <c r="G1" s="491" t="s">
        <v>737</v>
      </c>
      <c r="H1" s="491" t="s">
        <v>738</v>
      </c>
    </row>
    <row r="2" spans="1:8">
      <c r="A2" s="543" t="s">
        <v>739</v>
      </c>
      <c r="B2" s="490" t="s">
        <v>740</v>
      </c>
      <c r="C2" s="494">
        <v>145238.10999999999</v>
      </c>
      <c r="D2" s="494">
        <v>124895.8</v>
      </c>
      <c r="E2" s="494">
        <v>27134.52</v>
      </c>
      <c r="F2" s="494"/>
      <c r="G2" s="494"/>
      <c r="H2" s="494">
        <f>SUM(D2:G2)</f>
        <v>152030.32</v>
      </c>
    </row>
    <row r="3" spans="1:8">
      <c r="A3" s="543" t="s">
        <v>741</v>
      </c>
      <c r="B3" s="490" t="s">
        <v>742</v>
      </c>
      <c r="C3" s="494">
        <v>8628.92</v>
      </c>
      <c r="D3" s="494">
        <v>1839.27</v>
      </c>
      <c r="E3" s="494"/>
      <c r="F3" s="494"/>
      <c r="G3" s="494"/>
      <c r="H3" s="494">
        <f t="shared" ref="H3:H15" si="0">SUM(D3:G3)</f>
        <v>1839.27</v>
      </c>
    </row>
    <row r="4" spans="1:8">
      <c r="A4" s="543" t="s">
        <v>743</v>
      </c>
      <c r="B4" s="490" t="s">
        <v>744</v>
      </c>
      <c r="C4" s="494">
        <v>38289.29</v>
      </c>
      <c r="D4" s="494">
        <v>29314.03</v>
      </c>
      <c r="E4" s="494"/>
      <c r="F4" s="494"/>
      <c r="G4" s="494"/>
      <c r="H4" s="494">
        <f t="shared" si="0"/>
        <v>29314.03</v>
      </c>
    </row>
    <row r="5" spans="1:8">
      <c r="A5" s="543" t="s">
        <v>745</v>
      </c>
      <c r="B5" s="490" t="s">
        <v>746</v>
      </c>
      <c r="C5" s="494">
        <v>38645.43</v>
      </c>
      <c r="D5" s="494">
        <v>36133.96</v>
      </c>
      <c r="E5" s="494"/>
      <c r="F5" s="494"/>
      <c r="G5" s="494"/>
      <c r="H5" s="494">
        <f t="shared" si="0"/>
        <v>36133.96</v>
      </c>
    </row>
    <row r="6" spans="1:8">
      <c r="A6" s="543" t="s">
        <v>747</v>
      </c>
      <c r="B6" s="490" t="s">
        <v>748</v>
      </c>
      <c r="C6" s="494">
        <v>327322.89</v>
      </c>
      <c r="D6" s="494">
        <v>300389.64</v>
      </c>
      <c r="E6" s="494">
        <v>11699.11</v>
      </c>
      <c r="F6" s="494"/>
      <c r="G6" s="494"/>
      <c r="H6" s="494">
        <f t="shared" si="0"/>
        <v>312088.75</v>
      </c>
    </row>
    <row r="7" spans="1:8">
      <c r="A7" s="543" t="s">
        <v>749</v>
      </c>
      <c r="B7" s="490" t="s">
        <v>750</v>
      </c>
      <c r="C7" s="494">
        <v>25000</v>
      </c>
      <c r="D7" s="494"/>
      <c r="E7" s="494">
        <v>0</v>
      </c>
      <c r="F7" s="494">
        <v>0</v>
      </c>
      <c r="G7" s="494">
        <v>0</v>
      </c>
      <c r="H7" s="494">
        <f t="shared" si="0"/>
        <v>0</v>
      </c>
    </row>
    <row r="8" spans="1:8">
      <c r="A8" s="543" t="s">
        <v>751</v>
      </c>
      <c r="B8" s="490" t="s">
        <v>752</v>
      </c>
      <c r="C8" s="494">
        <v>30396.05</v>
      </c>
      <c r="D8" s="494">
        <v>21867.25</v>
      </c>
      <c r="E8" s="494"/>
      <c r="F8" s="494"/>
      <c r="G8" s="494"/>
      <c r="H8" s="494">
        <f t="shared" si="0"/>
        <v>21867.25</v>
      </c>
    </row>
    <row r="9" spans="1:8">
      <c r="A9" s="543" t="s">
        <v>753</v>
      </c>
      <c r="B9" s="490" t="s">
        <v>754</v>
      </c>
      <c r="C9" s="494">
        <v>44339.91</v>
      </c>
      <c r="D9" s="494">
        <v>16193.76</v>
      </c>
      <c r="E9" s="494"/>
      <c r="F9" s="494"/>
      <c r="G9" s="494"/>
      <c r="H9" s="494">
        <f t="shared" si="0"/>
        <v>16193.76</v>
      </c>
    </row>
    <row r="10" spans="1:8">
      <c r="A10" s="543" t="s">
        <v>755</v>
      </c>
      <c r="B10" s="490" t="s">
        <v>756</v>
      </c>
      <c r="C10" s="494">
        <v>1625000</v>
      </c>
      <c r="D10" s="494"/>
      <c r="E10" s="494">
        <v>90.6</v>
      </c>
      <c r="F10" s="494">
        <v>2295463.39</v>
      </c>
      <c r="G10" s="494">
        <v>0</v>
      </c>
      <c r="H10" s="494">
        <f t="shared" si="0"/>
        <v>2295553.9900000002</v>
      </c>
    </row>
    <row r="11" spans="1:8">
      <c r="A11" s="543" t="s">
        <v>757</v>
      </c>
      <c r="B11" s="490" t="s">
        <v>758</v>
      </c>
      <c r="C11" s="494">
        <v>280268.79999999999</v>
      </c>
      <c r="D11" s="494"/>
      <c r="E11" s="494"/>
      <c r="F11" s="494">
        <v>291727.59000000003</v>
      </c>
      <c r="G11" s="494"/>
      <c r="H11" s="494">
        <f t="shared" si="0"/>
        <v>291727.59000000003</v>
      </c>
    </row>
    <row r="12" spans="1:8">
      <c r="A12" s="543" t="s">
        <v>759</v>
      </c>
      <c r="B12" s="490" t="s">
        <v>760</v>
      </c>
      <c r="C12" s="494">
        <v>120000</v>
      </c>
      <c r="D12" s="494"/>
      <c r="E12" s="494">
        <v>54083.02</v>
      </c>
      <c r="F12" s="494">
        <v>31142.69</v>
      </c>
      <c r="G12" s="494">
        <v>14173.74</v>
      </c>
      <c r="H12" s="494">
        <f t="shared" si="0"/>
        <v>99399.45</v>
      </c>
    </row>
    <row r="13" spans="1:8">
      <c r="A13" s="543" t="s">
        <v>761</v>
      </c>
      <c r="B13" s="490" t="s">
        <v>762</v>
      </c>
      <c r="C13" s="494">
        <v>22835.69</v>
      </c>
      <c r="D13" s="494"/>
      <c r="E13" s="494"/>
      <c r="F13" s="494">
        <v>159348</v>
      </c>
      <c r="G13" s="494">
        <v>0</v>
      </c>
      <c r="H13" s="494">
        <f t="shared" si="0"/>
        <v>159348</v>
      </c>
    </row>
    <row r="14" spans="1:8">
      <c r="A14" s="543" t="s">
        <v>763</v>
      </c>
      <c r="B14" s="490" t="s">
        <v>764</v>
      </c>
      <c r="C14" s="494">
        <v>1671357.14</v>
      </c>
      <c r="D14" s="494"/>
      <c r="E14" s="494"/>
      <c r="F14" s="494">
        <v>3036713.42</v>
      </c>
      <c r="G14" s="494">
        <v>417442.56</v>
      </c>
      <c r="H14" s="494">
        <f t="shared" si="0"/>
        <v>3454155.98</v>
      </c>
    </row>
    <row r="15" spans="1:8">
      <c r="A15" s="543" t="s">
        <v>765</v>
      </c>
      <c r="B15" s="490" t="s">
        <v>766</v>
      </c>
      <c r="C15" s="494">
        <v>118443.07</v>
      </c>
      <c r="D15" s="494"/>
      <c r="E15" s="494">
        <v>4885.71</v>
      </c>
      <c r="F15" s="494">
        <v>9899.92</v>
      </c>
      <c r="G15" s="494">
        <v>164997.35</v>
      </c>
      <c r="H15" s="494">
        <f t="shared" si="0"/>
        <v>179782.98</v>
      </c>
    </row>
    <row r="16" spans="1:8">
      <c r="C16" s="494"/>
      <c r="D16" s="494"/>
      <c r="E16" s="494"/>
      <c r="F16" s="494"/>
      <c r="G16" s="494"/>
      <c r="H16" s="494"/>
    </row>
    <row r="17" spans="1:14">
      <c r="C17" s="494"/>
      <c r="D17" s="494"/>
      <c r="E17" s="494"/>
      <c r="F17" s="494"/>
      <c r="G17" s="494"/>
      <c r="H17" s="494"/>
    </row>
    <row r="18" spans="1:14">
      <c r="C18" s="494"/>
      <c r="D18" s="494"/>
      <c r="E18" s="494"/>
      <c r="F18" s="494"/>
      <c r="G18" s="494"/>
      <c r="H18" s="494"/>
    </row>
    <row r="19" spans="1:14">
      <c r="C19" s="494"/>
      <c r="D19" s="494"/>
      <c r="E19" s="494"/>
      <c r="F19" s="494"/>
    </row>
    <row r="20" spans="1:14" s="493" customFormat="1" ht="15.75">
      <c r="A20" s="491"/>
      <c r="C20" s="495"/>
      <c r="D20" s="495">
        <f>SUM(D2:D15)</f>
        <v>530633.71</v>
      </c>
      <c r="E20" s="495">
        <f>SUM(E2:E15)</f>
        <v>97892.96</v>
      </c>
      <c r="F20" s="495">
        <f>SUM(F2:F15)</f>
        <v>5824295.0099999998</v>
      </c>
      <c r="G20" s="495">
        <f>SUM(G2:G15)</f>
        <v>596613.65</v>
      </c>
      <c r="H20" s="495">
        <f>SUM(H2:H15)</f>
        <v>7049435.3300000001</v>
      </c>
    </row>
    <row r="21" spans="1:14">
      <c r="C21" s="494"/>
      <c r="D21" s="494"/>
      <c r="E21" s="494"/>
      <c r="F21" s="494"/>
      <c r="G21" s="494"/>
      <c r="H21" s="494"/>
    </row>
    <row r="22" spans="1:14">
      <c r="C22" s="494"/>
      <c r="D22" s="494"/>
      <c r="E22" s="494"/>
      <c r="F22" s="494"/>
    </row>
    <row r="23" spans="1:14" s="544" customFormat="1" ht="15.75">
      <c r="B23" s="544" t="s">
        <v>767</v>
      </c>
      <c r="C23" s="497" t="s">
        <v>768</v>
      </c>
      <c r="D23" s="497" t="s">
        <v>769</v>
      </c>
      <c r="E23" s="497" t="s">
        <v>770</v>
      </c>
      <c r="F23" s="497" t="s">
        <v>770</v>
      </c>
      <c r="G23" s="497" t="s">
        <v>771</v>
      </c>
      <c r="H23" s="497" t="s">
        <v>769</v>
      </c>
      <c r="I23" s="497" t="s">
        <v>770</v>
      </c>
      <c r="J23" s="497" t="s">
        <v>770</v>
      </c>
      <c r="K23" s="497" t="s">
        <v>772</v>
      </c>
      <c r="L23" s="497" t="s">
        <v>772</v>
      </c>
      <c r="M23" s="497" t="s">
        <v>768</v>
      </c>
    </row>
    <row r="24" spans="1:14" ht="15.75">
      <c r="B24" s="490" t="s">
        <v>773</v>
      </c>
      <c r="C24" s="491">
        <v>3520</v>
      </c>
      <c r="D24" s="545" t="s">
        <v>774</v>
      </c>
      <c r="E24" s="491">
        <v>3550</v>
      </c>
      <c r="F24" s="491">
        <v>3560</v>
      </c>
      <c r="G24" s="545" t="s">
        <v>775</v>
      </c>
      <c r="H24" s="545" t="s">
        <v>776</v>
      </c>
      <c r="I24" s="491">
        <v>3650</v>
      </c>
      <c r="J24" s="491">
        <v>3660</v>
      </c>
      <c r="K24" s="491">
        <v>3670</v>
      </c>
      <c r="L24" s="491">
        <v>3680</v>
      </c>
      <c r="M24" s="491">
        <v>3690</v>
      </c>
    </row>
    <row r="25" spans="1:14">
      <c r="A25" s="543" t="s">
        <v>739</v>
      </c>
      <c r="B25" s="490" t="s">
        <v>777</v>
      </c>
      <c r="C25" s="494"/>
      <c r="D25" s="494"/>
      <c r="E25" s="494"/>
      <c r="F25" s="494"/>
      <c r="G25" s="494"/>
      <c r="H25" s="494"/>
      <c r="I25" s="494">
        <f>266.68+57.94</f>
        <v>324.62</v>
      </c>
      <c r="J25" s="494">
        <f>9742.01+2116.52</f>
        <v>11858.53</v>
      </c>
      <c r="K25" s="494">
        <f>85359.83+18545.04</f>
        <v>103904.87</v>
      </c>
      <c r="L25" s="494">
        <f>28080.89+6100.78</f>
        <v>34181.67</v>
      </c>
      <c r="M25" s="494">
        <f>1446.39+314.24</f>
        <v>1760.63</v>
      </c>
    </row>
    <row r="26" spans="1:14">
      <c r="A26" s="543" t="s">
        <v>741</v>
      </c>
      <c r="B26" s="490" t="s">
        <v>671</v>
      </c>
      <c r="C26" s="494"/>
      <c r="D26" s="494"/>
      <c r="E26" s="494"/>
      <c r="F26" s="494"/>
      <c r="G26" s="494"/>
      <c r="H26" s="494"/>
      <c r="I26" s="494"/>
      <c r="J26" s="494"/>
      <c r="K26" s="494">
        <v>827.87</v>
      </c>
      <c r="L26" s="494">
        <v>762.97</v>
      </c>
      <c r="M26" s="494">
        <v>248.43</v>
      </c>
    </row>
    <row r="27" spans="1:14">
      <c r="A27" s="543" t="s">
        <v>743</v>
      </c>
      <c r="B27" s="490" t="s">
        <v>671</v>
      </c>
      <c r="C27" s="494"/>
      <c r="D27" s="494"/>
      <c r="E27" s="494"/>
      <c r="F27" s="494"/>
      <c r="G27" s="494"/>
      <c r="H27" s="494"/>
      <c r="I27" s="494"/>
      <c r="J27" s="494"/>
      <c r="K27" s="494">
        <v>12979.68</v>
      </c>
      <c r="L27" s="494">
        <v>14481.24</v>
      </c>
      <c r="M27" s="494">
        <v>1853.11</v>
      </c>
    </row>
    <row r="28" spans="1:14">
      <c r="A28" s="543" t="s">
        <v>745</v>
      </c>
      <c r="B28" s="490" t="s">
        <v>671</v>
      </c>
      <c r="C28" s="494"/>
      <c r="D28" s="494"/>
      <c r="E28" s="494"/>
      <c r="F28" s="494"/>
      <c r="G28" s="494"/>
      <c r="H28" s="494"/>
      <c r="I28" s="494"/>
      <c r="J28" s="494"/>
      <c r="K28" s="494">
        <v>20949.25</v>
      </c>
      <c r="L28" s="494">
        <v>12884.35</v>
      </c>
      <c r="M28" s="494">
        <v>2300.36</v>
      </c>
      <c r="N28" s="494"/>
    </row>
    <row r="29" spans="1:14">
      <c r="A29" s="543" t="s">
        <v>747</v>
      </c>
      <c r="B29" s="490" t="s">
        <v>777</v>
      </c>
      <c r="C29" s="494"/>
      <c r="D29" s="494"/>
      <c r="E29" s="494">
        <f>87374.21+3402.92</f>
        <v>90777.13</v>
      </c>
      <c r="F29" s="494">
        <f>209267.23+8150.22</f>
        <v>217417.45</v>
      </c>
      <c r="G29" s="494"/>
      <c r="H29" s="494"/>
      <c r="I29" s="494">
        <f>136.14+5.3</f>
        <v>141.44</v>
      </c>
      <c r="J29" s="494">
        <f>558.86+21.77</f>
        <v>580.63</v>
      </c>
      <c r="K29" s="494"/>
      <c r="L29" s="494"/>
      <c r="M29" s="494">
        <f>3053.2+118.9</f>
        <v>3172.1</v>
      </c>
      <c r="N29" s="494"/>
    </row>
    <row r="30" spans="1:14">
      <c r="A30" s="543" t="s">
        <v>751</v>
      </c>
      <c r="B30" s="490" t="s">
        <v>671</v>
      </c>
      <c r="C30" s="494"/>
      <c r="D30" s="494">
        <v>0.33</v>
      </c>
      <c r="E30" s="494"/>
      <c r="F30" s="494"/>
      <c r="G30" s="494"/>
      <c r="H30" s="494">
        <v>75.08</v>
      </c>
      <c r="I30" s="494">
        <v>15.65</v>
      </c>
      <c r="J30" s="494"/>
      <c r="K30" s="494">
        <v>11957.26</v>
      </c>
      <c r="L30" s="494">
        <v>7879.04</v>
      </c>
      <c r="M30" s="494">
        <v>1939.89</v>
      </c>
      <c r="N30" s="494"/>
    </row>
    <row r="31" spans="1:14">
      <c r="A31" s="543" t="s">
        <v>753</v>
      </c>
      <c r="B31" s="490" t="s">
        <v>671</v>
      </c>
      <c r="C31" s="494"/>
      <c r="D31" s="494"/>
      <c r="E31" s="494">
        <v>14030.15</v>
      </c>
      <c r="F31" s="494"/>
      <c r="G31" s="494"/>
      <c r="H31" s="494"/>
      <c r="I31" s="494">
        <v>2163.61</v>
      </c>
      <c r="J31" s="494"/>
      <c r="K31" s="494"/>
      <c r="L31" s="494"/>
      <c r="M31" s="494"/>
      <c r="N31" s="494"/>
    </row>
    <row r="32" spans="1:14">
      <c r="A32" s="543" t="s">
        <v>755</v>
      </c>
      <c r="B32" s="490" t="s">
        <v>673</v>
      </c>
      <c r="C32" s="494"/>
      <c r="D32" s="494">
        <v>2295553.9900000002</v>
      </c>
      <c r="E32" s="494"/>
      <c r="F32" s="494"/>
      <c r="G32" s="494"/>
      <c r="H32" s="494"/>
      <c r="I32" s="494"/>
      <c r="J32" s="494"/>
      <c r="K32" s="494"/>
      <c r="L32" s="494"/>
      <c r="M32" s="494"/>
      <c r="N32" s="494"/>
    </row>
    <row r="33" spans="1:14">
      <c r="A33" s="543" t="s">
        <v>757</v>
      </c>
      <c r="B33" s="490" t="s">
        <v>673</v>
      </c>
      <c r="C33" s="494"/>
      <c r="D33" s="494"/>
      <c r="E33" s="494">
        <v>194780.43</v>
      </c>
      <c r="F33" s="494">
        <v>93330.08</v>
      </c>
      <c r="G33" s="494"/>
      <c r="H33" s="494"/>
      <c r="I33" s="494">
        <v>303.89</v>
      </c>
      <c r="J33" s="494">
        <v>606.42999999999995</v>
      </c>
      <c r="K33" s="494"/>
      <c r="L33" s="494"/>
      <c r="M33" s="494">
        <v>2706.76</v>
      </c>
      <c r="N33" s="494"/>
    </row>
    <row r="34" spans="1:14">
      <c r="A34" s="543" t="s">
        <v>759</v>
      </c>
      <c r="B34" s="490" t="s">
        <v>674</v>
      </c>
      <c r="C34" s="494"/>
      <c r="D34" s="494"/>
      <c r="E34" s="494"/>
      <c r="F34" s="494"/>
      <c r="G34" s="494">
        <v>99399.45</v>
      </c>
      <c r="H34" s="494"/>
      <c r="I34" s="494"/>
      <c r="J34" s="494"/>
      <c r="K34" s="494"/>
      <c r="L34" s="494"/>
      <c r="M34" s="494"/>
      <c r="N34" s="494"/>
    </row>
    <row r="35" spans="1:14">
      <c r="A35" s="543" t="s">
        <v>761</v>
      </c>
      <c r="B35" s="490" t="s">
        <v>673</v>
      </c>
      <c r="C35" s="494"/>
      <c r="D35" s="494"/>
      <c r="E35" s="494">
        <v>5839.7</v>
      </c>
      <c r="F35" s="494">
        <v>151943.26999999999</v>
      </c>
      <c r="G35" s="494"/>
      <c r="H35" s="494"/>
      <c r="I35" s="494">
        <v>119.39</v>
      </c>
      <c r="J35" s="494">
        <v>268.24</v>
      </c>
      <c r="K35" s="494"/>
      <c r="L35" s="494"/>
      <c r="M35" s="494">
        <v>1177.4000000000001</v>
      </c>
      <c r="N35" s="494"/>
    </row>
    <row r="36" spans="1:14">
      <c r="A36" s="543" t="s">
        <v>763</v>
      </c>
      <c r="B36" s="490" t="s">
        <v>674</v>
      </c>
      <c r="C36" s="494">
        <v>1899785.79</v>
      </c>
      <c r="D36" s="494">
        <v>1139871.47</v>
      </c>
      <c r="E36" s="494"/>
      <c r="F36" s="494">
        <v>34541.56</v>
      </c>
      <c r="G36" s="494"/>
      <c r="H36" s="494"/>
      <c r="I36" s="494"/>
      <c r="J36" s="494"/>
      <c r="K36" s="494">
        <v>379957.16</v>
      </c>
      <c r="L36" s="494"/>
      <c r="M36" s="494"/>
      <c r="N36" s="494"/>
    </row>
    <row r="37" spans="1:14">
      <c r="A37" s="543" t="s">
        <v>765</v>
      </c>
      <c r="B37" s="490" t="s">
        <v>674</v>
      </c>
      <c r="C37" s="494"/>
      <c r="D37" s="494"/>
      <c r="E37" s="494">
        <v>14382.64</v>
      </c>
      <c r="F37" s="494">
        <v>161804.68</v>
      </c>
      <c r="G37" s="494"/>
      <c r="H37" s="494"/>
      <c r="I37" s="494"/>
      <c r="J37" s="494">
        <v>1797.83</v>
      </c>
      <c r="K37" s="494"/>
      <c r="L37" s="494"/>
      <c r="M37" s="494">
        <v>1797.83</v>
      </c>
      <c r="N37" s="494"/>
    </row>
    <row r="38" spans="1:14">
      <c r="C38" s="494"/>
      <c r="D38" s="494"/>
      <c r="E38" s="494"/>
      <c r="F38" s="494"/>
      <c r="J38" s="494"/>
      <c r="M38" s="494"/>
      <c r="N38" s="494"/>
    </row>
    <row r="39" spans="1:14">
      <c r="C39" s="494"/>
      <c r="D39" s="494"/>
      <c r="E39" s="494"/>
      <c r="F39" s="494"/>
    </row>
    <row r="40" spans="1:14" s="493" customFormat="1" ht="15.75">
      <c r="A40" s="491" t="s">
        <v>778</v>
      </c>
      <c r="B40" s="495">
        <f>SUM(C40:M40)</f>
        <v>7049435.3299999991</v>
      </c>
      <c r="C40" s="495">
        <f>SUM(C25:C37)</f>
        <v>1899785.79</v>
      </c>
      <c r="D40" s="495">
        <f t="shared" ref="D40:M40" si="1">SUM(D25:D37)</f>
        <v>3435425.79</v>
      </c>
      <c r="E40" s="495">
        <f t="shared" si="1"/>
        <v>319810.05</v>
      </c>
      <c r="F40" s="495">
        <f t="shared" si="1"/>
        <v>659037.04</v>
      </c>
      <c r="G40" s="495">
        <f t="shared" si="1"/>
        <v>99399.45</v>
      </c>
      <c r="H40" s="495">
        <f t="shared" si="1"/>
        <v>75.08</v>
      </c>
      <c r="I40" s="495">
        <f t="shared" si="1"/>
        <v>3068.6</v>
      </c>
      <c r="J40" s="495">
        <f t="shared" si="1"/>
        <v>15111.66</v>
      </c>
      <c r="K40" s="495">
        <f t="shared" si="1"/>
        <v>530576.09</v>
      </c>
      <c r="L40" s="495">
        <f t="shared" si="1"/>
        <v>70189.26999999999</v>
      </c>
      <c r="M40" s="495">
        <f t="shared" si="1"/>
        <v>16956.510000000002</v>
      </c>
    </row>
    <row r="41" spans="1:14">
      <c r="C41" s="494"/>
      <c r="D41" s="494"/>
      <c r="E41" s="494"/>
      <c r="F41" s="494"/>
    </row>
    <row r="42" spans="1:14">
      <c r="A42" s="543">
        <v>2007</v>
      </c>
      <c r="B42" s="490" t="s">
        <v>739</v>
      </c>
      <c r="C42" s="494"/>
      <c r="D42" s="494"/>
      <c r="E42" s="494"/>
      <c r="F42" s="494"/>
      <c r="H42" s="494"/>
      <c r="I42" s="494">
        <v>266.68</v>
      </c>
      <c r="J42" s="494">
        <v>9742.01</v>
      </c>
      <c r="K42" s="494">
        <v>85359.83</v>
      </c>
      <c r="L42" s="494">
        <v>28080.89</v>
      </c>
      <c r="M42" s="494">
        <v>1446.39</v>
      </c>
    </row>
    <row r="43" spans="1:14">
      <c r="B43" s="490" t="s">
        <v>741</v>
      </c>
      <c r="C43" s="494"/>
      <c r="D43" s="494"/>
      <c r="E43" s="494"/>
      <c r="F43" s="494"/>
      <c r="H43" s="494"/>
      <c r="I43" s="494"/>
      <c r="J43" s="494"/>
      <c r="K43" s="494">
        <v>827.87</v>
      </c>
      <c r="L43" s="494">
        <v>762.97</v>
      </c>
      <c r="M43" s="494">
        <v>248.43</v>
      </c>
    </row>
    <row r="44" spans="1:14">
      <c r="B44" s="490" t="s">
        <v>743</v>
      </c>
      <c r="C44" s="494"/>
      <c r="D44" s="494"/>
      <c r="E44" s="494"/>
      <c r="F44" s="494"/>
      <c r="H44" s="494"/>
      <c r="I44" s="494"/>
      <c r="J44" s="494"/>
      <c r="K44" s="494">
        <v>12979.68</v>
      </c>
      <c r="L44" s="494">
        <v>14481.24</v>
      </c>
      <c r="M44" s="494">
        <v>1853.11</v>
      </c>
    </row>
    <row r="45" spans="1:14">
      <c r="B45" s="490" t="s">
        <v>745</v>
      </c>
      <c r="C45" s="494"/>
      <c r="D45" s="494"/>
      <c r="E45" s="494"/>
      <c r="F45" s="494"/>
      <c r="H45" s="494"/>
      <c r="I45" s="494"/>
      <c r="J45" s="494"/>
      <c r="K45" s="494">
        <v>20949.25</v>
      </c>
      <c r="L45" s="494">
        <v>12884.35</v>
      </c>
      <c r="M45" s="494">
        <v>2300.36</v>
      </c>
    </row>
    <row r="46" spans="1:14">
      <c r="B46" s="490" t="s">
        <v>747</v>
      </c>
      <c r="C46" s="494"/>
      <c r="D46" s="494"/>
      <c r="E46" s="494">
        <v>87374.21</v>
      </c>
      <c r="F46" s="494">
        <v>209267.23</v>
      </c>
      <c r="H46" s="494"/>
      <c r="I46" s="494">
        <v>136.13999999999999</v>
      </c>
      <c r="J46" s="494">
        <v>558.86</v>
      </c>
      <c r="K46" s="494"/>
      <c r="L46" s="494"/>
      <c r="M46" s="494">
        <v>3053.2</v>
      </c>
    </row>
    <row r="47" spans="1:14">
      <c r="B47" s="490" t="s">
        <v>751</v>
      </c>
      <c r="C47" s="494"/>
      <c r="D47" s="494">
        <v>0.33</v>
      </c>
      <c r="E47" s="494"/>
      <c r="F47" s="494"/>
      <c r="H47" s="494">
        <v>75.08</v>
      </c>
      <c r="I47" s="494">
        <v>15.65</v>
      </c>
      <c r="J47" s="494"/>
      <c r="K47" s="494">
        <v>11957.26</v>
      </c>
      <c r="L47" s="494">
        <v>7879.04</v>
      </c>
      <c r="M47" s="494">
        <v>1939.89</v>
      </c>
    </row>
    <row r="48" spans="1:14">
      <c r="B48" s="490" t="s">
        <v>753</v>
      </c>
      <c r="C48" s="494"/>
      <c r="D48" s="494"/>
      <c r="E48" s="494">
        <v>14030.15</v>
      </c>
      <c r="F48" s="494"/>
      <c r="H48" s="494"/>
      <c r="I48" s="494">
        <v>2163.61</v>
      </c>
      <c r="J48" s="494"/>
      <c r="K48" s="494"/>
      <c r="L48" s="494"/>
      <c r="M48" s="494"/>
    </row>
    <row r="49" spans="1:13">
      <c r="C49" s="494"/>
      <c r="D49" s="494"/>
      <c r="E49" s="494"/>
      <c r="F49" s="494"/>
      <c r="H49" s="494"/>
      <c r="I49" s="494"/>
      <c r="J49" s="494"/>
      <c r="K49" s="494"/>
      <c r="L49" s="494"/>
      <c r="M49" s="494"/>
    </row>
    <row r="50" spans="1:13" s="493" customFormat="1" ht="15.75">
      <c r="A50" s="491"/>
      <c r="B50" s="493" t="s">
        <v>779</v>
      </c>
      <c r="C50" s="495">
        <f>SUM(C42:C48)</f>
        <v>0</v>
      </c>
      <c r="D50" s="495">
        <f t="shared" ref="D50:M50" si="2">SUM(D42:D48)</f>
        <v>0.33</v>
      </c>
      <c r="E50" s="495">
        <f t="shared" si="2"/>
        <v>101404.36</v>
      </c>
      <c r="F50" s="495">
        <f t="shared" si="2"/>
        <v>209267.23</v>
      </c>
      <c r="G50" s="495">
        <f t="shared" si="2"/>
        <v>0</v>
      </c>
      <c r="H50" s="495">
        <f t="shared" si="2"/>
        <v>75.08</v>
      </c>
      <c r="I50" s="495">
        <f t="shared" si="2"/>
        <v>2582.08</v>
      </c>
      <c r="J50" s="495">
        <f t="shared" si="2"/>
        <v>10300.870000000001</v>
      </c>
      <c r="K50" s="495">
        <f t="shared" si="2"/>
        <v>132073.89000000001</v>
      </c>
      <c r="L50" s="495">
        <f t="shared" si="2"/>
        <v>64088.49</v>
      </c>
      <c r="M50" s="495">
        <f t="shared" si="2"/>
        <v>10841.380000000001</v>
      </c>
    </row>
    <row r="51" spans="1:13">
      <c r="C51" s="494"/>
      <c r="D51" s="494"/>
      <c r="E51" s="494"/>
      <c r="F51" s="494"/>
      <c r="H51" s="494"/>
      <c r="I51" s="494"/>
      <c r="J51" s="494"/>
      <c r="K51" s="494"/>
      <c r="L51" s="494"/>
      <c r="M51" s="494"/>
    </row>
    <row r="52" spans="1:13">
      <c r="A52" s="543">
        <v>2008</v>
      </c>
      <c r="B52" s="490" t="s">
        <v>739</v>
      </c>
      <c r="C52" s="494"/>
      <c r="D52" s="494"/>
      <c r="E52" s="494"/>
      <c r="F52" s="494"/>
      <c r="H52" s="494"/>
      <c r="I52" s="494">
        <v>57.94</v>
      </c>
      <c r="J52" s="494">
        <v>2116.52</v>
      </c>
      <c r="K52" s="494">
        <v>18545.04</v>
      </c>
      <c r="L52" s="494">
        <v>6100.78</v>
      </c>
      <c r="M52" s="494">
        <v>314.24</v>
      </c>
    </row>
    <row r="53" spans="1:13">
      <c r="B53" s="490" t="s">
        <v>747</v>
      </c>
      <c r="C53" s="494"/>
      <c r="D53" s="494"/>
      <c r="E53" s="494">
        <v>3402.92</v>
      </c>
      <c r="F53" s="494">
        <v>8150.22</v>
      </c>
      <c r="H53" s="494"/>
      <c r="I53" s="494">
        <v>5.3</v>
      </c>
      <c r="J53" s="494">
        <v>21.77</v>
      </c>
      <c r="K53" s="494"/>
      <c r="L53" s="494"/>
      <c r="M53" s="494">
        <v>118.9</v>
      </c>
    </row>
    <row r="54" spans="1:13">
      <c r="C54" s="494"/>
      <c r="D54" s="494"/>
      <c r="E54" s="494"/>
      <c r="F54" s="494"/>
      <c r="H54" s="494"/>
      <c r="I54" s="494"/>
      <c r="J54" s="494"/>
      <c r="K54" s="494"/>
      <c r="L54" s="494"/>
      <c r="M54" s="494"/>
    </row>
    <row r="55" spans="1:13" s="493" customFormat="1" ht="15.75">
      <c r="A55" s="491"/>
      <c r="B55" s="493" t="s">
        <v>780</v>
      </c>
      <c r="C55" s="495">
        <f>C52+C53</f>
        <v>0</v>
      </c>
      <c r="D55" s="495">
        <f t="shared" ref="D55:M55" si="3">D52+D53</f>
        <v>0</v>
      </c>
      <c r="E55" s="495">
        <f t="shared" si="3"/>
        <v>3402.92</v>
      </c>
      <c r="F55" s="495">
        <f t="shared" si="3"/>
        <v>8150.22</v>
      </c>
      <c r="G55" s="495">
        <f t="shared" si="3"/>
        <v>0</v>
      </c>
      <c r="H55" s="495">
        <f t="shared" si="3"/>
        <v>0</v>
      </c>
      <c r="I55" s="495">
        <f t="shared" si="3"/>
        <v>63.239999999999995</v>
      </c>
      <c r="J55" s="495">
        <f t="shared" si="3"/>
        <v>2138.29</v>
      </c>
      <c r="K55" s="495">
        <f t="shared" si="3"/>
        <v>18545.04</v>
      </c>
      <c r="L55" s="495">
        <f t="shared" si="3"/>
        <v>6100.78</v>
      </c>
      <c r="M55" s="495">
        <f t="shared" si="3"/>
        <v>433.14</v>
      </c>
    </row>
    <row r="56" spans="1:13">
      <c r="C56" s="494"/>
      <c r="D56" s="494"/>
      <c r="E56" s="494"/>
      <c r="F56" s="494"/>
      <c r="H56" s="494"/>
      <c r="I56" s="494"/>
      <c r="J56" s="494"/>
      <c r="K56" s="494"/>
      <c r="L56" s="494"/>
      <c r="M56" s="494"/>
    </row>
    <row r="57" spans="1:13">
      <c r="C57" s="494"/>
      <c r="D57" s="494"/>
      <c r="E57" s="494"/>
      <c r="F57" s="494"/>
    </row>
    <row r="58" spans="1:13">
      <c r="A58" s="543">
        <v>2009</v>
      </c>
      <c r="B58" s="490" t="s">
        <v>755</v>
      </c>
      <c r="C58" s="494"/>
      <c r="D58" s="494">
        <v>2295553.9900000002</v>
      </c>
      <c r="E58" s="494"/>
      <c r="F58" s="494"/>
    </row>
    <row r="59" spans="1:13">
      <c r="B59" s="490" t="s">
        <v>757</v>
      </c>
      <c r="C59" s="494"/>
      <c r="D59" s="494"/>
      <c r="E59" s="494">
        <v>194780.43</v>
      </c>
      <c r="F59" s="494">
        <v>93330.08</v>
      </c>
      <c r="G59" s="494"/>
      <c r="H59" s="494"/>
      <c r="I59" s="494">
        <v>303.89</v>
      </c>
      <c r="J59" s="494">
        <v>606.42999999999995</v>
      </c>
      <c r="K59" s="494"/>
      <c r="L59" s="494"/>
      <c r="M59" s="494">
        <v>2706.76</v>
      </c>
    </row>
    <row r="60" spans="1:13">
      <c r="B60" s="490" t="s">
        <v>761</v>
      </c>
      <c r="C60" s="494"/>
      <c r="D60" s="494"/>
      <c r="E60" s="494">
        <v>5839.7</v>
      </c>
      <c r="F60" s="494">
        <v>151943.26999999999</v>
      </c>
      <c r="G60" s="494"/>
      <c r="H60" s="494"/>
      <c r="I60" s="494">
        <v>119.39</v>
      </c>
      <c r="J60" s="494">
        <v>268.24</v>
      </c>
      <c r="K60" s="494"/>
      <c r="L60" s="494"/>
      <c r="M60" s="494">
        <v>1177.4000000000001</v>
      </c>
    </row>
    <row r="61" spans="1:13">
      <c r="C61" s="494"/>
      <c r="D61" s="494"/>
      <c r="E61" s="494"/>
      <c r="F61" s="494"/>
      <c r="G61" s="494"/>
      <c r="H61" s="494"/>
      <c r="I61" s="494"/>
      <c r="J61" s="494"/>
      <c r="K61" s="494"/>
      <c r="L61" s="494"/>
      <c r="M61" s="494"/>
    </row>
    <row r="62" spans="1:13" s="493" customFormat="1" ht="15.75">
      <c r="A62" s="491"/>
      <c r="B62" s="493" t="s">
        <v>781</v>
      </c>
      <c r="C62" s="495">
        <f>SUM(C58:C60)</f>
        <v>0</v>
      </c>
      <c r="D62" s="495">
        <f t="shared" ref="D62:M62" si="4">SUM(D58:D60)</f>
        <v>2295553.9900000002</v>
      </c>
      <c r="E62" s="495">
        <f t="shared" si="4"/>
        <v>200620.13</v>
      </c>
      <c r="F62" s="495">
        <f t="shared" si="4"/>
        <v>245273.34999999998</v>
      </c>
      <c r="G62" s="495">
        <f t="shared" si="4"/>
        <v>0</v>
      </c>
      <c r="H62" s="495">
        <f t="shared" si="4"/>
        <v>0</v>
      </c>
      <c r="I62" s="495">
        <f t="shared" si="4"/>
        <v>423.28</v>
      </c>
      <c r="J62" s="495">
        <f t="shared" si="4"/>
        <v>874.67</v>
      </c>
      <c r="K62" s="495">
        <f t="shared" si="4"/>
        <v>0</v>
      </c>
      <c r="L62" s="495">
        <f t="shared" si="4"/>
        <v>0</v>
      </c>
      <c r="M62" s="495">
        <f t="shared" si="4"/>
        <v>3884.1600000000003</v>
      </c>
    </row>
    <row r="63" spans="1:13">
      <c r="C63" s="494"/>
      <c r="D63" s="494"/>
      <c r="E63" s="494"/>
      <c r="F63" s="494"/>
      <c r="G63" s="494"/>
      <c r="H63" s="494"/>
      <c r="I63" s="494"/>
      <c r="J63" s="494"/>
      <c r="K63" s="494"/>
      <c r="L63" s="494"/>
      <c r="M63" s="494"/>
    </row>
    <row r="64" spans="1:13">
      <c r="C64" s="494"/>
      <c r="D64" s="494"/>
      <c r="E64" s="494"/>
      <c r="F64" s="494"/>
      <c r="G64" s="494"/>
      <c r="H64" s="494"/>
      <c r="I64" s="494"/>
      <c r="J64" s="494"/>
      <c r="K64" s="494"/>
      <c r="L64" s="494"/>
      <c r="M64" s="494"/>
    </row>
    <row r="65" spans="1:13">
      <c r="A65" s="543">
        <v>2010</v>
      </c>
      <c r="B65" s="490" t="s">
        <v>759</v>
      </c>
      <c r="C65" s="494"/>
      <c r="D65" s="494"/>
      <c r="E65" s="494"/>
      <c r="F65" s="494"/>
      <c r="G65" s="494">
        <v>99399.45</v>
      </c>
      <c r="H65" s="494"/>
      <c r="I65" s="494"/>
      <c r="J65" s="494"/>
      <c r="K65" s="494"/>
      <c r="L65" s="494"/>
      <c r="M65" s="494"/>
    </row>
    <row r="66" spans="1:13">
      <c r="B66" s="490" t="s">
        <v>763</v>
      </c>
      <c r="C66" s="494">
        <v>1899785.79</v>
      </c>
      <c r="D66" s="494">
        <v>1139871.47</v>
      </c>
      <c r="E66" s="494"/>
      <c r="F66" s="494">
        <v>34541.56</v>
      </c>
      <c r="G66" s="494"/>
      <c r="H66" s="494"/>
      <c r="I66" s="494"/>
      <c r="J66" s="494"/>
      <c r="K66" s="494">
        <v>379957.16</v>
      </c>
      <c r="L66" s="494"/>
      <c r="M66" s="494"/>
    </row>
    <row r="67" spans="1:13">
      <c r="B67" s="490" t="s">
        <v>765</v>
      </c>
      <c r="C67" s="494"/>
      <c r="D67" s="494"/>
      <c r="E67" s="494">
        <v>14382.64</v>
      </c>
      <c r="F67" s="494">
        <v>161804.68</v>
      </c>
      <c r="G67" s="494"/>
      <c r="H67" s="494"/>
      <c r="I67" s="494"/>
      <c r="J67" s="494">
        <v>1797.83</v>
      </c>
      <c r="K67" s="494"/>
      <c r="L67" s="494"/>
      <c r="M67" s="494">
        <v>1797.83</v>
      </c>
    </row>
    <row r="68" spans="1:13">
      <c r="C68" s="494"/>
      <c r="D68" s="494"/>
      <c r="E68" s="494"/>
      <c r="F68" s="494"/>
    </row>
    <row r="69" spans="1:13" s="493" customFormat="1" ht="15.75">
      <c r="A69" s="491"/>
      <c r="B69" s="493" t="s">
        <v>782</v>
      </c>
      <c r="C69" s="495">
        <f>SUM(C65:C67)</f>
        <v>1899785.79</v>
      </c>
      <c r="D69" s="495">
        <f t="shared" ref="D69:M69" si="5">SUM(D65:D67)</f>
        <v>1139871.47</v>
      </c>
      <c r="E69" s="495">
        <f t="shared" si="5"/>
        <v>14382.64</v>
      </c>
      <c r="F69" s="495">
        <f t="shared" si="5"/>
        <v>196346.23999999999</v>
      </c>
      <c r="G69" s="495">
        <f t="shared" si="5"/>
        <v>99399.45</v>
      </c>
      <c r="H69" s="495">
        <f t="shared" si="5"/>
        <v>0</v>
      </c>
      <c r="I69" s="495">
        <f t="shared" si="5"/>
        <v>0</v>
      </c>
      <c r="J69" s="495">
        <f t="shared" si="5"/>
        <v>1797.83</v>
      </c>
      <c r="K69" s="495">
        <f t="shared" si="5"/>
        <v>379957.16</v>
      </c>
      <c r="L69" s="495">
        <f t="shared" si="5"/>
        <v>0</v>
      </c>
      <c r="M69" s="495">
        <f t="shared" si="5"/>
        <v>1797.83</v>
      </c>
    </row>
    <row r="70" spans="1:13">
      <c r="C70" s="494"/>
      <c r="D70" s="494"/>
      <c r="E70" s="494"/>
      <c r="F70" s="494"/>
    </row>
    <row r="71" spans="1:13" s="493" customFormat="1" ht="15.75">
      <c r="A71" s="491"/>
      <c r="B71" s="493" t="s">
        <v>783</v>
      </c>
      <c r="C71" s="495">
        <f>C50+C55+C62+C69</f>
        <v>1899785.79</v>
      </c>
      <c r="D71" s="495">
        <f t="shared" ref="D71:M71" si="6">D50+D55+D62+D69</f>
        <v>3435425.79</v>
      </c>
      <c r="E71" s="495">
        <f t="shared" si="6"/>
        <v>319810.05000000005</v>
      </c>
      <c r="F71" s="495">
        <f t="shared" si="6"/>
        <v>659037.04</v>
      </c>
      <c r="G71" s="495">
        <f t="shared" si="6"/>
        <v>99399.45</v>
      </c>
      <c r="H71" s="495">
        <f t="shared" si="6"/>
        <v>75.08</v>
      </c>
      <c r="I71" s="495">
        <f t="shared" si="6"/>
        <v>3068.5999999999995</v>
      </c>
      <c r="J71" s="495">
        <f t="shared" si="6"/>
        <v>15111.66</v>
      </c>
      <c r="K71" s="495">
        <f t="shared" si="6"/>
        <v>530576.09</v>
      </c>
      <c r="L71" s="495">
        <f t="shared" si="6"/>
        <v>70189.27</v>
      </c>
      <c r="M71" s="495">
        <f t="shared" si="6"/>
        <v>16956.510000000002</v>
      </c>
    </row>
    <row r="72" spans="1:13">
      <c r="C72" s="494"/>
      <c r="D72" s="494"/>
      <c r="E72" s="494"/>
      <c r="F72" s="494"/>
    </row>
    <row r="73" spans="1:13">
      <c r="C73" s="494"/>
      <c r="D73" s="494"/>
      <c r="E73" s="494"/>
      <c r="F73" s="494"/>
    </row>
    <row r="74" spans="1:13">
      <c r="C74" s="494"/>
      <c r="D74" s="494"/>
      <c r="E74" s="494"/>
      <c r="F74" s="494"/>
    </row>
    <row r="75" spans="1:13">
      <c r="C75" s="494"/>
      <c r="D75" s="494"/>
      <c r="E75" s="494"/>
      <c r="F75" s="494"/>
    </row>
    <row r="76" spans="1:13">
      <c r="C76" s="494"/>
      <c r="D76" s="494"/>
      <c r="E76" s="494"/>
      <c r="F76" s="494"/>
    </row>
    <row r="77" spans="1:13">
      <c r="C77" s="494"/>
      <c r="D77" s="494"/>
      <c r="E77" s="494"/>
      <c r="F77" s="494"/>
    </row>
    <row r="78" spans="1:13">
      <c r="C78" s="494"/>
      <c r="D78" s="494"/>
      <c r="E78" s="494"/>
      <c r="F78" s="494"/>
    </row>
    <row r="79" spans="1:13">
      <c r="C79" s="494"/>
      <c r="D79" s="494"/>
      <c r="E79" s="494"/>
      <c r="F79" s="494"/>
    </row>
    <row r="80" spans="1:13">
      <c r="C80" s="494"/>
      <c r="D80" s="494"/>
      <c r="E80" s="494"/>
      <c r="F80" s="494"/>
    </row>
    <row r="81" spans="1:6">
      <c r="A81" s="490"/>
      <c r="C81" s="494"/>
      <c r="D81" s="494"/>
      <c r="E81" s="494"/>
      <c r="F81" s="494"/>
    </row>
    <row r="82" spans="1:6">
      <c r="A82" s="490"/>
      <c r="C82" s="494"/>
      <c r="D82" s="494"/>
      <c r="E82" s="494"/>
      <c r="F82" s="494"/>
    </row>
    <row r="83" spans="1:6">
      <c r="A83" s="490"/>
      <c r="C83" s="494"/>
      <c r="D83" s="494"/>
      <c r="E83" s="494"/>
      <c r="F83" s="494"/>
    </row>
    <row r="84" spans="1:6">
      <c r="A84" s="490"/>
      <c r="C84" s="494"/>
      <c r="D84" s="494"/>
      <c r="E84" s="494"/>
      <c r="F84" s="494"/>
    </row>
    <row r="85" spans="1:6">
      <c r="A85" s="490"/>
      <c r="C85" s="494"/>
      <c r="D85" s="494"/>
      <c r="E85" s="494"/>
      <c r="F85" s="494"/>
    </row>
    <row r="86" spans="1:6">
      <c r="A86" s="490"/>
      <c r="C86" s="494"/>
      <c r="D86" s="494"/>
      <c r="E86" s="494"/>
      <c r="F86" s="494"/>
    </row>
    <row r="87" spans="1:6">
      <c r="A87" s="490"/>
      <c r="C87" s="494"/>
      <c r="D87" s="494"/>
      <c r="E87" s="494"/>
      <c r="F87" s="494"/>
    </row>
    <row r="88" spans="1:6">
      <c r="A88" s="490"/>
      <c r="C88" s="494"/>
      <c r="D88" s="494"/>
      <c r="E88" s="494"/>
      <c r="F88" s="494"/>
    </row>
    <row r="89" spans="1:6">
      <c r="A89" s="490"/>
      <c r="C89" s="494"/>
      <c r="D89" s="494"/>
      <c r="E89" s="494"/>
      <c r="F89" s="494"/>
    </row>
    <row r="90" spans="1:6">
      <c r="A90" s="490"/>
      <c r="C90" s="494"/>
      <c r="D90" s="494"/>
      <c r="E90" s="494"/>
      <c r="F90" s="494"/>
    </row>
    <row r="91" spans="1:6">
      <c r="A91" s="490"/>
      <c r="C91" s="494"/>
      <c r="D91" s="494"/>
      <c r="E91" s="494"/>
      <c r="F91" s="494"/>
    </row>
    <row r="92" spans="1:6">
      <c r="A92" s="490"/>
      <c r="C92" s="494"/>
      <c r="D92" s="494"/>
      <c r="E92" s="494"/>
      <c r="F92" s="494"/>
    </row>
    <row r="93" spans="1:6">
      <c r="A93" s="490"/>
      <c r="C93" s="494"/>
      <c r="D93" s="494"/>
      <c r="E93" s="494"/>
      <c r="F93" s="494"/>
    </row>
    <row r="94" spans="1:6">
      <c r="A94" s="490"/>
      <c r="C94" s="494"/>
      <c r="D94" s="494"/>
      <c r="E94" s="494"/>
      <c r="F94" s="494"/>
    </row>
    <row r="95" spans="1:6">
      <c r="A95" s="490"/>
      <c r="C95" s="494"/>
      <c r="D95" s="494"/>
      <c r="E95" s="494"/>
      <c r="F95" s="494"/>
    </row>
    <row r="96" spans="1:6">
      <c r="A96" s="490"/>
      <c r="C96" s="494"/>
      <c r="D96" s="494"/>
      <c r="E96" s="494"/>
      <c r="F96" s="494"/>
    </row>
    <row r="97" spans="1:6">
      <c r="A97" s="490"/>
      <c r="C97" s="494"/>
      <c r="D97" s="494"/>
      <c r="E97" s="494"/>
      <c r="F97" s="494"/>
    </row>
    <row r="98" spans="1:6">
      <c r="A98" s="490"/>
      <c r="C98" s="494"/>
      <c r="D98" s="494"/>
      <c r="E98" s="494"/>
      <c r="F98" s="494"/>
    </row>
    <row r="99" spans="1:6">
      <c r="A99" s="490"/>
      <c r="C99" s="494"/>
      <c r="D99" s="494"/>
      <c r="E99" s="494"/>
      <c r="F99" s="494"/>
    </row>
    <row r="100" spans="1:6">
      <c r="A100" s="490"/>
      <c r="C100" s="494"/>
      <c r="D100" s="494"/>
      <c r="E100" s="494"/>
      <c r="F100" s="494"/>
    </row>
    <row r="101" spans="1:6">
      <c r="A101" s="490"/>
      <c r="C101" s="494"/>
      <c r="D101" s="494"/>
      <c r="E101" s="494"/>
      <c r="F101" s="494"/>
    </row>
    <row r="102" spans="1:6">
      <c r="A102" s="490"/>
      <c r="C102" s="494"/>
      <c r="D102" s="494"/>
      <c r="E102" s="494"/>
      <c r="F102" s="494"/>
    </row>
    <row r="103" spans="1:6">
      <c r="A103" s="490"/>
      <c r="C103" s="494"/>
      <c r="D103" s="494"/>
      <c r="E103" s="494"/>
      <c r="F103" s="494"/>
    </row>
    <row r="104" spans="1:6">
      <c r="A104" s="490"/>
      <c r="C104" s="494"/>
      <c r="D104" s="494"/>
      <c r="E104" s="494"/>
      <c r="F104" s="494"/>
    </row>
    <row r="105" spans="1:6">
      <c r="A105" s="490"/>
      <c r="C105" s="494"/>
      <c r="D105" s="494"/>
      <c r="E105" s="494"/>
      <c r="F105" s="494"/>
    </row>
    <row r="106" spans="1:6">
      <c r="A106" s="490"/>
      <c r="C106" s="494"/>
      <c r="D106" s="494"/>
      <c r="E106" s="494"/>
      <c r="F106" s="494"/>
    </row>
    <row r="107" spans="1:6">
      <c r="A107" s="490"/>
      <c r="C107" s="494"/>
      <c r="D107" s="494"/>
      <c r="E107" s="494"/>
      <c r="F107" s="494"/>
    </row>
    <row r="108" spans="1:6">
      <c r="A108" s="490"/>
      <c r="C108" s="494"/>
      <c r="D108" s="494"/>
      <c r="E108" s="494"/>
      <c r="F108" s="494"/>
    </row>
    <row r="109" spans="1:6">
      <c r="A109" s="490"/>
      <c r="C109" s="494"/>
      <c r="D109" s="494"/>
      <c r="E109" s="494"/>
      <c r="F109" s="494"/>
    </row>
    <row r="110" spans="1:6">
      <c r="A110" s="490"/>
      <c r="C110" s="494"/>
      <c r="D110" s="494"/>
      <c r="E110" s="494"/>
      <c r="F110" s="494"/>
    </row>
    <row r="111" spans="1:6">
      <c r="A111" s="490"/>
      <c r="C111" s="494"/>
      <c r="D111" s="494"/>
      <c r="E111" s="494"/>
      <c r="F111" s="494"/>
    </row>
    <row r="112" spans="1:6">
      <c r="A112" s="490"/>
      <c r="C112" s="494"/>
      <c r="D112" s="494"/>
      <c r="E112" s="494"/>
      <c r="F112" s="494"/>
    </row>
    <row r="113" spans="1:6">
      <c r="A113" s="490"/>
      <c r="C113" s="494"/>
      <c r="D113" s="494"/>
      <c r="E113" s="494"/>
      <c r="F113" s="494"/>
    </row>
    <row r="114" spans="1:6">
      <c r="A114" s="490"/>
      <c r="C114" s="494"/>
      <c r="D114" s="494"/>
      <c r="E114" s="494"/>
      <c r="F114" s="494"/>
    </row>
    <row r="115" spans="1:6">
      <c r="A115" s="490"/>
      <c r="C115" s="494"/>
      <c r="D115" s="494"/>
      <c r="E115" s="494"/>
      <c r="F115" s="494"/>
    </row>
    <row r="116" spans="1:6">
      <c r="A116" s="490"/>
      <c r="C116" s="494"/>
      <c r="D116" s="494"/>
      <c r="E116" s="494"/>
      <c r="F116" s="494"/>
    </row>
    <row r="117" spans="1:6">
      <c r="A117" s="490"/>
      <c r="C117" s="494"/>
      <c r="D117" s="494"/>
      <c r="E117" s="494"/>
      <c r="F117" s="494"/>
    </row>
    <row r="118" spans="1:6">
      <c r="A118" s="490"/>
      <c r="C118" s="494"/>
      <c r="D118" s="494"/>
      <c r="E118" s="494"/>
      <c r="F118" s="494"/>
    </row>
    <row r="119" spans="1:6">
      <c r="A119" s="490"/>
      <c r="C119" s="494"/>
      <c r="D119" s="494"/>
      <c r="E119" s="494"/>
      <c r="F119" s="494"/>
    </row>
    <row r="120" spans="1:6">
      <c r="A120" s="490"/>
      <c r="C120" s="494"/>
      <c r="D120" s="494"/>
      <c r="E120" s="494"/>
      <c r="F120" s="494"/>
    </row>
    <row r="121" spans="1:6">
      <c r="A121" s="490"/>
      <c r="C121" s="494"/>
      <c r="D121" s="494"/>
      <c r="E121" s="494"/>
      <c r="F121" s="494"/>
    </row>
    <row r="122" spans="1:6">
      <c r="A122" s="490"/>
      <c r="C122" s="494"/>
      <c r="D122" s="494"/>
      <c r="E122" s="494"/>
      <c r="F122" s="494"/>
    </row>
    <row r="123" spans="1:6">
      <c r="A123" s="490"/>
      <c r="C123" s="494"/>
      <c r="D123" s="494"/>
      <c r="E123" s="494"/>
      <c r="F123" s="494"/>
    </row>
    <row r="124" spans="1:6">
      <c r="A124" s="490"/>
      <c r="C124" s="494"/>
      <c r="D124" s="494"/>
      <c r="E124" s="494"/>
      <c r="F124" s="494"/>
    </row>
    <row r="125" spans="1:6">
      <c r="A125" s="490"/>
      <c r="C125" s="494"/>
      <c r="D125" s="494"/>
      <c r="E125" s="494"/>
      <c r="F125" s="494"/>
    </row>
    <row r="126" spans="1:6">
      <c r="A126" s="490"/>
      <c r="C126" s="494"/>
      <c r="D126" s="494"/>
      <c r="E126" s="494"/>
      <c r="F126" s="494"/>
    </row>
    <row r="127" spans="1:6">
      <c r="A127" s="490"/>
      <c r="C127" s="494"/>
      <c r="D127" s="494"/>
      <c r="E127" s="494"/>
      <c r="F127" s="494"/>
    </row>
    <row r="128" spans="1:6">
      <c r="A128" s="490"/>
      <c r="C128" s="494"/>
      <c r="D128" s="494"/>
      <c r="E128" s="494"/>
      <c r="F128" s="494"/>
    </row>
    <row r="129" spans="3:6" s="490" customFormat="1">
      <c r="C129" s="494"/>
      <c r="D129" s="494"/>
      <c r="E129" s="494"/>
      <c r="F129" s="494"/>
    </row>
    <row r="130" spans="3:6" s="490" customFormat="1">
      <c r="C130" s="494"/>
      <c r="D130" s="494"/>
      <c r="E130" s="494"/>
      <c r="F130" s="494"/>
    </row>
    <row r="131" spans="3:6" s="490" customFormat="1">
      <c r="C131" s="494"/>
      <c r="D131" s="494"/>
      <c r="E131" s="494"/>
      <c r="F131" s="494"/>
    </row>
    <row r="132" spans="3:6" s="490" customFormat="1">
      <c r="C132" s="494"/>
      <c r="D132" s="494"/>
      <c r="E132" s="494"/>
      <c r="F132" s="494"/>
    </row>
    <row r="133" spans="3:6" s="490" customFormat="1">
      <c r="C133" s="494"/>
      <c r="D133" s="494"/>
      <c r="E133" s="494"/>
      <c r="F133" s="494"/>
    </row>
    <row r="134" spans="3:6" s="490" customFormat="1">
      <c r="C134" s="494"/>
      <c r="D134" s="494"/>
      <c r="E134" s="494"/>
      <c r="F134" s="494"/>
    </row>
    <row r="135" spans="3:6" s="490" customFormat="1"/>
    <row r="136" spans="3:6" s="490" customFormat="1"/>
    <row r="137" spans="3:6" s="490" customFormat="1"/>
    <row r="138" spans="3:6" s="490" customFormat="1"/>
    <row r="139" spans="3:6" s="490" customFormat="1"/>
    <row r="140" spans="3:6" s="490" customFormat="1"/>
    <row r="141" spans="3:6" s="490" customFormat="1"/>
    <row r="142" spans="3:6" s="490" customFormat="1"/>
    <row r="143" spans="3:6" s="490" customFormat="1"/>
    <row r="144" spans="3:6" s="490" customFormat="1"/>
    <row r="145" s="490" customFormat="1"/>
    <row r="146" s="490" customFormat="1"/>
    <row r="147" s="490" customFormat="1"/>
    <row r="148" s="490" customFormat="1"/>
    <row r="149" s="490" customFormat="1"/>
    <row r="150" s="490" customFormat="1"/>
    <row r="151" s="490" customFormat="1"/>
    <row r="152" s="490" customFormat="1"/>
    <row r="153" s="490" customFormat="1"/>
    <row r="154" s="490" customFormat="1"/>
    <row r="155" s="490" customFormat="1"/>
    <row r="156" s="490" customFormat="1"/>
    <row r="157" s="490" customFormat="1"/>
    <row r="158" s="490" customFormat="1"/>
    <row r="159" s="490" customFormat="1"/>
    <row r="160" s="490" customFormat="1"/>
    <row r="161" s="490" customFormat="1"/>
    <row r="162" s="490" customFormat="1"/>
    <row r="163" s="490" customFormat="1"/>
    <row r="164" s="490" customFormat="1"/>
    <row r="165" s="490" customFormat="1"/>
    <row r="166" s="490" customFormat="1"/>
    <row r="167" s="490" customFormat="1"/>
    <row r="168" s="490" customFormat="1"/>
    <row r="169" s="490" customFormat="1"/>
    <row r="170" s="490" customFormat="1"/>
    <row r="171" s="490" customFormat="1"/>
    <row r="172" s="490" customFormat="1"/>
    <row r="173" s="490" customFormat="1"/>
    <row r="174" s="490" customFormat="1"/>
    <row r="175" s="490" customFormat="1"/>
    <row r="176" s="490" customFormat="1"/>
    <row r="177" s="490" customFormat="1"/>
    <row r="178" s="490" customFormat="1"/>
    <row r="179" s="490" customFormat="1"/>
    <row r="180" s="490" customFormat="1"/>
    <row r="181" s="490" customFormat="1"/>
    <row r="182" s="490" customFormat="1"/>
    <row r="183" s="490" customFormat="1"/>
    <row r="184" s="490" customFormat="1"/>
    <row r="185" s="490" customFormat="1"/>
    <row r="186" s="490" customFormat="1"/>
    <row r="187" s="490" customFormat="1"/>
    <row r="188" s="490" customFormat="1"/>
    <row r="189" s="490" customFormat="1"/>
    <row r="190" s="490" customFormat="1"/>
    <row r="191" s="490" customFormat="1"/>
    <row r="192" s="490" customFormat="1"/>
    <row r="193" s="490" customFormat="1"/>
    <row r="194" s="490" customFormat="1"/>
    <row r="195" s="490" customFormat="1"/>
    <row r="196" s="490" customFormat="1"/>
    <row r="197" s="490" customFormat="1"/>
    <row r="198" s="490" customFormat="1"/>
    <row r="199" s="490" customFormat="1"/>
    <row r="200" s="490" customFormat="1"/>
    <row r="201" s="490" customFormat="1"/>
    <row r="202" s="490" customFormat="1"/>
    <row r="203" s="490" customFormat="1"/>
    <row r="204" s="490" customFormat="1"/>
    <row r="205" s="490" customFormat="1"/>
    <row r="206" s="490" customFormat="1"/>
    <row r="207" s="490" customFormat="1"/>
    <row r="208" s="490" customFormat="1"/>
    <row r="209" s="490" customFormat="1"/>
    <row r="210" s="490" customFormat="1"/>
    <row r="211" s="490" customFormat="1"/>
    <row r="212" s="490" customFormat="1"/>
    <row r="213" s="490" customFormat="1"/>
    <row r="214" s="490" customFormat="1"/>
    <row r="215" s="490" customFormat="1"/>
    <row r="216" s="490" customFormat="1"/>
    <row r="217" s="490" customFormat="1"/>
    <row r="218" s="490" customFormat="1"/>
    <row r="219" s="490" customFormat="1"/>
    <row r="220" s="490" customFormat="1"/>
    <row r="221" s="490" customFormat="1"/>
    <row r="222" s="490" customFormat="1"/>
    <row r="223" s="490" customFormat="1"/>
    <row r="224" s="490" customFormat="1"/>
    <row r="225" s="490" customFormat="1"/>
    <row r="226" s="490" customFormat="1"/>
    <row r="227" s="490" customFormat="1"/>
    <row r="228" s="490" customFormat="1"/>
    <row r="229" s="490" customFormat="1"/>
    <row r="230" s="490" customFormat="1"/>
    <row r="231" s="490" customFormat="1"/>
    <row r="232" s="490" customFormat="1"/>
    <row r="233" s="490" customFormat="1"/>
    <row r="234" s="490" customFormat="1"/>
    <row r="235" s="490" customFormat="1"/>
    <row r="236" s="490" customFormat="1"/>
    <row r="237" s="490" customFormat="1"/>
    <row r="238" s="490" customFormat="1"/>
    <row r="239" s="490" customFormat="1"/>
    <row r="240" s="490" customFormat="1"/>
    <row r="241" s="490" customFormat="1"/>
    <row r="242" s="490" customFormat="1"/>
    <row r="243" s="490" customFormat="1"/>
    <row r="244" s="490" customFormat="1"/>
    <row r="245" s="490" customFormat="1"/>
    <row r="246" s="490" customFormat="1"/>
    <row r="247" s="490" customFormat="1"/>
    <row r="248" s="490" customFormat="1"/>
    <row r="249" s="490" customFormat="1"/>
    <row r="250" s="490" customFormat="1"/>
    <row r="251" s="490" customFormat="1"/>
    <row r="252" s="490" customFormat="1"/>
    <row r="253" s="490" customFormat="1"/>
    <row r="254" s="490" customFormat="1"/>
    <row r="255" s="490" customFormat="1"/>
    <row r="256" s="490" customFormat="1"/>
    <row r="257" s="490" customFormat="1"/>
    <row r="258" s="490" customFormat="1"/>
  </sheetData>
  <pageMargins left="0.7" right="0.7" top="0.75" bottom="0.75" header="0.3" footer="0.3"/>
</worksheet>
</file>

<file path=xl/worksheets/sheet12.xml><?xml version="1.0" encoding="utf-8"?>
<worksheet xmlns="http://schemas.openxmlformats.org/spreadsheetml/2006/main" xmlns:r="http://schemas.openxmlformats.org/officeDocument/2006/relationships">
  <sheetPr>
    <pageSetUpPr fitToPage="1"/>
  </sheetPr>
  <dimension ref="A1:D39"/>
  <sheetViews>
    <sheetView showGridLines="0" workbookViewId="0">
      <selection activeCell="E36" sqref="E36"/>
    </sheetView>
  </sheetViews>
  <sheetFormatPr defaultColWidth="8.88671875" defaultRowHeight="12.75"/>
  <cols>
    <col min="1" max="2" width="8.88671875" style="503"/>
    <col min="3" max="3" width="8.77734375" style="503" bestFit="1" customWidth="1"/>
    <col min="4" max="4" width="87.44140625" style="503" customWidth="1"/>
    <col min="5" max="16384" width="8.88671875" style="503"/>
  </cols>
  <sheetData>
    <row r="1" spans="1:4">
      <c r="A1" s="546" t="s">
        <v>784</v>
      </c>
      <c r="B1" s="546"/>
    </row>
    <row r="3" spans="1:4" ht="25.5">
      <c r="A3" s="547" t="s">
        <v>709</v>
      </c>
      <c r="B3" s="548" t="s">
        <v>785</v>
      </c>
      <c r="C3" s="547" t="s">
        <v>786</v>
      </c>
      <c r="D3" s="548" t="s">
        <v>787</v>
      </c>
    </row>
    <row r="4" spans="1:4">
      <c r="A4" s="549">
        <v>1620</v>
      </c>
      <c r="B4" s="550">
        <v>2726</v>
      </c>
      <c r="C4" s="551">
        <v>40136</v>
      </c>
      <c r="D4" s="552" t="s">
        <v>788</v>
      </c>
    </row>
    <row r="5" spans="1:4" ht="25.5">
      <c r="A5" s="549">
        <v>1620</v>
      </c>
      <c r="B5" s="550">
        <v>2731</v>
      </c>
      <c r="C5" s="551">
        <v>40136</v>
      </c>
      <c r="D5" s="553" t="s">
        <v>789</v>
      </c>
    </row>
    <row r="6" spans="1:4" ht="25.5">
      <c r="A6" s="549">
        <v>1620</v>
      </c>
      <c r="B6" s="550">
        <v>2730</v>
      </c>
      <c r="C6" s="551">
        <v>40136</v>
      </c>
      <c r="D6" s="553" t="s">
        <v>790</v>
      </c>
    </row>
    <row r="7" spans="1:4" ht="25.5">
      <c r="A7" s="549">
        <v>1620</v>
      </c>
      <c r="B7" s="550">
        <v>2729</v>
      </c>
      <c r="C7" s="551">
        <v>40136</v>
      </c>
      <c r="D7" s="553" t="s">
        <v>791</v>
      </c>
    </row>
    <row r="8" spans="1:4" ht="25.5">
      <c r="A8" s="549">
        <v>1620</v>
      </c>
      <c r="B8" s="550">
        <v>2728</v>
      </c>
      <c r="C8" s="551">
        <v>40136</v>
      </c>
      <c r="D8" s="553" t="s">
        <v>792</v>
      </c>
    </row>
    <row r="9" spans="1:4" ht="25.5">
      <c r="A9" s="549">
        <v>1620</v>
      </c>
      <c r="B9" s="550">
        <v>2727</v>
      </c>
      <c r="C9" s="551">
        <v>40136</v>
      </c>
      <c r="D9" s="553" t="s">
        <v>793</v>
      </c>
    </row>
    <row r="10" spans="1:4">
      <c r="A10" s="554"/>
      <c r="B10" s="554"/>
      <c r="C10" s="554"/>
      <c r="D10" s="554"/>
    </row>
    <row r="11" spans="1:4">
      <c r="A11" s="554"/>
      <c r="B11" s="554"/>
      <c r="C11" s="554"/>
      <c r="D11" s="554"/>
    </row>
    <row r="12" spans="1:4">
      <c r="A12" s="554"/>
      <c r="B12" s="554"/>
      <c r="C12" s="554"/>
      <c r="D12" s="554"/>
    </row>
    <row r="13" spans="1:4">
      <c r="A13" s="554"/>
      <c r="B13" s="554"/>
      <c r="C13" s="554"/>
      <c r="D13" s="554"/>
    </row>
    <row r="14" spans="1:4">
      <c r="A14" s="554"/>
      <c r="B14" s="554"/>
      <c r="C14" s="554"/>
      <c r="D14" s="554"/>
    </row>
    <row r="15" spans="1:4">
      <c r="A15" s="554"/>
      <c r="B15" s="554"/>
      <c r="C15" s="554"/>
      <c r="D15" s="554"/>
    </row>
    <row r="16" spans="1:4">
      <c r="A16" s="554"/>
      <c r="B16" s="554"/>
      <c r="C16" s="554"/>
      <c r="D16" s="554"/>
    </row>
    <row r="17" spans="1:4">
      <c r="A17" s="554"/>
      <c r="B17" s="554"/>
      <c r="C17" s="554"/>
      <c r="D17" s="554"/>
    </row>
    <row r="18" spans="1:4">
      <c r="A18" s="554"/>
      <c r="B18" s="554"/>
      <c r="C18" s="554"/>
      <c r="D18" s="554"/>
    </row>
    <row r="19" spans="1:4">
      <c r="A19" s="554"/>
      <c r="B19" s="554"/>
      <c r="C19" s="554"/>
      <c r="D19" s="554"/>
    </row>
    <row r="20" spans="1:4">
      <c r="A20" s="554"/>
      <c r="B20" s="554"/>
      <c r="C20" s="554"/>
      <c r="D20" s="554"/>
    </row>
    <row r="21" spans="1:4">
      <c r="A21" s="554"/>
      <c r="B21" s="554"/>
      <c r="C21" s="554"/>
      <c r="D21" s="554"/>
    </row>
    <row r="22" spans="1:4">
      <c r="A22" s="554"/>
      <c r="B22" s="554"/>
      <c r="C22" s="554"/>
      <c r="D22" s="554"/>
    </row>
    <row r="23" spans="1:4">
      <c r="A23" s="554"/>
      <c r="B23" s="554"/>
      <c r="C23" s="554"/>
      <c r="D23" s="554"/>
    </row>
    <row r="24" spans="1:4">
      <c r="A24" s="554"/>
      <c r="B24" s="554"/>
      <c r="C24" s="554"/>
      <c r="D24" s="554"/>
    </row>
    <row r="25" spans="1:4">
      <c r="A25" s="554"/>
      <c r="B25" s="554"/>
      <c r="C25" s="554"/>
      <c r="D25" s="554"/>
    </row>
    <row r="26" spans="1:4">
      <c r="A26" s="554"/>
      <c r="B26" s="554"/>
      <c r="C26" s="554"/>
      <c r="D26" s="554"/>
    </row>
    <row r="27" spans="1:4">
      <c r="A27" s="554"/>
      <c r="B27" s="554"/>
      <c r="C27" s="554"/>
      <c r="D27" s="554"/>
    </row>
    <row r="28" spans="1:4">
      <c r="A28" s="554"/>
      <c r="B28" s="554"/>
      <c r="C28" s="554"/>
      <c r="D28" s="554"/>
    </row>
    <row r="29" spans="1:4">
      <c r="A29" s="554"/>
      <c r="B29" s="554"/>
      <c r="C29" s="554"/>
      <c r="D29" s="554"/>
    </row>
    <row r="30" spans="1:4">
      <c r="A30" s="554"/>
      <c r="B30" s="554"/>
      <c r="C30" s="554"/>
      <c r="D30" s="554"/>
    </row>
    <row r="31" spans="1:4">
      <c r="A31" s="554"/>
      <c r="B31" s="554"/>
      <c r="C31" s="554"/>
      <c r="D31" s="554"/>
    </row>
    <row r="32" spans="1:4">
      <c r="A32" s="554"/>
      <c r="B32" s="554"/>
      <c r="C32" s="554"/>
      <c r="D32" s="554"/>
    </row>
    <row r="33" spans="1:4">
      <c r="A33" s="554"/>
      <c r="B33" s="554"/>
      <c r="C33" s="554"/>
      <c r="D33" s="554"/>
    </row>
    <row r="34" spans="1:4">
      <c r="A34" s="554"/>
      <c r="B34" s="554"/>
      <c r="C34" s="554"/>
      <c r="D34" s="554"/>
    </row>
    <row r="35" spans="1:4">
      <c r="A35" s="554"/>
      <c r="B35" s="554"/>
      <c r="C35" s="554"/>
      <c r="D35" s="554"/>
    </row>
    <row r="36" spans="1:4">
      <c r="A36" s="554"/>
      <c r="B36" s="554"/>
      <c r="C36" s="554"/>
      <c r="D36" s="554"/>
    </row>
    <row r="37" spans="1:4">
      <c r="A37" s="554"/>
      <c r="B37" s="554"/>
      <c r="C37" s="554"/>
      <c r="D37" s="554"/>
    </row>
    <row r="38" spans="1:4">
      <c r="A38" s="554"/>
      <c r="B38" s="554"/>
      <c r="C38" s="554"/>
      <c r="D38" s="554"/>
    </row>
    <row r="39" spans="1:4">
      <c r="A39" s="554"/>
      <c r="B39" s="554"/>
      <c r="C39" s="554"/>
      <c r="D39" s="554"/>
    </row>
  </sheetData>
  <pageMargins left="0.7" right="0.7" top="0.75" bottom="0.75" header="0.3" footer="0.3"/>
  <pageSetup scale="94" orientation="landscape" r:id="rId1"/>
  <headerFooter alignWithMargins="0"/>
</worksheet>
</file>

<file path=xl/worksheets/sheet2.xml><?xml version="1.0" encoding="utf-8"?>
<worksheet xmlns="http://schemas.openxmlformats.org/spreadsheetml/2006/main" xmlns:r="http://schemas.openxmlformats.org/officeDocument/2006/relationships">
  <dimension ref="A1:X361"/>
  <sheetViews>
    <sheetView tabSelected="1" view="pageBreakPreview" topLeftCell="A176" zoomScale="80" zoomScaleNormal="80" zoomScaleSheetLayoutView="80" workbookViewId="0">
      <selection activeCell="G200" sqref="G200"/>
    </sheetView>
  </sheetViews>
  <sheetFormatPr defaultColWidth="8.88671875" defaultRowHeight="15.75"/>
  <cols>
    <col min="1" max="1" width="6" style="167" customWidth="1"/>
    <col min="2" max="2" width="28.44140625" style="167" customWidth="1"/>
    <col min="3" max="3" width="32.5546875" style="167" customWidth="1"/>
    <col min="4" max="4" width="11.88671875" style="167" customWidth="1"/>
    <col min="5" max="5" width="4.88671875" style="167" customWidth="1"/>
    <col min="6" max="6" width="4.6640625" style="167" customWidth="1"/>
    <col min="7" max="7" width="8" style="167" customWidth="1"/>
    <col min="8" max="8" width="3.88671875" style="167" customWidth="1"/>
    <col min="9" max="9" width="10.88671875" style="167" customWidth="1"/>
    <col min="10" max="10" width="2.77734375" style="167" customWidth="1"/>
    <col min="11" max="11" width="16.6640625" style="167" customWidth="1"/>
    <col min="12" max="12" width="12.5546875" style="167" bestFit="1" customWidth="1"/>
    <col min="13" max="13" width="8.88671875" style="167"/>
    <col min="14" max="14" width="16.77734375" style="167" customWidth="1"/>
    <col min="15" max="18" width="8.88671875" style="167"/>
    <col min="19" max="19" width="10.77734375" style="167" customWidth="1"/>
    <col min="20" max="256" width="8.88671875" style="167"/>
    <col min="257" max="257" width="6" style="167" customWidth="1"/>
    <col min="258" max="258" width="28.44140625" style="167" customWidth="1"/>
    <col min="259" max="259" width="32.5546875" style="167" customWidth="1"/>
    <col min="260" max="260" width="11.88671875" style="167" customWidth="1"/>
    <col min="261" max="261" width="4.88671875" style="167" customWidth="1"/>
    <col min="262" max="262" width="4.6640625" style="167" customWidth="1"/>
    <col min="263" max="263" width="8" style="167" customWidth="1"/>
    <col min="264" max="264" width="3.88671875" style="167" customWidth="1"/>
    <col min="265" max="265" width="10.88671875" style="167" customWidth="1"/>
    <col min="266" max="266" width="2.77734375" style="167" customWidth="1"/>
    <col min="267" max="267" width="9.21875" style="167" customWidth="1"/>
    <col min="268" max="269" width="8.88671875" style="167"/>
    <col min="270" max="270" width="16.77734375" style="167" customWidth="1"/>
    <col min="271" max="274" width="8.88671875" style="167"/>
    <col min="275" max="275" width="10.77734375" style="167" customWidth="1"/>
    <col min="276" max="512" width="8.88671875" style="167"/>
    <col min="513" max="513" width="6" style="167" customWidth="1"/>
    <col min="514" max="514" width="28.44140625" style="167" customWidth="1"/>
    <col min="515" max="515" width="32.5546875" style="167" customWidth="1"/>
    <col min="516" max="516" width="11.88671875" style="167" customWidth="1"/>
    <col min="517" max="517" width="4.88671875" style="167" customWidth="1"/>
    <col min="518" max="518" width="4.6640625" style="167" customWidth="1"/>
    <col min="519" max="519" width="8" style="167" customWidth="1"/>
    <col min="520" max="520" width="3.88671875" style="167" customWidth="1"/>
    <col min="521" max="521" width="10.88671875" style="167" customWidth="1"/>
    <col min="522" max="522" width="2.77734375" style="167" customWidth="1"/>
    <col min="523" max="523" width="9.21875" style="167" customWidth="1"/>
    <col min="524" max="525" width="8.88671875" style="167"/>
    <col min="526" max="526" width="16.77734375" style="167" customWidth="1"/>
    <col min="527" max="530" width="8.88671875" style="167"/>
    <col min="531" max="531" width="10.77734375" style="167" customWidth="1"/>
    <col min="532" max="768" width="8.88671875" style="167"/>
    <col min="769" max="769" width="6" style="167" customWidth="1"/>
    <col min="770" max="770" width="28.44140625" style="167" customWidth="1"/>
    <col min="771" max="771" width="32.5546875" style="167" customWidth="1"/>
    <col min="772" max="772" width="11.88671875" style="167" customWidth="1"/>
    <col min="773" max="773" width="4.88671875" style="167" customWidth="1"/>
    <col min="774" max="774" width="4.6640625" style="167" customWidth="1"/>
    <col min="775" max="775" width="8" style="167" customWidth="1"/>
    <col min="776" max="776" width="3.88671875" style="167" customWidth="1"/>
    <col min="777" max="777" width="10.88671875" style="167" customWidth="1"/>
    <col min="778" max="778" width="2.77734375" style="167" customWidth="1"/>
    <col min="779" max="779" width="9.21875" style="167" customWidth="1"/>
    <col min="780" max="781" width="8.88671875" style="167"/>
    <col min="782" max="782" width="16.77734375" style="167" customWidth="1"/>
    <col min="783" max="786" width="8.88671875" style="167"/>
    <col min="787" max="787" width="10.77734375" style="167" customWidth="1"/>
    <col min="788" max="1024" width="8.88671875" style="167"/>
    <col min="1025" max="1025" width="6" style="167" customWidth="1"/>
    <col min="1026" max="1026" width="28.44140625" style="167" customWidth="1"/>
    <col min="1027" max="1027" width="32.5546875" style="167" customWidth="1"/>
    <col min="1028" max="1028" width="11.88671875" style="167" customWidth="1"/>
    <col min="1029" max="1029" width="4.88671875" style="167" customWidth="1"/>
    <col min="1030" max="1030" width="4.6640625" style="167" customWidth="1"/>
    <col min="1031" max="1031" width="8" style="167" customWidth="1"/>
    <col min="1032" max="1032" width="3.88671875" style="167" customWidth="1"/>
    <col min="1033" max="1033" width="10.88671875" style="167" customWidth="1"/>
    <col min="1034" max="1034" width="2.77734375" style="167" customWidth="1"/>
    <col min="1035" max="1035" width="9.21875" style="167" customWidth="1"/>
    <col min="1036" max="1037" width="8.88671875" style="167"/>
    <col min="1038" max="1038" width="16.77734375" style="167" customWidth="1"/>
    <col min="1039" max="1042" width="8.88671875" style="167"/>
    <col min="1043" max="1043" width="10.77734375" style="167" customWidth="1"/>
    <col min="1044" max="1280" width="8.88671875" style="167"/>
    <col min="1281" max="1281" width="6" style="167" customWidth="1"/>
    <col min="1282" max="1282" width="28.44140625" style="167" customWidth="1"/>
    <col min="1283" max="1283" width="32.5546875" style="167" customWidth="1"/>
    <col min="1284" max="1284" width="11.88671875" style="167" customWidth="1"/>
    <col min="1285" max="1285" width="4.88671875" style="167" customWidth="1"/>
    <col min="1286" max="1286" width="4.6640625" style="167" customWidth="1"/>
    <col min="1287" max="1287" width="8" style="167" customWidth="1"/>
    <col min="1288" max="1288" width="3.88671875" style="167" customWidth="1"/>
    <col min="1289" max="1289" width="10.88671875" style="167" customWidth="1"/>
    <col min="1290" max="1290" width="2.77734375" style="167" customWidth="1"/>
    <col min="1291" max="1291" width="9.21875" style="167" customWidth="1"/>
    <col min="1292" max="1293" width="8.88671875" style="167"/>
    <col min="1294" max="1294" width="16.77734375" style="167" customWidth="1"/>
    <col min="1295" max="1298" width="8.88671875" style="167"/>
    <col min="1299" max="1299" width="10.77734375" style="167" customWidth="1"/>
    <col min="1300" max="1536" width="8.88671875" style="167"/>
    <col min="1537" max="1537" width="6" style="167" customWidth="1"/>
    <col min="1538" max="1538" width="28.44140625" style="167" customWidth="1"/>
    <col min="1539" max="1539" width="32.5546875" style="167" customWidth="1"/>
    <col min="1540" max="1540" width="11.88671875" style="167" customWidth="1"/>
    <col min="1541" max="1541" width="4.88671875" style="167" customWidth="1"/>
    <col min="1542" max="1542" width="4.6640625" style="167" customWidth="1"/>
    <col min="1543" max="1543" width="8" style="167" customWidth="1"/>
    <col min="1544" max="1544" width="3.88671875" style="167" customWidth="1"/>
    <col min="1545" max="1545" width="10.88671875" style="167" customWidth="1"/>
    <col min="1546" max="1546" width="2.77734375" style="167" customWidth="1"/>
    <col min="1547" max="1547" width="9.21875" style="167" customWidth="1"/>
    <col min="1548" max="1549" width="8.88671875" style="167"/>
    <col min="1550" max="1550" width="16.77734375" style="167" customWidth="1"/>
    <col min="1551" max="1554" width="8.88671875" style="167"/>
    <col min="1555" max="1555" width="10.77734375" style="167" customWidth="1"/>
    <col min="1556" max="1792" width="8.88671875" style="167"/>
    <col min="1793" max="1793" width="6" style="167" customWidth="1"/>
    <col min="1794" max="1794" width="28.44140625" style="167" customWidth="1"/>
    <col min="1795" max="1795" width="32.5546875" style="167" customWidth="1"/>
    <col min="1796" max="1796" width="11.88671875" style="167" customWidth="1"/>
    <col min="1797" max="1797" width="4.88671875" style="167" customWidth="1"/>
    <col min="1798" max="1798" width="4.6640625" style="167" customWidth="1"/>
    <col min="1799" max="1799" width="8" style="167" customWidth="1"/>
    <col min="1800" max="1800" width="3.88671875" style="167" customWidth="1"/>
    <col min="1801" max="1801" width="10.88671875" style="167" customWidth="1"/>
    <col min="1802" max="1802" width="2.77734375" style="167" customWidth="1"/>
    <col min="1803" max="1803" width="9.21875" style="167" customWidth="1"/>
    <col min="1804" max="1805" width="8.88671875" style="167"/>
    <col min="1806" max="1806" width="16.77734375" style="167" customWidth="1"/>
    <col min="1807" max="1810" width="8.88671875" style="167"/>
    <col min="1811" max="1811" width="10.77734375" style="167" customWidth="1"/>
    <col min="1812" max="2048" width="8.88671875" style="167"/>
    <col min="2049" max="2049" width="6" style="167" customWidth="1"/>
    <col min="2050" max="2050" width="28.44140625" style="167" customWidth="1"/>
    <col min="2051" max="2051" width="32.5546875" style="167" customWidth="1"/>
    <col min="2052" max="2052" width="11.88671875" style="167" customWidth="1"/>
    <col min="2053" max="2053" width="4.88671875" style="167" customWidth="1"/>
    <col min="2054" max="2054" width="4.6640625" style="167" customWidth="1"/>
    <col min="2055" max="2055" width="8" style="167" customWidth="1"/>
    <col min="2056" max="2056" width="3.88671875" style="167" customWidth="1"/>
    <col min="2057" max="2057" width="10.88671875" style="167" customWidth="1"/>
    <col min="2058" max="2058" width="2.77734375" style="167" customWidth="1"/>
    <col min="2059" max="2059" width="9.21875" style="167" customWidth="1"/>
    <col min="2060" max="2061" width="8.88671875" style="167"/>
    <col min="2062" max="2062" width="16.77734375" style="167" customWidth="1"/>
    <col min="2063" max="2066" width="8.88671875" style="167"/>
    <col min="2067" max="2067" width="10.77734375" style="167" customWidth="1"/>
    <col min="2068" max="2304" width="8.88671875" style="167"/>
    <col min="2305" max="2305" width="6" style="167" customWidth="1"/>
    <col min="2306" max="2306" width="28.44140625" style="167" customWidth="1"/>
    <col min="2307" max="2307" width="32.5546875" style="167" customWidth="1"/>
    <col min="2308" max="2308" width="11.88671875" style="167" customWidth="1"/>
    <col min="2309" max="2309" width="4.88671875" style="167" customWidth="1"/>
    <col min="2310" max="2310" width="4.6640625" style="167" customWidth="1"/>
    <col min="2311" max="2311" width="8" style="167" customWidth="1"/>
    <col min="2312" max="2312" width="3.88671875" style="167" customWidth="1"/>
    <col min="2313" max="2313" width="10.88671875" style="167" customWidth="1"/>
    <col min="2314" max="2314" width="2.77734375" style="167" customWidth="1"/>
    <col min="2315" max="2315" width="9.21875" style="167" customWidth="1"/>
    <col min="2316" max="2317" width="8.88671875" style="167"/>
    <col min="2318" max="2318" width="16.77734375" style="167" customWidth="1"/>
    <col min="2319" max="2322" width="8.88671875" style="167"/>
    <col min="2323" max="2323" width="10.77734375" style="167" customWidth="1"/>
    <col min="2324" max="2560" width="8.88671875" style="167"/>
    <col min="2561" max="2561" width="6" style="167" customWidth="1"/>
    <col min="2562" max="2562" width="28.44140625" style="167" customWidth="1"/>
    <col min="2563" max="2563" width="32.5546875" style="167" customWidth="1"/>
    <col min="2564" max="2564" width="11.88671875" style="167" customWidth="1"/>
    <col min="2565" max="2565" width="4.88671875" style="167" customWidth="1"/>
    <col min="2566" max="2566" width="4.6640625" style="167" customWidth="1"/>
    <col min="2567" max="2567" width="8" style="167" customWidth="1"/>
    <col min="2568" max="2568" width="3.88671875" style="167" customWidth="1"/>
    <col min="2569" max="2569" width="10.88671875" style="167" customWidth="1"/>
    <col min="2570" max="2570" width="2.77734375" style="167" customWidth="1"/>
    <col min="2571" max="2571" width="9.21875" style="167" customWidth="1"/>
    <col min="2572" max="2573" width="8.88671875" style="167"/>
    <col min="2574" max="2574" width="16.77734375" style="167" customWidth="1"/>
    <col min="2575" max="2578" width="8.88671875" style="167"/>
    <col min="2579" max="2579" width="10.77734375" style="167" customWidth="1"/>
    <col min="2580" max="2816" width="8.88671875" style="167"/>
    <col min="2817" max="2817" width="6" style="167" customWidth="1"/>
    <col min="2818" max="2818" width="28.44140625" style="167" customWidth="1"/>
    <col min="2819" max="2819" width="32.5546875" style="167" customWidth="1"/>
    <col min="2820" max="2820" width="11.88671875" style="167" customWidth="1"/>
    <col min="2821" max="2821" width="4.88671875" style="167" customWidth="1"/>
    <col min="2822" max="2822" width="4.6640625" style="167" customWidth="1"/>
    <col min="2823" max="2823" width="8" style="167" customWidth="1"/>
    <col min="2824" max="2824" width="3.88671875" style="167" customWidth="1"/>
    <col min="2825" max="2825" width="10.88671875" style="167" customWidth="1"/>
    <col min="2826" max="2826" width="2.77734375" style="167" customWidth="1"/>
    <col min="2827" max="2827" width="9.21875" style="167" customWidth="1"/>
    <col min="2828" max="2829" width="8.88671875" style="167"/>
    <col min="2830" max="2830" width="16.77734375" style="167" customWidth="1"/>
    <col min="2831" max="2834" width="8.88671875" style="167"/>
    <col min="2835" max="2835" width="10.77734375" style="167" customWidth="1"/>
    <col min="2836" max="3072" width="8.88671875" style="167"/>
    <col min="3073" max="3073" width="6" style="167" customWidth="1"/>
    <col min="3074" max="3074" width="28.44140625" style="167" customWidth="1"/>
    <col min="3075" max="3075" width="32.5546875" style="167" customWidth="1"/>
    <col min="3076" max="3076" width="11.88671875" style="167" customWidth="1"/>
    <col min="3077" max="3077" width="4.88671875" style="167" customWidth="1"/>
    <col min="3078" max="3078" width="4.6640625" style="167" customWidth="1"/>
    <col min="3079" max="3079" width="8" style="167" customWidth="1"/>
    <col min="3080" max="3080" width="3.88671875" style="167" customWidth="1"/>
    <col min="3081" max="3081" width="10.88671875" style="167" customWidth="1"/>
    <col min="3082" max="3082" width="2.77734375" style="167" customWidth="1"/>
    <col min="3083" max="3083" width="9.21875" style="167" customWidth="1"/>
    <col min="3084" max="3085" width="8.88671875" style="167"/>
    <col min="3086" max="3086" width="16.77734375" style="167" customWidth="1"/>
    <col min="3087" max="3090" width="8.88671875" style="167"/>
    <col min="3091" max="3091" width="10.77734375" style="167" customWidth="1"/>
    <col min="3092" max="3328" width="8.88671875" style="167"/>
    <col min="3329" max="3329" width="6" style="167" customWidth="1"/>
    <col min="3330" max="3330" width="28.44140625" style="167" customWidth="1"/>
    <col min="3331" max="3331" width="32.5546875" style="167" customWidth="1"/>
    <col min="3332" max="3332" width="11.88671875" style="167" customWidth="1"/>
    <col min="3333" max="3333" width="4.88671875" style="167" customWidth="1"/>
    <col min="3334" max="3334" width="4.6640625" style="167" customWidth="1"/>
    <col min="3335" max="3335" width="8" style="167" customWidth="1"/>
    <col min="3336" max="3336" width="3.88671875" style="167" customWidth="1"/>
    <col min="3337" max="3337" width="10.88671875" style="167" customWidth="1"/>
    <col min="3338" max="3338" width="2.77734375" style="167" customWidth="1"/>
    <col min="3339" max="3339" width="9.21875" style="167" customWidth="1"/>
    <col min="3340" max="3341" width="8.88671875" style="167"/>
    <col min="3342" max="3342" width="16.77734375" style="167" customWidth="1"/>
    <col min="3343" max="3346" width="8.88671875" style="167"/>
    <col min="3347" max="3347" width="10.77734375" style="167" customWidth="1"/>
    <col min="3348" max="3584" width="8.88671875" style="167"/>
    <col min="3585" max="3585" width="6" style="167" customWidth="1"/>
    <col min="3586" max="3586" width="28.44140625" style="167" customWidth="1"/>
    <col min="3587" max="3587" width="32.5546875" style="167" customWidth="1"/>
    <col min="3588" max="3588" width="11.88671875" style="167" customWidth="1"/>
    <col min="3589" max="3589" width="4.88671875" style="167" customWidth="1"/>
    <col min="3590" max="3590" width="4.6640625" style="167" customWidth="1"/>
    <col min="3591" max="3591" width="8" style="167" customWidth="1"/>
    <col min="3592" max="3592" width="3.88671875" style="167" customWidth="1"/>
    <col min="3593" max="3593" width="10.88671875" style="167" customWidth="1"/>
    <col min="3594" max="3594" width="2.77734375" style="167" customWidth="1"/>
    <col min="3595" max="3595" width="9.21875" style="167" customWidth="1"/>
    <col min="3596" max="3597" width="8.88671875" style="167"/>
    <col min="3598" max="3598" width="16.77734375" style="167" customWidth="1"/>
    <col min="3599" max="3602" width="8.88671875" style="167"/>
    <col min="3603" max="3603" width="10.77734375" style="167" customWidth="1"/>
    <col min="3604" max="3840" width="8.88671875" style="167"/>
    <col min="3841" max="3841" width="6" style="167" customWidth="1"/>
    <col min="3842" max="3842" width="28.44140625" style="167" customWidth="1"/>
    <col min="3843" max="3843" width="32.5546875" style="167" customWidth="1"/>
    <col min="3844" max="3844" width="11.88671875" style="167" customWidth="1"/>
    <col min="3845" max="3845" width="4.88671875" style="167" customWidth="1"/>
    <col min="3846" max="3846" width="4.6640625" style="167" customWidth="1"/>
    <col min="3847" max="3847" width="8" style="167" customWidth="1"/>
    <col min="3848" max="3848" width="3.88671875" style="167" customWidth="1"/>
    <col min="3849" max="3849" width="10.88671875" style="167" customWidth="1"/>
    <col min="3850" max="3850" width="2.77734375" style="167" customWidth="1"/>
    <col min="3851" max="3851" width="9.21875" style="167" customWidth="1"/>
    <col min="3852" max="3853" width="8.88671875" style="167"/>
    <col min="3854" max="3854" width="16.77734375" style="167" customWidth="1"/>
    <col min="3855" max="3858" width="8.88671875" style="167"/>
    <col min="3859" max="3859" width="10.77734375" style="167" customWidth="1"/>
    <col min="3860" max="4096" width="8.88671875" style="167"/>
    <col min="4097" max="4097" width="6" style="167" customWidth="1"/>
    <col min="4098" max="4098" width="28.44140625" style="167" customWidth="1"/>
    <col min="4099" max="4099" width="32.5546875" style="167" customWidth="1"/>
    <col min="4100" max="4100" width="11.88671875" style="167" customWidth="1"/>
    <col min="4101" max="4101" width="4.88671875" style="167" customWidth="1"/>
    <col min="4102" max="4102" width="4.6640625" style="167" customWidth="1"/>
    <col min="4103" max="4103" width="8" style="167" customWidth="1"/>
    <col min="4104" max="4104" width="3.88671875" style="167" customWidth="1"/>
    <col min="4105" max="4105" width="10.88671875" style="167" customWidth="1"/>
    <col min="4106" max="4106" width="2.77734375" style="167" customWidth="1"/>
    <col min="4107" max="4107" width="9.21875" style="167" customWidth="1"/>
    <col min="4108" max="4109" width="8.88671875" style="167"/>
    <col min="4110" max="4110" width="16.77734375" style="167" customWidth="1"/>
    <col min="4111" max="4114" width="8.88671875" style="167"/>
    <col min="4115" max="4115" width="10.77734375" style="167" customWidth="1"/>
    <col min="4116" max="4352" width="8.88671875" style="167"/>
    <col min="4353" max="4353" width="6" style="167" customWidth="1"/>
    <col min="4354" max="4354" width="28.44140625" style="167" customWidth="1"/>
    <col min="4355" max="4355" width="32.5546875" style="167" customWidth="1"/>
    <col min="4356" max="4356" width="11.88671875" style="167" customWidth="1"/>
    <col min="4357" max="4357" width="4.88671875" style="167" customWidth="1"/>
    <col min="4358" max="4358" width="4.6640625" style="167" customWidth="1"/>
    <col min="4359" max="4359" width="8" style="167" customWidth="1"/>
    <col min="4360" max="4360" width="3.88671875" style="167" customWidth="1"/>
    <col min="4361" max="4361" width="10.88671875" style="167" customWidth="1"/>
    <col min="4362" max="4362" width="2.77734375" style="167" customWidth="1"/>
    <col min="4363" max="4363" width="9.21875" style="167" customWidth="1"/>
    <col min="4364" max="4365" width="8.88671875" style="167"/>
    <col min="4366" max="4366" width="16.77734375" style="167" customWidth="1"/>
    <col min="4367" max="4370" width="8.88671875" style="167"/>
    <col min="4371" max="4371" width="10.77734375" style="167" customWidth="1"/>
    <col min="4372" max="4608" width="8.88671875" style="167"/>
    <col min="4609" max="4609" width="6" style="167" customWidth="1"/>
    <col min="4610" max="4610" width="28.44140625" style="167" customWidth="1"/>
    <col min="4611" max="4611" width="32.5546875" style="167" customWidth="1"/>
    <col min="4612" max="4612" width="11.88671875" style="167" customWidth="1"/>
    <col min="4613" max="4613" width="4.88671875" style="167" customWidth="1"/>
    <col min="4614" max="4614" width="4.6640625" style="167" customWidth="1"/>
    <col min="4615" max="4615" width="8" style="167" customWidth="1"/>
    <col min="4616" max="4616" width="3.88671875" style="167" customWidth="1"/>
    <col min="4617" max="4617" width="10.88671875" style="167" customWidth="1"/>
    <col min="4618" max="4618" width="2.77734375" style="167" customWidth="1"/>
    <col min="4619" max="4619" width="9.21875" style="167" customWidth="1"/>
    <col min="4620" max="4621" width="8.88671875" style="167"/>
    <col min="4622" max="4622" width="16.77734375" style="167" customWidth="1"/>
    <col min="4623" max="4626" width="8.88671875" style="167"/>
    <col min="4627" max="4627" width="10.77734375" style="167" customWidth="1"/>
    <col min="4628" max="4864" width="8.88671875" style="167"/>
    <col min="4865" max="4865" width="6" style="167" customWidth="1"/>
    <col min="4866" max="4866" width="28.44140625" style="167" customWidth="1"/>
    <col min="4867" max="4867" width="32.5546875" style="167" customWidth="1"/>
    <col min="4868" max="4868" width="11.88671875" style="167" customWidth="1"/>
    <col min="4869" max="4869" width="4.88671875" style="167" customWidth="1"/>
    <col min="4870" max="4870" width="4.6640625" style="167" customWidth="1"/>
    <col min="4871" max="4871" width="8" style="167" customWidth="1"/>
    <col min="4872" max="4872" width="3.88671875" style="167" customWidth="1"/>
    <col min="4873" max="4873" width="10.88671875" style="167" customWidth="1"/>
    <col min="4874" max="4874" width="2.77734375" style="167" customWidth="1"/>
    <col min="4875" max="4875" width="9.21875" style="167" customWidth="1"/>
    <col min="4876" max="4877" width="8.88671875" style="167"/>
    <col min="4878" max="4878" width="16.77734375" style="167" customWidth="1"/>
    <col min="4879" max="4882" width="8.88671875" style="167"/>
    <col min="4883" max="4883" width="10.77734375" style="167" customWidth="1"/>
    <col min="4884" max="5120" width="8.88671875" style="167"/>
    <col min="5121" max="5121" width="6" style="167" customWidth="1"/>
    <col min="5122" max="5122" width="28.44140625" style="167" customWidth="1"/>
    <col min="5123" max="5123" width="32.5546875" style="167" customWidth="1"/>
    <col min="5124" max="5124" width="11.88671875" style="167" customWidth="1"/>
    <col min="5125" max="5125" width="4.88671875" style="167" customWidth="1"/>
    <col min="5126" max="5126" width="4.6640625" style="167" customWidth="1"/>
    <col min="5127" max="5127" width="8" style="167" customWidth="1"/>
    <col min="5128" max="5128" width="3.88671875" style="167" customWidth="1"/>
    <col min="5129" max="5129" width="10.88671875" style="167" customWidth="1"/>
    <col min="5130" max="5130" width="2.77734375" style="167" customWidth="1"/>
    <col min="5131" max="5131" width="9.21875" style="167" customWidth="1"/>
    <col min="5132" max="5133" width="8.88671875" style="167"/>
    <col min="5134" max="5134" width="16.77734375" style="167" customWidth="1"/>
    <col min="5135" max="5138" width="8.88671875" style="167"/>
    <col min="5139" max="5139" width="10.77734375" style="167" customWidth="1"/>
    <col min="5140" max="5376" width="8.88671875" style="167"/>
    <col min="5377" max="5377" width="6" style="167" customWidth="1"/>
    <col min="5378" max="5378" width="28.44140625" style="167" customWidth="1"/>
    <col min="5379" max="5379" width="32.5546875" style="167" customWidth="1"/>
    <col min="5380" max="5380" width="11.88671875" style="167" customWidth="1"/>
    <col min="5381" max="5381" width="4.88671875" style="167" customWidth="1"/>
    <col min="5382" max="5382" width="4.6640625" style="167" customWidth="1"/>
    <col min="5383" max="5383" width="8" style="167" customWidth="1"/>
    <col min="5384" max="5384" width="3.88671875" style="167" customWidth="1"/>
    <col min="5385" max="5385" width="10.88671875" style="167" customWidth="1"/>
    <col min="5386" max="5386" width="2.77734375" style="167" customWidth="1"/>
    <col min="5387" max="5387" width="9.21875" style="167" customWidth="1"/>
    <col min="5388" max="5389" width="8.88671875" style="167"/>
    <col min="5390" max="5390" width="16.77734375" style="167" customWidth="1"/>
    <col min="5391" max="5394" width="8.88671875" style="167"/>
    <col min="5395" max="5395" width="10.77734375" style="167" customWidth="1"/>
    <col min="5396" max="5632" width="8.88671875" style="167"/>
    <col min="5633" max="5633" width="6" style="167" customWidth="1"/>
    <col min="5634" max="5634" width="28.44140625" style="167" customWidth="1"/>
    <col min="5635" max="5635" width="32.5546875" style="167" customWidth="1"/>
    <col min="5636" max="5636" width="11.88671875" style="167" customWidth="1"/>
    <col min="5637" max="5637" width="4.88671875" style="167" customWidth="1"/>
    <col min="5638" max="5638" width="4.6640625" style="167" customWidth="1"/>
    <col min="5639" max="5639" width="8" style="167" customWidth="1"/>
    <col min="5640" max="5640" width="3.88671875" style="167" customWidth="1"/>
    <col min="5641" max="5641" width="10.88671875" style="167" customWidth="1"/>
    <col min="5642" max="5642" width="2.77734375" style="167" customWidth="1"/>
    <col min="5643" max="5643" width="9.21875" style="167" customWidth="1"/>
    <col min="5644" max="5645" width="8.88671875" style="167"/>
    <col min="5646" max="5646" width="16.77734375" style="167" customWidth="1"/>
    <col min="5647" max="5650" width="8.88671875" style="167"/>
    <col min="5651" max="5651" width="10.77734375" style="167" customWidth="1"/>
    <col min="5652" max="5888" width="8.88671875" style="167"/>
    <col min="5889" max="5889" width="6" style="167" customWidth="1"/>
    <col min="5890" max="5890" width="28.44140625" style="167" customWidth="1"/>
    <col min="5891" max="5891" width="32.5546875" style="167" customWidth="1"/>
    <col min="5892" max="5892" width="11.88671875" style="167" customWidth="1"/>
    <col min="5893" max="5893" width="4.88671875" style="167" customWidth="1"/>
    <col min="5894" max="5894" width="4.6640625" style="167" customWidth="1"/>
    <col min="5895" max="5895" width="8" style="167" customWidth="1"/>
    <col min="5896" max="5896" width="3.88671875" style="167" customWidth="1"/>
    <col min="5897" max="5897" width="10.88671875" style="167" customWidth="1"/>
    <col min="5898" max="5898" width="2.77734375" style="167" customWidth="1"/>
    <col min="5899" max="5899" width="9.21875" style="167" customWidth="1"/>
    <col min="5900" max="5901" width="8.88671875" style="167"/>
    <col min="5902" max="5902" width="16.77734375" style="167" customWidth="1"/>
    <col min="5903" max="5906" width="8.88671875" style="167"/>
    <col min="5907" max="5907" width="10.77734375" style="167" customWidth="1"/>
    <col min="5908" max="6144" width="8.88671875" style="167"/>
    <col min="6145" max="6145" width="6" style="167" customWidth="1"/>
    <col min="6146" max="6146" width="28.44140625" style="167" customWidth="1"/>
    <col min="6147" max="6147" width="32.5546875" style="167" customWidth="1"/>
    <col min="6148" max="6148" width="11.88671875" style="167" customWidth="1"/>
    <col min="6149" max="6149" width="4.88671875" style="167" customWidth="1"/>
    <col min="6150" max="6150" width="4.6640625" style="167" customWidth="1"/>
    <col min="6151" max="6151" width="8" style="167" customWidth="1"/>
    <col min="6152" max="6152" width="3.88671875" style="167" customWidth="1"/>
    <col min="6153" max="6153" width="10.88671875" style="167" customWidth="1"/>
    <col min="6154" max="6154" width="2.77734375" style="167" customWidth="1"/>
    <col min="6155" max="6155" width="9.21875" style="167" customWidth="1"/>
    <col min="6156" max="6157" width="8.88671875" style="167"/>
    <col min="6158" max="6158" width="16.77734375" style="167" customWidth="1"/>
    <col min="6159" max="6162" width="8.88671875" style="167"/>
    <col min="6163" max="6163" width="10.77734375" style="167" customWidth="1"/>
    <col min="6164" max="6400" width="8.88671875" style="167"/>
    <col min="6401" max="6401" width="6" style="167" customWidth="1"/>
    <col min="6402" max="6402" width="28.44140625" style="167" customWidth="1"/>
    <col min="6403" max="6403" width="32.5546875" style="167" customWidth="1"/>
    <col min="6404" max="6404" width="11.88671875" style="167" customWidth="1"/>
    <col min="6405" max="6405" width="4.88671875" style="167" customWidth="1"/>
    <col min="6406" max="6406" width="4.6640625" style="167" customWidth="1"/>
    <col min="6407" max="6407" width="8" style="167" customWidth="1"/>
    <col min="6408" max="6408" width="3.88671875" style="167" customWidth="1"/>
    <col min="6409" max="6409" width="10.88671875" style="167" customWidth="1"/>
    <col min="6410" max="6410" width="2.77734375" style="167" customWidth="1"/>
    <col min="6411" max="6411" width="9.21875" style="167" customWidth="1"/>
    <col min="6412" max="6413" width="8.88671875" style="167"/>
    <col min="6414" max="6414" width="16.77734375" style="167" customWidth="1"/>
    <col min="6415" max="6418" width="8.88671875" style="167"/>
    <col min="6419" max="6419" width="10.77734375" style="167" customWidth="1"/>
    <col min="6420" max="6656" width="8.88671875" style="167"/>
    <col min="6657" max="6657" width="6" style="167" customWidth="1"/>
    <col min="6658" max="6658" width="28.44140625" style="167" customWidth="1"/>
    <col min="6659" max="6659" width="32.5546875" style="167" customWidth="1"/>
    <col min="6660" max="6660" width="11.88671875" style="167" customWidth="1"/>
    <col min="6661" max="6661" width="4.88671875" style="167" customWidth="1"/>
    <col min="6662" max="6662" width="4.6640625" style="167" customWidth="1"/>
    <col min="6663" max="6663" width="8" style="167" customWidth="1"/>
    <col min="6664" max="6664" width="3.88671875" style="167" customWidth="1"/>
    <col min="6665" max="6665" width="10.88671875" style="167" customWidth="1"/>
    <col min="6666" max="6666" width="2.77734375" style="167" customWidth="1"/>
    <col min="6667" max="6667" width="9.21875" style="167" customWidth="1"/>
    <col min="6668" max="6669" width="8.88671875" style="167"/>
    <col min="6670" max="6670" width="16.77734375" style="167" customWidth="1"/>
    <col min="6671" max="6674" width="8.88671875" style="167"/>
    <col min="6675" max="6675" width="10.77734375" style="167" customWidth="1"/>
    <col min="6676" max="6912" width="8.88671875" style="167"/>
    <col min="6913" max="6913" width="6" style="167" customWidth="1"/>
    <col min="6914" max="6914" width="28.44140625" style="167" customWidth="1"/>
    <col min="6915" max="6915" width="32.5546875" style="167" customWidth="1"/>
    <col min="6916" max="6916" width="11.88671875" style="167" customWidth="1"/>
    <col min="6917" max="6917" width="4.88671875" style="167" customWidth="1"/>
    <col min="6918" max="6918" width="4.6640625" style="167" customWidth="1"/>
    <col min="6919" max="6919" width="8" style="167" customWidth="1"/>
    <col min="6920" max="6920" width="3.88671875" style="167" customWidth="1"/>
    <col min="6921" max="6921" width="10.88671875" style="167" customWidth="1"/>
    <col min="6922" max="6922" width="2.77734375" style="167" customWidth="1"/>
    <col min="6923" max="6923" width="9.21875" style="167" customWidth="1"/>
    <col min="6924" max="6925" width="8.88671875" style="167"/>
    <col min="6926" max="6926" width="16.77734375" style="167" customWidth="1"/>
    <col min="6927" max="6930" width="8.88671875" style="167"/>
    <col min="6931" max="6931" width="10.77734375" style="167" customWidth="1"/>
    <col min="6932" max="7168" width="8.88671875" style="167"/>
    <col min="7169" max="7169" width="6" style="167" customWidth="1"/>
    <col min="7170" max="7170" width="28.44140625" style="167" customWidth="1"/>
    <col min="7171" max="7171" width="32.5546875" style="167" customWidth="1"/>
    <col min="7172" max="7172" width="11.88671875" style="167" customWidth="1"/>
    <col min="7173" max="7173" width="4.88671875" style="167" customWidth="1"/>
    <col min="7174" max="7174" width="4.6640625" style="167" customWidth="1"/>
    <col min="7175" max="7175" width="8" style="167" customWidth="1"/>
    <col min="7176" max="7176" width="3.88671875" style="167" customWidth="1"/>
    <col min="7177" max="7177" width="10.88671875" style="167" customWidth="1"/>
    <col min="7178" max="7178" width="2.77734375" style="167" customWidth="1"/>
    <col min="7179" max="7179" width="9.21875" style="167" customWidth="1"/>
    <col min="7180" max="7181" width="8.88671875" style="167"/>
    <col min="7182" max="7182" width="16.77734375" style="167" customWidth="1"/>
    <col min="7183" max="7186" width="8.88671875" style="167"/>
    <col min="7187" max="7187" width="10.77734375" style="167" customWidth="1"/>
    <col min="7188" max="7424" width="8.88671875" style="167"/>
    <col min="7425" max="7425" width="6" style="167" customWidth="1"/>
    <col min="7426" max="7426" width="28.44140625" style="167" customWidth="1"/>
    <col min="7427" max="7427" width="32.5546875" style="167" customWidth="1"/>
    <col min="7428" max="7428" width="11.88671875" style="167" customWidth="1"/>
    <col min="7429" max="7429" width="4.88671875" style="167" customWidth="1"/>
    <col min="7430" max="7430" width="4.6640625" style="167" customWidth="1"/>
    <col min="7431" max="7431" width="8" style="167" customWidth="1"/>
    <col min="7432" max="7432" width="3.88671875" style="167" customWidth="1"/>
    <col min="7433" max="7433" width="10.88671875" style="167" customWidth="1"/>
    <col min="7434" max="7434" width="2.77734375" style="167" customWidth="1"/>
    <col min="7435" max="7435" width="9.21875" style="167" customWidth="1"/>
    <col min="7436" max="7437" width="8.88671875" style="167"/>
    <col min="7438" max="7438" width="16.77734375" style="167" customWidth="1"/>
    <col min="7439" max="7442" width="8.88671875" style="167"/>
    <col min="7443" max="7443" width="10.77734375" style="167" customWidth="1"/>
    <col min="7444" max="7680" width="8.88671875" style="167"/>
    <col min="7681" max="7681" width="6" style="167" customWidth="1"/>
    <col min="7682" max="7682" width="28.44140625" style="167" customWidth="1"/>
    <col min="7683" max="7683" width="32.5546875" style="167" customWidth="1"/>
    <col min="7684" max="7684" width="11.88671875" style="167" customWidth="1"/>
    <col min="7685" max="7685" width="4.88671875" style="167" customWidth="1"/>
    <col min="7686" max="7686" width="4.6640625" style="167" customWidth="1"/>
    <col min="7687" max="7687" width="8" style="167" customWidth="1"/>
    <col min="7688" max="7688" width="3.88671875" style="167" customWidth="1"/>
    <col min="7689" max="7689" width="10.88671875" style="167" customWidth="1"/>
    <col min="7690" max="7690" width="2.77734375" style="167" customWidth="1"/>
    <col min="7691" max="7691" width="9.21875" style="167" customWidth="1"/>
    <col min="7692" max="7693" width="8.88671875" style="167"/>
    <col min="7694" max="7694" width="16.77734375" style="167" customWidth="1"/>
    <col min="7695" max="7698" width="8.88671875" style="167"/>
    <col min="7699" max="7699" width="10.77734375" style="167" customWidth="1"/>
    <col min="7700" max="7936" width="8.88671875" style="167"/>
    <col min="7937" max="7937" width="6" style="167" customWidth="1"/>
    <col min="7938" max="7938" width="28.44140625" style="167" customWidth="1"/>
    <col min="7939" max="7939" width="32.5546875" style="167" customWidth="1"/>
    <col min="7940" max="7940" width="11.88671875" style="167" customWidth="1"/>
    <col min="7941" max="7941" width="4.88671875" style="167" customWidth="1"/>
    <col min="7942" max="7942" width="4.6640625" style="167" customWidth="1"/>
    <col min="7943" max="7943" width="8" style="167" customWidth="1"/>
    <col min="7944" max="7944" width="3.88671875" style="167" customWidth="1"/>
    <col min="7945" max="7945" width="10.88671875" style="167" customWidth="1"/>
    <col min="7946" max="7946" width="2.77734375" style="167" customWidth="1"/>
    <col min="7947" max="7947" width="9.21875" style="167" customWidth="1"/>
    <col min="7948" max="7949" width="8.88671875" style="167"/>
    <col min="7950" max="7950" width="16.77734375" style="167" customWidth="1"/>
    <col min="7951" max="7954" width="8.88671875" style="167"/>
    <col min="7955" max="7955" width="10.77734375" style="167" customWidth="1"/>
    <col min="7956" max="8192" width="8.88671875" style="167"/>
    <col min="8193" max="8193" width="6" style="167" customWidth="1"/>
    <col min="8194" max="8194" width="28.44140625" style="167" customWidth="1"/>
    <col min="8195" max="8195" width="32.5546875" style="167" customWidth="1"/>
    <col min="8196" max="8196" width="11.88671875" style="167" customWidth="1"/>
    <col min="8197" max="8197" width="4.88671875" style="167" customWidth="1"/>
    <col min="8198" max="8198" width="4.6640625" style="167" customWidth="1"/>
    <col min="8199" max="8199" width="8" style="167" customWidth="1"/>
    <col min="8200" max="8200" width="3.88671875" style="167" customWidth="1"/>
    <col min="8201" max="8201" width="10.88671875" style="167" customWidth="1"/>
    <col min="8202" max="8202" width="2.77734375" style="167" customWidth="1"/>
    <col min="8203" max="8203" width="9.21875" style="167" customWidth="1"/>
    <col min="8204" max="8205" width="8.88671875" style="167"/>
    <col min="8206" max="8206" width="16.77734375" style="167" customWidth="1"/>
    <col min="8207" max="8210" width="8.88671875" style="167"/>
    <col min="8211" max="8211" width="10.77734375" style="167" customWidth="1"/>
    <col min="8212" max="8448" width="8.88671875" style="167"/>
    <col min="8449" max="8449" width="6" style="167" customWidth="1"/>
    <col min="8450" max="8450" width="28.44140625" style="167" customWidth="1"/>
    <col min="8451" max="8451" width="32.5546875" style="167" customWidth="1"/>
    <col min="8452" max="8452" width="11.88671875" style="167" customWidth="1"/>
    <col min="8453" max="8453" width="4.88671875" style="167" customWidth="1"/>
    <col min="8454" max="8454" width="4.6640625" style="167" customWidth="1"/>
    <col min="8455" max="8455" width="8" style="167" customWidth="1"/>
    <col min="8456" max="8456" width="3.88671875" style="167" customWidth="1"/>
    <col min="8457" max="8457" width="10.88671875" style="167" customWidth="1"/>
    <col min="8458" max="8458" width="2.77734375" style="167" customWidth="1"/>
    <col min="8459" max="8459" width="9.21875" style="167" customWidth="1"/>
    <col min="8460" max="8461" width="8.88671875" style="167"/>
    <col min="8462" max="8462" width="16.77734375" style="167" customWidth="1"/>
    <col min="8463" max="8466" width="8.88671875" style="167"/>
    <col min="8467" max="8467" width="10.77734375" style="167" customWidth="1"/>
    <col min="8468" max="8704" width="8.88671875" style="167"/>
    <col min="8705" max="8705" width="6" style="167" customWidth="1"/>
    <col min="8706" max="8706" width="28.44140625" style="167" customWidth="1"/>
    <col min="8707" max="8707" width="32.5546875" style="167" customWidth="1"/>
    <col min="8708" max="8708" width="11.88671875" style="167" customWidth="1"/>
    <col min="8709" max="8709" width="4.88671875" style="167" customWidth="1"/>
    <col min="8710" max="8710" width="4.6640625" style="167" customWidth="1"/>
    <col min="8711" max="8711" width="8" style="167" customWidth="1"/>
    <col min="8712" max="8712" width="3.88671875" style="167" customWidth="1"/>
    <col min="8713" max="8713" width="10.88671875" style="167" customWidth="1"/>
    <col min="8714" max="8714" width="2.77734375" style="167" customWidth="1"/>
    <col min="8715" max="8715" width="9.21875" style="167" customWidth="1"/>
    <col min="8716" max="8717" width="8.88671875" style="167"/>
    <col min="8718" max="8718" width="16.77734375" style="167" customWidth="1"/>
    <col min="8719" max="8722" width="8.88671875" style="167"/>
    <col min="8723" max="8723" width="10.77734375" style="167" customWidth="1"/>
    <col min="8724" max="8960" width="8.88671875" style="167"/>
    <col min="8961" max="8961" width="6" style="167" customWidth="1"/>
    <col min="8962" max="8962" width="28.44140625" style="167" customWidth="1"/>
    <col min="8963" max="8963" width="32.5546875" style="167" customWidth="1"/>
    <col min="8964" max="8964" width="11.88671875" style="167" customWidth="1"/>
    <col min="8965" max="8965" width="4.88671875" style="167" customWidth="1"/>
    <col min="8966" max="8966" width="4.6640625" style="167" customWidth="1"/>
    <col min="8967" max="8967" width="8" style="167" customWidth="1"/>
    <col min="8968" max="8968" width="3.88671875" style="167" customWidth="1"/>
    <col min="8969" max="8969" width="10.88671875" style="167" customWidth="1"/>
    <col min="8970" max="8970" width="2.77734375" style="167" customWidth="1"/>
    <col min="8971" max="8971" width="9.21875" style="167" customWidth="1"/>
    <col min="8972" max="8973" width="8.88671875" style="167"/>
    <col min="8974" max="8974" width="16.77734375" style="167" customWidth="1"/>
    <col min="8975" max="8978" width="8.88671875" style="167"/>
    <col min="8979" max="8979" width="10.77734375" style="167" customWidth="1"/>
    <col min="8980" max="9216" width="8.88671875" style="167"/>
    <col min="9217" max="9217" width="6" style="167" customWidth="1"/>
    <col min="9218" max="9218" width="28.44140625" style="167" customWidth="1"/>
    <col min="9219" max="9219" width="32.5546875" style="167" customWidth="1"/>
    <col min="9220" max="9220" width="11.88671875" style="167" customWidth="1"/>
    <col min="9221" max="9221" width="4.88671875" style="167" customWidth="1"/>
    <col min="9222" max="9222" width="4.6640625" style="167" customWidth="1"/>
    <col min="9223" max="9223" width="8" style="167" customWidth="1"/>
    <col min="9224" max="9224" width="3.88671875" style="167" customWidth="1"/>
    <col min="9225" max="9225" width="10.88671875" style="167" customWidth="1"/>
    <col min="9226" max="9226" width="2.77734375" style="167" customWidth="1"/>
    <col min="9227" max="9227" width="9.21875" style="167" customWidth="1"/>
    <col min="9228" max="9229" width="8.88671875" style="167"/>
    <col min="9230" max="9230" width="16.77734375" style="167" customWidth="1"/>
    <col min="9231" max="9234" width="8.88671875" style="167"/>
    <col min="9235" max="9235" width="10.77734375" style="167" customWidth="1"/>
    <col min="9236" max="9472" width="8.88671875" style="167"/>
    <col min="9473" max="9473" width="6" style="167" customWidth="1"/>
    <col min="9474" max="9474" width="28.44140625" style="167" customWidth="1"/>
    <col min="9475" max="9475" width="32.5546875" style="167" customWidth="1"/>
    <col min="9476" max="9476" width="11.88671875" style="167" customWidth="1"/>
    <col min="9477" max="9477" width="4.88671875" style="167" customWidth="1"/>
    <col min="9478" max="9478" width="4.6640625" style="167" customWidth="1"/>
    <col min="9479" max="9479" width="8" style="167" customWidth="1"/>
    <col min="9480" max="9480" width="3.88671875" style="167" customWidth="1"/>
    <col min="9481" max="9481" width="10.88671875" style="167" customWidth="1"/>
    <col min="9482" max="9482" width="2.77734375" style="167" customWidth="1"/>
    <col min="9483" max="9483" width="9.21875" style="167" customWidth="1"/>
    <col min="9484" max="9485" width="8.88671875" style="167"/>
    <col min="9486" max="9486" width="16.77734375" style="167" customWidth="1"/>
    <col min="9487" max="9490" width="8.88671875" style="167"/>
    <col min="9491" max="9491" width="10.77734375" style="167" customWidth="1"/>
    <col min="9492" max="9728" width="8.88671875" style="167"/>
    <col min="9729" max="9729" width="6" style="167" customWidth="1"/>
    <col min="9730" max="9730" width="28.44140625" style="167" customWidth="1"/>
    <col min="9731" max="9731" width="32.5546875" style="167" customWidth="1"/>
    <col min="9732" max="9732" width="11.88671875" style="167" customWidth="1"/>
    <col min="9733" max="9733" width="4.88671875" style="167" customWidth="1"/>
    <col min="9734" max="9734" width="4.6640625" style="167" customWidth="1"/>
    <col min="9735" max="9735" width="8" style="167" customWidth="1"/>
    <col min="9736" max="9736" width="3.88671875" style="167" customWidth="1"/>
    <col min="9737" max="9737" width="10.88671875" style="167" customWidth="1"/>
    <col min="9738" max="9738" width="2.77734375" style="167" customWidth="1"/>
    <col min="9739" max="9739" width="9.21875" style="167" customWidth="1"/>
    <col min="9740" max="9741" width="8.88671875" style="167"/>
    <col min="9742" max="9742" width="16.77734375" style="167" customWidth="1"/>
    <col min="9743" max="9746" width="8.88671875" style="167"/>
    <col min="9747" max="9747" width="10.77734375" style="167" customWidth="1"/>
    <col min="9748" max="9984" width="8.88671875" style="167"/>
    <col min="9985" max="9985" width="6" style="167" customWidth="1"/>
    <col min="9986" max="9986" width="28.44140625" style="167" customWidth="1"/>
    <col min="9987" max="9987" width="32.5546875" style="167" customWidth="1"/>
    <col min="9988" max="9988" width="11.88671875" style="167" customWidth="1"/>
    <col min="9989" max="9989" width="4.88671875" style="167" customWidth="1"/>
    <col min="9990" max="9990" width="4.6640625" style="167" customWidth="1"/>
    <col min="9991" max="9991" width="8" style="167" customWidth="1"/>
    <col min="9992" max="9992" width="3.88671875" style="167" customWidth="1"/>
    <col min="9993" max="9993" width="10.88671875" style="167" customWidth="1"/>
    <col min="9994" max="9994" width="2.77734375" style="167" customWidth="1"/>
    <col min="9995" max="9995" width="9.21875" style="167" customWidth="1"/>
    <col min="9996" max="9997" width="8.88671875" style="167"/>
    <col min="9998" max="9998" width="16.77734375" style="167" customWidth="1"/>
    <col min="9999" max="10002" width="8.88671875" style="167"/>
    <col min="10003" max="10003" width="10.77734375" style="167" customWidth="1"/>
    <col min="10004" max="10240" width="8.88671875" style="167"/>
    <col min="10241" max="10241" width="6" style="167" customWidth="1"/>
    <col min="10242" max="10242" width="28.44140625" style="167" customWidth="1"/>
    <col min="10243" max="10243" width="32.5546875" style="167" customWidth="1"/>
    <col min="10244" max="10244" width="11.88671875" style="167" customWidth="1"/>
    <col min="10245" max="10245" width="4.88671875" style="167" customWidth="1"/>
    <col min="10246" max="10246" width="4.6640625" style="167" customWidth="1"/>
    <col min="10247" max="10247" width="8" style="167" customWidth="1"/>
    <col min="10248" max="10248" width="3.88671875" style="167" customWidth="1"/>
    <col min="10249" max="10249" width="10.88671875" style="167" customWidth="1"/>
    <col min="10250" max="10250" width="2.77734375" style="167" customWidth="1"/>
    <col min="10251" max="10251" width="9.21875" style="167" customWidth="1"/>
    <col min="10252" max="10253" width="8.88671875" style="167"/>
    <col min="10254" max="10254" width="16.77734375" style="167" customWidth="1"/>
    <col min="10255" max="10258" width="8.88671875" style="167"/>
    <col min="10259" max="10259" width="10.77734375" style="167" customWidth="1"/>
    <col min="10260" max="10496" width="8.88671875" style="167"/>
    <col min="10497" max="10497" width="6" style="167" customWidth="1"/>
    <col min="10498" max="10498" width="28.44140625" style="167" customWidth="1"/>
    <col min="10499" max="10499" width="32.5546875" style="167" customWidth="1"/>
    <col min="10500" max="10500" width="11.88671875" style="167" customWidth="1"/>
    <col min="10501" max="10501" width="4.88671875" style="167" customWidth="1"/>
    <col min="10502" max="10502" width="4.6640625" style="167" customWidth="1"/>
    <col min="10503" max="10503" width="8" style="167" customWidth="1"/>
    <col min="10504" max="10504" width="3.88671875" style="167" customWidth="1"/>
    <col min="10505" max="10505" width="10.88671875" style="167" customWidth="1"/>
    <col min="10506" max="10506" width="2.77734375" style="167" customWidth="1"/>
    <col min="10507" max="10507" width="9.21875" style="167" customWidth="1"/>
    <col min="10508" max="10509" width="8.88671875" style="167"/>
    <col min="10510" max="10510" width="16.77734375" style="167" customWidth="1"/>
    <col min="10511" max="10514" width="8.88671875" style="167"/>
    <col min="10515" max="10515" width="10.77734375" style="167" customWidth="1"/>
    <col min="10516" max="10752" width="8.88671875" style="167"/>
    <col min="10753" max="10753" width="6" style="167" customWidth="1"/>
    <col min="10754" max="10754" width="28.44140625" style="167" customWidth="1"/>
    <col min="10755" max="10755" width="32.5546875" style="167" customWidth="1"/>
    <col min="10756" max="10756" width="11.88671875" style="167" customWidth="1"/>
    <col min="10757" max="10757" width="4.88671875" style="167" customWidth="1"/>
    <col min="10758" max="10758" width="4.6640625" style="167" customWidth="1"/>
    <col min="10759" max="10759" width="8" style="167" customWidth="1"/>
    <col min="10760" max="10760" width="3.88671875" style="167" customWidth="1"/>
    <col min="10761" max="10761" width="10.88671875" style="167" customWidth="1"/>
    <col min="10762" max="10762" width="2.77734375" style="167" customWidth="1"/>
    <col min="10763" max="10763" width="9.21875" style="167" customWidth="1"/>
    <col min="10764" max="10765" width="8.88671875" style="167"/>
    <col min="10766" max="10766" width="16.77734375" style="167" customWidth="1"/>
    <col min="10767" max="10770" width="8.88671875" style="167"/>
    <col min="10771" max="10771" width="10.77734375" style="167" customWidth="1"/>
    <col min="10772" max="11008" width="8.88671875" style="167"/>
    <col min="11009" max="11009" width="6" style="167" customWidth="1"/>
    <col min="11010" max="11010" width="28.44140625" style="167" customWidth="1"/>
    <col min="11011" max="11011" width="32.5546875" style="167" customWidth="1"/>
    <col min="11012" max="11012" width="11.88671875" style="167" customWidth="1"/>
    <col min="11013" max="11013" width="4.88671875" style="167" customWidth="1"/>
    <col min="11014" max="11014" width="4.6640625" style="167" customWidth="1"/>
    <col min="11015" max="11015" width="8" style="167" customWidth="1"/>
    <col min="11016" max="11016" width="3.88671875" style="167" customWidth="1"/>
    <col min="11017" max="11017" width="10.88671875" style="167" customWidth="1"/>
    <col min="11018" max="11018" width="2.77734375" style="167" customWidth="1"/>
    <col min="11019" max="11019" width="9.21875" style="167" customWidth="1"/>
    <col min="11020" max="11021" width="8.88671875" style="167"/>
    <col min="11022" max="11022" width="16.77734375" style="167" customWidth="1"/>
    <col min="11023" max="11026" width="8.88671875" style="167"/>
    <col min="11027" max="11027" width="10.77734375" style="167" customWidth="1"/>
    <col min="11028" max="11264" width="8.88671875" style="167"/>
    <col min="11265" max="11265" width="6" style="167" customWidth="1"/>
    <col min="11266" max="11266" width="28.44140625" style="167" customWidth="1"/>
    <col min="11267" max="11267" width="32.5546875" style="167" customWidth="1"/>
    <col min="11268" max="11268" width="11.88671875" style="167" customWidth="1"/>
    <col min="11269" max="11269" width="4.88671875" style="167" customWidth="1"/>
    <col min="11270" max="11270" width="4.6640625" style="167" customWidth="1"/>
    <col min="11271" max="11271" width="8" style="167" customWidth="1"/>
    <col min="11272" max="11272" width="3.88671875" style="167" customWidth="1"/>
    <col min="11273" max="11273" width="10.88671875" style="167" customWidth="1"/>
    <col min="11274" max="11274" width="2.77734375" style="167" customWidth="1"/>
    <col min="11275" max="11275" width="9.21875" style="167" customWidth="1"/>
    <col min="11276" max="11277" width="8.88671875" style="167"/>
    <col min="11278" max="11278" width="16.77734375" style="167" customWidth="1"/>
    <col min="11279" max="11282" width="8.88671875" style="167"/>
    <col min="11283" max="11283" width="10.77734375" style="167" customWidth="1"/>
    <col min="11284" max="11520" width="8.88671875" style="167"/>
    <col min="11521" max="11521" width="6" style="167" customWidth="1"/>
    <col min="11522" max="11522" width="28.44140625" style="167" customWidth="1"/>
    <col min="11523" max="11523" width="32.5546875" style="167" customWidth="1"/>
    <col min="11524" max="11524" width="11.88671875" style="167" customWidth="1"/>
    <col min="11525" max="11525" width="4.88671875" style="167" customWidth="1"/>
    <col min="11526" max="11526" width="4.6640625" style="167" customWidth="1"/>
    <col min="11527" max="11527" width="8" style="167" customWidth="1"/>
    <col min="11528" max="11528" width="3.88671875" style="167" customWidth="1"/>
    <col min="11529" max="11529" width="10.88671875" style="167" customWidth="1"/>
    <col min="11530" max="11530" width="2.77734375" style="167" customWidth="1"/>
    <col min="11531" max="11531" width="9.21875" style="167" customWidth="1"/>
    <col min="11532" max="11533" width="8.88671875" style="167"/>
    <col min="11534" max="11534" width="16.77734375" style="167" customWidth="1"/>
    <col min="11535" max="11538" width="8.88671875" style="167"/>
    <col min="11539" max="11539" width="10.77734375" style="167" customWidth="1"/>
    <col min="11540" max="11776" width="8.88671875" style="167"/>
    <col min="11777" max="11777" width="6" style="167" customWidth="1"/>
    <col min="11778" max="11778" width="28.44140625" style="167" customWidth="1"/>
    <col min="11779" max="11779" width="32.5546875" style="167" customWidth="1"/>
    <col min="11780" max="11780" width="11.88671875" style="167" customWidth="1"/>
    <col min="11781" max="11781" width="4.88671875" style="167" customWidth="1"/>
    <col min="11782" max="11782" width="4.6640625" style="167" customWidth="1"/>
    <col min="11783" max="11783" width="8" style="167" customWidth="1"/>
    <col min="11784" max="11784" width="3.88671875" style="167" customWidth="1"/>
    <col min="11785" max="11785" width="10.88671875" style="167" customWidth="1"/>
    <col min="11786" max="11786" width="2.77734375" style="167" customWidth="1"/>
    <col min="11787" max="11787" width="9.21875" style="167" customWidth="1"/>
    <col min="11788" max="11789" width="8.88671875" style="167"/>
    <col min="11790" max="11790" width="16.77734375" style="167" customWidth="1"/>
    <col min="11791" max="11794" width="8.88671875" style="167"/>
    <col min="11795" max="11795" width="10.77734375" style="167" customWidth="1"/>
    <col min="11796" max="12032" width="8.88671875" style="167"/>
    <col min="12033" max="12033" width="6" style="167" customWidth="1"/>
    <col min="12034" max="12034" width="28.44140625" style="167" customWidth="1"/>
    <col min="12035" max="12035" width="32.5546875" style="167" customWidth="1"/>
    <col min="12036" max="12036" width="11.88671875" style="167" customWidth="1"/>
    <col min="12037" max="12037" width="4.88671875" style="167" customWidth="1"/>
    <col min="12038" max="12038" width="4.6640625" style="167" customWidth="1"/>
    <col min="12039" max="12039" width="8" style="167" customWidth="1"/>
    <col min="12040" max="12040" width="3.88671875" style="167" customWidth="1"/>
    <col min="12041" max="12041" width="10.88671875" style="167" customWidth="1"/>
    <col min="12042" max="12042" width="2.77734375" style="167" customWidth="1"/>
    <col min="12043" max="12043" width="9.21875" style="167" customWidth="1"/>
    <col min="12044" max="12045" width="8.88671875" style="167"/>
    <col min="12046" max="12046" width="16.77734375" style="167" customWidth="1"/>
    <col min="12047" max="12050" width="8.88671875" style="167"/>
    <col min="12051" max="12051" width="10.77734375" style="167" customWidth="1"/>
    <col min="12052" max="12288" width="8.88671875" style="167"/>
    <col min="12289" max="12289" width="6" style="167" customWidth="1"/>
    <col min="12290" max="12290" width="28.44140625" style="167" customWidth="1"/>
    <col min="12291" max="12291" width="32.5546875" style="167" customWidth="1"/>
    <col min="12292" max="12292" width="11.88671875" style="167" customWidth="1"/>
    <col min="12293" max="12293" width="4.88671875" style="167" customWidth="1"/>
    <col min="12294" max="12294" width="4.6640625" style="167" customWidth="1"/>
    <col min="12295" max="12295" width="8" style="167" customWidth="1"/>
    <col min="12296" max="12296" width="3.88671875" style="167" customWidth="1"/>
    <col min="12297" max="12297" width="10.88671875" style="167" customWidth="1"/>
    <col min="12298" max="12298" width="2.77734375" style="167" customWidth="1"/>
    <col min="12299" max="12299" width="9.21875" style="167" customWidth="1"/>
    <col min="12300" max="12301" width="8.88671875" style="167"/>
    <col min="12302" max="12302" width="16.77734375" style="167" customWidth="1"/>
    <col min="12303" max="12306" width="8.88671875" style="167"/>
    <col min="12307" max="12307" width="10.77734375" style="167" customWidth="1"/>
    <col min="12308" max="12544" width="8.88671875" style="167"/>
    <col min="12545" max="12545" width="6" style="167" customWidth="1"/>
    <col min="12546" max="12546" width="28.44140625" style="167" customWidth="1"/>
    <col min="12547" max="12547" width="32.5546875" style="167" customWidth="1"/>
    <col min="12548" max="12548" width="11.88671875" style="167" customWidth="1"/>
    <col min="12549" max="12549" width="4.88671875" style="167" customWidth="1"/>
    <col min="12550" max="12550" width="4.6640625" style="167" customWidth="1"/>
    <col min="12551" max="12551" width="8" style="167" customWidth="1"/>
    <col min="12552" max="12552" width="3.88671875" style="167" customWidth="1"/>
    <col min="12553" max="12553" width="10.88671875" style="167" customWidth="1"/>
    <col min="12554" max="12554" width="2.77734375" style="167" customWidth="1"/>
    <col min="12555" max="12555" width="9.21875" style="167" customWidth="1"/>
    <col min="12556" max="12557" width="8.88671875" style="167"/>
    <col min="12558" max="12558" width="16.77734375" style="167" customWidth="1"/>
    <col min="12559" max="12562" width="8.88671875" style="167"/>
    <col min="12563" max="12563" width="10.77734375" style="167" customWidth="1"/>
    <col min="12564" max="12800" width="8.88671875" style="167"/>
    <col min="12801" max="12801" width="6" style="167" customWidth="1"/>
    <col min="12802" max="12802" width="28.44140625" style="167" customWidth="1"/>
    <col min="12803" max="12803" width="32.5546875" style="167" customWidth="1"/>
    <col min="12804" max="12804" width="11.88671875" style="167" customWidth="1"/>
    <col min="12805" max="12805" width="4.88671875" style="167" customWidth="1"/>
    <col min="12806" max="12806" width="4.6640625" style="167" customWidth="1"/>
    <col min="12807" max="12807" width="8" style="167" customWidth="1"/>
    <col min="12808" max="12808" width="3.88671875" style="167" customWidth="1"/>
    <col min="12809" max="12809" width="10.88671875" style="167" customWidth="1"/>
    <col min="12810" max="12810" width="2.77734375" style="167" customWidth="1"/>
    <col min="12811" max="12811" width="9.21875" style="167" customWidth="1"/>
    <col min="12812" max="12813" width="8.88671875" style="167"/>
    <col min="12814" max="12814" width="16.77734375" style="167" customWidth="1"/>
    <col min="12815" max="12818" width="8.88671875" style="167"/>
    <col min="12819" max="12819" width="10.77734375" style="167" customWidth="1"/>
    <col min="12820" max="13056" width="8.88671875" style="167"/>
    <col min="13057" max="13057" width="6" style="167" customWidth="1"/>
    <col min="13058" max="13058" width="28.44140625" style="167" customWidth="1"/>
    <col min="13059" max="13059" width="32.5546875" style="167" customWidth="1"/>
    <col min="13060" max="13060" width="11.88671875" style="167" customWidth="1"/>
    <col min="13061" max="13061" width="4.88671875" style="167" customWidth="1"/>
    <col min="13062" max="13062" width="4.6640625" style="167" customWidth="1"/>
    <col min="13063" max="13063" width="8" style="167" customWidth="1"/>
    <col min="13064" max="13064" width="3.88671875" style="167" customWidth="1"/>
    <col min="13065" max="13065" width="10.88671875" style="167" customWidth="1"/>
    <col min="13066" max="13066" width="2.77734375" style="167" customWidth="1"/>
    <col min="13067" max="13067" width="9.21875" style="167" customWidth="1"/>
    <col min="13068" max="13069" width="8.88671875" style="167"/>
    <col min="13070" max="13070" width="16.77734375" style="167" customWidth="1"/>
    <col min="13071" max="13074" width="8.88671875" style="167"/>
    <col min="13075" max="13075" width="10.77734375" style="167" customWidth="1"/>
    <col min="13076" max="13312" width="8.88671875" style="167"/>
    <col min="13313" max="13313" width="6" style="167" customWidth="1"/>
    <col min="13314" max="13314" width="28.44140625" style="167" customWidth="1"/>
    <col min="13315" max="13315" width="32.5546875" style="167" customWidth="1"/>
    <col min="13316" max="13316" width="11.88671875" style="167" customWidth="1"/>
    <col min="13317" max="13317" width="4.88671875" style="167" customWidth="1"/>
    <col min="13318" max="13318" width="4.6640625" style="167" customWidth="1"/>
    <col min="13319" max="13319" width="8" style="167" customWidth="1"/>
    <col min="13320" max="13320" width="3.88671875" style="167" customWidth="1"/>
    <col min="13321" max="13321" width="10.88671875" style="167" customWidth="1"/>
    <col min="13322" max="13322" width="2.77734375" style="167" customWidth="1"/>
    <col min="13323" max="13323" width="9.21875" style="167" customWidth="1"/>
    <col min="13324" max="13325" width="8.88671875" style="167"/>
    <col min="13326" max="13326" width="16.77734375" style="167" customWidth="1"/>
    <col min="13327" max="13330" width="8.88671875" style="167"/>
    <col min="13331" max="13331" width="10.77734375" style="167" customWidth="1"/>
    <col min="13332" max="13568" width="8.88671875" style="167"/>
    <col min="13569" max="13569" width="6" style="167" customWidth="1"/>
    <col min="13570" max="13570" width="28.44140625" style="167" customWidth="1"/>
    <col min="13571" max="13571" width="32.5546875" style="167" customWidth="1"/>
    <col min="13572" max="13572" width="11.88671875" style="167" customWidth="1"/>
    <col min="13573" max="13573" width="4.88671875" style="167" customWidth="1"/>
    <col min="13574" max="13574" width="4.6640625" style="167" customWidth="1"/>
    <col min="13575" max="13575" width="8" style="167" customWidth="1"/>
    <col min="13576" max="13576" width="3.88671875" style="167" customWidth="1"/>
    <col min="13577" max="13577" width="10.88671875" style="167" customWidth="1"/>
    <col min="13578" max="13578" width="2.77734375" style="167" customWidth="1"/>
    <col min="13579" max="13579" width="9.21875" style="167" customWidth="1"/>
    <col min="13580" max="13581" width="8.88671875" style="167"/>
    <col min="13582" max="13582" width="16.77734375" style="167" customWidth="1"/>
    <col min="13583" max="13586" width="8.88671875" style="167"/>
    <col min="13587" max="13587" width="10.77734375" style="167" customWidth="1"/>
    <col min="13588" max="13824" width="8.88671875" style="167"/>
    <col min="13825" max="13825" width="6" style="167" customWidth="1"/>
    <col min="13826" max="13826" width="28.44140625" style="167" customWidth="1"/>
    <col min="13827" max="13827" width="32.5546875" style="167" customWidth="1"/>
    <col min="13828" max="13828" width="11.88671875" style="167" customWidth="1"/>
    <col min="13829" max="13829" width="4.88671875" style="167" customWidth="1"/>
    <col min="13830" max="13830" width="4.6640625" style="167" customWidth="1"/>
    <col min="13831" max="13831" width="8" style="167" customWidth="1"/>
    <col min="13832" max="13832" width="3.88671875" style="167" customWidth="1"/>
    <col min="13833" max="13833" width="10.88671875" style="167" customWidth="1"/>
    <col min="13834" max="13834" width="2.77734375" style="167" customWidth="1"/>
    <col min="13835" max="13835" width="9.21875" style="167" customWidth="1"/>
    <col min="13836" max="13837" width="8.88671875" style="167"/>
    <col min="13838" max="13838" width="16.77734375" style="167" customWidth="1"/>
    <col min="13839" max="13842" width="8.88671875" style="167"/>
    <col min="13843" max="13843" width="10.77734375" style="167" customWidth="1"/>
    <col min="13844" max="14080" width="8.88671875" style="167"/>
    <col min="14081" max="14081" width="6" style="167" customWidth="1"/>
    <col min="14082" max="14082" width="28.44140625" style="167" customWidth="1"/>
    <col min="14083" max="14083" width="32.5546875" style="167" customWidth="1"/>
    <col min="14084" max="14084" width="11.88671875" style="167" customWidth="1"/>
    <col min="14085" max="14085" width="4.88671875" style="167" customWidth="1"/>
    <col min="14086" max="14086" width="4.6640625" style="167" customWidth="1"/>
    <col min="14087" max="14087" width="8" style="167" customWidth="1"/>
    <col min="14088" max="14088" width="3.88671875" style="167" customWidth="1"/>
    <col min="14089" max="14089" width="10.88671875" style="167" customWidth="1"/>
    <col min="14090" max="14090" width="2.77734375" style="167" customWidth="1"/>
    <col min="14091" max="14091" width="9.21875" style="167" customWidth="1"/>
    <col min="14092" max="14093" width="8.88671875" style="167"/>
    <col min="14094" max="14094" width="16.77734375" style="167" customWidth="1"/>
    <col min="14095" max="14098" width="8.88671875" style="167"/>
    <col min="14099" max="14099" width="10.77734375" style="167" customWidth="1"/>
    <col min="14100" max="14336" width="8.88671875" style="167"/>
    <col min="14337" max="14337" width="6" style="167" customWidth="1"/>
    <col min="14338" max="14338" width="28.44140625" style="167" customWidth="1"/>
    <col min="14339" max="14339" width="32.5546875" style="167" customWidth="1"/>
    <col min="14340" max="14340" width="11.88671875" style="167" customWidth="1"/>
    <col min="14341" max="14341" width="4.88671875" style="167" customWidth="1"/>
    <col min="14342" max="14342" width="4.6640625" style="167" customWidth="1"/>
    <col min="14343" max="14343" width="8" style="167" customWidth="1"/>
    <col min="14344" max="14344" width="3.88671875" style="167" customWidth="1"/>
    <col min="14345" max="14345" width="10.88671875" style="167" customWidth="1"/>
    <col min="14346" max="14346" width="2.77734375" style="167" customWidth="1"/>
    <col min="14347" max="14347" width="9.21875" style="167" customWidth="1"/>
    <col min="14348" max="14349" width="8.88671875" style="167"/>
    <col min="14350" max="14350" width="16.77734375" style="167" customWidth="1"/>
    <col min="14351" max="14354" width="8.88671875" style="167"/>
    <col min="14355" max="14355" width="10.77734375" style="167" customWidth="1"/>
    <col min="14356" max="14592" width="8.88671875" style="167"/>
    <col min="14593" max="14593" width="6" style="167" customWidth="1"/>
    <col min="14594" max="14594" width="28.44140625" style="167" customWidth="1"/>
    <col min="14595" max="14595" width="32.5546875" style="167" customWidth="1"/>
    <col min="14596" max="14596" width="11.88671875" style="167" customWidth="1"/>
    <col min="14597" max="14597" width="4.88671875" style="167" customWidth="1"/>
    <col min="14598" max="14598" width="4.6640625" style="167" customWidth="1"/>
    <col min="14599" max="14599" width="8" style="167" customWidth="1"/>
    <col min="14600" max="14600" width="3.88671875" style="167" customWidth="1"/>
    <col min="14601" max="14601" width="10.88671875" style="167" customWidth="1"/>
    <col min="14602" max="14602" width="2.77734375" style="167" customWidth="1"/>
    <col min="14603" max="14603" width="9.21875" style="167" customWidth="1"/>
    <col min="14604" max="14605" width="8.88671875" style="167"/>
    <col min="14606" max="14606" width="16.77734375" style="167" customWidth="1"/>
    <col min="14607" max="14610" width="8.88671875" style="167"/>
    <col min="14611" max="14611" width="10.77734375" style="167" customWidth="1"/>
    <col min="14612" max="14848" width="8.88671875" style="167"/>
    <col min="14849" max="14849" width="6" style="167" customWidth="1"/>
    <col min="14850" max="14850" width="28.44140625" style="167" customWidth="1"/>
    <col min="14851" max="14851" width="32.5546875" style="167" customWidth="1"/>
    <col min="14852" max="14852" width="11.88671875" style="167" customWidth="1"/>
    <col min="14853" max="14853" width="4.88671875" style="167" customWidth="1"/>
    <col min="14854" max="14854" width="4.6640625" style="167" customWidth="1"/>
    <col min="14855" max="14855" width="8" style="167" customWidth="1"/>
    <col min="14856" max="14856" width="3.88671875" style="167" customWidth="1"/>
    <col min="14857" max="14857" width="10.88671875" style="167" customWidth="1"/>
    <col min="14858" max="14858" width="2.77734375" style="167" customWidth="1"/>
    <col min="14859" max="14859" width="9.21875" style="167" customWidth="1"/>
    <col min="14860" max="14861" width="8.88671875" style="167"/>
    <col min="14862" max="14862" width="16.77734375" style="167" customWidth="1"/>
    <col min="14863" max="14866" width="8.88671875" style="167"/>
    <col min="14867" max="14867" width="10.77734375" style="167" customWidth="1"/>
    <col min="14868" max="15104" width="8.88671875" style="167"/>
    <col min="15105" max="15105" width="6" style="167" customWidth="1"/>
    <col min="15106" max="15106" width="28.44140625" style="167" customWidth="1"/>
    <col min="15107" max="15107" width="32.5546875" style="167" customWidth="1"/>
    <col min="15108" max="15108" width="11.88671875" style="167" customWidth="1"/>
    <col min="15109" max="15109" width="4.88671875" style="167" customWidth="1"/>
    <col min="15110" max="15110" width="4.6640625" style="167" customWidth="1"/>
    <col min="15111" max="15111" width="8" style="167" customWidth="1"/>
    <col min="15112" max="15112" width="3.88671875" style="167" customWidth="1"/>
    <col min="15113" max="15113" width="10.88671875" style="167" customWidth="1"/>
    <col min="15114" max="15114" width="2.77734375" style="167" customWidth="1"/>
    <col min="15115" max="15115" width="9.21875" style="167" customWidth="1"/>
    <col min="15116" max="15117" width="8.88671875" style="167"/>
    <col min="15118" max="15118" width="16.77734375" style="167" customWidth="1"/>
    <col min="15119" max="15122" width="8.88671875" style="167"/>
    <col min="15123" max="15123" width="10.77734375" style="167" customWidth="1"/>
    <col min="15124" max="15360" width="8.88671875" style="167"/>
    <col min="15361" max="15361" width="6" style="167" customWidth="1"/>
    <col min="15362" max="15362" width="28.44140625" style="167" customWidth="1"/>
    <col min="15363" max="15363" width="32.5546875" style="167" customWidth="1"/>
    <col min="15364" max="15364" width="11.88671875" style="167" customWidth="1"/>
    <col min="15365" max="15365" width="4.88671875" style="167" customWidth="1"/>
    <col min="15366" max="15366" width="4.6640625" style="167" customWidth="1"/>
    <col min="15367" max="15367" width="8" style="167" customWidth="1"/>
    <col min="15368" max="15368" width="3.88671875" style="167" customWidth="1"/>
    <col min="15369" max="15369" width="10.88671875" style="167" customWidth="1"/>
    <col min="15370" max="15370" width="2.77734375" style="167" customWidth="1"/>
    <col min="15371" max="15371" width="9.21875" style="167" customWidth="1"/>
    <col min="15372" max="15373" width="8.88671875" style="167"/>
    <col min="15374" max="15374" width="16.77734375" style="167" customWidth="1"/>
    <col min="15375" max="15378" width="8.88671875" style="167"/>
    <col min="15379" max="15379" width="10.77734375" style="167" customWidth="1"/>
    <col min="15380" max="15616" width="8.88671875" style="167"/>
    <col min="15617" max="15617" width="6" style="167" customWidth="1"/>
    <col min="15618" max="15618" width="28.44140625" style="167" customWidth="1"/>
    <col min="15619" max="15619" width="32.5546875" style="167" customWidth="1"/>
    <col min="15620" max="15620" width="11.88671875" style="167" customWidth="1"/>
    <col min="15621" max="15621" width="4.88671875" style="167" customWidth="1"/>
    <col min="15622" max="15622" width="4.6640625" style="167" customWidth="1"/>
    <col min="15623" max="15623" width="8" style="167" customWidth="1"/>
    <col min="15624" max="15624" width="3.88671875" style="167" customWidth="1"/>
    <col min="15625" max="15625" width="10.88671875" style="167" customWidth="1"/>
    <col min="15626" max="15626" width="2.77734375" style="167" customWidth="1"/>
    <col min="15627" max="15627" width="9.21875" style="167" customWidth="1"/>
    <col min="15628" max="15629" width="8.88671875" style="167"/>
    <col min="15630" max="15630" width="16.77734375" style="167" customWidth="1"/>
    <col min="15631" max="15634" width="8.88671875" style="167"/>
    <col min="15635" max="15635" width="10.77734375" style="167" customWidth="1"/>
    <col min="15636" max="15872" width="8.88671875" style="167"/>
    <col min="15873" max="15873" width="6" style="167" customWidth="1"/>
    <col min="15874" max="15874" width="28.44140625" style="167" customWidth="1"/>
    <col min="15875" max="15875" width="32.5546875" style="167" customWidth="1"/>
    <col min="15876" max="15876" width="11.88671875" style="167" customWidth="1"/>
    <col min="15877" max="15877" width="4.88671875" style="167" customWidth="1"/>
    <col min="15878" max="15878" width="4.6640625" style="167" customWidth="1"/>
    <col min="15879" max="15879" width="8" style="167" customWidth="1"/>
    <col min="15880" max="15880" width="3.88671875" style="167" customWidth="1"/>
    <col min="15881" max="15881" width="10.88671875" style="167" customWidth="1"/>
    <col min="15882" max="15882" width="2.77734375" style="167" customWidth="1"/>
    <col min="15883" max="15883" width="9.21875" style="167" customWidth="1"/>
    <col min="15884" max="15885" width="8.88671875" style="167"/>
    <col min="15886" max="15886" width="16.77734375" style="167" customWidth="1"/>
    <col min="15887" max="15890" width="8.88671875" style="167"/>
    <col min="15891" max="15891" width="10.77734375" style="167" customWidth="1"/>
    <col min="15892" max="16128" width="8.88671875" style="167"/>
    <col min="16129" max="16129" width="6" style="167" customWidth="1"/>
    <col min="16130" max="16130" width="28.44140625" style="167" customWidth="1"/>
    <col min="16131" max="16131" width="32.5546875" style="167" customWidth="1"/>
    <col min="16132" max="16132" width="11.88671875" style="167" customWidth="1"/>
    <col min="16133" max="16133" width="4.88671875" style="167" customWidth="1"/>
    <col min="16134" max="16134" width="4.6640625" style="167" customWidth="1"/>
    <col min="16135" max="16135" width="8" style="167" customWidth="1"/>
    <col min="16136" max="16136" width="3.88671875" style="167" customWidth="1"/>
    <col min="16137" max="16137" width="10.88671875" style="167" customWidth="1"/>
    <col min="16138" max="16138" width="2.77734375" style="167" customWidth="1"/>
    <col min="16139" max="16139" width="9.21875" style="167" customWidth="1"/>
    <col min="16140" max="16141" width="8.88671875" style="167"/>
    <col min="16142" max="16142" width="16.77734375" style="167" customWidth="1"/>
    <col min="16143" max="16146" width="8.88671875" style="167"/>
    <col min="16147" max="16147" width="10.77734375" style="167" customWidth="1"/>
    <col min="16148" max="16384" width="8.88671875" style="167"/>
  </cols>
  <sheetData>
    <row r="1" spans="1:24">
      <c r="A1" s="564"/>
      <c r="B1" s="564"/>
      <c r="C1" s="564"/>
      <c r="D1" s="564"/>
      <c r="E1" s="564"/>
      <c r="F1" s="564"/>
      <c r="G1" s="564"/>
      <c r="H1" s="564"/>
      <c r="I1" s="564"/>
      <c r="J1" s="564"/>
      <c r="K1" s="565" t="s">
        <v>302</v>
      </c>
      <c r="L1" s="564"/>
      <c r="M1" s="564"/>
      <c r="N1" s="566"/>
      <c r="O1" s="566"/>
      <c r="P1" s="566"/>
      <c r="Q1" s="566"/>
      <c r="R1" s="169"/>
      <c r="S1" s="169"/>
      <c r="T1" s="169"/>
      <c r="U1" s="169"/>
      <c r="V1" s="169"/>
      <c r="W1" s="169"/>
      <c r="X1" s="169"/>
    </row>
    <row r="2" spans="1:24">
      <c r="A2" s="564"/>
      <c r="B2" s="169"/>
      <c r="C2" s="169"/>
      <c r="D2" s="170"/>
      <c r="E2" s="169"/>
      <c r="F2" s="169"/>
      <c r="G2" s="169"/>
      <c r="H2" s="171"/>
      <c r="I2" s="171"/>
      <c r="J2" s="564"/>
      <c r="K2" s="567" t="s">
        <v>186</v>
      </c>
      <c r="L2" s="171"/>
      <c r="M2" s="564"/>
      <c r="N2" s="566"/>
      <c r="O2" s="566"/>
      <c r="P2" s="566"/>
      <c r="Q2" s="566"/>
      <c r="R2" s="169"/>
      <c r="S2" s="169"/>
      <c r="T2" s="169"/>
      <c r="U2" s="169"/>
      <c r="V2" s="169"/>
      <c r="W2" s="169"/>
      <c r="X2" s="169"/>
    </row>
    <row r="3" spans="1:24">
      <c r="A3" s="564"/>
      <c r="B3" s="169"/>
      <c r="C3" s="169"/>
      <c r="D3" s="170"/>
      <c r="E3" s="169"/>
      <c r="F3" s="169"/>
      <c r="G3" s="169"/>
      <c r="H3" s="171"/>
      <c r="I3" s="171"/>
      <c r="J3" s="171"/>
      <c r="K3" s="181"/>
      <c r="L3" s="171"/>
      <c r="M3" s="564"/>
      <c r="N3" s="566"/>
      <c r="O3" s="566"/>
      <c r="P3" s="566"/>
      <c r="Q3" s="566"/>
      <c r="R3" s="169"/>
      <c r="S3" s="169"/>
      <c r="T3" s="169"/>
      <c r="U3" s="169"/>
      <c r="V3" s="169"/>
      <c r="W3" s="169"/>
      <c r="X3" s="169"/>
    </row>
    <row r="4" spans="1:24">
      <c r="A4" s="564"/>
      <c r="B4" s="169" t="s">
        <v>0</v>
      </c>
      <c r="C4" s="169"/>
      <c r="D4" s="170" t="s">
        <v>1</v>
      </c>
      <c r="E4" s="169"/>
      <c r="F4" s="169"/>
      <c r="G4" s="169"/>
      <c r="H4" s="176"/>
      <c r="I4" s="568"/>
      <c r="J4" s="176"/>
      <c r="K4" s="179" t="s">
        <v>803</v>
      </c>
      <c r="L4" s="171"/>
      <c r="M4" s="564"/>
      <c r="N4" s="566"/>
      <c r="O4" s="566"/>
      <c r="P4" s="566"/>
      <c r="Q4" s="566"/>
      <c r="R4" s="169"/>
      <c r="S4" s="169"/>
      <c r="T4" s="169"/>
      <c r="U4" s="169"/>
      <c r="V4" s="169"/>
      <c r="W4" s="169"/>
      <c r="X4" s="169"/>
    </row>
    <row r="5" spans="1:24">
      <c r="A5" s="564"/>
      <c r="B5" s="169"/>
      <c r="C5" s="569" t="s">
        <v>3</v>
      </c>
      <c r="D5" s="569" t="s">
        <v>4</v>
      </c>
      <c r="E5" s="569"/>
      <c r="F5" s="569"/>
      <c r="G5" s="569"/>
      <c r="H5" s="171"/>
      <c r="I5" s="171"/>
      <c r="J5" s="171"/>
      <c r="K5" s="171"/>
      <c r="L5" s="171"/>
      <c r="M5" s="564"/>
      <c r="N5" s="282"/>
      <c r="O5" s="282"/>
      <c r="P5" s="282"/>
      <c r="Q5" s="570"/>
      <c r="R5" s="169"/>
      <c r="S5" s="169"/>
      <c r="T5" s="169"/>
      <c r="U5" s="169"/>
      <c r="V5" s="169"/>
      <c r="W5" s="169"/>
      <c r="X5" s="169"/>
    </row>
    <row r="6" spans="1:24">
      <c r="A6" s="564"/>
      <c r="B6" s="171"/>
      <c r="C6" s="171"/>
      <c r="D6" s="171"/>
      <c r="E6" s="171"/>
      <c r="F6" s="171"/>
      <c r="G6" s="171"/>
      <c r="H6" s="171"/>
      <c r="I6" s="171"/>
      <c r="J6" s="171"/>
      <c r="K6" s="171"/>
      <c r="L6" s="171"/>
      <c r="M6" s="564"/>
      <c r="N6" s="571"/>
      <c r="O6" s="571"/>
      <c r="P6" s="571"/>
      <c r="Q6" s="571"/>
      <c r="R6" s="169"/>
      <c r="S6" s="169"/>
      <c r="T6" s="169"/>
      <c r="U6" s="169"/>
      <c r="V6" s="169"/>
      <c r="W6" s="169"/>
      <c r="X6" s="169"/>
    </row>
    <row r="7" spans="1:24">
      <c r="A7" s="181"/>
      <c r="B7" s="171"/>
      <c r="C7" s="171"/>
      <c r="D7" s="572" t="s">
        <v>5</v>
      </c>
      <c r="E7" s="176"/>
      <c r="F7" s="171"/>
      <c r="G7" s="171"/>
      <c r="H7" s="171"/>
      <c r="I7" s="171"/>
      <c r="J7" s="171"/>
      <c r="K7" s="171"/>
      <c r="L7" s="171"/>
      <c r="M7" s="564"/>
      <c r="N7" s="571"/>
      <c r="O7" s="571"/>
      <c r="P7" s="571"/>
      <c r="Q7" s="571"/>
      <c r="R7" s="169"/>
      <c r="S7" s="169"/>
      <c r="T7" s="169"/>
      <c r="U7" s="169"/>
      <c r="V7" s="169"/>
      <c r="W7" s="169"/>
      <c r="X7" s="169"/>
    </row>
    <row r="8" spans="1:24">
      <c r="A8" s="181"/>
      <c r="B8" s="171"/>
      <c r="C8" s="171"/>
      <c r="D8" s="573"/>
      <c r="E8" s="171"/>
      <c r="F8" s="171"/>
      <c r="G8" s="171"/>
      <c r="H8" s="171"/>
      <c r="I8" s="171"/>
      <c r="J8" s="171"/>
      <c r="K8" s="171"/>
      <c r="L8" s="171"/>
      <c r="M8" s="564"/>
      <c r="N8" s="564"/>
      <c r="O8" s="564"/>
      <c r="P8" s="564"/>
      <c r="Q8" s="564"/>
      <c r="R8" s="169"/>
      <c r="S8" s="169"/>
      <c r="T8" s="169"/>
      <c r="U8" s="169"/>
      <c r="V8" s="169"/>
      <c r="W8" s="169"/>
      <c r="X8" s="169"/>
    </row>
    <row r="9" spans="1:24">
      <c r="A9" s="181" t="s">
        <v>6</v>
      </c>
      <c r="B9" s="171"/>
      <c r="C9" s="171"/>
      <c r="D9" s="573"/>
      <c r="E9" s="171"/>
      <c r="F9" s="171"/>
      <c r="G9" s="171"/>
      <c r="H9" s="171"/>
      <c r="I9" s="181" t="s">
        <v>7</v>
      </c>
      <c r="J9" s="171"/>
      <c r="K9" s="171"/>
      <c r="L9" s="171"/>
      <c r="M9" s="564"/>
      <c r="N9" s="564"/>
      <c r="O9" s="564"/>
      <c r="P9" s="564"/>
      <c r="Q9" s="564"/>
      <c r="R9" s="169"/>
      <c r="S9" s="169"/>
      <c r="T9" s="169"/>
      <c r="U9" s="169"/>
      <c r="V9" s="169"/>
      <c r="W9" s="169"/>
      <c r="X9" s="169"/>
    </row>
    <row r="10" spans="1:24" ht="16.5" thickBot="1">
      <c r="A10" s="185" t="s">
        <v>8</v>
      </c>
      <c r="B10" s="171"/>
      <c r="C10" s="171"/>
      <c r="D10" s="171"/>
      <c r="E10" s="171"/>
      <c r="F10" s="171"/>
      <c r="G10" s="171"/>
      <c r="H10" s="171"/>
      <c r="I10" s="185" t="s">
        <v>9</v>
      </c>
      <c r="J10" s="171"/>
      <c r="K10" s="171"/>
      <c r="L10" s="171"/>
      <c r="M10" s="564"/>
      <c r="N10" s="564"/>
      <c r="O10" s="564"/>
      <c r="P10" s="564"/>
      <c r="Q10" s="564"/>
      <c r="R10" s="169"/>
      <c r="S10" s="169"/>
      <c r="T10" s="169"/>
      <c r="U10" s="169"/>
      <c r="V10" s="169"/>
      <c r="W10" s="169"/>
      <c r="X10" s="169"/>
    </row>
    <row r="11" spans="1:24">
      <c r="A11" s="181">
        <v>1</v>
      </c>
      <c r="B11" s="171" t="s">
        <v>250</v>
      </c>
      <c r="C11" s="171"/>
      <c r="D11" s="295"/>
      <c r="E11" s="171"/>
      <c r="F11" s="171"/>
      <c r="G11" s="171"/>
      <c r="H11" s="171"/>
      <c r="I11" s="25">
        <f>+I201</f>
        <v>6101790.2472411394</v>
      </c>
      <c r="J11" s="171"/>
      <c r="K11" s="171"/>
      <c r="L11" s="171"/>
      <c r="M11" s="564"/>
      <c r="N11" s="171"/>
      <c r="O11" s="171"/>
      <c r="P11" s="171"/>
      <c r="Q11" s="564"/>
      <c r="R11" s="169"/>
      <c r="S11" s="169"/>
      <c r="T11" s="169"/>
      <c r="U11" s="169"/>
      <c r="V11" s="169"/>
      <c r="W11" s="169"/>
      <c r="X11" s="169"/>
    </row>
    <row r="12" spans="1:24">
      <c r="A12" s="181"/>
      <c r="B12" s="171"/>
      <c r="C12" s="171"/>
      <c r="D12" s="171"/>
      <c r="E12" s="171"/>
      <c r="F12" s="171"/>
      <c r="G12" s="171"/>
      <c r="H12" s="171"/>
      <c r="I12" s="295"/>
      <c r="J12" s="171"/>
      <c r="K12" s="171"/>
      <c r="L12" s="171"/>
      <c r="M12" s="564"/>
      <c r="N12" s="171"/>
      <c r="O12" s="171"/>
      <c r="P12" s="171"/>
      <c r="Q12" s="564"/>
      <c r="R12" s="169"/>
      <c r="S12" s="169"/>
      <c r="T12" s="169"/>
      <c r="U12" s="169"/>
      <c r="V12" s="169"/>
      <c r="W12" s="169"/>
      <c r="X12" s="169"/>
    </row>
    <row r="13" spans="1:24" ht="16.5" thickBot="1">
      <c r="A13" s="181" t="s">
        <v>3</v>
      </c>
      <c r="B13" s="169" t="s">
        <v>10</v>
      </c>
      <c r="C13" s="569" t="s">
        <v>177</v>
      </c>
      <c r="D13" s="185" t="s">
        <v>11</v>
      </c>
      <c r="E13" s="569"/>
      <c r="F13" s="189" t="s">
        <v>12</v>
      </c>
      <c r="G13" s="189"/>
      <c r="H13" s="171"/>
      <c r="I13" s="295"/>
      <c r="J13" s="171"/>
      <c r="K13" s="171"/>
      <c r="L13" s="171"/>
      <c r="M13" s="564"/>
      <c r="N13" s="171"/>
      <c r="O13" s="171"/>
      <c r="P13" s="171"/>
      <c r="Q13" s="564"/>
      <c r="R13" s="169"/>
      <c r="S13" s="169"/>
      <c r="T13" s="169"/>
      <c r="U13" s="169"/>
      <c r="V13" s="169"/>
      <c r="W13" s="169"/>
      <c r="X13" s="169"/>
    </row>
    <row r="14" spans="1:24">
      <c r="A14" s="181">
        <v>2</v>
      </c>
      <c r="B14" s="169" t="s">
        <v>13</v>
      </c>
      <c r="C14" s="569" t="s">
        <v>170</v>
      </c>
      <c r="D14" s="17">
        <f>I261</f>
        <v>0</v>
      </c>
      <c r="E14" s="569"/>
      <c r="F14" s="569" t="s">
        <v>14</v>
      </c>
      <c r="G14" s="27">
        <f>I220</f>
        <v>0.96099071955076865</v>
      </c>
      <c r="H14" s="569"/>
      <c r="I14" s="17">
        <f>+G14*D14</f>
        <v>0</v>
      </c>
      <c r="J14" s="171"/>
      <c r="K14" s="171"/>
      <c r="L14" s="171"/>
      <c r="M14" s="564"/>
      <c r="N14" s="171"/>
      <c r="O14" s="171"/>
      <c r="P14" s="171"/>
      <c r="Q14" s="564"/>
      <c r="R14" s="169"/>
      <c r="S14" s="169"/>
      <c r="T14" s="169"/>
      <c r="U14" s="169"/>
      <c r="V14" s="169"/>
      <c r="W14" s="169"/>
      <c r="X14" s="169"/>
    </row>
    <row r="15" spans="1:24">
      <c r="A15" s="181">
        <v>3</v>
      </c>
      <c r="B15" s="169" t="s">
        <v>194</v>
      </c>
      <c r="C15" s="569" t="s">
        <v>171</v>
      </c>
      <c r="D15" s="17">
        <f>I268</f>
        <v>119543</v>
      </c>
      <c r="E15" s="569"/>
      <c r="F15" s="17" t="str">
        <f>+F14</f>
        <v>TP</v>
      </c>
      <c r="G15" s="27">
        <f>+G14</f>
        <v>0.96099071955076865</v>
      </c>
      <c r="H15" s="569"/>
      <c r="I15" s="17">
        <f>+G15*D15</f>
        <v>114879.71358725753</v>
      </c>
      <c r="J15" s="171"/>
      <c r="K15" s="171"/>
      <c r="L15" s="564"/>
      <c r="M15" s="564"/>
      <c r="N15" s="171"/>
      <c r="O15" s="171"/>
      <c r="P15" s="171"/>
      <c r="Q15" s="564"/>
      <c r="R15" s="169"/>
      <c r="S15" s="169"/>
      <c r="T15" s="169"/>
      <c r="U15" s="169"/>
      <c r="V15" s="169"/>
      <c r="W15" s="169"/>
      <c r="X15" s="169"/>
    </row>
    <row r="16" spans="1:24">
      <c r="A16" s="181">
        <v>4</v>
      </c>
      <c r="B16" s="169" t="s">
        <v>15</v>
      </c>
      <c r="C16" s="569"/>
      <c r="D16" s="574"/>
      <c r="E16" s="569"/>
      <c r="F16" s="569" t="s">
        <v>14</v>
      </c>
      <c r="G16" s="27">
        <f>+G14</f>
        <v>0.96099071955076865</v>
      </c>
      <c r="H16" s="569"/>
      <c r="I16" s="17">
        <f>+G16*D16</f>
        <v>0</v>
      </c>
      <c r="J16" s="171"/>
      <c r="K16" s="171"/>
      <c r="L16" s="575"/>
      <c r="M16" s="564"/>
      <c r="N16" s="171"/>
      <c r="O16" s="171"/>
      <c r="P16" s="171"/>
      <c r="Q16" s="564"/>
      <c r="R16" s="169"/>
      <c r="S16" s="169"/>
      <c r="T16" s="169"/>
      <c r="U16" s="169"/>
      <c r="V16" s="169"/>
      <c r="W16" s="169"/>
      <c r="X16" s="169"/>
    </row>
    <row r="17" spans="1:24" ht="16.5" thickBot="1">
      <c r="A17" s="181">
        <v>5</v>
      </c>
      <c r="B17" s="169" t="s">
        <v>16</v>
      </c>
      <c r="C17" s="569"/>
      <c r="D17" s="574">
        <v>0</v>
      </c>
      <c r="E17" s="569"/>
      <c r="F17" s="569" t="s">
        <v>14</v>
      </c>
      <c r="G17" s="27">
        <f>+G14</f>
        <v>0.96099071955076865</v>
      </c>
      <c r="H17" s="569"/>
      <c r="I17" s="30">
        <f>+G17*D17</f>
        <v>0</v>
      </c>
      <c r="J17" s="171"/>
      <c r="K17" s="171"/>
      <c r="L17" s="575"/>
      <c r="M17" s="564"/>
      <c r="N17" s="171"/>
      <c r="O17" s="171"/>
      <c r="P17" s="171"/>
      <c r="Q17" s="564"/>
      <c r="R17" s="169"/>
      <c r="S17" s="169"/>
      <c r="T17" s="169"/>
      <c r="U17" s="169"/>
      <c r="V17" s="169"/>
      <c r="W17" s="169"/>
      <c r="X17" s="169"/>
    </row>
    <row r="18" spans="1:24">
      <c r="A18" s="181">
        <v>6</v>
      </c>
      <c r="B18" s="169" t="s">
        <v>17</v>
      </c>
      <c r="C18" s="171"/>
      <c r="D18" s="576" t="s">
        <v>3</v>
      </c>
      <c r="E18" s="569"/>
      <c r="F18" s="569"/>
      <c r="G18" s="577"/>
      <c r="H18" s="569"/>
      <c r="I18" s="17">
        <f>SUM(I14:I17)</f>
        <v>114879.71358725753</v>
      </c>
      <c r="J18" s="171"/>
      <c r="K18" s="171"/>
      <c r="L18" s="171"/>
      <c r="M18" s="564"/>
      <c r="N18" s="171"/>
      <c r="O18" s="171"/>
      <c r="P18" s="171"/>
      <c r="Q18" s="564"/>
      <c r="R18" s="169"/>
      <c r="S18" s="169"/>
      <c r="T18" s="169"/>
      <c r="U18" s="169"/>
      <c r="V18" s="169"/>
      <c r="W18" s="169"/>
      <c r="X18" s="169"/>
    </row>
    <row r="19" spans="1:24">
      <c r="A19" s="181"/>
      <c r="B19" s="169"/>
      <c r="C19" s="171"/>
      <c r="D19" s="564"/>
      <c r="E19" s="564"/>
      <c r="F19" s="564"/>
      <c r="G19" s="564"/>
      <c r="H19" s="564"/>
      <c r="I19" s="569"/>
      <c r="J19" s="171"/>
      <c r="K19" s="171"/>
      <c r="L19" s="171"/>
      <c r="M19" s="564"/>
      <c r="N19" s="171"/>
      <c r="O19" s="171"/>
      <c r="P19" s="171"/>
      <c r="Q19" s="564"/>
      <c r="R19" s="169"/>
      <c r="S19" s="169"/>
      <c r="T19" s="169"/>
      <c r="U19" s="169"/>
      <c r="V19" s="169"/>
      <c r="W19" s="169"/>
      <c r="X19" s="169"/>
    </row>
    <row r="20" spans="1:24">
      <c r="A20" s="181" t="s">
        <v>304</v>
      </c>
      <c r="B20" s="169" t="s">
        <v>305</v>
      </c>
      <c r="C20" s="564"/>
      <c r="D20" s="564"/>
      <c r="E20" s="564"/>
      <c r="F20" s="564"/>
      <c r="G20" s="564"/>
      <c r="H20" s="564"/>
      <c r="I20" s="578">
        <v>0</v>
      </c>
      <c r="J20" s="171"/>
      <c r="K20" s="171"/>
      <c r="L20" s="171"/>
      <c r="M20" s="564"/>
      <c r="N20" s="171"/>
      <c r="O20" s="171"/>
      <c r="P20" s="171"/>
      <c r="Q20" s="564"/>
      <c r="R20" s="169"/>
      <c r="S20" s="169"/>
      <c r="T20" s="169"/>
      <c r="U20" s="169"/>
      <c r="V20" s="169"/>
      <c r="W20" s="169"/>
      <c r="X20" s="169"/>
    </row>
    <row r="21" spans="1:24">
      <c r="A21" s="181" t="s">
        <v>306</v>
      </c>
      <c r="B21" s="169" t="s">
        <v>307</v>
      </c>
      <c r="C21" s="564"/>
      <c r="D21" s="564"/>
      <c r="E21" s="564"/>
      <c r="F21" s="564"/>
      <c r="G21" s="564"/>
      <c r="H21" s="564"/>
      <c r="I21" s="578">
        <v>0</v>
      </c>
      <c r="J21" s="171"/>
      <c r="K21" s="171"/>
      <c r="L21" s="171"/>
      <c r="M21" s="564"/>
      <c r="N21" s="171"/>
      <c r="O21" s="171"/>
      <c r="P21" s="171"/>
      <c r="Q21" s="564"/>
      <c r="R21" s="169"/>
      <c r="S21" s="169"/>
      <c r="T21" s="169"/>
      <c r="U21" s="169"/>
      <c r="V21" s="169"/>
      <c r="W21" s="169"/>
      <c r="X21" s="169"/>
    </row>
    <row r="22" spans="1:24" ht="16.5" thickBot="1">
      <c r="A22" s="181" t="s">
        <v>308</v>
      </c>
      <c r="B22" s="169" t="s">
        <v>309</v>
      </c>
      <c r="C22" s="564"/>
      <c r="D22" s="564"/>
      <c r="E22" s="564"/>
      <c r="F22" s="564"/>
      <c r="G22" s="564"/>
      <c r="H22" s="564"/>
      <c r="I22" s="33">
        <f>I20+I21</f>
        <v>0</v>
      </c>
      <c r="J22" s="171"/>
      <c r="K22" s="171"/>
      <c r="L22" s="171"/>
      <c r="M22" s="564"/>
      <c r="N22" s="171"/>
      <c r="O22" s="171"/>
      <c r="P22" s="171"/>
      <c r="Q22" s="564"/>
      <c r="R22" s="169"/>
      <c r="S22" s="169"/>
      <c r="T22" s="169"/>
      <c r="U22" s="169"/>
      <c r="V22" s="169"/>
      <c r="W22" s="169"/>
      <c r="X22" s="169"/>
    </row>
    <row r="23" spans="1:24">
      <c r="A23" s="181"/>
      <c r="B23" s="169"/>
      <c r="C23" s="171"/>
      <c r="D23" s="564"/>
      <c r="E23" s="564"/>
      <c r="F23" s="564"/>
      <c r="G23" s="564"/>
      <c r="H23" s="564"/>
      <c r="I23" s="569"/>
      <c r="J23" s="171"/>
      <c r="K23" s="171"/>
      <c r="L23" s="171"/>
      <c r="M23" s="564"/>
      <c r="N23" s="171"/>
      <c r="O23" s="171"/>
      <c r="P23" s="171"/>
      <c r="Q23" s="564"/>
      <c r="R23" s="169"/>
      <c r="S23" s="169"/>
      <c r="T23" s="169"/>
      <c r="U23" s="169"/>
      <c r="V23" s="169"/>
      <c r="W23" s="169"/>
      <c r="X23" s="169"/>
    </row>
    <row r="24" spans="1:24" ht="16.5" thickBot="1">
      <c r="A24" s="181">
        <v>7</v>
      </c>
      <c r="B24" s="169" t="s">
        <v>18</v>
      </c>
      <c r="C24" s="171" t="s">
        <v>316</v>
      </c>
      <c r="D24" s="576" t="s">
        <v>3</v>
      </c>
      <c r="E24" s="569"/>
      <c r="F24" s="569"/>
      <c r="G24" s="569"/>
      <c r="H24" s="569"/>
      <c r="I24" s="34">
        <f>+I11-I18+I22</f>
        <v>5986910.5336538823</v>
      </c>
      <c r="J24" s="171"/>
      <c r="K24" s="171"/>
      <c r="L24" s="171"/>
      <c r="M24" s="564"/>
      <c r="N24" s="171"/>
      <c r="O24" s="171"/>
      <c r="P24" s="171"/>
      <c r="Q24" s="564"/>
      <c r="R24" s="169"/>
      <c r="S24" s="169"/>
      <c r="T24" s="169"/>
      <c r="U24" s="169"/>
      <c r="V24" s="169"/>
      <c r="W24" s="169"/>
      <c r="X24" s="169"/>
    </row>
    <row r="25" spans="1:24" ht="16.5" thickTop="1">
      <c r="A25" s="181"/>
      <c r="B25" s="169"/>
      <c r="C25" s="569"/>
      <c r="D25" s="564"/>
      <c r="E25" s="564"/>
      <c r="F25" s="564"/>
      <c r="G25" s="564"/>
      <c r="H25" s="564"/>
      <c r="I25" s="569"/>
      <c r="J25" s="171"/>
      <c r="K25" s="171"/>
      <c r="L25" s="171"/>
      <c r="M25" s="564"/>
      <c r="N25" s="171"/>
      <c r="O25" s="171"/>
      <c r="P25" s="171"/>
      <c r="Q25" s="564"/>
      <c r="R25" s="169"/>
      <c r="S25" s="169"/>
      <c r="T25" s="169"/>
      <c r="U25" s="169"/>
      <c r="V25" s="169"/>
      <c r="W25" s="169"/>
      <c r="X25" s="169"/>
    </row>
    <row r="26" spans="1:24">
      <c r="A26" s="181" t="s">
        <v>3</v>
      </c>
      <c r="B26" s="169" t="s">
        <v>19</v>
      </c>
      <c r="C26" s="171"/>
      <c r="D26" s="295"/>
      <c r="E26" s="171"/>
      <c r="F26" s="171"/>
      <c r="G26" s="171"/>
      <c r="H26" s="171"/>
      <c r="I26" s="295"/>
      <c r="J26" s="171"/>
      <c r="K26" s="171"/>
      <c r="L26" s="171"/>
      <c r="M26" s="564"/>
      <c r="N26" s="171"/>
      <c r="O26" s="171"/>
      <c r="P26" s="171"/>
      <c r="Q26" s="564"/>
      <c r="R26" s="169"/>
      <c r="S26" s="169"/>
      <c r="T26" s="169"/>
      <c r="U26" s="169"/>
      <c r="V26" s="169"/>
      <c r="W26" s="169"/>
      <c r="X26" s="169"/>
    </row>
    <row r="27" spans="1:24">
      <c r="A27" s="181">
        <v>8</v>
      </c>
      <c r="B27" s="169" t="s">
        <v>20</v>
      </c>
      <c r="C27" s="564"/>
      <c r="D27" s="295"/>
      <c r="E27" s="171"/>
      <c r="F27" s="171"/>
      <c r="G27" s="171" t="s">
        <v>21</v>
      </c>
      <c r="H27" s="171"/>
      <c r="I27" s="574">
        <v>298000</v>
      </c>
      <c r="J27" s="171"/>
      <c r="K27" s="171"/>
      <c r="L27" s="579"/>
      <c r="M27" s="564"/>
      <c r="N27" s="564"/>
      <c r="O27" s="171"/>
      <c r="P27" s="171"/>
      <c r="Q27" s="564"/>
      <c r="R27" s="169"/>
      <c r="S27" s="169"/>
      <c r="T27" s="169"/>
      <c r="U27" s="169"/>
      <c r="V27" s="169"/>
      <c r="W27" s="169"/>
      <c r="X27" s="169"/>
    </row>
    <row r="28" spans="1:24">
      <c r="A28" s="181">
        <v>9</v>
      </c>
      <c r="B28" s="169" t="s">
        <v>22</v>
      </c>
      <c r="C28" s="569"/>
      <c r="D28" s="569"/>
      <c r="E28" s="569"/>
      <c r="F28" s="569"/>
      <c r="G28" s="569" t="s">
        <v>23</v>
      </c>
      <c r="H28" s="569"/>
      <c r="I28" s="574">
        <v>0</v>
      </c>
      <c r="J28" s="171"/>
      <c r="K28" s="171"/>
      <c r="L28" s="171"/>
      <c r="M28" s="564"/>
      <c r="N28" s="564"/>
      <c r="O28" s="171"/>
      <c r="P28" s="171"/>
      <c r="Q28" s="564"/>
      <c r="R28" s="169"/>
      <c r="S28" s="169"/>
      <c r="T28" s="169"/>
      <c r="U28" s="169"/>
      <c r="V28" s="169"/>
      <c r="W28" s="169"/>
      <c r="X28" s="169"/>
    </row>
    <row r="29" spans="1:24">
      <c r="A29" s="181">
        <v>10</v>
      </c>
      <c r="B29" s="169" t="s">
        <v>24</v>
      </c>
      <c r="C29" s="171"/>
      <c r="D29" s="171"/>
      <c r="E29" s="171"/>
      <c r="F29" s="171"/>
      <c r="G29" s="171" t="s">
        <v>25</v>
      </c>
      <c r="H29" s="171"/>
      <c r="I29" s="574">
        <v>0</v>
      </c>
      <c r="J29" s="171"/>
      <c r="K29" s="171"/>
      <c r="L29" s="171"/>
      <c r="M29" s="564"/>
      <c r="N29" s="564"/>
      <c r="O29" s="171"/>
      <c r="P29" s="171"/>
      <c r="Q29" s="564"/>
      <c r="R29" s="169"/>
      <c r="S29" s="169"/>
      <c r="T29" s="169"/>
      <c r="U29" s="169"/>
      <c r="V29" s="169"/>
      <c r="W29" s="169"/>
      <c r="X29" s="169"/>
    </row>
    <row r="30" spans="1:24">
      <c r="A30" s="181">
        <v>11</v>
      </c>
      <c r="B30" s="580" t="s">
        <v>26</v>
      </c>
      <c r="C30" s="171"/>
      <c r="D30" s="171"/>
      <c r="E30" s="171"/>
      <c r="F30" s="171"/>
      <c r="G30" s="171" t="s">
        <v>27</v>
      </c>
      <c r="H30" s="171"/>
      <c r="I30" s="574">
        <v>0</v>
      </c>
      <c r="J30" s="171"/>
      <c r="K30" s="171"/>
      <c r="L30" s="171"/>
      <c r="M30" s="564"/>
      <c r="N30" s="564"/>
      <c r="O30" s="171"/>
      <c r="P30" s="171"/>
      <c r="Q30" s="564"/>
      <c r="R30" s="169"/>
      <c r="S30" s="169"/>
      <c r="T30" s="169"/>
      <c r="U30" s="169"/>
      <c r="V30" s="169"/>
      <c r="W30" s="169"/>
      <c r="X30" s="169"/>
    </row>
    <row r="31" spans="1:24">
      <c r="A31" s="181">
        <v>12</v>
      </c>
      <c r="B31" s="580" t="s">
        <v>28</v>
      </c>
      <c r="C31" s="171"/>
      <c r="D31" s="171"/>
      <c r="E31" s="171"/>
      <c r="F31" s="171"/>
      <c r="G31" s="171"/>
      <c r="H31" s="171"/>
      <c r="I31" s="574">
        <v>0</v>
      </c>
      <c r="J31" s="171"/>
      <c r="K31" s="171"/>
      <c r="L31" s="171"/>
      <c r="M31" s="564"/>
      <c r="N31" s="564"/>
      <c r="O31" s="171"/>
      <c r="P31" s="171"/>
      <c r="Q31" s="564"/>
      <c r="R31" s="169"/>
      <c r="S31" s="169"/>
      <c r="T31" s="169"/>
      <c r="U31" s="169"/>
      <c r="V31" s="169"/>
      <c r="W31" s="169"/>
      <c r="X31" s="169"/>
    </row>
    <row r="32" spans="1:24">
      <c r="A32" s="181">
        <v>13</v>
      </c>
      <c r="B32" s="580" t="s">
        <v>178</v>
      </c>
      <c r="C32" s="171"/>
      <c r="D32" s="171"/>
      <c r="E32" s="171"/>
      <c r="F32" s="171"/>
      <c r="G32" s="171"/>
      <c r="H32" s="171"/>
      <c r="I32" s="581">
        <v>0</v>
      </c>
      <c r="J32" s="171"/>
      <c r="K32" s="171"/>
      <c r="L32" s="171"/>
      <c r="M32" s="564"/>
      <c r="N32" s="564"/>
      <c r="O32" s="171"/>
      <c r="P32" s="171"/>
      <c r="Q32" s="564"/>
      <c r="R32" s="169"/>
      <c r="S32" s="169"/>
      <c r="T32" s="169"/>
      <c r="U32" s="169"/>
      <c r="V32" s="169"/>
      <c r="W32" s="169"/>
      <c r="X32" s="169"/>
    </row>
    <row r="33" spans="1:24" ht="16.5" thickBot="1">
      <c r="A33" s="181">
        <v>14</v>
      </c>
      <c r="B33" s="169" t="s">
        <v>172</v>
      </c>
      <c r="C33" s="171"/>
      <c r="D33" s="171"/>
      <c r="E33" s="171"/>
      <c r="F33" s="171"/>
      <c r="G33" s="171"/>
      <c r="H33" s="171"/>
      <c r="I33" s="582">
        <v>0</v>
      </c>
      <c r="J33" s="171"/>
      <c r="K33" s="171"/>
      <c r="L33" s="171"/>
      <c r="M33" s="564"/>
      <c r="N33" s="564"/>
      <c r="O33" s="171"/>
      <c r="P33" s="171"/>
      <c r="Q33" s="564"/>
      <c r="R33" s="169"/>
      <c r="S33" s="169"/>
      <c r="T33" s="169"/>
      <c r="U33" s="169"/>
      <c r="V33" s="169"/>
      <c r="W33" s="169"/>
      <c r="X33" s="169"/>
    </row>
    <row r="34" spans="1:24">
      <c r="A34" s="181">
        <v>15</v>
      </c>
      <c r="B34" s="169" t="s">
        <v>211</v>
      </c>
      <c r="C34" s="171"/>
      <c r="D34" s="171"/>
      <c r="E34" s="171"/>
      <c r="F34" s="171"/>
      <c r="G34" s="171"/>
      <c r="H34" s="171"/>
      <c r="I34" s="24">
        <f>SUM(I27:I33)</f>
        <v>298000</v>
      </c>
      <c r="J34" s="171"/>
      <c r="K34" s="171"/>
      <c r="L34" s="171"/>
      <c r="M34" s="564"/>
      <c r="N34" s="564"/>
      <c r="O34" s="171"/>
      <c r="P34" s="171"/>
      <c r="Q34" s="564"/>
      <c r="R34" s="169"/>
      <c r="S34" s="169"/>
      <c r="T34" s="169"/>
      <c r="U34" s="169"/>
      <c r="V34" s="169"/>
      <c r="W34" s="169"/>
      <c r="X34" s="169"/>
    </row>
    <row r="35" spans="1:24">
      <c r="A35" s="181"/>
      <c r="B35" s="169"/>
      <c r="C35" s="171"/>
      <c r="D35" s="171"/>
      <c r="E35" s="171"/>
      <c r="F35" s="171"/>
      <c r="G35" s="171"/>
      <c r="H35" s="171"/>
      <c r="I35" s="295"/>
      <c r="J35" s="171"/>
      <c r="K35" s="171"/>
      <c r="L35" s="171"/>
      <c r="M35" s="564"/>
      <c r="N35" s="171"/>
      <c r="O35" s="171"/>
      <c r="P35" s="171"/>
      <c r="Q35" s="564"/>
      <c r="R35" s="169"/>
      <c r="S35" s="169"/>
      <c r="T35" s="169"/>
      <c r="U35" s="169"/>
      <c r="V35" s="169"/>
      <c r="W35" s="169"/>
      <c r="X35" s="169"/>
    </row>
    <row r="36" spans="1:24">
      <c r="A36" s="181">
        <v>16</v>
      </c>
      <c r="B36" s="169" t="s">
        <v>29</v>
      </c>
      <c r="C36" s="171" t="s">
        <v>210</v>
      </c>
      <c r="D36" s="39">
        <f>IF(I34&gt;0,I24/I34,0)</f>
        <v>20.090303804207657</v>
      </c>
      <c r="E36" s="171"/>
      <c r="F36" s="171"/>
      <c r="G36" s="171"/>
      <c r="H36" s="171"/>
      <c r="I36" s="564"/>
      <c r="J36" s="171"/>
      <c r="K36" s="171"/>
      <c r="L36" s="171"/>
      <c r="M36" s="564"/>
      <c r="N36" s="171"/>
      <c r="O36" s="171"/>
      <c r="P36" s="171"/>
      <c r="Q36" s="564"/>
      <c r="R36" s="169"/>
      <c r="S36" s="169"/>
      <c r="T36" s="169"/>
      <c r="U36" s="169"/>
      <c r="V36" s="169"/>
      <c r="W36" s="169"/>
      <c r="X36" s="169"/>
    </row>
    <row r="37" spans="1:24">
      <c r="A37" s="181">
        <v>17</v>
      </c>
      <c r="B37" s="169" t="s">
        <v>303</v>
      </c>
      <c r="C37" s="171"/>
      <c r="D37" s="39">
        <f>+D36/12</f>
        <v>1.6741919836839714</v>
      </c>
      <c r="E37" s="171"/>
      <c r="F37" s="171"/>
      <c r="G37" s="171"/>
      <c r="H37" s="171"/>
      <c r="I37" s="564"/>
      <c r="J37" s="171"/>
      <c r="K37" s="171"/>
      <c r="L37" s="171"/>
      <c r="M37" s="564"/>
      <c r="N37" s="171"/>
      <c r="O37" s="171"/>
      <c r="P37" s="171"/>
      <c r="Q37" s="564"/>
      <c r="R37" s="169"/>
      <c r="S37" s="169"/>
      <c r="T37" s="169"/>
      <c r="U37" s="169"/>
      <c r="V37" s="169"/>
      <c r="W37" s="169"/>
      <c r="X37" s="169"/>
    </row>
    <row r="38" spans="1:24">
      <c r="A38" s="181"/>
      <c r="B38" s="169"/>
      <c r="C38" s="171"/>
      <c r="D38" s="583"/>
      <c r="E38" s="171"/>
      <c r="F38" s="171"/>
      <c r="G38" s="171"/>
      <c r="H38" s="171"/>
      <c r="I38" s="564"/>
      <c r="J38" s="171"/>
      <c r="K38" s="171"/>
      <c r="L38" s="171"/>
      <c r="M38" s="564"/>
      <c r="N38" s="171"/>
      <c r="O38" s="171"/>
      <c r="P38" s="171"/>
      <c r="Q38" s="564"/>
      <c r="R38" s="169"/>
      <c r="S38" s="169"/>
      <c r="T38" s="169"/>
      <c r="U38" s="169"/>
      <c r="V38" s="169"/>
      <c r="W38" s="169"/>
      <c r="X38" s="169"/>
    </row>
    <row r="39" spans="1:24">
      <c r="A39" s="181"/>
      <c r="B39" s="169"/>
      <c r="C39" s="171"/>
      <c r="D39" s="584" t="s">
        <v>30</v>
      </c>
      <c r="E39" s="171"/>
      <c r="F39" s="171"/>
      <c r="G39" s="171"/>
      <c r="H39" s="171"/>
      <c r="I39" s="585" t="s">
        <v>31</v>
      </c>
      <c r="J39" s="171"/>
      <c r="K39" s="171"/>
      <c r="L39" s="171"/>
      <c r="M39" s="564"/>
      <c r="N39" s="171"/>
      <c r="O39" s="171"/>
      <c r="P39" s="171"/>
      <c r="Q39" s="564"/>
      <c r="R39" s="169"/>
      <c r="S39" s="169"/>
      <c r="T39" s="169"/>
      <c r="U39" s="169"/>
      <c r="V39" s="169"/>
      <c r="W39" s="169"/>
      <c r="X39" s="169"/>
    </row>
    <row r="40" spans="1:24">
      <c r="A40" s="181">
        <v>18</v>
      </c>
      <c r="B40" s="169" t="s">
        <v>32</v>
      </c>
      <c r="C40" s="171" t="s">
        <v>212</v>
      </c>
      <c r="D40" s="39">
        <f>+D36/52</f>
        <v>0.38635199623476263</v>
      </c>
      <c r="E40" s="171"/>
      <c r="F40" s="171"/>
      <c r="G40" s="171"/>
      <c r="H40" s="171"/>
      <c r="I40" s="42">
        <f>+D36/52</f>
        <v>0.38635199623476263</v>
      </c>
      <c r="J40" s="171"/>
      <c r="K40" s="171"/>
      <c r="L40" s="171"/>
      <c r="M40" s="564"/>
      <c r="N40" s="171"/>
      <c r="O40" s="171"/>
      <c r="P40" s="171"/>
      <c r="Q40" s="564"/>
      <c r="R40" s="169"/>
      <c r="S40" s="169"/>
      <c r="T40" s="169"/>
      <c r="U40" s="169"/>
      <c r="V40" s="169"/>
      <c r="W40" s="169"/>
      <c r="X40" s="169"/>
    </row>
    <row r="41" spans="1:24">
      <c r="A41" s="181">
        <v>19</v>
      </c>
      <c r="B41" s="169" t="s">
        <v>33</v>
      </c>
      <c r="C41" s="171" t="s">
        <v>251</v>
      </c>
      <c r="D41" s="39">
        <f>+D36/260</f>
        <v>7.7270399246952531E-2</v>
      </c>
      <c r="E41" s="171" t="s">
        <v>34</v>
      </c>
      <c r="F41" s="564"/>
      <c r="G41" s="171"/>
      <c r="H41" s="171"/>
      <c r="I41" s="42">
        <f>+D36/365</f>
        <v>5.504192823070591E-2</v>
      </c>
      <c r="J41" s="171"/>
      <c r="K41" s="171"/>
      <c r="L41" s="171"/>
      <c r="M41" s="564"/>
      <c r="N41" s="171"/>
      <c r="O41" s="171"/>
      <c r="P41" s="171"/>
      <c r="Q41" s="564"/>
      <c r="R41" s="169"/>
      <c r="S41" s="169"/>
      <c r="T41" s="169"/>
      <c r="U41" s="169"/>
      <c r="V41" s="169"/>
      <c r="W41" s="169"/>
      <c r="X41" s="169"/>
    </row>
    <row r="42" spans="1:24">
      <c r="A42" s="181">
        <v>20</v>
      </c>
      <c r="B42" s="169" t="s">
        <v>35</v>
      </c>
      <c r="C42" s="171" t="s">
        <v>252</v>
      </c>
      <c r="D42" s="39">
        <f>+D36/4160*1000</f>
        <v>4.8293999529345335</v>
      </c>
      <c r="E42" s="171" t="s">
        <v>36</v>
      </c>
      <c r="F42" s="564"/>
      <c r="G42" s="171"/>
      <c r="H42" s="171"/>
      <c r="I42" s="42">
        <f>+D36/8760*1000</f>
        <v>2.2934136762794131</v>
      </c>
      <c r="J42" s="171"/>
      <c r="K42" s="171" t="s">
        <v>3</v>
      </c>
      <c r="L42" s="171"/>
      <c r="M42" s="564"/>
      <c r="N42" s="171"/>
      <c r="O42" s="171"/>
      <c r="P42" s="171"/>
      <c r="Q42" s="564"/>
      <c r="R42" s="169"/>
      <c r="S42" s="169"/>
      <c r="T42" s="169"/>
      <c r="U42" s="169"/>
      <c r="V42" s="169"/>
      <c r="W42" s="169"/>
      <c r="X42" s="169"/>
    </row>
    <row r="43" spans="1:24">
      <c r="A43" s="181"/>
      <c r="B43" s="169"/>
      <c r="C43" s="171" t="s">
        <v>37</v>
      </c>
      <c r="D43" s="171"/>
      <c r="E43" s="171" t="s">
        <v>38</v>
      </c>
      <c r="F43" s="564"/>
      <c r="G43" s="171"/>
      <c r="H43" s="171"/>
      <c r="I43" s="564"/>
      <c r="J43" s="171"/>
      <c r="K43" s="171" t="s">
        <v>3</v>
      </c>
      <c r="L43" s="171"/>
      <c r="M43" s="564"/>
      <c r="N43" s="171"/>
      <c r="O43" s="171"/>
      <c r="P43" s="171"/>
      <c r="Q43" s="564"/>
      <c r="R43" s="169"/>
      <c r="S43" s="169"/>
      <c r="T43" s="169"/>
      <c r="U43" s="169"/>
      <c r="V43" s="169"/>
      <c r="W43" s="169"/>
      <c r="X43" s="169"/>
    </row>
    <row r="44" spans="1:24">
      <c r="A44" s="181"/>
      <c r="B44" s="169"/>
      <c r="C44" s="171"/>
      <c r="D44" s="171"/>
      <c r="E44" s="171"/>
      <c r="F44" s="564"/>
      <c r="G44" s="171"/>
      <c r="H44" s="171"/>
      <c r="I44" s="564"/>
      <c r="J44" s="171"/>
      <c r="K44" s="171" t="s">
        <v>3</v>
      </c>
      <c r="L44" s="171"/>
      <c r="M44" s="564"/>
      <c r="N44" s="171"/>
      <c r="O44" s="171"/>
      <c r="P44" s="171"/>
      <c r="Q44" s="564"/>
      <c r="R44" s="169"/>
      <c r="S44" s="169"/>
      <c r="T44" s="169"/>
      <c r="U44" s="169"/>
      <c r="V44" s="169"/>
      <c r="W44" s="169"/>
      <c r="X44" s="169"/>
    </row>
    <row r="45" spans="1:24">
      <c r="A45" s="181">
        <v>21</v>
      </c>
      <c r="B45" s="169" t="s">
        <v>213</v>
      </c>
      <c r="C45" s="171" t="s">
        <v>205</v>
      </c>
      <c r="D45" s="207">
        <v>0</v>
      </c>
      <c r="E45" s="208" t="s">
        <v>39</v>
      </c>
      <c r="F45" s="208"/>
      <c r="G45" s="208"/>
      <c r="H45" s="208"/>
      <c r="I45" s="44">
        <f>D45</f>
        <v>0</v>
      </c>
      <c r="J45" s="208" t="s">
        <v>39</v>
      </c>
      <c r="K45" s="171"/>
      <c r="L45" s="171"/>
      <c r="M45" s="564"/>
      <c r="N45" s="171"/>
      <c r="O45" s="171"/>
      <c r="P45" s="171"/>
      <c r="Q45" s="564"/>
      <c r="R45" s="169"/>
      <c r="S45" s="169"/>
      <c r="T45" s="169"/>
      <c r="U45" s="169"/>
      <c r="V45" s="169"/>
      <c r="W45" s="169"/>
      <c r="X45" s="169"/>
    </row>
    <row r="46" spans="1:24">
      <c r="A46" s="181">
        <v>22</v>
      </c>
      <c r="B46" s="169"/>
      <c r="C46" s="171"/>
      <c r="D46" s="207">
        <v>0</v>
      </c>
      <c r="E46" s="208" t="s">
        <v>40</v>
      </c>
      <c r="F46" s="208"/>
      <c r="G46" s="208"/>
      <c r="H46" s="208"/>
      <c r="I46" s="44">
        <f>D46</f>
        <v>0</v>
      </c>
      <c r="J46" s="208" t="s">
        <v>40</v>
      </c>
      <c r="K46" s="171"/>
      <c r="L46" s="171"/>
      <c r="M46" s="564"/>
      <c r="N46" s="171"/>
      <c r="O46" s="171"/>
      <c r="P46" s="171"/>
      <c r="Q46" s="564"/>
      <c r="R46" s="169"/>
      <c r="S46" s="169"/>
      <c r="T46" s="169"/>
      <c r="U46" s="169"/>
      <c r="V46" s="169"/>
      <c r="W46" s="169"/>
      <c r="X46" s="169"/>
    </row>
    <row r="47" spans="1:24">
      <c r="A47" s="564"/>
      <c r="B47" s="564"/>
      <c r="C47" s="564"/>
      <c r="D47" s="564"/>
      <c r="E47" s="564"/>
      <c r="F47" s="564"/>
      <c r="G47" s="564"/>
      <c r="H47" s="564"/>
      <c r="I47" s="564"/>
      <c r="J47" s="171"/>
      <c r="K47" s="171"/>
      <c r="L47" s="171"/>
      <c r="M47" s="564"/>
      <c r="N47" s="171"/>
      <c r="O47" s="171"/>
      <c r="P47" s="171"/>
      <c r="Q47" s="564"/>
      <c r="R47" s="169"/>
      <c r="S47" s="169"/>
      <c r="T47" s="169"/>
      <c r="U47" s="169"/>
      <c r="V47" s="169"/>
      <c r="W47" s="169"/>
      <c r="X47" s="169"/>
    </row>
    <row r="48" spans="1:24">
      <c r="A48" s="564"/>
      <c r="B48" s="564"/>
      <c r="C48" s="564"/>
      <c r="D48" s="564"/>
      <c r="E48" s="564"/>
      <c r="F48" s="564"/>
      <c r="G48" s="564"/>
      <c r="H48" s="564"/>
      <c r="I48" s="564"/>
      <c r="J48" s="171"/>
      <c r="K48" s="171"/>
      <c r="L48" s="171"/>
      <c r="M48" s="564"/>
      <c r="N48" s="171"/>
      <c r="O48" s="171"/>
      <c r="P48" s="171"/>
      <c r="Q48" s="564"/>
      <c r="R48" s="169"/>
      <c r="S48" s="169"/>
      <c r="T48" s="169"/>
      <c r="U48" s="169"/>
      <c r="V48" s="169"/>
      <c r="W48" s="169"/>
      <c r="X48" s="169"/>
    </row>
    <row r="49" spans="1:24">
      <c r="A49" s="564"/>
      <c r="B49" s="564"/>
      <c r="C49" s="564"/>
      <c r="D49" s="564"/>
      <c r="E49" s="564"/>
      <c r="F49" s="564"/>
      <c r="G49" s="564"/>
      <c r="H49" s="564"/>
      <c r="I49" s="564"/>
      <c r="J49" s="171"/>
      <c r="K49" s="171"/>
      <c r="L49" s="171"/>
      <c r="M49" s="564"/>
      <c r="N49" s="171"/>
      <c r="O49" s="171"/>
      <c r="P49" s="171"/>
      <c r="Q49" s="564"/>
      <c r="R49" s="169"/>
      <c r="S49" s="169"/>
      <c r="T49" s="169"/>
      <c r="U49" s="169"/>
      <c r="V49" s="169"/>
      <c r="W49" s="169"/>
      <c r="X49" s="169"/>
    </row>
    <row r="50" spans="1:24">
      <c r="A50" s="564"/>
      <c r="B50" s="564"/>
      <c r="C50" s="564"/>
      <c r="D50" s="564"/>
      <c r="E50" s="564"/>
      <c r="F50" s="564"/>
      <c r="G50" s="564"/>
      <c r="H50" s="564"/>
      <c r="I50" s="564"/>
      <c r="J50" s="171"/>
      <c r="K50" s="171"/>
      <c r="L50" s="171"/>
      <c r="M50" s="564"/>
      <c r="N50" s="171"/>
      <c r="O50" s="171"/>
      <c r="P50" s="171"/>
      <c r="Q50" s="564"/>
      <c r="R50" s="169"/>
      <c r="S50" s="169"/>
      <c r="T50" s="169"/>
      <c r="U50" s="169"/>
      <c r="V50" s="169"/>
      <c r="W50" s="169"/>
      <c r="X50" s="169"/>
    </row>
    <row r="51" spans="1:24">
      <c r="A51" s="564"/>
      <c r="B51" s="564"/>
      <c r="C51" s="564"/>
      <c r="D51" s="564"/>
      <c r="E51" s="564"/>
      <c r="F51" s="564"/>
      <c r="G51" s="564"/>
      <c r="H51" s="564"/>
      <c r="I51" s="564"/>
      <c r="J51" s="171"/>
      <c r="K51" s="171"/>
      <c r="L51" s="171"/>
      <c r="M51" s="564"/>
      <c r="N51" s="171"/>
      <c r="O51" s="171"/>
      <c r="P51" s="171"/>
      <c r="Q51" s="564"/>
      <c r="R51" s="169"/>
      <c r="S51" s="169"/>
      <c r="T51" s="169"/>
      <c r="U51" s="169"/>
      <c r="V51" s="169"/>
      <c r="W51" s="169"/>
      <c r="X51" s="169"/>
    </row>
    <row r="52" spans="1:24">
      <c r="A52" s="564"/>
      <c r="B52" s="564"/>
      <c r="C52" s="564"/>
      <c r="D52" s="564"/>
      <c r="E52" s="564"/>
      <c r="F52" s="564"/>
      <c r="G52" s="564"/>
      <c r="H52" s="564"/>
      <c r="I52" s="564"/>
      <c r="J52" s="171"/>
      <c r="K52" s="171"/>
      <c r="L52" s="171"/>
      <c r="M52" s="564"/>
      <c r="N52" s="171"/>
      <c r="O52" s="171"/>
      <c r="P52" s="171"/>
      <c r="Q52" s="564"/>
      <c r="R52" s="169"/>
      <c r="S52" s="169"/>
      <c r="T52" s="169"/>
      <c r="U52" s="169"/>
      <c r="V52" s="169"/>
      <c r="W52" s="169"/>
      <c r="X52" s="169"/>
    </row>
    <row r="53" spans="1:24">
      <c r="A53" s="564"/>
      <c r="B53" s="564"/>
      <c r="C53" s="564"/>
      <c r="D53" s="564"/>
      <c r="E53" s="564"/>
      <c r="F53" s="564"/>
      <c r="G53" s="564"/>
      <c r="H53" s="564"/>
      <c r="I53" s="564"/>
      <c r="J53" s="171"/>
      <c r="K53" s="171"/>
      <c r="L53" s="171"/>
      <c r="M53" s="564"/>
      <c r="N53" s="171"/>
      <c r="O53" s="171"/>
      <c r="P53" s="171"/>
      <c r="Q53" s="564"/>
      <c r="R53" s="169"/>
      <c r="S53" s="169"/>
      <c r="T53" s="169"/>
      <c r="U53" s="169"/>
      <c r="V53" s="169"/>
      <c r="W53" s="169"/>
      <c r="X53" s="169"/>
    </row>
    <row r="54" spans="1:24">
      <c r="A54" s="564"/>
      <c r="B54" s="564"/>
      <c r="C54" s="564"/>
      <c r="D54" s="564"/>
      <c r="E54" s="564"/>
      <c r="F54" s="564"/>
      <c r="G54" s="564"/>
      <c r="H54" s="564"/>
      <c r="I54" s="564"/>
      <c r="J54" s="171"/>
      <c r="K54" s="171"/>
      <c r="L54" s="171"/>
      <c r="M54" s="564"/>
      <c r="N54" s="171"/>
      <c r="O54" s="171"/>
      <c r="P54" s="171"/>
      <c r="Q54" s="564"/>
      <c r="R54" s="169"/>
      <c r="S54" s="169"/>
      <c r="T54" s="169"/>
      <c r="U54" s="169"/>
      <c r="V54" s="169"/>
      <c r="W54" s="169"/>
      <c r="X54" s="169"/>
    </row>
    <row r="55" spans="1:24">
      <c r="A55" s="564"/>
      <c r="B55" s="564"/>
      <c r="C55" s="564"/>
      <c r="D55" s="564"/>
      <c r="E55" s="564"/>
      <c r="F55" s="564"/>
      <c r="G55" s="564"/>
      <c r="H55" s="564"/>
      <c r="I55" s="564"/>
      <c r="J55" s="171"/>
      <c r="K55" s="171"/>
      <c r="L55" s="171"/>
      <c r="M55" s="564"/>
      <c r="N55" s="171"/>
      <c r="O55" s="171"/>
      <c r="P55" s="171"/>
      <c r="Q55" s="564"/>
      <c r="R55" s="169"/>
      <c r="S55" s="169"/>
      <c r="T55" s="169"/>
      <c r="U55" s="169"/>
      <c r="V55" s="169"/>
      <c r="W55" s="169"/>
      <c r="X55" s="169"/>
    </row>
    <row r="56" spans="1:24">
      <c r="A56" s="564"/>
      <c r="B56" s="564"/>
      <c r="C56" s="564"/>
      <c r="D56" s="564"/>
      <c r="E56" s="564"/>
      <c r="F56" s="564"/>
      <c r="G56" s="564"/>
      <c r="H56" s="564"/>
      <c r="I56" s="564"/>
      <c r="J56" s="171"/>
      <c r="K56" s="171"/>
      <c r="L56" s="171"/>
      <c r="M56" s="564"/>
      <c r="N56" s="171"/>
      <c r="O56" s="171"/>
      <c r="P56" s="171"/>
      <c r="Q56" s="564"/>
      <c r="R56" s="169"/>
      <c r="S56" s="169"/>
      <c r="T56" s="169"/>
      <c r="U56" s="169"/>
      <c r="V56" s="169"/>
      <c r="W56" s="169"/>
      <c r="X56" s="169"/>
    </row>
    <row r="57" spans="1:24">
      <c r="A57" s="564"/>
      <c r="B57" s="564"/>
      <c r="C57" s="564"/>
      <c r="D57" s="564"/>
      <c r="E57" s="564"/>
      <c r="F57" s="564"/>
      <c r="G57" s="564"/>
      <c r="H57" s="564"/>
      <c r="I57" s="564"/>
      <c r="J57" s="171"/>
      <c r="K57" s="171"/>
      <c r="L57" s="171"/>
      <c r="M57" s="564"/>
      <c r="N57" s="171"/>
      <c r="O57" s="171"/>
      <c r="P57" s="171"/>
      <c r="Q57" s="564"/>
      <c r="R57" s="169"/>
      <c r="S57" s="169"/>
      <c r="T57" s="169"/>
      <c r="U57" s="169"/>
      <c r="V57" s="169"/>
      <c r="W57" s="169"/>
      <c r="X57" s="169"/>
    </row>
    <row r="58" spans="1:24">
      <c r="A58" s="564"/>
      <c r="B58" s="564"/>
      <c r="C58" s="564"/>
      <c r="D58" s="564"/>
      <c r="E58" s="564"/>
      <c r="F58" s="564"/>
      <c r="G58" s="564"/>
      <c r="H58" s="564"/>
      <c r="I58" s="564"/>
      <c r="J58" s="171"/>
      <c r="K58" s="171"/>
      <c r="L58" s="171"/>
      <c r="M58" s="564"/>
      <c r="N58" s="171"/>
      <c r="O58" s="171"/>
      <c r="P58" s="171"/>
      <c r="Q58" s="564"/>
      <c r="R58" s="169"/>
      <c r="S58" s="169"/>
      <c r="T58" s="169"/>
      <c r="U58" s="169"/>
      <c r="V58" s="169"/>
      <c r="W58" s="169"/>
      <c r="X58" s="169"/>
    </row>
    <row r="59" spans="1:24">
      <c r="A59" s="564"/>
      <c r="B59" s="564"/>
      <c r="C59" s="564"/>
      <c r="D59" s="564"/>
      <c r="E59" s="564"/>
      <c r="F59" s="564"/>
      <c r="G59" s="564"/>
      <c r="H59" s="564"/>
      <c r="I59" s="564"/>
      <c r="J59" s="171"/>
      <c r="K59" s="171"/>
      <c r="L59" s="171"/>
      <c r="M59" s="564"/>
      <c r="N59" s="171"/>
      <c r="O59" s="171"/>
      <c r="P59" s="171"/>
      <c r="Q59" s="564"/>
      <c r="R59" s="169"/>
      <c r="S59" s="169"/>
      <c r="T59" s="169"/>
      <c r="U59" s="169"/>
      <c r="V59" s="169"/>
      <c r="W59" s="169"/>
      <c r="X59" s="169"/>
    </row>
    <row r="60" spans="1:24">
      <c r="A60" s="564"/>
      <c r="B60" s="564"/>
      <c r="C60" s="564"/>
      <c r="D60" s="564"/>
      <c r="E60" s="564"/>
      <c r="F60" s="564"/>
      <c r="G60" s="564"/>
      <c r="H60" s="564"/>
      <c r="I60" s="564"/>
      <c r="J60" s="171"/>
      <c r="K60" s="171"/>
      <c r="L60" s="171"/>
      <c r="M60" s="564"/>
      <c r="N60" s="171"/>
      <c r="O60" s="171"/>
      <c r="P60" s="171"/>
      <c r="Q60" s="564"/>
      <c r="R60" s="169"/>
      <c r="S60" s="169"/>
      <c r="T60" s="169"/>
      <c r="U60" s="169"/>
      <c r="V60" s="169"/>
      <c r="W60" s="169"/>
      <c r="X60" s="169"/>
    </row>
    <row r="61" spans="1:24">
      <c r="A61" s="564"/>
      <c r="B61" s="564"/>
      <c r="C61" s="564"/>
      <c r="D61" s="564"/>
      <c r="E61" s="564"/>
      <c r="F61" s="564"/>
      <c r="G61" s="564"/>
      <c r="H61" s="564"/>
      <c r="I61" s="564"/>
      <c r="J61" s="171"/>
      <c r="K61" s="171"/>
      <c r="L61" s="171"/>
      <c r="M61" s="564"/>
      <c r="N61" s="171"/>
      <c r="O61" s="171"/>
      <c r="P61" s="171"/>
      <c r="Q61" s="564"/>
      <c r="R61" s="169"/>
      <c r="S61" s="169"/>
      <c r="T61" s="169"/>
      <c r="U61" s="169"/>
      <c r="V61" s="169"/>
      <c r="W61" s="169"/>
      <c r="X61" s="169"/>
    </row>
    <row r="62" spans="1:24">
      <c r="A62" s="564"/>
      <c r="B62" s="564"/>
      <c r="C62" s="564"/>
      <c r="D62" s="564"/>
      <c r="E62" s="564"/>
      <c r="F62" s="564"/>
      <c r="G62" s="564"/>
      <c r="H62" s="564"/>
      <c r="I62" s="564"/>
      <c r="J62" s="171"/>
      <c r="K62" s="171"/>
      <c r="L62" s="171"/>
      <c r="M62" s="564"/>
      <c r="N62" s="171"/>
      <c r="O62" s="171"/>
      <c r="P62" s="171"/>
      <c r="Q62" s="564"/>
      <c r="R62" s="169"/>
      <c r="S62" s="169"/>
      <c r="T62" s="169"/>
      <c r="U62" s="169"/>
      <c r="V62" s="169"/>
      <c r="W62" s="169"/>
      <c r="X62" s="169"/>
    </row>
    <row r="63" spans="1:24">
      <c r="A63" s="564"/>
      <c r="B63" s="564"/>
      <c r="C63" s="564"/>
      <c r="D63" s="564"/>
      <c r="E63" s="564"/>
      <c r="F63" s="564"/>
      <c r="G63" s="564"/>
      <c r="H63" s="564"/>
      <c r="I63" s="564"/>
      <c r="J63" s="171"/>
      <c r="K63" s="171"/>
      <c r="L63" s="171"/>
      <c r="M63" s="564"/>
      <c r="N63" s="171"/>
      <c r="O63" s="171"/>
      <c r="P63" s="171"/>
      <c r="Q63" s="564"/>
      <c r="R63" s="169"/>
      <c r="S63" s="169"/>
      <c r="T63" s="169"/>
      <c r="U63" s="169"/>
      <c r="V63" s="169"/>
      <c r="W63" s="169"/>
      <c r="X63" s="169"/>
    </row>
    <row r="64" spans="1:24">
      <c r="A64" s="564"/>
      <c r="B64" s="564"/>
      <c r="C64" s="564"/>
      <c r="D64" s="564"/>
      <c r="E64" s="564"/>
      <c r="F64" s="564"/>
      <c r="G64" s="564"/>
      <c r="H64" s="564"/>
      <c r="I64" s="564"/>
      <c r="J64" s="171"/>
      <c r="K64" s="171"/>
      <c r="L64" s="171"/>
      <c r="M64" s="564"/>
      <c r="N64" s="171"/>
      <c r="O64" s="171"/>
      <c r="P64" s="171"/>
      <c r="Q64" s="564"/>
      <c r="R64" s="169"/>
      <c r="S64" s="169"/>
      <c r="T64" s="169"/>
      <c r="U64" s="169"/>
      <c r="V64" s="169"/>
      <c r="W64" s="169"/>
      <c r="X64" s="169"/>
    </row>
    <row r="65" spans="1:24">
      <c r="A65" s="564"/>
      <c r="B65" s="564"/>
      <c r="C65" s="564"/>
      <c r="D65" s="564"/>
      <c r="E65" s="564"/>
      <c r="F65" s="564"/>
      <c r="G65" s="564"/>
      <c r="H65" s="564"/>
      <c r="I65" s="564"/>
      <c r="J65" s="171"/>
      <c r="K65" s="171"/>
      <c r="L65" s="171"/>
      <c r="M65" s="564"/>
      <c r="N65" s="171"/>
      <c r="O65" s="171"/>
      <c r="P65" s="171"/>
      <c r="Q65" s="564"/>
      <c r="R65" s="169"/>
      <c r="S65" s="169"/>
      <c r="T65" s="169"/>
      <c r="U65" s="169"/>
      <c r="V65" s="169"/>
      <c r="W65" s="169"/>
      <c r="X65" s="169"/>
    </row>
    <row r="66" spans="1:24">
      <c r="A66" s="564"/>
      <c r="B66" s="564"/>
      <c r="C66" s="564"/>
      <c r="D66" s="564"/>
      <c r="E66" s="564"/>
      <c r="F66" s="564"/>
      <c r="G66" s="564"/>
      <c r="H66" s="564"/>
      <c r="I66" s="564"/>
      <c r="J66" s="171"/>
      <c r="K66" s="171"/>
      <c r="L66" s="171"/>
      <c r="M66" s="564"/>
      <c r="N66" s="171"/>
      <c r="O66" s="171"/>
      <c r="P66" s="171"/>
      <c r="Q66" s="564"/>
      <c r="R66" s="169"/>
      <c r="S66" s="169"/>
      <c r="T66" s="169"/>
      <c r="U66" s="169"/>
      <c r="V66" s="169"/>
      <c r="W66" s="169"/>
      <c r="X66" s="169"/>
    </row>
    <row r="67" spans="1:24">
      <c r="A67" s="564"/>
      <c r="B67" s="564"/>
      <c r="C67" s="564"/>
      <c r="D67" s="564"/>
      <c r="E67" s="564"/>
      <c r="F67" s="564"/>
      <c r="G67" s="564"/>
      <c r="H67" s="564"/>
      <c r="I67" s="564"/>
      <c r="J67" s="171"/>
      <c r="K67" s="171"/>
      <c r="L67" s="171"/>
      <c r="M67" s="564"/>
      <c r="N67" s="171"/>
      <c r="O67" s="171"/>
      <c r="P67" s="171"/>
      <c r="Q67" s="564"/>
      <c r="R67" s="169"/>
      <c r="S67" s="169"/>
      <c r="T67" s="169"/>
      <c r="U67" s="169"/>
      <c r="V67" s="169"/>
      <c r="W67" s="169"/>
      <c r="X67" s="169"/>
    </row>
    <row r="68" spans="1:24">
      <c r="A68" s="564"/>
      <c r="B68" s="564"/>
      <c r="C68" s="564"/>
      <c r="D68" s="564"/>
      <c r="E68" s="564"/>
      <c r="F68" s="564"/>
      <c r="G68" s="564"/>
      <c r="H68" s="564"/>
      <c r="I68" s="564"/>
      <c r="J68" s="171"/>
      <c r="K68" s="171"/>
      <c r="L68" s="171"/>
      <c r="M68" s="564"/>
      <c r="N68" s="171"/>
      <c r="O68" s="171"/>
      <c r="P68" s="171"/>
      <c r="Q68" s="564"/>
      <c r="R68" s="169"/>
      <c r="S68" s="169"/>
      <c r="T68" s="169"/>
      <c r="U68" s="169"/>
      <c r="V68" s="169"/>
      <c r="W68" s="169"/>
      <c r="X68" s="169"/>
    </row>
    <row r="69" spans="1:24">
      <c r="A69" s="564"/>
      <c r="B69" s="564"/>
      <c r="C69" s="564"/>
      <c r="D69" s="564"/>
      <c r="E69" s="564"/>
      <c r="F69" s="564"/>
      <c r="G69" s="564"/>
      <c r="H69" s="564"/>
      <c r="I69" s="564"/>
      <c r="J69" s="171"/>
      <c r="K69" s="171"/>
      <c r="L69" s="171"/>
      <c r="M69" s="564"/>
      <c r="N69" s="171"/>
      <c r="O69" s="171"/>
      <c r="P69" s="171"/>
      <c r="Q69" s="564"/>
      <c r="R69" s="169"/>
      <c r="S69" s="169"/>
      <c r="T69" s="169"/>
      <c r="U69" s="169"/>
      <c r="V69" s="169"/>
      <c r="W69" s="169"/>
      <c r="X69" s="169"/>
    </row>
    <row r="70" spans="1:24">
      <c r="A70" s="564"/>
      <c r="B70" s="564"/>
      <c r="C70" s="564"/>
      <c r="D70" s="564"/>
      <c r="E70" s="564"/>
      <c r="F70" s="564"/>
      <c r="G70" s="564"/>
      <c r="H70" s="564"/>
      <c r="I70" s="564"/>
      <c r="J70" s="171"/>
      <c r="K70" s="171"/>
      <c r="L70" s="171"/>
      <c r="M70" s="564"/>
      <c r="N70" s="171"/>
      <c r="O70" s="171"/>
      <c r="P70" s="171"/>
      <c r="Q70" s="564"/>
      <c r="R70" s="169"/>
      <c r="S70" s="169"/>
      <c r="T70" s="169"/>
      <c r="U70" s="169"/>
      <c r="V70" s="169"/>
      <c r="W70" s="169"/>
      <c r="X70" s="169"/>
    </row>
    <row r="71" spans="1:24">
      <c r="A71" s="564"/>
      <c r="B71" s="564"/>
      <c r="C71" s="564"/>
      <c r="D71" s="564"/>
      <c r="E71" s="564"/>
      <c r="F71" s="564"/>
      <c r="G71" s="564"/>
      <c r="H71" s="564"/>
      <c r="I71" s="564"/>
      <c r="J71" s="171"/>
      <c r="K71" s="171"/>
      <c r="L71" s="171"/>
      <c r="M71" s="564"/>
      <c r="N71" s="171"/>
      <c r="O71" s="171"/>
      <c r="P71" s="171"/>
      <c r="Q71" s="564"/>
      <c r="R71" s="169"/>
      <c r="S71" s="169"/>
      <c r="T71" s="169"/>
      <c r="U71" s="169"/>
      <c r="V71" s="169"/>
      <c r="W71" s="169"/>
      <c r="X71" s="169"/>
    </row>
    <row r="72" spans="1:24">
      <c r="A72" s="564"/>
      <c r="B72" s="564"/>
      <c r="C72" s="564"/>
      <c r="D72" s="564"/>
      <c r="E72" s="564"/>
      <c r="F72" s="564"/>
      <c r="G72" s="564"/>
      <c r="H72" s="564"/>
      <c r="I72" s="564"/>
      <c r="J72" s="171"/>
      <c r="K72" s="565" t="s">
        <v>302</v>
      </c>
      <c r="L72" s="171"/>
      <c r="M72" s="564"/>
      <c r="N72" s="171"/>
      <c r="O72" s="171"/>
      <c r="P72" s="171"/>
      <c r="Q72" s="564"/>
      <c r="R72" s="169"/>
      <c r="S72" s="169"/>
      <c r="T72" s="169"/>
      <c r="U72" s="169"/>
      <c r="V72" s="169"/>
      <c r="W72" s="169"/>
      <c r="X72" s="169"/>
    </row>
    <row r="73" spans="1:24">
      <c r="A73" s="564"/>
      <c r="B73" s="169"/>
      <c r="C73" s="169"/>
      <c r="D73" s="170"/>
      <c r="E73" s="169"/>
      <c r="F73" s="169"/>
      <c r="G73" s="169"/>
      <c r="H73" s="171"/>
      <c r="I73" s="171"/>
      <c r="J73" s="564"/>
      <c r="K73" s="567" t="s">
        <v>187</v>
      </c>
      <c r="L73" s="567"/>
      <c r="M73" s="564"/>
      <c r="N73" s="171"/>
      <c r="O73" s="171"/>
      <c r="P73" s="171"/>
      <c r="Q73" s="564"/>
      <c r="R73" s="169"/>
      <c r="S73" s="169"/>
      <c r="T73" s="169"/>
      <c r="U73" s="169"/>
      <c r="V73" s="169"/>
      <c r="W73" s="169"/>
      <c r="X73" s="169"/>
    </row>
    <row r="74" spans="1:24">
      <c r="A74" s="564"/>
      <c r="B74" s="171"/>
      <c r="C74" s="171"/>
      <c r="D74" s="171"/>
      <c r="E74" s="171"/>
      <c r="F74" s="171"/>
      <c r="G74" s="171"/>
      <c r="H74" s="171"/>
      <c r="I74" s="171"/>
      <c r="J74" s="171"/>
      <c r="K74" s="171"/>
      <c r="L74" s="171"/>
      <c r="M74" s="564"/>
      <c r="N74" s="171"/>
      <c r="O74" s="171"/>
      <c r="P74" s="171"/>
      <c r="Q74" s="564"/>
      <c r="R74" s="169"/>
      <c r="S74" s="169"/>
      <c r="T74" s="169"/>
      <c r="U74" s="169"/>
      <c r="V74" s="169"/>
      <c r="W74" s="169"/>
      <c r="X74" s="169"/>
    </row>
    <row r="75" spans="1:24">
      <c r="A75" s="564"/>
      <c r="B75" s="9" t="str">
        <f>B4</f>
        <v xml:space="preserve">Formula Rate - Non-Levelized </v>
      </c>
      <c r="C75" s="169"/>
      <c r="D75" s="10" t="str">
        <f>D4</f>
        <v xml:space="preserve">   Rate Formula Template</v>
      </c>
      <c r="E75" s="169"/>
      <c r="F75" s="169"/>
      <c r="G75" s="169"/>
      <c r="H75" s="169"/>
      <c r="I75" s="564"/>
      <c r="J75" s="169"/>
      <c r="K75" s="12" t="str">
        <f>K4</f>
        <v>For the 12 months ended 02/28/2017</v>
      </c>
      <c r="L75" s="171"/>
      <c r="M75" s="564"/>
      <c r="N75" s="169"/>
      <c r="O75" s="169"/>
      <c r="P75" s="169"/>
      <c r="Q75" s="564"/>
      <c r="R75" s="169"/>
      <c r="S75" s="169"/>
      <c r="T75" s="169"/>
      <c r="U75" s="169"/>
      <c r="V75" s="169"/>
      <c r="W75" s="169"/>
      <c r="X75" s="169"/>
    </row>
    <row r="76" spans="1:24">
      <c r="A76" s="564"/>
      <c r="B76" s="169"/>
      <c r="C76" s="569" t="s">
        <v>3</v>
      </c>
      <c r="D76" s="17" t="str">
        <f>D5</f>
        <v>Utilizing EIA Form 412 Data</v>
      </c>
      <c r="E76" s="569"/>
      <c r="F76" s="569"/>
      <c r="G76" s="569"/>
      <c r="H76" s="569"/>
      <c r="I76" s="569"/>
      <c r="J76" s="569"/>
      <c r="K76" s="569"/>
      <c r="L76" s="171"/>
      <c r="M76" s="564"/>
      <c r="N76" s="171"/>
      <c r="O76" s="569"/>
      <c r="P76" s="169"/>
      <c r="Q76" s="564"/>
      <c r="R76" s="169"/>
      <c r="S76" s="169"/>
      <c r="T76" s="169"/>
      <c r="U76" s="169"/>
      <c r="V76" s="169"/>
      <c r="W76" s="169"/>
      <c r="X76" s="169"/>
    </row>
    <row r="77" spans="1:24">
      <c r="A77" s="564"/>
      <c r="B77" s="169"/>
      <c r="C77" s="569" t="s">
        <v>3</v>
      </c>
      <c r="D77" s="569" t="s">
        <v>3</v>
      </c>
      <c r="E77" s="569"/>
      <c r="F77" s="569"/>
      <c r="G77" s="569" t="s">
        <v>3</v>
      </c>
      <c r="H77" s="569"/>
      <c r="I77" s="569"/>
      <c r="J77" s="569"/>
      <c r="K77" s="569"/>
      <c r="L77" s="169"/>
      <c r="M77" s="564"/>
      <c r="N77" s="569"/>
      <c r="O77" s="569"/>
      <c r="P77" s="169"/>
      <c r="Q77" s="564"/>
      <c r="R77" s="169"/>
      <c r="S77" s="169"/>
      <c r="T77" s="169"/>
      <c r="U77" s="169"/>
      <c r="V77" s="169"/>
      <c r="W77" s="169"/>
      <c r="X77" s="169"/>
    </row>
    <row r="78" spans="1:24">
      <c r="A78" s="564"/>
      <c r="B78" s="169"/>
      <c r="C78" s="171"/>
      <c r="D78" s="17" t="str">
        <f>D7</f>
        <v>UTILITY NAME</v>
      </c>
      <c r="E78" s="569"/>
      <c r="F78" s="569"/>
      <c r="G78" s="569"/>
      <c r="H78" s="569"/>
      <c r="I78" s="569"/>
      <c r="J78" s="569"/>
      <c r="K78" s="569"/>
      <c r="L78" s="169"/>
      <c r="M78" s="564"/>
      <c r="N78" s="569"/>
      <c r="O78" s="569"/>
      <c r="P78" s="169"/>
      <c r="Q78" s="564"/>
      <c r="R78" s="169"/>
      <c r="S78" s="169"/>
      <c r="T78" s="169"/>
      <c r="U78" s="169"/>
      <c r="V78" s="169"/>
      <c r="W78" s="169"/>
      <c r="X78" s="169"/>
    </row>
    <row r="79" spans="1:24">
      <c r="A79" s="564"/>
      <c r="B79" s="181" t="s">
        <v>41</v>
      </c>
      <c r="C79" s="181" t="s">
        <v>42</v>
      </c>
      <c r="D79" s="181" t="s">
        <v>43</v>
      </c>
      <c r="E79" s="569" t="s">
        <v>3</v>
      </c>
      <c r="F79" s="569"/>
      <c r="G79" s="586" t="s">
        <v>44</v>
      </c>
      <c r="H79" s="569"/>
      <c r="I79" s="587" t="s">
        <v>45</v>
      </c>
      <c r="J79" s="569"/>
      <c r="K79" s="181"/>
      <c r="L79" s="169"/>
      <c r="M79" s="564"/>
      <c r="N79" s="181"/>
      <c r="O79" s="569"/>
      <c r="P79" s="169"/>
      <c r="Q79" s="564"/>
      <c r="R79" s="169"/>
      <c r="S79" s="169"/>
      <c r="T79" s="169"/>
      <c r="U79" s="169"/>
      <c r="V79" s="169"/>
      <c r="W79" s="169"/>
      <c r="X79" s="169"/>
    </row>
    <row r="80" spans="1:24">
      <c r="A80" s="181" t="s">
        <v>6</v>
      </c>
      <c r="B80" s="169"/>
      <c r="C80" s="588" t="s">
        <v>46</v>
      </c>
      <c r="D80" s="569"/>
      <c r="E80" s="569"/>
      <c r="F80" s="569"/>
      <c r="G80" s="181"/>
      <c r="H80" s="569"/>
      <c r="I80" s="213" t="s">
        <v>47</v>
      </c>
      <c r="J80" s="569"/>
      <c r="K80" s="181"/>
      <c r="L80" s="169"/>
      <c r="M80" s="564"/>
      <c r="N80" s="181"/>
      <c r="O80" s="181"/>
      <c r="P80" s="169"/>
      <c r="Q80" s="564"/>
      <c r="R80" s="169"/>
      <c r="S80" s="169"/>
      <c r="T80" s="169"/>
      <c r="U80" s="169"/>
      <c r="V80" s="169"/>
      <c r="W80" s="169"/>
      <c r="X80" s="169"/>
    </row>
    <row r="81" spans="1:24" ht="16.5" thickBot="1">
      <c r="A81" s="185" t="s">
        <v>8</v>
      </c>
      <c r="B81" s="589" t="s">
        <v>52</v>
      </c>
      <c r="C81" s="590" t="s">
        <v>48</v>
      </c>
      <c r="D81" s="213" t="s">
        <v>49</v>
      </c>
      <c r="E81" s="591"/>
      <c r="F81" s="213" t="s">
        <v>50</v>
      </c>
      <c r="G81" s="564"/>
      <c r="H81" s="591"/>
      <c r="I81" s="181" t="s">
        <v>51</v>
      </c>
      <c r="J81" s="569"/>
      <c r="K81" s="181"/>
      <c r="L81" s="169"/>
      <c r="M81" s="564"/>
      <c r="N81" s="181"/>
      <c r="O81" s="181"/>
      <c r="P81" s="169"/>
      <c r="Q81" s="564"/>
      <c r="R81" s="169"/>
      <c r="S81" s="169"/>
      <c r="T81" s="169"/>
      <c r="U81" s="169"/>
      <c r="V81" s="169"/>
      <c r="W81" s="169"/>
      <c r="X81" s="169"/>
    </row>
    <row r="82" spans="1:24">
      <c r="A82" s="181"/>
      <c r="B82" s="169" t="s">
        <v>283</v>
      </c>
      <c r="C82" s="569"/>
      <c r="D82" s="569"/>
      <c r="E82" s="569"/>
      <c r="F82" s="569"/>
      <c r="G82" s="569"/>
      <c r="H82" s="569"/>
      <c r="I82" s="569"/>
      <c r="J82" s="569"/>
      <c r="K82" s="569"/>
      <c r="L82" s="169"/>
      <c r="M82" s="564"/>
      <c r="N82" s="569"/>
      <c r="O82" s="569"/>
      <c r="P82" s="169"/>
      <c r="Q82" s="564"/>
      <c r="R82" s="169"/>
      <c r="S82" s="169"/>
      <c r="T82" s="169"/>
      <c r="U82" s="169"/>
      <c r="V82" s="169"/>
      <c r="W82" s="169"/>
      <c r="X82" s="169"/>
    </row>
    <row r="83" spans="1:24">
      <c r="A83" s="181">
        <v>1</v>
      </c>
      <c r="B83" s="169" t="s">
        <v>53</v>
      </c>
      <c r="C83" s="569" t="s">
        <v>253</v>
      </c>
      <c r="D83" s="592">
        <v>1065271322</v>
      </c>
      <c r="E83" s="569"/>
      <c r="F83" s="569" t="s">
        <v>54</v>
      </c>
      <c r="G83" s="593" t="s">
        <v>3</v>
      </c>
      <c r="H83" s="569"/>
      <c r="I83" s="569" t="s">
        <v>3</v>
      </c>
      <c r="J83" s="569"/>
      <c r="K83" s="569"/>
      <c r="L83" s="169"/>
      <c r="M83" s="564"/>
      <c r="N83" s="564"/>
      <c r="O83" s="569"/>
      <c r="P83" s="169"/>
      <c r="Q83" s="564"/>
      <c r="R83" s="169"/>
      <c r="S83" s="169"/>
      <c r="T83" s="169"/>
      <c r="U83" s="169"/>
      <c r="V83" s="169"/>
      <c r="W83" s="169"/>
      <c r="X83" s="169"/>
    </row>
    <row r="84" spans="1:24">
      <c r="A84" s="181">
        <v>2</v>
      </c>
      <c r="B84" s="169" t="s">
        <v>55</v>
      </c>
      <c r="C84" s="569" t="s">
        <v>254</v>
      </c>
      <c r="D84" s="592">
        <v>82322308</v>
      </c>
      <c r="E84" s="569"/>
      <c r="F84" s="569" t="s">
        <v>14</v>
      </c>
      <c r="G84" s="53">
        <f>I220</f>
        <v>0.96099071955076865</v>
      </c>
      <c r="H84" s="569"/>
      <c r="I84" s="17">
        <f>+G84*D84</f>
        <v>79110974</v>
      </c>
      <c r="J84" s="569"/>
      <c r="K84" s="569"/>
      <c r="L84" s="169"/>
      <c r="M84" s="564"/>
      <c r="N84" s="564"/>
      <c r="O84" s="569"/>
      <c r="P84" s="169"/>
      <c r="Q84" s="564"/>
      <c r="R84" s="169"/>
      <c r="S84" s="169"/>
      <c r="T84" s="169"/>
      <c r="U84" s="169"/>
      <c r="V84" s="169"/>
      <c r="W84" s="169"/>
      <c r="X84" s="169"/>
    </row>
    <row r="85" spans="1:24">
      <c r="A85" s="181">
        <v>3</v>
      </c>
      <c r="B85" s="169" t="s">
        <v>56</v>
      </c>
      <c r="C85" s="569" t="s">
        <v>255</v>
      </c>
      <c r="D85" s="592">
        <v>298886363</v>
      </c>
      <c r="E85" s="569"/>
      <c r="F85" s="569" t="s">
        <v>54</v>
      </c>
      <c r="G85" s="593" t="s">
        <v>3</v>
      </c>
      <c r="H85" s="569"/>
      <c r="I85" s="569" t="s">
        <v>3</v>
      </c>
      <c r="J85" s="569"/>
      <c r="K85" s="569"/>
      <c r="L85" s="169"/>
      <c r="M85" s="564"/>
      <c r="N85" s="564"/>
      <c r="O85" s="569"/>
      <c r="P85" s="169"/>
      <c r="Q85" s="564"/>
      <c r="R85" s="169"/>
      <c r="S85" s="169"/>
      <c r="T85" s="169"/>
      <c r="U85" s="169"/>
      <c r="V85" s="169"/>
      <c r="W85" s="169"/>
      <c r="X85" s="169"/>
    </row>
    <row r="86" spans="1:24">
      <c r="A86" s="181">
        <v>4</v>
      </c>
      <c r="B86" s="169" t="s">
        <v>57</v>
      </c>
      <c r="C86" s="569" t="s">
        <v>284</v>
      </c>
      <c r="D86" s="592">
        <v>65546904</v>
      </c>
      <c r="E86" s="569"/>
      <c r="F86" s="569" t="s">
        <v>58</v>
      </c>
      <c r="G86" s="53">
        <f>I236</f>
        <v>6.4161969638686048E-2</v>
      </c>
      <c r="H86" s="569"/>
      <c r="I86" s="17">
        <f>+G86*D86</f>
        <v>4205618.4643578688</v>
      </c>
      <c r="J86" s="569"/>
      <c r="K86" s="569"/>
      <c r="L86" s="169"/>
      <c r="M86" s="564"/>
      <c r="N86" s="564"/>
      <c r="O86" s="181"/>
      <c r="P86" s="169"/>
      <c r="Q86" s="564"/>
      <c r="R86" s="169"/>
      <c r="S86" s="169"/>
      <c r="T86" s="169"/>
      <c r="U86" s="169"/>
      <c r="V86" s="169"/>
      <c r="W86" s="169"/>
      <c r="X86" s="169"/>
    </row>
    <row r="87" spans="1:24" ht="16.5" thickBot="1">
      <c r="A87" s="181">
        <v>5</v>
      </c>
      <c r="B87" s="169" t="s">
        <v>59</v>
      </c>
      <c r="C87" s="569"/>
      <c r="D87" s="594">
        <v>0</v>
      </c>
      <c r="E87" s="569"/>
      <c r="F87" s="569" t="s">
        <v>60</v>
      </c>
      <c r="G87" s="53">
        <f>K240</f>
        <v>6.4161969638686048E-2</v>
      </c>
      <c r="H87" s="569"/>
      <c r="I87" s="30">
        <f>+G87*D87</f>
        <v>0</v>
      </c>
      <c r="J87" s="569"/>
      <c r="K87" s="569"/>
      <c r="L87" s="169"/>
      <c r="M87" s="564"/>
      <c r="N87" s="564"/>
      <c r="O87" s="181"/>
      <c r="P87" s="169"/>
      <c r="Q87" s="564"/>
      <c r="R87" s="169"/>
      <c r="S87" s="169"/>
      <c r="T87" s="169"/>
      <c r="U87" s="169"/>
      <c r="V87" s="169"/>
      <c r="W87" s="169"/>
      <c r="X87" s="169"/>
    </row>
    <row r="88" spans="1:24">
      <c r="A88" s="181">
        <v>6</v>
      </c>
      <c r="B88" s="169" t="s">
        <v>214</v>
      </c>
      <c r="C88" s="569"/>
      <c r="D88" s="17">
        <f>SUM(D83:D87)</f>
        <v>1512026897</v>
      </c>
      <c r="E88" s="569"/>
      <c r="F88" s="569" t="s">
        <v>61</v>
      </c>
      <c r="G88" s="55">
        <f>IF(I88&gt;0,I88/D88,0)</f>
        <v>5.5102586223608606E-2</v>
      </c>
      <c r="H88" s="569"/>
      <c r="I88" s="17">
        <f>SUM(I83:I87)</f>
        <v>83316592.464357868</v>
      </c>
      <c r="J88" s="569"/>
      <c r="K88" s="595"/>
      <c r="L88" s="169"/>
      <c r="M88" s="564"/>
      <c r="N88" s="569"/>
      <c r="O88" s="569"/>
      <c r="P88" s="169"/>
      <c r="Q88" s="564"/>
      <c r="R88" s="169"/>
      <c r="S88" s="169"/>
      <c r="T88" s="169"/>
      <c r="U88" s="169"/>
      <c r="V88" s="169"/>
      <c r="W88" s="169"/>
      <c r="X88" s="169"/>
    </row>
    <row r="89" spans="1:24">
      <c r="A89" s="564"/>
      <c r="B89" s="169"/>
      <c r="C89" s="569"/>
      <c r="D89" s="569"/>
      <c r="E89" s="569"/>
      <c r="F89" s="569"/>
      <c r="G89" s="595"/>
      <c r="H89" s="569"/>
      <c r="I89" s="569"/>
      <c r="J89" s="569"/>
      <c r="K89" s="595"/>
      <c r="L89" s="169"/>
      <c r="M89" s="564"/>
      <c r="N89" s="569"/>
      <c r="O89" s="569"/>
      <c r="P89" s="169"/>
      <c r="Q89" s="564"/>
      <c r="R89" s="169"/>
      <c r="S89" s="169"/>
      <c r="T89" s="169"/>
      <c r="U89" s="169"/>
      <c r="V89" s="169"/>
      <c r="W89" s="169"/>
      <c r="X89" s="169"/>
    </row>
    <row r="90" spans="1:24">
      <c r="A90" s="564"/>
      <c r="B90" s="169" t="s">
        <v>285</v>
      </c>
      <c r="C90" s="569"/>
      <c r="D90" s="569"/>
      <c r="E90" s="569"/>
      <c r="F90" s="569"/>
      <c r="G90" s="569"/>
      <c r="H90" s="569"/>
      <c r="I90" s="569"/>
      <c r="J90" s="569"/>
      <c r="K90" s="569"/>
      <c r="L90" s="169"/>
      <c r="M90" s="564"/>
      <c r="N90" s="569"/>
      <c r="O90" s="569"/>
      <c r="P90" s="169"/>
      <c r="Q90" s="564"/>
      <c r="R90" s="169"/>
      <c r="S90" s="169"/>
      <c r="T90" s="169"/>
      <c r="U90" s="169"/>
      <c r="V90" s="169"/>
      <c r="W90" s="169"/>
      <c r="X90" s="169"/>
    </row>
    <row r="91" spans="1:24">
      <c r="A91" s="181">
        <v>7</v>
      </c>
      <c r="B91" s="9" t="str">
        <f>+B83</f>
        <v xml:space="preserve">  Production</v>
      </c>
      <c r="C91" s="564"/>
      <c r="D91" s="596">
        <v>382634159</v>
      </c>
      <c r="E91" s="569"/>
      <c r="F91" s="17" t="str">
        <f t="shared" ref="F91:G95" si="0">+F83</f>
        <v>NA</v>
      </c>
      <c r="G91" s="53" t="str">
        <f t="shared" si="0"/>
        <v xml:space="preserve"> </v>
      </c>
      <c r="H91" s="569"/>
      <c r="I91" s="569" t="s">
        <v>3</v>
      </c>
      <c r="J91" s="569"/>
      <c r="K91" s="569"/>
      <c r="L91" s="169"/>
      <c r="M91" s="564"/>
      <c r="N91" s="569"/>
      <c r="O91" s="569"/>
      <c r="P91" s="169"/>
      <c r="Q91" s="564"/>
      <c r="R91" s="169"/>
      <c r="S91" s="169"/>
      <c r="T91" s="169"/>
      <c r="U91" s="169"/>
      <c r="V91" s="169"/>
      <c r="W91" s="169"/>
      <c r="X91" s="169"/>
    </row>
    <row r="92" spans="1:24">
      <c r="A92" s="181">
        <v>8</v>
      </c>
      <c r="B92" s="9" t="str">
        <f>+B84</f>
        <v xml:space="preserve">  Transmission</v>
      </c>
      <c r="C92" s="564"/>
      <c r="D92" s="596">
        <v>59710425</v>
      </c>
      <c r="E92" s="569"/>
      <c r="F92" s="17" t="str">
        <f t="shared" si="0"/>
        <v>TP</v>
      </c>
      <c r="G92" s="53">
        <f t="shared" si="0"/>
        <v>0.96099071955076865</v>
      </c>
      <c r="H92" s="569"/>
      <c r="I92" s="17">
        <f>+G92*D92</f>
        <v>57381164.285432205</v>
      </c>
      <c r="J92" s="569"/>
      <c r="K92" s="569"/>
      <c r="L92" s="169"/>
      <c r="M92" s="564"/>
      <c r="N92" s="569"/>
      <c r="O92" s="569"/>
      <c r="P92" s="169"/>
      <c r="Q92" s="564"/>
      <c r="R92" s="169"/>
      <c r="S92" s="169"/>
      <c r="T92" s="169"/>
      <c r="U92" s="169"/>
      <c r="V92" s="169"/>
      <c r="W92" s="169"/>
      <c r="X92" s="169"/>
    </row>
    <row r="93" spans="1:24">
      <c r="A93" s="181">
        <v>9</v>
      </c>
      <c r="B93" s="9" t="str">
        <f>+B85</f>
        <v xml:space="preserve">  Distribution</v>
      </c>
      <c r="C93" s="564"/>
      <c r="D93" s="596">
        <v>190346618</v>
      </c>
      <c r="E93" s="569"/>
      <c r="F93" s="17" t="str">
        <f t="shared" si="0"/>
        <v>NA</v>
      </c>
      <c r="G93" s="53" t="str">
        <f t="shared" si="0"/>
        <v xml:space="preserve"> </v>
      </c>
      <c r="H93" s="569"/>
      <c r="I93" s="569" t="s">
        <v>3</v>
      </c>
      <c r="J93" s="569"/>
      <c r="K93" s="569"/>
      <c r="L93" s="169"/>
      <c r="M93" s="564"/>
      <c r="N93" s="569"/>
      <c r="O93" s="569"/>
      <c r="P93" s="169"/>
      <c r="Q93" s="564"/>
      <c r="R93" s="169"/>
      <c r="S93" s="169"/>
      <c r="T93" s="169"/>
      <c r="U93" s="169"/>
      <c r="V93" s="169"/>
      <c r="W93" s="169"/>
      <c r="X93" s="169"/>
    </row>
    <row r="94" spans="1:24">
      <c r="A94" s="181">
        <v>10</v>
      </c>
      <c r="B94" s="9" t="str">
        <f>+B86</f>
        <v xml:space="preserve">  General &amp; Intangible</v>
      </c>
      <c r="C94" s="564"/>
      <c r="D94" s="596">
        <v>44679780</v>
      </c>
      <c r="E94" s="569"/>
      <c r="F94" s="17" t="str">
        <f t="shared" si="0"/>
        <v>W/S</v>
      </c>
      <c r="G94" s="53">
        <f t="shared" si="0"/>
        <v>6.4161969638686048E-2</v>
      </c>
      <c r="H94" s="569"/>
      <c r="I94" s="17">
        <f>+G94*D94</f>
        <v>2866742.6878231722</v>
      </c>
      <c r="J94" s="569"/>
      <c r="K94" s="569"/>
      <c r="L94" s="169"/>
      <c r="M94" s="564"/>
      <c r="N94" s="569"/>
      <c r="O94" s="181"/>
      <c r="P94" s="169"/>
      <c r="Q94" s="564"/>
      <c r="R94" s="169"/>
      <c r="S94" s="169"/>
      <c r="T94" s="169"/>
      <c r="U94" s="169"/>
      <c r="V94" s="169"/>
      <c r="W94" s="169"/>
      <c r="X94" s="169"/>
    </row>
    <row r="95" spans="1:24" ht="16.5" thickBot="1">
      <c r="A95" s="181">
        <v>11</v>
      </c>
      <c r="B95" s="9" t="str">
        <f>+B87</f>
        <v xml:space="preserve">  Common</v>
      </c>
      <c r="C95" s="569"/>
      <c r="D95" s="594">
        <v>0</v>
      </c>
      <c r="E95" s="569"/>
      <c r="F95" s="17" t="str">
        <f t="shared" si="0"/>
        <v>CE</v>
      </c>
      <c r="G95" s="53">
        <f t="shared" si="0"/>
        <v>6.4161969638686048E-2</v>
      </c>
      <c r="H95" s="569"/>
      <c r="I95" s="30">
        <f>+G95*D95</f>
        <v>0</v>
      </c>
      <c r="J95" s="569"/>
      <c r="K95" s="569"/>
      <c r="L95" s="169"/>
      <c r="M95" s="564"/>
      <c r="N95" s="569"/>
      <c r="O95" s="181"/>
      <c r="P95" s="169"/>
      <c r="Q95" s="564"/>
      <c r="R95" s="169"/>
      <c r="S95" s="169"/>
      <c r="T95" s="169"/>
      <c r="U95" s="169"/>
      <c r="V95" s="169"/>
      <c r="W95" s="169"/>
      <c r="X95" s="169"/>
    </row>
    <row r="96" spans="1:24">
      <c r="A96" s="181">
        <v>12</v>
      </c>
      <c r="B96" s="169" t="s">
        <v>215</v>
      </c>
      <c r="C96" s="569"/>
      <c r="D96" s="17">
        <f>SUM(D91:D95)</f>
        <v>677370982</v>
      </c>
      <c r="E96" s="569"/>
      <c r="F96" s="569"/>
      <c r="G96" s="569"/>
      <c r="H96" s="569"/>
      <c r="I96" s="17">
        <f>SUM(I91:I95)</f>
        <v>60247906.973255374</v>
      </c>
      <c r="J96" s="569"/>
      <c r="K96" s="569"/>
      <c r="L96" s="169"/>
      <c r="M96" s="564"/>
      <c r="N96" s="597"/>
      <c r="O96" s="569"/>
      <c r="P96" s="169"/>
      <c r="Q96" s="564"/>
      <c r="R96" s="169"/>
      <c r="S96" s="169"/>
      <c r="T96" s="169"/>
      <c r="U96" s="169"/>
      <c r="V96" s="169"/>
      <c r="W96" s="169"/>
      <c r="X96" s="169"/>
    </row>
    <row r="97" spans="1:24">
      <c r="A97" s="181"/>
      <c r="B97" s="564"/>
      <c r="C97" s="569" t="s">
        <v>3</v>
      </c>
      <c r="D97" s="564"/>
      <c r="E97" s="569"/>
      <c r="F97" s="569"/>
      <c r="G97" s="595"/>
      <c r="H97" s="569"/>
      <c r="I97" s="564"/>
      <c r="J97" s="569"/>
      <c r="K97" s="595"/>
      <c r="L97" s="169"/>
      <c r="M97" s="564"/>
      <c r="N97" s="569"/>
      <c r="O97" s="569"/>
      <c r="P97" s="169"/>
      <c r="Q97" s="564"/>
      <c r="R97" s="169"/>
      <c r="S97" s="169"/>
      <c r="T97" s="169"/>
      <c r="U97" s="169"/>
      <c r="V97" s="169"/>
      <c r="W97" s="169"/>
      <c r="X97" s="169"/>
    </row>
    <row r="98" spans="1:24">
      <c r="A98" s="181"/>
      <c r="B98" s="169" t="s">
        <v>62</v>
      </c>
      <c r="C98" s="569"/>
      <c r="D98" s="569"/>
      <c r="E98" s="569"/>
      <c r="F98" s="569"/>
      <c r="G98" s="569"/>
      <c r="H98" s="569"/>
      <c r="I98" s="569"/>
      <c r="J98" s="569"/>
      <c r="K98" s="569"/>
      <c r="L98" s="169"/>
      <c r="M98" s="564"/>
      <c r="N98" s="569"/>
      <c r="O98" s="569"/>
      <c r="P98" s="169"/>
      <c r="Q98" s="564"/>
      <c r="R98" s="169"/>
      <c r="S98" s="169"/>
      <c r="T98" s="169"/>
      <c r="U98" s="169"/>
      <c r="V98" s="169"/>
      <c r="W98" s="169"/>
      <c r="X98" s="169"/>
    </row>
    <row r="99" spans="1:24">
      <c r="A99" s="181">
        <v>13</v>
      </c>
      <c r="B99" s="9" t="str">
        <f>+B91</f>
        <v xml:space="preserve">  Production</v>
      </c>
      <c r="C99" s="569" t="s">
        <v>216</v>
      </c>
      <c r="D99" s="17">
        <f>D83-D91</f>
        <v>682637163</v>
      </c>
      <c r="E99" s="569"/>
      <c r="F99" s="569"/>
      <c r="G99" s="595"/>
      <c r="H99" s="569"/>
      <c r="I99" s="569" t="s">
        <v>3</v>
      </c>
      <c r="J99" s="569"/>
      <c r="K99" s="595"/>
      <c r="L99" s="169"/>
      <c r="M99" s="564"/>
      <c r="N99" s="569"/>
      <c r="O99" s="569"/>
      <c r="P99" s="169"/>
      <c r="Q99" s="564"/>
      <c r="R99" s="169"/>
      <c r="S99" s="169"/>
      <c r="T99" s="169"/>
      <c r="U99" s="169"/>
      <c r="V99" s="169"/>
      <c r="W99" s="169"/>
      <c r="X99" s="169"/>
    </row>
    <row r="100" spans="1:24">
      <c r="A100" s="181">
        <v>14</v>
      </c>
      <c r="B100" s="9" t="str">
        <f>+B92</f>
        <v xml:space="preserve">  Transmission</v>
      </c>
      <c r="C100" s="569" t="s">
        <v>217</v>
      </c>
      <c r="D100" s="17">
        <f>D84-D92</f>
        <v>22611883</v>
      </c>
      <c r="E100" s="569"/>
      <c r="F100" s="569"/>
      <c r="G100" s="593"/>
      <c r="H100" s="569"/>
      <c r="I100" s="17">
        <f>I84-I92</f>
        <v>21729809.714567795</v>
      </c>
      <c r="J100" s="569"/>
      <c r="K100" s="595"/>
      <c r="L100" s="169"/>
      <c r="M100" s="564"/>
      <c r="N100" s="569"/>
      <c r="O100" s="569"/>
      <c r="P100" s="169"/>
      <c r="Q100" s="564"/>
      <c r="R100" s="169"/>
      <c r="S100" s="169"/>
      <c r="T100" s="169"/>
      <c r="U100" s="169"/>
      <c r="V100" s="169"/>
      <c r="W100" s="169"/>
      <c r="X100" s="169"/>
    </row>
    <row r="101" spans="1:24">
      <c r="A101" s="181">
        <v>15</v>
      </c>
      <c r="B101" s="9" t="str">
        <f>+B93</f>
        <v xml:space="preserve">  Distribution</v>
      </c>
      <c r="C101" s="569" t="s">
        <v>218</v>
      </c>
      <c r="D101" s="17">
        <f>D85-D93</f>
        <v>108539745</v>
      </c>
      <c r="E101" s="569"/>
      <c r="F101" s="569"/>
      <c r="G101" s="595"/>
      <c r="H101" s="569"/>
      <c r="I101" s="569" t="s">
        <v>3</v>
      </c>
      <c r="J101" s="569"/>
      <c r="K101" s="595"/>
      <c r="L101" s="169"/>
      <c r="M101" s="564"/>
      <c r="N101" s="569"/>
      <c r="O101" s="569"/>
      <c r="P101" s="169"/>
      <c r="Q101" s="564"/>
      <c r="R101" s="169"/>
      <c r="S101" s="169"/>
      <c r="T101" s="169"/>
      <c r="U101" s="169"/>
      <c r="V101" s="169"/>
      <c r="W101" s="169"/>
      <c r="X101" s="169"/>
    </row>
    <row r="102" spans="1:24">
      <c r="A102" s="181">
        <v>16</v>
      </c>
      <c r="B102" s="9" t="str">
        <f>+B94</f>
        <v xml:space="preserve">  General &amp; Intangible</v>
      </c>
      <c r="C102" s="569" t="s">
        <v>219</v>
      </c>
      <c r="D102" s="17">
        <f>D86-D94</f>
        <v>20867124</v>
      </c>
      <c r="E102" s="569"/>
      <c r="F102" s="569"/>
      <c r="G102" s="595"/>
      <c r="H102" s="569"/>
      <c r="I102" s="17">
        <f>I86-I94</f>
        <v>1338875.7765346966</v>
      </c>
      <c r="J102" s="569"/>
      <c r="K102" s="595"/>
      <c r="L102" s="169"/>
      <c r="M102" s="564"/>
      <c r="N102" s="569"/>
      <c r="O102" s="181"/>
      <c r="P102" s="169"/>
      <c r="Q102" s="564"/>
      <c r="R102" s="169"/>
      <c r="S102" s="169"/>
      <c r="T102" s="169"/>
      <c r="U102" s="169"/>
      <c r="V102" s="169"/>
      <c r="W102" s="169"/>
      <c r="X102" s="169"/>
    </row>
    <row r="103" spans="1:24" ht="16.5" thickBot="1">
      <c r="A103" s="181">
        <v>17</v>
      </c>
      <c r="B103" s="9" t="str">
        <f>+B95</f>
        <v xml:space="preserve">  Common</v>
      </c>
      <c r="C103" s="569" t="s">
        <v>220</v>
      </c>
      <c r="D103" s="30">
        <f>D87-D95</f>
        <v>0</v>
      </c>
      <c r="E103" s="569"/>
      <c r="F103" s="569"/>
      <c r="G103" s="595"/>
      <c r="H103" s="569"/>
      <c r="I103" s="30">
        <f>I87-I95</f>
        <v>0</v>
      </c>
      <c r="J103" s="569"/>
      <c r="K103" s="595"/>
      <c r="L103" s="169"/>
      <c r="M103" s="564"/>
      <c r="N103" s="569"/>
      <c r="O103" s="181"/>
      <c r="P103" s="169"/>
      <c r="Q103" s="564"/>
      <c r="R103" s="169"/>
      <c r="S103" s="169"/>
      <c r="T103" s="169"/>
      <c r="U103" s="169"/>
      <c r="V103" s="169"/>
      <c r="W103" s="169"/>
      <c r="X103" s="169"/>
    </row>
    <row r="104" spans="1:24">
      <c r="A104" s="181">
        <v>18</v>
      </c>
      <c r="B104" s="169" t="s">
        <v>221</v>
      </c>
      <c r="C104" s="569"/>
      <c r="D104" s="17">
        <f>SUM(D99:D103)</f>
        <v>834655915</v>
      </c>
      <c r="E104" s="569"/>
      <c r="F104" s="569" t="s">
        <v>63</v>
      </c>
      <c r="G104" s="55">
        <f>IF(I104&gt;0,I104/D104,0)</f>
        <v>2.7638557490007713E-2</v>
      </c>
      <c r="H104" s="569"/>
      <c r="I104" s="17">
        <f>SUM(I99:I103)</f>
        <v>23068685.491102491</v>
      </c>
      <c r="J104" s="569"/>
      <c r="K104" s="569"/>
      <c r="L104" s="169"/>
      <c r="M104" s="564"/>
      <c r="N104" s="576"/>
      <c r="O104" s="569"/>
      <c r="P104" s="169"/>
      <c r="Q104" s="564"/>
      <c r="R104" s="169"/>
      <c r="S104" s="169"/>
      <c r="T104" s="169"/>
      <c r="U104" s="169"/>
      <c r="V104" s="169"/>
      <c r="W104" s="169"/>
      <c r="X104" s="169"/>
    </row>
    <row r="105" spans="1:24">
      <c r="A105" s="181"/>
      <c r="B105" s="564"/>
      <c r="C105" s="569"/>
      <c r="D105" s="564"/>
      <c r="E105" s="569"/>
      <c r="F105" s="564"/>
      <c r="G105" s="564"/>
      <c r="H105" s="569"/>
      <c r="I105" s="564"/>
      <c r="J105" s="569"/>
      <c r="K105" s="595"/>
      <c r="L105" s="169"/>
      <c r="M105" s="564"/>
      <c r="N105" s="569"/>
      <c r="O105" s="569"/>
      <c r="P105" s="169"/>
      <c r="Q105" s="564"/>
      <c r="R105" s="169"/>
      <c r="S105" s="169"/>
      <c r="T105" s="169"/>
      <c r="U105" s="169"/>
      <c r="V105" s="169"/>
      <c r="W105" s="169"/>
      <c r="X105" s="169"/>
    </row>
    <row r="106" spans="1:24">
      <c r="A106" s="181"/>
      <c r="B106" s="169" t="s">
        <v>222</v>
      </c>
      <c r="C106" s="569"/>
      <c r="D106" s="569"/>
      <c r="E106" s="569"/>
      <c r="F106" s="569"/>
      <c r="G106" s="569"/>
      <c r="H106" s="569"/>
      <c r="I106" s="569"/>
      <c r="J106" s="569"/>
      <c r="K106" s="569"/>
      <c r="L106" s="169"/>
      <c r="M106" s="564"/>
      <c r="N106" s="569" t="s">
        <v>3</v>
      </c>
      <c r="O106" s="569"/>
      <c r="P106" s="169"/>
      <c r="Q106" s="564"/>
      <c r="R106" s="169"/>
      <c r="S106" s="169"/>
      <c r="T106" s="169"/>
      <c r="U106" s="169"/>
      <c r="V106" s="169"/>
      <c r="W106" s="169"/>
      <c r="X106" s="169"/>
    </row>
    <row r="107" spans="1:24">
      <c r="A107" s="181">
        <v>19</v>
      </c>
      <c r="B107" s="169" t="s">
        <v>64</v>
      </c>
      <c r="C107" s="569"/>
      <c r="D107" s="596">
        <v>0</v>
      </c>
      <c r="E107" s="569"/>
      <c r="F107" s="569"/>
      <c r="G107" s="598" t="s">
        <v>179</v>
      </c>
      <c r="H107" s="569"/>
      <c r="I107" s="569">
        <v>0</v>
      </c>
      <c r="J107" s="569"/>
      <c r="K107" s="595"/>
      <c r="L107" s="169"/>
      <c r="M107" s="564"/>
      <c r="N107" s="595"/>
      <c r="O107" s="181"/>
      <c r="P107" s="169"/>
      <c r="Q107" s="564"/>
      <c r="R107" s="169"/>
      <c r="S107" s="169"/>
      <c r="T107" s="169"/>
      <c r="U107" s="169"/>
      <c r="V107" s="169"/>
      <c r="W107" s="169"/>
      <c r="X107" s="169"/>
    </row>
    <row r="108" spans="1:24">
      <c r="A108" s="181">
        <v>20</v>
      </c>
      <c r="B108" s="169" t="s">
        <v>66</v>
      </c>
      <c r="C108" s="569"/>
      <c r="D108" s="596">
        <v>0</v>
      </c>
      <c r="E108" s="569"/>
      <c r="F108" s="569" t="s">
        <v>65</v>
      </c>
      <c r="G108" s="53">
        <f>+G104</f>
        <v>2.7638557490007713E-2</v>
      </c>
      <c r="H108" s="569"/>
      <c r="I108" s="17">
        <f>D108*G108</f>
        <v>0</v>
      </c>
      <c r="J108" s="569"/>
      <c r="K108" s="595"/>
      <c r="L108" s="169"/>
      <c r="M108" s="564"/>
      <c r="N108" s="595"/>
      <c r="O108" s="181"/>
      <c r="P108" s="169"/>
      <c r="Q108" s="564"/>
      <c r="R108" s="169"/>
      <c r="S108" s="169"/>
      <c r="T108" s="169"/>
      <c r="U108" s="169"/>
      <c r="V108" s="169"/>
      <c r="W108" s="169"/>
      <c r="X108" s="169"/>
    </row>
    <row r="109" spans="1:24">
      <c r="A109" s="181">
        <v>21</v>
      </c>
      <c r="B109" s="169" t="s">
        <v>67</v>
      </c>
      <c r="C109" s="569"/>
      <c r="D109" s="592">
        <v>0</v>
      </c>
      <c r="E109" s="569"/>
      <c r="F109" s="569" t="s">
        <v>65</v>
      </c>
      <c r="G109" s="53">
        <f>+G108</f>
        <v>2.7638557490007713E-2</v>
      </c>
      <c r="H109" s="569"/>
      <c r="I109" s="17">
        <f>D109*G109</f>
        <v>0</v>
      </c>
      <c r="J109" s="569"/>
      <c r="K109" s="595"/>
      <c r="L109" s="169"/>
      <c r="M109" s="564"/>
      <c r="N109" s="595"/>
      <c r="O109" s="181"/>
      <c r="P109" s="169"/>
      <c r="Q109" s="564"/>
      <c r="R109" s="169"/>
      <c r="S109" s="169"/>
      <c r="T109" s="169"/>
      <c r="U109" s="169"/>
      <c r="V109" s="169"/>
      <c r="W109" s="169"/>
      <c r="X109" s="169"/>
    </row>
    <row r="110" spans="1:24">
      <c r="A110" s="181">
        <v>22</v>
      </c>
      <c r="B110" s="169" t="s">
        <v>68</v>
      </c>
      <c r="C110" s="569"/>
      <c r="D110" s="592">
        <v>0</v>
      </c>
      <c r="E110" s="569"/>
      <c r="F110" s="17" t="str">
        <f>+F109</f>
        <v>NP</v>
      </c>
      <c r="G110" s="53">
        <f>+G109</f>
        <v>2.7638557490007713E-2</v>
      </c>
      <c r="H110" s="569"/>
      <c r="I110" s="17">
        <f>D110*G110</f>
        <v>0</v>
      </c>
      <c r="J110" s="569"/>
      <c r="K110" s="595"/>
      <c r="L110" s="169"/>
      <c r="M110" s="564"/>
      <c r="N110" s="595"/>
      <c r="O110" s="181"/>
      <c r="P110" s="169"/>
      <c r="Q110" s="564"/>
      <c r="R110" s="169"/>
      <c r="S110" s="169"/>
      <c r="T110" s="169"/>
      <c r="U110" s="169"/>
      <c r="V110" s="169"/>
      <c r="W110" s="169"/>
      <c r="X110" s="169"/>
    </row>
    <row r="111" spans="1:24" ht="16.5" thickBot="1">
      <c r="A111" s="181">
        <v>23</v>
      </c>
      <c r="B111" s="564" t="s">
        <v>69</v>
      </c>
      <c r="C111" s="564"/>
      <c r="D111" s="594">
        <v>0</v>
      </c>
      <c r="E111" s="569"/>
      <c r="F111" s="569" t="s">
        <v>65</v>
      </c>
      <c r="G111" s="53">
        <f>+G109</f>
        <v>2.7638557490007713E-2</v>
      </c>
      <c r="H111" s="569"/>
      <c r="I111" s="30">
        <f>D111*G111</f>
        <v>0</v>
      </c>
      <c r="J111" s="569"/>
      <c r="K111" s="569"/>
      <c r="L111" s="169"/>
      <c r="M111" s="564"/>
      <c r="N111" s="597"/>
      <c r="O111" s="569"/>
      <c r="P111" s="169"/>
      <c r="Q111" s="564"/>
      <c r="R111" s="169"/>
      <c r="S111" s="169"/>
      <c r="T111" s="169"/>
      <c r="U111" s="169"/>
      <c r="V111" s="169"/>
      <c r="W111" s="169"/>
      <c r="X111" s="169"/>
    </row>
    <row r="112" spans="1:24">
      <c r="A112" s="181">
        <v>24</v>
      </c>
      <c r="B112" s="169" t="s">
        <v>70</v>
      </c>
      <c r="C112" s="569"/>
      <c r="D112" s="17">
        <f>SUM(D107:D111)</f>
        <v>0</v>
      </c>
      <c r="E112" s="569"/>
      <c r="F112" s="569"/>
      <c r="G112" s="569"/>
      <c r="H112" s="569"/>
      <c r="I112" s="17">
        <f>SUM(I107:I111)</f>
        <v>0</v>
      </c>
      <c r="J112" s="569"/>
      <c r="K112" s="595"/>
      <c r="L112" s="169"/>
      <c r="M112" s="564"/>
      <c r="N112" s="569"/>
      <c r="O112" s="569"/>
      <c r="P112" s="169"/>
      <c r="Q112" s="564"/>
      <c r="R112" s="169"/>
      <c r="S112" s="169"/>
      <c r="T112" s="169"/>
      <c r="U112" s="169"/>
      <c r="V112" s="169"/>
      <c r="W112" s="169"/>
      <c r="X112" s="169"/>
    </row>
    <row r="113" spans="1:24">
      <c r="A113" s="181"/>
      <c r="B113" s="169"/>
      <c r="C113" s="569"/>
      <c r="D113" s="569"/>
      <c r="E113" s="569"/>
      <c r="F113" s="569"/>
      <c r="G113" s="569"/>
      <c r="H113" s="569"/>
      <c r="I113" s="569"/>
      <c r="J113" s="569"/>
      <c r="K113" s="595"/>
      <c r="L113" s="169"/>
      <c r="M113" s="564"/>
      <c r="N113" s="569"/>
      <c r="O113" s="569"/>
      <c r="P113" s="169"/>
      <c r="Q113" s="564"/>
      <c r="R113" s="169"/>
      <c r="S113" s="169"/>
      <c r="T113" s="169"/>
      <c r="U113" s="169"/>
      <c r="V113" s="169"/>
      <c r="W113" s="169"/>
      <c r="X113" s="169"/>
    </row>
    <row r="114" spans="1:24">
      <c r="A114" s="181">
        <v>25</v>
      </c>
      <c r="B114" s="169" t="s">
        <v>71</v>
      </c>
      <c r="C114" s="569" t="s">
        <v>256</v>
      </c>
      <c r="D114" s="596">
        <v>0</v>
      </c>
      <c r="E114" s="569"/>
      <c r="F114" s="17" t="str">
        <f>+F92</f>
        <v>TP</v>
      </c>
      <c r="G114" s="53">
        <f>+G92</f>
        <v>0.96099071955076865</v>
      </c>
      <c r="H114" s="569"/>
      <c r="I114" s="17">
        <f>+G114*D114</f>
        <v>0</v>
      </c>
      <c r="J114" s="569"/>
      <c r="K114" s="569"/>
      <c r="L114" s="169"/>
      <c r="M114" s="564"/>
      <c r="N114" s="569"/>
      <c r="O114" s="569"/>
      <c r="P114" s="169"/>
      <c r="Q114" s="564"/>
      <c r="R114" s="169"/>
      <c r="S114" s="169"/>
      <c r="T114" s="169"/>
      <c r="U114" s="169"/>
      <c r="V114" s="169"/>
      <c r="W114" s="169"/>
      <c r="X114" s="169"/>
    </row>
    <row r="115" spans="1:24">
      <c r="A115" s="181"/>
      <c r="B115" s="169"/>
      <c r="C115" s="569"/>
      <c r="D115" s="569"/>
      <c r="E115" s="569"/>
      <c r="F115" s="569"/>
      <c r="G115" s="569"/>
      <c r="H115" s="569"/>
      <c r="I115" s="569"/>
      <c r="J115" s="569"/>
      <c r="K115" s="569"/>
      <c r="L115" s="169"/>
      <c r="M115" s="564"/>
      <c r="N115" s="569"/>
      <c r="O115" s="569"/>
      <c r="P115" s="169"/>
      <c r="Q115" s="564"/>
      <c r="R115" s="169"/>
      <c r="S115" s="169"/>
      <c r="T115" s="169"/>
      <c r="U115" s="169"/>
      <c r="V115" s="169"/>
      <c r="W115" s="169"/>
      <c r="X115" s="169"/>
    </row>
    <row r="116" spans="1:24">
      <c r="A116" s="181"/>
      <c r="B116" s="169" t="s">
        <v>72</v>
      </c>
      <c r="C116" s="569" t="s">
        <v>74</v>
      </c>
      <c r="D116" s="569"/>
      <c r="E116" s="569"/>
      <c r="F116" s="569"/>
      <c r="G116" s="569"/>
      <c r="H116" s="569"/>
      <c r="I116" s="569"/>
      <c r="J116" s="569"/>
      <c r="K116" s="569"/>
      <c r="L116" s="169"/>
      <c r="M116" s="564"/>
      <c r="N116" s="569"/>
      <c r="O116" s="569"/>
      <c r="P116" s="169"/>
      <c r="Q116" s="564"/>
      <c r="R116" s="169"/>
      <c r="S116" s="169"/>
      <c r="T116" s="169"/>
      <c r="U116" s="169"/>
      <c r="V116" s="169"/>
      <c r="W116" s="169"/>
      <c r="X116" s="169"/>
    </row>
    <row r="117" spans="1:24">
      <c r="A117" s="181">
        <v>26</v>
      </c>
      <c r="B117" s="169" t="s">
        <v>73</v>
      </c>
      <c r="C117" s="564"/>
      <c r="D117" s="17">
        <f>D158/8</f>
        <v>2989536.75</v>
      </c>
      <c r="E117" s="569"/>
      <c r="F117" s="569"/>
      <c r="G117" s="595"/>
      <c r="H117" s="569"/>
      <c r="I117" s="17">
        <f>I158/8</f>
        <v>430412.95427715778</v>
      </c>
      <c r="J117" s="171"/>
      <c r="K117" s="595"/>
      <c r="L117" s="169"/>
      <c r="M117" s="564"/>
      <c r="N117" s="599"/>
      <c r="O117" s="170"/>
      <c r="P117" s="169"/>
      <c r="Q117" s="564"/>
      <c r="R117" s="169"/>
      <c r="S117" s="169"/>
      <c r="T117" s="169"/>
      <c r="U117" s="169"/>
      <c r="V117" s="169"/>
      <c r="W117" s="169"/>
      <c r="X117" s="169"/>
    </row>
    <row r="118" spans="1:24">
      <c r="A118" s="181">
        <v>27</v>
      </c>
      <c r="B118" s="169" t="s">
        <v>75</v>
      </c>
      <c r="C118" s="564" t="s">
        <v>223</v>
      </c>
      <c r="D118" s="596">
        <v>374905</v>
      </c>
      <c r="E118" s="569"/>
      <c r="F118" s="569" t="s">
        <v>76</v>
      </c>
      <c r="G118" s="53">
        <f>I229</f>
        <v>0.62204070230294994</v>
      </c>
      <c r="H118" s="569"/>
      <c r="I118" s="17">
        <f>G118*D118</f>
        <v>233206.16949688745</v>
      </c>
      <c r="J118" s="569" t="s">
        <v>3</v>
      </c>
      <c r="K118" s="595"/>
      <c r="L118" s="169"/>
      <c r="M118" s="564"/>
      <c r="N118" s="599"/>
      <c r="O118" s="181"/>
      <c r="P118" s="169"/>
      <c r="Q118" s="564"/>
      <c r="R118" s="169"/>
      <c r="S118" s="169"/>
      <c r="T118" s="169"/>
      <c r="U118" s="169"/>
      <c r="V118" s="169"/>
      <c r="W118" s="169"/>
      <c r="X118" s="169"/>
    </row>
    <row r="119" spans="1:24" ht="16.5" thickBot="1">
      <c r="A119" s="181">
        <v>28</v>
      </c>
      <c r="B119" s="169" t="s">
        <v>77</v>
      </c>
      <c r="C119" s="564" t="s">
        <v>257</v>
      </c>
      <c r="D119" s="594">
        <v>2156938</v>
      </c>
      <c r="E119" s="569"/>
      <c r="F119" s="569" t="s">
        <v>78</v>
      </c>
      <c r="G119" s="53">
        <f>+G88</f>
        <v>5.5102586223608606E-2</v>
      </c>
      <c r="H119" s="569"/>
      <c r="I119" s="30">
        <f>+G119*D119</f>
        <v>118852.8621239779</v>
      </c>
      <c r="J119" s="569"/>
      <c r="K119" s="595"/>
      <c r="L119" s="169"/>
      <c r="M119" s="564"/>
      <c r="N119" s="599"/>
      <c r="O119" s="181"/>
      <c r="P119" s="169"/>
      <c r="Q119" s="564"/>
      <c r="R119" s="169"/>
      <c r="S119" s="169"/>
      <c r="T119" s="169"/>
      <c r="U119" s="169"/>
      <c r="V119" s="169"/>
      <c r="W119" s="169"/>
      <c r="X119" s="169"/>
    </row>
    <row r="120" spans="1:24">
      <c r="A120" s="181">
        <v>29</v>
      </c>
      <c r="B120" s="169" t="s">
        <v>224</v>
      </c>
      <c r="C120" s="171"/>
      <c r="D120" s="17">
        <f>D117+D118+D119</f>
        <v>5521379.75</v>
      </c>
      <c r="E120" s="171"/>
      <c r="F120" s="171"/>
      <c r="G120" s="171"/>
      <c r="H120" s="171"/>
      <c r="I120" s="17">
        <f>I117+I118+I119</f>
        <v>782471.98589802312</v>
      </c>
      <c r="J120" s="171"/>
      <c r="K120" s="171"/>
      <c r="L120" s="169"/>
      <c r="M120" s="564"/>
      <c r="N120" s="597"/>
      <c r="O120" s="569"/>
      <c r="P120" s="169"/>
      <c r="Q120" s="564"/>
      <c r="R120" s="169"/>
      <c r="S120" s="169"/>
      <c r="T120" s="169"/>
      <c r="U120" s="169"/>
      <c r="V120" s="169"/>
      <c r="W120" s="169"/>
      <c r="X120" s="169"/>
    </row>
    <row r="121" spans="1:24" ht="16.5" thickBot="1">
      <c r="A121" s="564"/>
      <c r="B121" s="564"/>
      <c r="C121" s="569"/>
      <c r="D121" s="600"/>
      <c r="E121" s="569"/>
      <c r="F121" s="569"/>
      <c r="G121" s="569"/>
      <c r="H121" s="569"/>
      <c r="I121" s="600"/>
      <c r="J121" s="569"/>
      <c r="K121" s="569"/>
      <c r="L121" s="169"/>
      <c r="M121" s="564"/>
      <c r="N121" s="569"/>
      <c r="O121" s="569"/>
      <c r="P121" s="169"/>
      <c r="Q121" s="564"/>
      <c r="R121" s="169"/>
      <c r="S121" s="169"/>
      <c r="T121" s="169"/>
      <c r="U121" s="169"/>
      <c r="V121" s="169"/>
      <c r="W121" s="169"/>
      <c r="X121" s="169"/>
    </row>
    <row r="122" spans="1:24" ht="16.5" thickBot="1">
      <c r="A122" s="181">
        <v>30</v>
      </c>
      <c r="B122" s="169" t="s">
        <v>79</v>
      </c>
      <c r="C122" s="569"/>
      <c r="D122" s="61">
        <f>+D120+D114+D112+D104</f>
        <v>840177294.75</v>
      </c>
      <c r="E122" s="569"/>
      <c r="F122" s="569"/>
      <c r="G122" s="595"/>
      <c r="H122" s="569"/>
      <c r="I122" s="61">
        <f>+I120+I114+I112+I104</f>
        <v>23851157.477000512</v>
      </c>
      <c r="J122" s="569"/>
      <c r="K122" s="595"/>
      <c r="L122" s="169"/>
      <c r="M122" s="564"/>
      <c r="N122" s="569"/>
      <c r="O122" s="569"/>
      <c r="P122" s="169"/>
      <c r="Q122" s="564"/>
      <c r="R122" s="169"/>
      <c r="S122" s="169"/>
      <c r="T122" s="169"/>
      <c r="U122" s="169"/>
      <c r="V122" s="169"/>
      <c r="W122" s="169"/>
      <c r="X122" s="169"/>
    </row>
    <row r="123" spans="1:24" ht="16.5" thickTop="1">
      <c r="A123" s="181"/>
      <c r="B123" s="169"/>
      <c r="C123" s="569"/>
      <c r="D123" s="569"/>
      <c r="E123" s="569"/>
      <c r="F123" s="569"/>
      <c r="G123" s="569"/>
      <c r="H123" s="569"/>
      <c r="I123" s="569"/>
      <c r="J123" s="569"/>
      <c r="K123" s="569"/>
      <c r="L123" s="171"/>
      <c r="M123" s="564"/>
      <c r="N123" s="569"/>
      <c r="O123" s="569"/>
      <c r="P123" s="169"/>
      <c r="Q123" s="564"/>
      <c r="R123" s="169"/>
      <c r="S123" s="169"/>
      <c r="T123" s="169"/>
      <c r="U123" s="169"/>
      <c r="V123" s="169"/>
      <c r="W123" s="169"/>
      <c r="X123" s="169"/>
    </row>
    <row r="124" spans="1:24">
      <c r="A124" s="181"/>
      <c r="B124" s="169"/>
      <c r="C124" s="569"/>
      <c r="D124" s="569"/>
      <c r="E124" s="569"/>
      <c r="F124" s="569"/>
      <c r="G124" s="569"/>
      <c r="H124" s="569"/>
      <c r="I124" s="569"/>
      <c r="J124" s="569"/>
      <c r="K124" s="569"/>
      <c r="L124" s="171"/>
      <c r="M124" s="564"/>
      <c r="N124" s="569"/>
      <c r="O124" s="569"/>
      <c r="P124" s="169"/>
      <c r="Q124" s="564"/>
      <c r="R124" s="169"/>
      <c r="S124" s="169"/>
      <c r="T124" s="169"/>
      <c r="U124" s="169"/>
      <c r="V124" s="169"/>
      <c r="W124" s="169"/>
      <c r="X124" s="169"/>
    </row>
    <row r="125" spans="1:24">
      <c r="A125" s="181"/>
      <c r="B125" s="169"/>
      <c r="C125" s="569"/>
      <c r="D125" s="569"/>
      <c r="E125" s="569"/>
      <c r="F125" s="569"/>
      <c r="G125" s="569"/>
      <c r="H125" s="569"/>
      <c r="I125" s="569"/>
      <c r="J125" s="569"/>
      <c r="K125" s="569"/>
      <c r="L125" s="171"/>
      <c r="M125" s="564"/>
      <c r="N125" s="569"/>
      <c r="O125" s="569"/>
      <c r="P125" s="169"/>
      <c r="Q125" s="564"/>
      <c r="R125" s="169"/>
      <c r="S125" s="169"/>
      <c r="T125" s="169"/>
      <c r="U125" s="169"/>
      <c r="V125" s="169"/>
      <c r="W125" s="169"/>
      <c r="X125" s="169"/>
    </row>
    <row r="126" spans="1:24">
      <c r="A126" s="181"/>
      <c r="B126" s="169"/>
      <c r="C126" s="569"/>
      <c r="D126" s="569"/>
      <c r="E126" s="569"/>
      <c r="F126" s="569"/>
      <c r="G126" s="569"/>
      <c r="H126" s="569"/>
      <c r="I126" s="569"/>
      <c r="J126" s="569"/>
      <c r="K126" s="569"/>
      <c r="L126" s="171"/>
      <c r="M126" s="564"/>
      <c r="N126" s="569"/>
      <c r="O126" s="569"/>
      <c r="P126" s="169"/>
      <c r="Q126" s="564"/>
      <c r="R126" s="169"/>
      <c r="S126" s="169"/>
      <c r="T126" s="169"/>
      <c r="U126" s="169"/>
      <c r="V126" s="169"/>
      <c r="W126" s="169"/>
      <c r="X126" s="169"/>
    </row>
    <row r="127" spans="1:24">
      <c r="A127" s="181"/>
      <c r="B127" s="169"/>
      <c r="C127" s="569"/>
      <c r="D127" s="569"/>
      <c r="E127" s="569"/>
      <c r="F127" s="569"/>
      <c r="G127" s="569"/>
      <c r="H127" s="569"/>
      <c r="I127" s="569"/>
      <c r="J127" s="569"/>
      <c r="K127" s="569"/>
      <c r="L127" s="171"/>
      <c r="M127" s="564"/>
      <c r="N127" s="569"/>
      <c r="O127" s="569"/>
      <c r="P127" s="169"/>
      <c r="Q127" s="564"/>
      <c r="R127" s="169"/>
      <c r="S127" s="169"/>
      <c r="T127" s="169"/>
      <c r="U127" s="169"/>
      <c r="V127" s="169"/>
      <c r="W127" s="169"/>
      <c r="X127" s="169"/>
    </row>
    <row r="128" spans="1:24">
      <c r="A128" s="181"/>
      <c r="B128" s="169"/>
      <c r="C128" s="569"/>
      <c r="D128" s="569"/>
      <c r="E128" s="569"/>
      <c r="F128" s="569"/>
      <c r="G128" s="569"/>
      <c r="H128" s="569"/>
      <c r="I128" s="569"/>
      <c r="J128" s="569"/>
      <c r="K128" s="569"/>
      <c r="L128" s="171"/>
      <c r="M128" s="564"/>
      <c r="N128" s="569"/>
      <c r="O128" s="569"/>
      <c r="P128" s="169"/>
      <c r="Q128" s="564"/>
      <c r="R128" s="169"/>
      <c r="S128" s="169"/>
      <c r="T128" s="169"/>
      <c r="U128" s="169"/>
      <c r="V128" s="169"/>
      <c r="W128" s="169"/>
      <c r="X128" s="169"/>
    </row>
    <row r="129" spans="1:24">
      <c r="A129" s="181"/>
      <c r="B129" s="169"/>
      <c r="C129" s="569"/>
      <c r="D129" s="569"/>
      <c r="E129" s="569"/>
      <c r="F129" s="569"/>
      <c r="G129" s="569"/>
      <c r="H129" s="569"/>
      <c r="I129" s="569"/>
      <c r="J129" s="569"/>
      <c r="K129" s="569"/>
      <c r="L129" s="171"/>
      <c r="M129" s="564"/>
      <c r="N129" s="569"/>
      <c r="O129" s="569"/>
      <c r="P129" s="169"/>
      <c r="Q129" s="564"/>
      <c r="R129" s="169"/>
      <c r="S129" s="169"/>
      <c r="T129" s="169"/>
      <c r="U129" s="169"/>
      <c r="V129" s="169"/>
      <c r="W129" s="169"/>
      <c r="X129" s="169"/>
    </row>
    <row r="130" spans="1:24">
      <c r="A130" s="181"/>
      <c r="B130" s="169"/>
      <c r="C130" s="569"/>
      <c r="D130" s="569"/>
      <c r="E130" s="569"/>
      <c r="F130" s="569"/>
      <c r="G130" s="569"/>
      <c r="H130" s="569"/>
      <c r="I130" s="569"/>
      <c r="J130" s="569"/>
      <c r="K130" s="569"/>
      <c r="L130" s="171"/>
      <c r="M130" s="564"/>
      <c r="N130" s="569"/>
      <c r="O130" s="569"/>
      <c r="P130" s="169"/>
      <c r="Q130" s="564"/>
      <c r="R130" s="169"/>
      <c r="S130" s="169"/>
      <c r="T130" s="169"/>
      <c r="U130" s="169"/>
      <c r="V130" s="169"/>
      <c r="W130" s="169"/>
      <c r="X130" s="169"/>
    </row>
    <row r="131" spans="1:24">
      <c r="A131" s="181"/>
      <c r="B131" s="169"/>
      <c r="C131" s="569"/>
      <c r="D131" s="569"/>
      <c r="E131" s="569"/>
      <c r="F131" s="569"/>
      <c r="G131" s="569"/>
      <c r="H131" s="569"/>
      <c r="I131" s="569"/>
      <c r="J131" s="569"/>
      <c r="K131" s="569"/>
      <c r="L131" s="171"/>
      <c r="M131" s="564"/>
      <c r="N131" s="569"/>
      <c r="O131" s="569"/>
      <c r="P131" s="169"/>
      <c r="Q131" s="564"/>
      <c r="R131" s="169"/>
      <c r="S131" s="169"/>
      <c r="T131" s="169"/>
      <c r="U131" s="169"/>
      <c r="V131" s="169"/>
      <c r="W131" s="169"/>
      <c r="X131" s="169"/>
    </row>
    <row r="132" spans="1:24">
      <c r="A132" s="181"/>
      <c r="B132" s="169"/>
      <c r="C132" s="569"/>
      <c r="D132" s="569"/>
      <c r="E132" s="569"/>
      <c r="F132" s="569"/>
      <c r="G132" s="569"/>
      <c r="H132" s="569"/>
      <c r="I132" s="569"/>
      <c r="J132" s="569"/>
      <c r="K132" s="569"/>
      <c r="L132" s="171"/>
      <c r="M132" s="564"/>
      <c r="N132" s="569"/>
      <c r="O132" s="569"/>
      <c r="P132" s="169"/>
      <c r="Q132" s="564"/>
      <c r="R132" s="169"/>
      <c r="S132" s="169"/>
      <c r="T132" s="169"/>
      <c r="U132" s="169"/>
      <c r="V132" s="169"/>
      <c r="W132" s="169"/>
      <c r="X132" s="169"/>
    </row>
    <row r="133" spans="1:24">
      <c r="A133" s="181"/>
      <c r="B133" s="169"/>
      <c r="C133" s="569"/>
      <c r="D133" s="569"/>
      <c r="E133" s="569"/>
      <c r="F133" s="569"/>
      <c r="G133" s="569"/>
      <c r="H133" s="569"/>
      <c r="I133" s="569"/>
      <c r="J133" s="569"/>
      <c r="K133" s="569"/>
      <c r="L133" s="171"/>
      <c r="M133" s="564"/>
      <c r="N133" s="569"/>
      <c r="O133" s="569"/>
      <c r="P133" s="169"/>
      <c r="Q133" s="564"/>
      <c r="R133" s="169"/>
      <c r="S133" s="169"/>
      <c r="T133" s="169"/>
      <c r="U133" s="169"/>
      <c r="V133" s="169"/>
      <c r="W133" s="169"/>
      <c r="X133" s="169"/>
    </row>
    <row r="134" spans="1:24">
      <c r="A134" s="181"/>
      <c r="B134" s="169"/>
      <c r="C134" s="569"/>
      <c r="D134" s="569"/>
      <c r="E134" s="569"/>
      <c r="F134" s="569"/>
      <c r="G134" s="569"/>
      <c r="H134" s="569"/>
      <c r="I134" s="569"/>
      <c r="J134" s="569"/>
      <c r="K134" s="569"/>
      <c r="L134" s="171"/>
      <c r="M134" s="564"/>
      <c r="N134" s="569"/>
      <c r="O134" s="569"/>
      <c r="P134" s="169"/>
      <c r="Q134" s="564"/>
      <c r="R134" s="169"/>
      <c r="S134" s="169"/>
      <c r="T134" s="169"/>
      <c r="U134" s="169"/>
      <c r="V134" s="169"/>
      <c r="W134" s="169"/>
      <c r="X134" s="169"/>
    </row>
    <row r="135" spans="1:24">
      <c r="A135" s="181"/>
      <c r="B135" s="169"/>
      <c r="C135" s="569"/>
      <c r="D135" s="569"/>
      <c r="E135" s="569"/>
      <c r="F135" s="569"/>
      <c r="G135" s="569"/>
      <c r="H135" s="569"/>
      <c r="I135" s="569"/>
      <c r="J135" s="569"/>
      <c r="K135" s="569"/>
      <c r="L135" s="171"/>
      <c r="M135" s="564"/>
      <c r="N135" s="569"/>
      <c r="O135" s="569"/>
      <c r="P135" s="169"/>
      <c r="Q135" s="564"/>
      <c r="R135" s="169"/>
      <c r="S135" s="169"/>
      <c r="T135" s="169"/>
      <c r="U135" s="169"/>
      <c r="V135" s="169"/>
      <c r="W135" s="169"/>
      <c r="X135" s="169"/>
    </row>
    <row r="136" spans="1:24">
      <c r="A136" s="181"/>
      <c r="B136" s="169"/>
      <c r="C136" s="569"/>
      <c r="D136" s="569"/>
      <c r="E136" s="569"/>
      <c r="F136" s="569"/>
      <c r="G136" s="569"/>
      <c r="H136" s="569"/>
      <c r="I136" s="569"/>
      <c r="J136" s="569"/>
      <c r="K136" s="569"/>
      <c r="L136" s="171"/>
      <c r="M136" s="564"/>
      <c r="N136" s="569"/>
      <c r="O136" s="569"/>
      <c r="P136" s="169"/>
      <c r="Q136" s="564"/>
      <c r="R136" s="169"/>
      <c r="S136" s="169"/>
      <c r="T136" s="169"/>
      <c r="U136" s="169"/>
      <c r="V136" s="169"/>
      <c r="W136" s="169"/>
      <c r="X136" s="169"/>
    </row>
    <row r="137" spans="1:24">
      <c r="A137" s="181"/>
      <c r="B137" s="169"/>
      <c r="C137" s="569"/>
      <c r="D137" s="569"/>
      <c r="E137" s="569"/>
      <c r="F137" s="569"/>
      <c r="G137" s="569"/>
      <c r="H137" s="569"/>
      <c r="I137" s="569"/>
      <c r="J137" s="569"/>
      <c r="K137" s="569"/>
      <c r="L137" s="171"/>
      <c r="M137" s="564"/>
      <c r="N137" s="569"/>
      <c r="O137" s="569"/>
      <c r="P137" s="169"/>
      <c r="Q137" s="564"/>
      <c r="R137" s="169"/>
      <c r="S137" s="169"/>
      <c r="T137" s="169"/>
      <c r="U137" s="169"/>
      <c r="V137" s="169"/>
      <c r="W137" s="169"/>
      <c r="X137" s="169"/>
    </row>
    <row r="138" spans="1:24">
      <c r="A138" s="181"/>
      <c r="B138" s="169"/>
      <c r="C138" s="569"/>
      <c r="D138" s="569"/>
      <c r="E138" s="569"/>
      <c r="F138" s="569"/>
      <c r="G138" s="569"/>
      <c r="H138" s="569"/>
      <c r="I138" s="569"/>
      <c r="J138" s="569"/>
      <c r="K138" s="565" t="s">
        <v>302</v>
      </c>
      <c r="L138" s="171"/>
      <c r="M138" s="564"/>
      <c r="N138" s="569"/>
      <c r="O138" s="569"/>
      <c r="P138" s="169"/>
      <c r="Q138" s="564"/>
      <c r="R138" s="169"/>
      <c r="S138" s="169"/>
      <c r="T138" s="169"/>
      <c r="U138" s="169"/>
      <c r="V138" s="169"/>
      <c r="W138" s="169"/>
      <c r="X138" s="169"/>
    </row>
    <row r="139" spans="1:24">
      <c r="A139" s="564"/>
      <c r="B139" s="169"/>
      <c r="C139" s="169"/>
      <c r="D139" s="170"/>
      <c r="E139" s="169"/>
      <c r="F139" s="169"/>
      <c r="G139" s="169"/>
      <c r="H139" s="171"/>
      <c r="I139" s="171"/>
      <c r="J139" s="564"/>
      <c r="K139" s="567" t="s">
        <v>188</v>
      </c>
      <c r="L139" s="171"/>
      <c r="M139" s="564"/>
      <c r="N139" s="171"/>
      <c r="O139" s="171"/>
      <c r="P139" s="171"/>
      <c r="Q139" s="564"/>
      <c r="R139" s="169"/>
      <c r="S139" s="169"/>
      <c r="T139" s="169"/>
      <c r="U139" s="169"/>
      <c r="V139" s="169"/>
      <c r="W139" s="169"/>
      <c r="X139" s="169"/>
    </row>
    <row r="140" spans="1:24">
      <c r="A140" s="181"/>
      <c r="B140" s="169"/>
      <c r="C140" s="569"/>
      <c r="D140" s="569"/>
      <c r="E140" s="569"/>
      <c r="F140" s="569"/>
      <c r="G140" s="569"/>
      <c r="H140" s="569"/>
      <c r="I140" s="569"/>
      <c r="J140" s="569"/>
      <c r="K140" s="569"/>
      <c r="L140" s="171"/>
      <c r="M140" s="564"/>
      <c r="N140" s="569"/>
      <c r="O140" s="569"/>
      <c r="P140" s="169"/>
      <c r="Q140" s="564"/>
      <c r="R140" s="169"/>
      <c r="S140" s="169"/>
      <c r="T140" s="169"/>
      <c r="U140" s="169"/>
      <c r="V140" s="169"/>
      <c r="W140" s="169"/>
      <c r="X140" s="169"/>
    </row>
    <row r="141" spans="1:24">
      <c r="A141" s="181"/>
      <c r="B141" s="9" t="str">
        <f>B4</f>
        <v xml:space="preserve">Formula Rate - Non-Levelized </v>
      </c>
      <c r="C141" s="569"/>
      <c r="D141" s="17" t="str">
        <f>D4</f>
        <v xml:space="preserve">   Rate Formula Template</v>
      </c>
      <c r="E141" s="569"/>
      <c r="F141" s="569"/>
      <c r="G141" s="569"/>
      <c r="H141" s="569"/>
      <c r="I141" s="564"/>
      <c r="J141" s="569"/>
      <c r="K141" s="561" t="str">
        <f>K4</f>
        <v>For the 12 months ended 02/28/2017</v>
      </c>
      <c r="L141" s="169"/>
      <c r="M141" s="564"/>
      <c r="N141" s="569"/>
      <c r="O141" s="569"/>
      <c r="P141" s="169"/>
      <c r="Q141" s="564"/>
      <c r="R141" s="169"/>
      <c r="S141" s="169"/>
      <c r="T141" s="169"/>
      <c r="U141" s="169"/>
      <c r="V141" s="169"/>
      <c r="W141" s="169"/>
      <c r="X141" s="169"/>
    </row>
    <row r="142" spans="1:24">
      <c r="A142" s="181"/>
      <c r="B142" s="169"/>
      <c r="C142" s="569"/>
      <c r="D142" s="17" t="str">
        <f>D5</f>
        <v>Utilizing EIA Form 412 Data</v>
      </c>
      <c r="E142" s="569"/>
      <c r="F142" s="569"/>
      <c r="G142" s="569"/>
      <c r="H142" s="569"/>
      <c r="I142" s="569"/>
      <c r="J142" s="569"/>
      <c r="K142" s="569"/>
      <c r="L142" s="169"/>
      <c r="M142" s="564"/>
      <c r="N142" s="569"/>
      <c r="O142" s="569"/>
      <c r="P142" s="169"/>
      <c r="Q142" s="564"/>
      <c r="R142" s="169"/>
      <c r="S142" s="169"/>
      <c r="T142" s="169"/>
      <c r="U142" s="169"/>
      <c r="V142" s="169"/>
      <c r="W142" s="169"/>
      <c r="X142" s="169"/>
    </row>
    <row r="143" spans="1:24">
      <c r="A143" s="181"/>
      <c r="B143" s="564"/>
      <c r="C143" s="569"/>
      <c r="D143" s="569"/>
      <c r="E143" s="569"/>
      <c r="F143" s="569"/>
      <c r="G143" s="569"/>
      <c r="H143" s="569"/>
      <c r="I143" s="569"/>
      <c r="J143" s="569"/>
      <c r="K143" s="569"/>
      <c r="L143" s="169"/>
      <c r="M143" s="564"/>
      <c r="N143" s="569"/>
      <c r="O143" s="569"/>
      <c r="P143" s="169"/>
      <c r="Q143" s="564"/>
      <c r="R143" s="169"/>
      <c r="S143" s="169"/>
      <c r="T143" s="169"/>
      <c r="U143" s="169"/>
      <c r="V143" s="169"/>
      <c r="W143" s="169"/>
      <c r="X143" s="169"/>
    </row>
    <row r="144" spans="1:24">
      <c r="A144" s="181"/>
      <c r="B144" s="564"/>
      <c r="C144" s="564"/>
      <c r="D144" s="6" t="str">
        <f>D7</f>
        <v>UTILITY NAME</v>
      </c>
      <c r="E144" s="564"/>
      <c r="F144" s="564"/>
      <c r="G144" s="564"/>
      <c r="H144" s="564"/>
      <c r="I144" s="564"/>
      <c r="J144" s="569"/>
      <c r="K144" s="569"/>
      <c r="L144" s="169"/>
      <c r="M144" s="564"/>
      <c r="N144" s="569"/>
      <c r="O144" s="569"/>
      <c r="P144" s="169"/>
      <c r="Q144" s="564"/>
      <c r="R144" s="169"/>
      <c r="S144" s="169"/>
      <c r="T144" s="169"/>
      <c r="U144" s="169"/>
      <c r="V144" s="169"/>
      <c r="W144" s="169"/>
      <c r="X144" s="169"/>
    </row>
    <row r="145" spans="1:24">
      <c r="A145" s="181"/>
      <c r="B145" s="181" t="s">
        <v>41</v>
      </c>
      <c r="C145" s="181" t="s">
        <v>42</v>
      </c>
      <c r="D145" s="181" t="s">
        <v>43</v>
      </c>
      <c r="E145" s="569" t="s">
        <v>3</v>
      </c>
      <c r="F145" s="569"/>
      <c r="G145" s="586" t="s">
        <v>44</v>
      </c>
      <c r="H145" s="569"/>
      <c r="I145" s="587" t="s">
        <v>45</v>
      </c>
      <c r="J145" s="569"/>
      <c r="K145" s="569"/>
      <c r="L145" s="169"/>
      <c r="M145" s="564"/>
      <c r="N145" s="171"/>
      <c r="O145" s="569"/>
      <c r="P145" s="169"/>
      <c r="Q145" s="564"/>
      <c r="R145" s="169"/>
      <c r="S145" s="169"/>
      <c r="T145" s="169"/>
      <c r="U145" s="169"/>
      <c r="V145" s="169"/>
      <c r="W145" s="169"/>
      <c r="X145" s="169"/>
    </row>
    <row r="146" spans="1:24">
      <c r="A146" s="181" t="s">
        <v>6</v>
      </c>
      <c r="B146" s="169"/>
      <c r="C146" s="588" t="s">
        <v>46</v>
      </c>
      <c r="D146" s="569"/>
      <c r="E146" s="569"/>
      <c r="F146" s="569"/>
      <c r="G146" s="181"/>
      <c r="H146" s="569"/>
      <c r="I146" s="213" t="s">
        <v>47</v>
      </c>
      <c r="J146" s="569"/>
      <c r="K146" s="213"/>
      <c r="L146" s="169"/>
      <c r="M146" s="564"/>
      <c r="N146" s="181"/>
      <c r="O146" s="569"/>
      <c r="P146" s="169"/>
      <c r="Q146" s="564"/>
      <c r="R146" s="169"/>
      <c r="S146" s="169"/>
      <c r="T146" s="169"/>
      <c r="U146" s="169"/>
      <c r="V146" s="169"/>
      <c r="W146" s="169"/>
      <c r="X146" s="169"/>
    </row>
    <row r="147" spans="1:24" ht="16.5" thickBot="1">
      <c r="A147" s="185" t="s">
        <v>8</v>
      </c>
      <c r="B147" s="169"/>
      <c r="C147" s="590" t="s">
        <v>48</v>
      </c>
      <c r="D147" s="213" t="s">
        <v>49</v>
      </c>
      <c r="E147" s="591"/>
      <c r="F147" s="213" t="s">
        <v>50</v>
      </c>
      <c r="G147" s="564"/>
      <c r="H147" s="591"/>
      <c r="I147" s="181" t="s">
        <v>51</v>
      </c>
      <c r="J147" s="569"/>
      <c r="K147" s="213"/>
      <c r="L147" s="569" t="s">
        <v>3</v>
      </c>
      <c r="M147" s="564"/>
      <c r="N147" s="213"/>
      <c r="O147" s="569"/>
      <c r="P147" s="169"/>
      <c r="Q147" s="564"/>
      <c r="R147" s="169"/>
      <c r="S147" s="169"/>
      <c r="T147" s="169"/>
      <c r="U147" s="169"/>
      <c r="V147" s="169"/>
      <c r="W147" s="169"/>
      <c r="X147" s="169"/>
    </row>
    <row r="148" spans="1:24">
      <c r="A148" s="181"/>
      <c r="B148" s="169" t="s">
        <v>286</v>
      </c>
      <c r="C148" s="569"/>
      <c r="D148" s="569"/>
      <c r="E148" s="569"/>
      <c r="F148" s="569"/>
      <c r="G148" s="569"/>
      <c r="H148" s="569"/>
      <c r="I148" s="569"/>
      <c r="J148" s="569"/>
      <c r="K148" s="569"/>
      <c r="L148" s="169"/>
      <c r="M148" s="564"/>
      <c r="N148" s="569"/>
      <c r="O148" s="569"/>
      <c r="P148" s="169"/>
      <c r="Q148" s="564"/>
      <c r="R148" s="169"/>
      <c r="S148" s="169"/>
      <c r="T148" s="169"/>
      <c r="U148" s="169"/>
      <c r="V148" s="169"/>
      <c r="W148" s="169"/>
      <c r="X148" s="169"/>
    </row>
    <row r="149" spans="1:24">
      <c r="A149" s="181">
        <v>1</v>
      </c>
      <c r="B149" s="169" t="s">
        <v>80</v>
      </c>
      <c r="C149" s="564" t="s">
        <v>258</v>
      </c>
      <c r="D149" s="596">
        <v>6481707</v>
      </c>
      <c r="E149" s="569"/>
      <c r="F149" s="569" t="s">
        <v>76</v>
      </c>
      <c r="G149" s="53">
        <f>I229</f>
        <v>0.62204070230294994</v>
      </c>
      <c r="H149" s="569"/>
      <c r="I149" s="17">
        <f t="shared" ref="I149:I157" si="1">+G149*D149</f>
        <v>4031885.5744019467</v>
      </c>
      <c r="J149" s="171"/>
      <c r="K149" s="569"/>
      <c r="L149" s="169"/>
      <c r="M149" s="564"/>
      <c r="N149" s="569"/>
      <c r="O149" s="181"/>
      <c r="P149" s="569" t="s">
        <v>3</v>
      </c>
      <c r="Q149" s="564"/>
      <c r="R149" s="169"/>
      <c r="S149" s="169"/>
      <c r="T149" s="169"/>
      <c r="U149" s="169"/>
      <c r="V149" s="169"/>
      <c r="W149" s="169"/>
      <c r="X149" s="169"/>
    </row>
    <row r="150" spans="1:24">
      <c r="A150" s="230" t="s">
        <v>192</v>
      </c>
      <c r="B150" s="601" t="s">
        <v>225</v>
      </c>
      <c r="C150" s="602"/>
      <c r="D150" s="596">
        <v>0</v>
      </c>
      <c r="E150" s="569"/>
      <c r="F150" s="603"/>
      <c r="G150" s="593">
        <v>1</v>
      </c>
      <c r="H150" s="569"/>
      <c r="I150" s="17">
        <f>+G150*D150</f>
        <v>0</v>
      </c>
      <c r="J150" s="171"/>
      <c r="K150" s="569"/>
      <c r="L150" s="169"/>
      <c r="M150" s="564"/>
      <c r="N150" s="569"/>
      <c r="O150" s="181"/>
      <c r="P150" s="569"/>
      <c r="Q150" s="564"/>
      <c r="R150" s="169"/>
      <c r="S150" s="169"/>
      <c r="T150" s="169"/>
      <c r="U150" s="169"/>
      <c r="V150" s="169"/>
      <c r="W150" s="169"/>
      <c r="X150" s="169"/>
    </row>
    <row r="151" spans="1:24">
      <c r="A151" s="181">
        <v>2</v>
      </c>
      <c r="B151" s="169" t="s">
        <v>81</v>
      </c>
      <c r="C151" s="564" t="s">
        <v>3</v>
      </c>
      <c r="D151" s="596">
        <v>3060198</v>
      </c>
      <c r="E151" s="569"/>
      <c r="F151" s="569" t="s">
        <v>76</v>
      </c>
      <c r="G151" s="53">
        <f>+G149</f>
        <v>0.62204070230294994</v>
      </c>
      <c r="H151" s="569"/>
      <c r="I151" s="17">
        <f t="shared" si="1"/>
        <v>1903567.7131060828</v>
      </c>
      <c r="J151" s="171"/>
      <c r="K151" s="569"/>
      <c r="L151" s="169"/>
      <c r="M151" s="564"/>
      <c r="N151" s="569"/>
      <c r="O151" s="181"/>
      <c r="P151" s="569"/>
      <c r="Q151" s="564"/>
      <c r="R151" s="169"/>
      <c r="S151" s="169"/>
      <c r="T151" s="169"/>
      <c r="U151" s="169"/>
      <c r="V151" s="169"/>
      <c r="W151" s="169"/>
      <c r="X151" s="169"/>
    </row>
    <row r="152" spans="1:24">
      <c r="A152" s="181">
        <v>3</v>
      </c>
      <c r="B152" s="169" t="s">
        <v>82</v>
      </c>
      <c r="C152" s="564" t="s">
        <v>259</v>
      </c>
      <c r="D152" s="596">
        <v>20632096</v>
      </c>
      <c r="E152" s="569"/>
      <c r="F152" s="569" t="s">
        <v>58</v>
      </c>
      <c r="G152" s="53">
        <f>I236</f>
        <v>6.4161969638686048E-2</v>
      </c>
      <c r="H152" s="569"/>
      <c r="I152" s="17">
        <f t="shared" si="1"/>
        <v>1323795.9171344559</v>
      </c>
      <c r="J152" s="569"/>
      <c r="K152" s="569" t="s">
        <v>3</v>
      </c>
      <c r="L152" s="169"/>
      <c r="M152" s="564"/>
      <c r="N152" s="569"/>
      <c r="O152" s="181"/>
      <c r="P152" s="169"/>
      <c r="Q152" s="564"/>
      <c r="R152" s="169"/>
      <c r="S152" s="169"/>
      <c r="T152" s="169"/>
      <c r="U152" s="169"/>
      <c r="V152" s="169"/>
      <c r="W152" s="169"/>
      <c r="X152" s="169"/>
    </row>
    <row r="153" spans="1:24">
      <c r="A153" s="181">
        <v>4</v>
      </c>
      <c r="B153" s="169" t="s">
        <v>83</v>
      </c>
      <c r="C153" s="569"/>
      <c r="D153" s="596">
        <v>137311</v>
      </c>
      <c r="E153" s="569"/>
      <c r="F153" s="17" t="str">
        <f>+F152</f>
        <v>W/S</v>
      </c>
      <c r="G153" s="53">
        <f>I236</f>
        <v>6.4161969638686048E-2</v>
      </c>
      <c r="H153" s="569"/>
      <c r="I153" s="17">
        <f t="shared" si="1"/>
        <v>8810.1442130576197</v>
      </c>
      <c r="J153" s="569"/>
      <c r="K153" s="569"/>
      <c r="L153" s="169"/>
      <c r="M153" s="564"/>
      <c r="N153" s="569"/>
      <c r="O153" s="181"/>
      <c r="P153" s="169"/>
      <c r="Q153" s="564"/>
      <c r="R153" s="169"/>
      <c r="S153" s="169"/>
      <c r="T153" s="169"/>
      <c r="U153" s="169"/>
      <c r="V153" s="169"/>
      <c r="W153" s="169"/>
      <c r="X153" s="169"/>
    </row>
    <row r="154" spans="1:24">
      <c r="A154" s="181">
        <v>5</v>
      </c>
      <c r="B154" s="169" t="s">
        <v>226</v>
      </c>
      <c r="C154" s="569"/>
      <c r="D154" s="596">
        <v>0</v>
      </c>
      <c r="E154" s="569"/>
      <c r="F154" s="17" t="str">
        <f>+F153</f>
        <v>W/S</v>
      </c>
      <c r="G154" s="53">
        <f>I236</f>
        <v>6.4161969638686048E-2</v>
      </c>
      <c r="H154" s="569"/>
      <c r="I154" s="17">
        <f t="shared" si="1"/>
        <v>0</v>
      </c>
      <c r="J154" s="569"/>
      <c r="K154" s="569"/>
      <c r="L154" s="169"/>
      <c r="M154" s="564"/>
      <c r="N154" s="569"/>
      <c r="O154" s="181"/>
      <c r="P154" s="169"/>
      <c r="Q154" s="564"/>
      <c r="R154" s="169"/>
      <c r="S154" s="169"/>
      <c r="T154" s="169"/>
      <c r="U154" s="169"/>
      <c r="V154" s="169"/>
      <c r="W154" s="169"/>
      <c r="X154" s="169"/>
    </row>
    <row r="155" spans="1:24">
      <c r="A155" s="181" t="s">
        <v>180</v>
      </c>
      <c r="B155" s="169" t="s">
        <v>227</v>
      </c>
      <c r="C155" s="569"/>
      <c r="D155" s="596">
        <v>0</v>
      </c>
      <c r="E155" s="569"/>
      <c r="F155" s="17" t="str">
        <f>+F149</f>
        <v>TE</v>
      </c>
      <c r="G155" s="53">
        <f>+G149</f>
        <v>0.62204070230294994</v>
      </c>
      <c r="H155" s="569"/>
      <c r="I155" s="17">
        <f t="shared" si="1"/>
        <v>0</v>
      </c>
      <c r="J155" s="569"/>
      <c r="K155" s="569"/>
      <c r="L155" s="169"/>
      <c r="M155" s="564"/>
      <c r="N155" s="569"/>
      <c r="O155" s="181"/>
      <c r="P155" s="169"/>
      <c r="Q155" s="564"/>
      <c r="R155" s="169"/>
      <c r="S155" s="169"/>
      <c r="T155" s="169"/>
      <c r="U155" s="169"/>
      <c r="V155" s="169"/>
      <c r="W155" s="169"/>
      <c r="X155" s="169"/>
    </row>
    <row r="156" spans="1:24">
      <c r="A156" s="181">
        <v>6</v>
      </c>
      <c r="B156" s="169" t="s">
        <v>59</v>
      </c>
      <c r="C156" s="569"/>
      <c r="D156" s="596">
        <v>0</v>
      </c>
      <c r="E156" s="569"/>
      <c r="F156" s="569" t="s">
        <v>60</v>
      </c>
      <c r="G156" s="53">
        <f>K240</f>
        <v>6.4161969638686048E-2</v>
      </c>
      <c r="H156" s="569"/>
      <c r="I156" s="17">
        <f t="shared" si="1"/>
        <v>0</v>
      </c>
      <c r="J156" s="569"/>
      <c r="K156" s="569"/>
      <c r="L156" s="169"/>
      <c r="M156" s="564"/>
      <c r="N156" s="569"/>
      <c r="O156" s="181"/>
      <c r="P156" s="169"/>
      <c r="Q156" s="564"/>
      <c r="R156" s="169"/>
      <c r="S156" s="169"/>
      <c r="T156" s="169"/>
      <c r="U156" s="169"/>
      <c r="V156" s="169"/>
      <c r="W156" s="169"/>
      <c r="X156" s="169"/>
    </row>
    <row r="157" spans="1:24" ht="16.5" thickBot="1">
      <c r="A157" s="181">
        <v>7</v>
      </c>
      <c r="B157" s="169" t="s">
        <v>84</v>
      </c>
      <c r="C157" s="569"/>
      <c r="D157" s="594">
        <v>0</v>
      </c>
      <c r="E157" s="569"/>
      <c r="F157" s="569" t="s">
        <v>54</v>
      </c>
      <c r="G157" s="593">
        <v>1</v>
      </c>
      <c r="H157" s="569"/>
      <c r="I157" s="30">
        <f t="shared" si="1"/>
        <v>0</v>
      </c>
      <c r="J157" s="569"/>
      <c r="K157" s="569"/>
      <c r="L157" s="169"/>
      <c r="M157" s="564"/>
      <c r="N157" s="569"/>
      <c r="O157" s="170"/>
      <c r="P157" s="169"/>
      <c r="Q157" s="564"/>
      <c r="R157" s="169"/>
      <c r="S157" s="169"/>
      <c r="T157" s="169"/>
      <c r="U157" s="169"/>
      <c r="V157" s="169"/>
      <c r="W157" s="169"/>
      <c r="X157" s="169"/>
    </row>
    <row r="158" spans="1:24">
      <c r="A158" s="230">
        <v>8</v>
      </c>
      <c r="B158" s="601" t="s">
        <v>260</v>
      </c>
      <c r="C158" s="604"/>
      <c r="D158" s="5">
        <f>+D149-D151+D152-D153-D154+D155+D156+D157-D150</f>
        <v>23916294</v>
      </c>
      <c r="E158" s="604"/>
      <c r="F158" s="604"/>
      <c r="G158" s="604"/>
      <c r="H158" s="604"/>
      <c r="I158" s="5">
        <f>+I149-I151+I152-I153-I154+I155+I156+I157-I150</f>
        <v>3443303.6342172623</v>
      </c>
      <c r="J158" s="604"/>
      <c r="K158" s="604"/>
      <c r="L158" s="604"/>
      <c r="M158" s="602"/>
      <c r="N158" s="605"/>
      <c r="O158" s="606"/>
      <c r="P158" s="169"/>
      <c r="Q158" s="564"/>
      <c r="R158" s="169"/>
      <c r="S158" s="169"/>
      <c r="T158" s="169"/>
      <c r="U158" s="169"/>
      <c r="V158" s="169"/>
      <c r="W158" s="169"/>
      <c r="X158" s="169"/>
    </row>
    <row r="159" spans="1:24">
      <c r="A159" s="181"/>
      <c r="B159" s="564"/>
      <c r="C159" s="569"/>
      <c r="D159" s="564"/>
      <c r="E159" s="569"/>
      <c r="F159" s="569"/>
      <c r="G159" s="569"/>
      <c r="H159" s="569"/>
      <c r="I159" s="564"/>
      <c r="J159" s="569"/>
      <c r="K159" s="569"/>
      <c r="L159" s="569" t="s">
        <v>3</v>
      </c>
      <c r="M159" s="564"/>
      <c r="N159" s="569"/>
      <c r="O159" s="569"/>
      <c r="P159" s="169"/>
      <c r="Q159" s="564"/>
      <c r="R159" s="169"/>
      <c r="S159" s="169"/>
      <c r="T159" s="169"/>
      <c r="U159" s="169"/>
      <c r="V159" s="169"/>
      <c r="W159" s="169"/>
      <c r="X159" s="169"/>
    </row>
    <row r="160" spans="1:24">
      <c r="A160" s="181"/>
      <c r="B160" s="169" t="s">
        <v>287</v>
      </c>
      <c r="C160" s="569"/>
      <c r="D160" s="569"/>
      <c r="E160" s="569"/>
      <c r="F160" s="569"/>
      <c r="G160" s="569"/>
      <c r="H160" s="569"/>
      <c r="I160" s="569"/>
      <c r="J160" s="569"/>
      <c r="K160" s="569"/>
      <c r="L160" s="569" t="s">
        <v>3</v>
      </c>
      <c r="M160" s="564"/>
      <c r="N160" s="569"/>
      <c r="O160" s="569"/>
      <c r="P160" s="169"/>
      <c r="Q160" s="564"/>
      <c r="R160" s="169"/>
      <c r="S160" s="169"/>
      <c r="T160" s="169"/>
      <c r="U160" s="169"/>
      <c r="V160" s="169"/>
      <c r="W160" s="169"/>
      <c r="X160" s="169"/>
    </row>
    <row r="161" spans="1:24">
      <c r="A161" s="181">
        <v>9</v>
      </c>
      <c r="B161" s="9" t="str">
        <f>+B149</f>
        <v xml:space="preserve">  Transmission </v>
      </c>
      <c r="C161" s="564" t="s">
        <v>3</v>
      </c>
      <c r="D161" s="596">
        <v>1368176</v>
      </c>
      <c r="E161" s="569"/>
      <c r="F161" s="569" t="s">
        <v>14</v>
      </c>
      <c r="G161" s="53">
        <f>+G114</f>
        <v>0.96099071955076865</v>
      </c>
      <c r="H161" s="569"/>
      <c r="I161" s="17">
        <f>+G161*D161</f>
        <v>1314804.4387120923</v>
      </c>
      <c r="J161" s="569"/>
      <c r="K161" s="595"/>
      <c r="L161" s="169"/>
      <c r="M161" s="564"/>
      <c r="N161" s="569"/>
      <c r="O161" s="181"/>
      <c r="P161" s="569" t="s">
        <v>3</v>
      </c>
      <c r="Q161" s="564"/>
      <c r="R161" s="169"/>
      <c r="S161" s="169"/>
      <c r="T161" s="169"/>
      <c r="U161" s="169"/>
      <c r="V161" s="169"/>
      <c r="W161" s="169"/>
      <c r="X161" s="169"/>
    </row>
    <row r="162" spans="1:24">
      <c r="A162" s="181">
        <v>10</v>
      </c>
      <c r="B162" s="169" t="s">
        <v>288</v>
      </c>
      <c r="C162" s="564" t="s">
        <v>3</v>
      </c>
      <c r="D162" s="596">
        <v>2288418</v>
      </c>
      <c r="E162" s="569"/>
      <c r="F162" s="569" t="s">
        <v>58</v>
      </c>
      <c r="G162" s="53">
        <f>+G152</f>
        <v>6.4161969638686048E-2</v>
      </c>
      <c r="H162" s="569"/>
      <c r="I162" s="17">
        <f>+G162*D162</f>
        <v>146829.40623662266</v>
      </c>
      <c r="J162" s="569"/>
      <c r="K162" s="595"/>
      <c r="L162" s="169"/>
      <c r="M162" s="564"/>
      <c r="N162" s="569"/>
      <c r="O162" s="181"/>
      <c r="P162" s="569" t="s">
        <v>3</v>
      </c>
      <c r="Q162" s="564"/>
      <c r="R162" s="169"/>
      <c r="S162" s="169"/>
      <c r="T162" s="169"/>
      <c r="U162" s="169"/>
      <c r="V162" s="169"/>
      <c r="W162" s="169"/>
      <c r="X162" s="169"/>
    </row>
    <row r="163" spans="1:24" ht="16.5" thickBot="1">
      <c r="A163" s="181">
        <v>11</v>
      </c>
      <c r="B163" s="9" t="str">
        <f>+B156</f>
        <v xml:space="preserve">  Common</v>
      </c>
      <c r="C163" s="569"/>
      <c r="D163" s="594">
        <v>0</v>
      </c>
      <c r="E163" s="569"/>
      <c r="F163" s="569" t="s">
        <v>60</v>
      </c>
      <c r="G163" s="53">
        <f>+G156</f>
        <v>6.4161969638686048E-2</v>
      </c>
      <c r="H163" s="569"/>
      <c r="I163" s="30">
        <f>+G163*D163</f>
        <v>0</v>
      </c>
      <c r="J163" s="569"/>
      <c r="K163" s="595"/>
      <c r="L163" s="169"/>
      <c r="M163" s="564"/>
      <c r="N163" s="569"/>
      <c r="O163" s="181"/>
      <c r="P163" s="569" t="s">
        <v>3</v>
      </c>
      <c r="Q163" s="564"/>
      <c r="R163" s="169"/>
      <c r="S163" s="169"/>
      <c r="T163" s="169"/>
      <c r="U163" s="169"/>
      <c r="V163" s="169"/>
      <c r="W163" s="169"/>
      <c r="X163" s="169"/>
    </row>
    <row r="164" spans="1:24">
      <c r="A164" s="181">
        <v>12</v>
      </c>
      <c r="B164" s="169" t="s">
        <v>228</v>
      </c>
      <c r="C164" s="569"/>
      <c r="D164" s="17">
        <f>SUM(D161:D163)</f>
        <v>3656594</v>
      </c>
      <c r="E164" s="569"/>
      <c r="F164" s="569"/>
      <c r="G164" s="569"/>
      <c r="H164" s="569"/>
      <c r="I164" s="17">
        <f>SUM(I161:I163)</f>
        <v>1461633.8449487151</v>
      </c>
      <c r="J164" s="569"/>
      <c r="K164" s="569"/>
      <c r="L164" s="169"/>
      <c r="M164" s="564"/>
      <c r="N164" s="597"/>
      <c r="O164" s="569"/>
      <c r="P164" s="169"/>
      <c r="Q164" s="564"/>
      <c r="R164" s="169"/>
      <c r="S164" s="169"/>
      <c r="T164" s="169"/>
      <c r="U164" s="169"/>
      <c r="V164" s="169"/>
      <c r="W164" s="169"/>
      <c r="X164" s="169"/>
    </row>
    <row r="165" spans="1:24">
      <c r="A165" s="181"/>
      <c r="B165" s="169"/>
      <c r="C165" s="569"/>
      <c r="D165" s="569"/>
      <c r="E165" s="569"/>
      <c r="F165" s="569"/>
      <c r="G165" s="569"/>
      <c r="H165" s="569"/>
      <c r="I165" s="569"/>
      <c r="J165" s="569"/>
      <c r="K165" s="569"/>
      <c r="L165" s="169"/>
      <c r="M165" s="564"/>
      <c r="N165" s="569"/>
      <c r="O165" s="569"/>
      <c r="P165" s="169"/>
      <c r="Q165" s="564"/>
      <c r="R165" s="169"/>
      <c r="S165" s="169"/>
      <c r="T165" s="169"/>
      <c r="U165" s="169"/>
      <c r="V165" s="169"/>
      <c r="W165" s="169"/>
      <c r="X165" s="169"/>
    </row>
    <row r="166" spans="1:24">
      <c r="A166" s="181" t="s">
        <v>3</v>
      </c>
      <c r="B166" s="169" t="s">
        <v>229</v>
      </c>
      <c r="C166" s="564"/>
      <c r="D166" s="569"/>
      <c r="E166" s="569"/>
      <c r="F166" s="569"/>
      <c r="G166" s="569"/>
      <c r="H166" s="569"/>
      <c r="I166" s="569"/>
      <c r="J166" s="569"/>
      <c r="K166" s="569"/>
      <c r="L166" s="169"/>
      <c r="M166" s="564"/>
      <c r="N166" s="569"/>
      <c r="O166" s="569"/>
      <c r="P166" s="169"/>
      <c r="Q166" s="564"/>
      <c r="R166" s="169"/>
      <c r="S166" s="169"/>
      <c r="T166" s="169"/>
      <c r="U166" s="169"/>
      <c r="V166" s="169"/>
      <c r="W166" s="169"/>
      <c r="X166" s="169"/>
    </row>
    <row r="167" spans="1:24">
      <c r="A167" s="181"/>
      <c r="B167" s="169" t="s">
        <v>85</v>
      </c>
      <c r="C167" s="564"/>
      <c r="D167" s="564"/>
      <c r="E167" s="569"/>
      <c r="F167" s="569"/>
      <c r="G167" s="564"/>
      <c r="H167" s="569"/>
      <c r="I167" s="564"/>
      <c r="J167" s="569"/>
      <c r="K167" s="595"/>
      <c r="L167" s="169"/>
      <c r="M167" s="564"/>
      <c r="N167" s="599"/>
      <c r="O167" s="181"/>
      <c r="P167" s="169"/>
      <c r="Q167" s="564"/>
      <c r="R167" s="169"/>
      <c r="S167" s="169"/>
      <c r="T167" s="169"/>
      <c r="U167" s="169"/>
      <c r="V167" s="169"/>
      <c r="W167" s="169"/>
      <c r="X167" s="169"/>
    </row>
    <row r="168" spans="1:24">
      <c r="A168" s="181">
        <v>13</v>
      </c>
      <c r="B168" s="169" t="s">
        <v>86</v>
      </c>
      <c r="C168" s="569"/>
      <c r="D168" s="596">
        <v>0</v>
      </c>
      <c r="E168" s="569"/>
      <c r="F168" s="569" t="s">
        <v>58</v>
      </c>
      <c r="G168" s="27">
        <f>+G162</f>
        <v>6.4161969638686048E-2</v>
      </c>
      <c r="H168" s="569"/>
      <c r="I168" s="17">
        <f>+G168*D168</f>
        <v>0</v>
      </c>
      <c r="J168" s="569"/>
      <c r="K168" s="595"/>
      <c r="L168" s="169"/>
      <c r="M168" s="564"/>
      <c r="N168" s="599"/>
      <c r="O168" s="181"/>
      <c r="P168" s="169"/>
      <c r="Q168" s="564"/>
      <c r="R168" s="169"/>
      <c r="S168" s="169"/>
      <c r="T168" s="169"/>
      <c r="U168" s="169"/>
      <c r="V168" s="169"/>
      <c r="W168" s="169"/>
      <c r="X168" s="169"/>
    </row>
    <row r="169" spans="1:24">
      <c r="A169" s="181">
        <v>14</v>
      </c>
      <c r="B169" s="169" t="s">
        <v>87</v>
      </c>
      <c r="C169" s="569"/>
      <c r="D169" s="596">
        <v>0</v>
      </c>
      <c r="E169" s="569"/>
      <c r="F169" s="17" t="str">
        <f>+F168</f>
        <v>W/S</v>
      </c>
      <c r="G169" s="27">
        <f>+G168</f>
        <v>6.4161969638686048E-2</v>
      </c>
      <c r="H169" s="569"/>
      <c r="I169" s="17">
        <f>+G169*D169</f>
        <v>0</v>
      </c>
      <c r="J169" s="569"/>
      <c r="K169" s="595"/>
      <c r="L169" s="169"/>
      <c r="M169" s="564"/>
      <c r="N169" s="599"/>
      <c r="O169" s="181"/>
      <c r="P169" s="169"/>
      <c r="Q169" s="564"/>
      <c r="R169" s="169"/>
      <c r="S169" s="169"/>
      <c r="T169" s="169"/>
      <c r="U169" s="169"/>
      <c r="V169" s="169"/>
      <c r="W169" s="169"/>
      <c r="X169" s="169"/>
    </row>
    <row r="170" spans="1:24">
      <c r="A170" s="181">
        <v>15</v>
      </c>
      <c r="B170" s="169" t="s">
        <v>88</v>
      </c>
      <c r="C170" s="569"/>
      <c r="D170" s="564"/>
      <c r="E170" s="569"/>
      <c r="F170" s="569"/>
      <c r="G170" s="564"/>
      <c r="H170" s="569"/>
      <c r="I170" s="564"/>
      <c r="J170" s="569"/>
      <c r="K170" s="595"/>
      <c r="L170" s="169"/>
      <c r="M170" s="564"/>
      <c r="N170" s="599"/>
      <c r="O170" s="181"/>
      <c r="P170" s="169"/>
      <c r="Q170" s="564"/>
      <c r="R170" s="169"/>
      <c r="S170" s="169"/>
      <c r="T170" s="169"/>
      <c r="U170" s="169"/>
      <c r="V170" s="169"/>
      <c r="W170" s="169"/>
      <c r="X170" s="169"/>
    </row>
    <row r="171" spans="1:24">
      <c r="A171" s="181">
        <v>16</v>
      </c>
      <c r="B171" s="169" t="s">
        <v>89</v>
      </c>
      <c r="C171" s="569"/>
      <c r="D171" s="596">
        <v>0</v>
      </c>
      <c r="E171" s="569"/>
      <c r="F171" s="569" t="s">
        <v>78</v>
      </c>
      <c r="G171" s="27">
        <f>+G88</f>
        <v>5.5102586223608606E-2</v>
      </c>
      <c r="H171" s="569"/>
      <c r="I171" s="17">
        <f>+G171*D171</f>
        <v>0</v>
      </c>
      <c r="J171" s="569"/>
      <c r="K171" s="595"/>
      <c r="L171" s="169"/>
      <c r="M171" s="564"/>
      <c r="N171" s="599"/>
      <c r="O171" s="181"/>
      <c r="P171" s="169"/>
      <c r="Q171" s="564"/>
      <c r="R171" s="169"/>
      <c r="S171" s="169"/>
      <c r="T171" s="169"/>
      <c r="U171" s="169"/>
      <c r="V171" s="169"/>
      <c r="W171" s="169"/>
      <c r="X171" s="169"/>
    </row>
    <row r="172" spans="1:24">
      <c r="A172" s="181">
        <v>17</v>
      </c>
      <c r="B172" s="169" t="s">
        <v>90</v>
      </c>
      <c r="C172" s="569"/>
      <c r="D172" s="596">
        <v>0</v>
      </c>
      <c r="E172" s="569"/>
      <c r="F172" s="569" t="s">
        <v>54</v>
      </c>
      <c r="G172" s="607" t="s">
        <v>179</v>
      </c>
      <c r="H172" s="569"/>
      <c r="I172" s="569">
        <v>0</v>
      </c>
      <c r="J172" s="569"/>
      <c r="K172" s="595"/>
      <c r="L172" s="169"/>
      <c r="M172" s="564"/>
      <c r="N172" s="599"/>
      <c r="O172" s="181"/>
      <c r="P172" s="169"/>
      <c r="Q172" s="564"/>
      <c r="R172" s="169"/>
      <c r="S172" s="169"/>
      <c r="T172" s="169"/>
      <c r="U172" s="169"/>
      <c r="V172" s="169"/>
      <c r="W172" s="169"/>
      <c r="X172" s="169"/>
    </row>
    <row r="173" spans="1:24">
      <c r="A173" s="181">
        <v>18</v>
      </c>
      <c r="B173" s="169" t="s">
        <v>91</v>
      </c>
      <c r="C173" s="569"/>
      <c r="D173" s="596">
        <v>0</v>
      </c>
      <c r="E173" s="569"/>
      <c r="F173" s="17" t="str">
        <f>+F171</f>
        <v>GP</v>
      </c>
      <c r="G173" s="27">
        <f>+G171</f>
        <v>5.5102586223608606E-2</v>
      </c>
      <c r="H173" s="569"/>
      <c r="I173" s="17">
        <f>+G173*D173</f>
        <v>0</v>
      </c>
      <c r="J173" s="569"/>
      <c r="K173" s="595"/>
      <c r="L173" s="169"/>
      <c r="M173" s="564"/>
      <c r="N173" s="599"/>
      <c r="O173" s="181"/>
      <c r="P173" s="169"/>
      <c r="Q173" s="564"/>
      <c r="R173" s="169"/>
      <c r="S173" s="169"/>
      <c r="T173" s="169"/>
      <c r="U173" s="169"/>
      <c r="V173" s="169"/>
      <c r="W173" s="169"/>
      <c r="X173" s="169"/>
    </row>
    <row r="174" spans="1:24" ht="16.5" thickBot="1">
      <c r="A174" s="181">
        <v>19</v>
      </c>
      <c r="B174" s="169" t="s">
        <v>92</v>
      </c>
      <c r="C174" s="569"/>
      <c r="D174" s="594">
        <v>12415291</v>
      </c>
      <c r="E174" s="569"/>
      <c r="F174" s="569" t="s">
        <v>78</v>
      </c>
      <c r="G174" s="27">
        <f>+G173</f>
        <v>5.5102586223608606E-2</v>
      </c>
      <c r="H174" s="569"/>
      <c r="I174" s="30">
        <f>+G174*D174</f>
        <v>684114.64281869191</v>
      </c>
      <c r="J174" s="569"/>
      <c r="K174" s="595"/>
      <c r="L174" s="169"/>
      <c r="M174" s="564"/>
      <c r="N174" s="599"/>
      <c r="O174" s="181"/>
      <c r="P174" s="169"/>
      <c r="Q174" s="564"/>
      <c r="R174" s="169"/>
      <c r="S174" s="169"/>
      <c r="T174" s="169"/>
      <c r="U174" s="169"/>
      <c r="V174" s="169"/>
      <c r="W174" s="169"/>
      <c r="X174" s="169"/>
    </row>
    <row r="175" spans="1:24">
      <c r="A175" s="181">
        <v>20</v>
      </c>
      <c r="B175" s="169" t="s">
        <v>93</v>
      </c>
      <c r="C175" s="569"/>
      <c r="D175" s="17">
        <f>SUM(D168:D174)</f>
        <v>12415291</v>
      </c>
      <c r="E175" s="569"/>
      <c r="F175" s="569"/>
      <c r="G175" s="577"/>
      <c r="H175" s="569"/>
      <c r="I175" s="17">
        <f>SUM(I168:I174)</f>
        <v>684114.64281869191</v>
      </c>
      <c r="J175" s="569"/>
      <c r="K175" s="569"/>
      <c r="L175" s="569" t="s">
        <v>3</v>
      </c>
      <c r="M175" s="564"/>
      <c r="N175" s="597"/>
      <c r="O175" s="569"/>
      <c r="P175" s="169"/>
      <c r="Q175" s="564"/>
      <c r="R175" s="169"/>
      <c r="S175" s="169"/>
      <c r="T175" s="169"/>
      <c r="U175" s="169"/>
      <c r="V175" s="169"/>
      <c r="W175" s="169"/>
      <c r="X175" s="169"/>
    </row>
    <row r="176" spans="1:24">
      <c r="A176" s="181" t="s">
        <v>94</v>
      </c>
      <c r="B176" s="169"/>
      <c r="C176" s="569"/>
      <c r="D176" s="569"/>
      <c r="E176" s="569"/>
      <c r="F176" s="569"/>
      <c r="G176" s="577"/>
      <c r="H176" s="569"/>
      <c r="I176" s="569"/>
      <c r="J176" s="569"/>
      <c r="K176" s="569"/>
      <c r="L176" s="569"/>
      <c r="M176" s="564"/>
      <c r="N176" s="569"/>
      <c r="O176" s="569"/>
      <c r="P176" s="169"/>
      <c r="Q176" s="564"/>
      <c r="R176" s="169"/>
      <c r="S176" s="169"/>
      <c r="T176" s="169"/>
      <c r="U176" s="169"/>
      <c r="V176" s="169"/>
      <c r="W176" s="169"/>
      <c r="X176" s="169"/>
    </row>
    <row r="177" spans="1:24">
      <c r="A177" s="181" t="s">
        <v>3</v>
      </c>
      <c r="B177" s="169" t="s">
        <v>95</v>
      </c>
      <c r="C177" s="608" t="s">
        <v>206</v>
      </c>
      <c r="D177" s="569"/>
      <c r="E177" s="569"/>
      <c r="F177" s="569" t="s">
        <v>54</v>
      </c>
      <c r="G177" s="271"/>
      <c r="H177" s="569"/>
      <c r="I177" s="569"/>
      <c r="J177" s="569"/>
      <c r="K177" s="564"/>
      <c r="L177" s="569"/>
      <c r="M177" s="564"/>
      <c r="N177" s="569"/>
      <c r="O177" s="170"/>
      <c r="P177" s="569" t="s">
        <v>3</v>
      </c>
      <c r="Q177" s="564"/>
      <c r="R177" s="169"/>
      <c r="S177" s="169"/>
      <c r="T177" s="169"/>
      <c r="U177" s="169"/>
      <c r="V177" s="169"/>
      <c r="W177" s="169"/>
      <c r="X177" s="169"/>
    </row>
    <row r="178" spans="1:24">
      <c r="A178" s="181">
        <v>21</v>
      </c>
      <c r="B178" s="244" t="s">
        <v>96</v>
      </c>
      <c r="C178" s="569"/>
      <c r="D178" s="72">
        <f>IF(D293&gt;0,1-(((1-D294)*(1-D293))/(1-D294*D293*D295)),0)</f>
        <v>0</v>
      </c>
      <c r="E178" s="569"/>
      <c r="F178" s="564"/>
      <c r="G178" s="271"/>
      <c r="H178" s="569"/>
      <c r="I178" s="564"/>
      <c r="J178" s="569"/>
      <c r="K178" s="564"/>
      <c r="L178" s="569"/>
      <c r="M178" s="564"/>
      <c r="N178" s="569"/>
      <c r="O178" s="170"/>
      <c r="P178" s="569"/>
      <c r="Q178" s="564"/>
      <c r="R178" s="169"/>
      <c r="S178" s="169"/>
      <c r="T178" s="169"/>
      <c r="U178" s="169"/>
      <c r="V178" s="169"/>
      <c r="W178" s="169"/>
      <c r="X178" s="169"/>
    </row>
    <row r="179" spans="1:24">
      <c r="A179" s="181">
        <v>22</v>
      </c>
      <c r="B179" s="564" t="s">
        <v>97</v>
      </c>
      <c r="C179" s="569"/>
      <c r="D179" s="72">
        <f>IF(I250&gt;0,(D178/(1-D178))*(1-I248/I250),0)</f>
        <v>0</v>
      </c>
      <c r="E179" s="569"/>
      <c r="F179" s="564"/>
      <c r="G179" s="271"/>
      <c r="H179" s="569"/>
      <c r="I179" s="564"/>
      <c r="J179" s="569"/>
      <c r="K179" s="564"/>
      <c r="L179" s="569"/>
      <c r="M179" s="564"/>
      <c r="N179" s="569"/>
      <c r="O179" s="181"/>
      <c r="P179" s="569"/>
      <c r="Q179" s="564"/>
      <c r="R179" s="169"/>
      <c r="S179" s="169"/>
      <c r="T179" s="169"/>
      <c r="U179" s="169"/>
      <c r="V179" s="169"/>
      <c r="W179" s="169"/>
      <c r="X179" s="169"/>
    </row>
    <row r="180" spans="1:24">
      <c r="A180" s="181"/>
      <c r="B180" s="169" t="s">
        <v>289</v>
      </c>
      <c r="C180" s="569"/>
      <c r="D180" s="569"/>
      <c r="E180" s="569"/>
      <c r="F180" s="564"/>
      <c r="G180" s="271"/>
      <c r="H180" s="569"/>
      <c r="I180" s="564"/>
      <c r="J180" s="569"/>
      <c r="K180" s="564"/>
      <c r="L180" s="569"/>
      <c r="M180" s="564"/>
      <c r="N180" s="569"/>
      <c r="O180" s="181"/>
      <c r="P180" s="569"/>
      <c r="Q180" s="564"/>
      <c r="R180" s="169"/>
      <c r="S180" s="169"/>
      <c r="T180" s="169"/>
      <c r="U180" s="169"/>
      <c r="V180" s="169"/>
      <c r="W180" s="169"/>
      <c r="X180" s="169"/>
    </row>
    <row r="181" spans="1:24">
      <c r="A181" s="181"/>
      <c r="B181" s="169" t="s">
        <v>98</v>
      </c>
      <c r="C181" s="569"/>
      <c r="D181" s="569"/>
      <c r="E181" s="569"/>
      <c r="F181" s="564"/>
      <c r="G181" s="271"/>
      <c r="H181" s="569"/>
      <c r="I181" s="564"/>
      <c r="J181" s="569"/>
      <c r="K181" s="564"/>
      <c r="L181" s="569"/>
      <c r="M181" s="564"/>
      <c r="N181" s="569"/>
      <c r="O181" s="181"/>
      <c r="P181" s="569"/>
      <c r="Q181" s="564"/>
      <c r="R181" s="169"/>
      <c r="S181" s="169"/>
      <c r="T181" s="169"/>
      <c r="U181" s="169"/>
      <c r="V181" s="169"/>
      <c r="W181" s="169"/>
      <c r="X181" s="169"/>
    </row>
    <row r="182" spans="1:24">
      <c r="A182" s="181">
        <v>23</v>
      </c>
      <c r="B182" s="244" t="s">
        <v>99</v>
      </c>
      <c r="C182" s="569"/>
      <c r="D182" s="73">
        <f>IF(D178&gt;0,1/(1-D178),0)</f>
        <v>0</v>
      </c>
      <c r="E182" s="569"/>
      <c r="F182" s="564"/>
      <c r="G182" s="271"/>
      <c r="H182" s="569"/>
      <c r="I182" s="564"/>
      <c r="J182" s="569"/>
      <c r="K182" s="564"/>
      <c r="L182" s="169"/>
      <c r="M182" s="564"/>
      <c r="N182" s="569"/>
      <c r="O182" s="181"/>
      <c r="P182" s="569"/>
      <c r="Q182" s="564"/>
      <c r="R182" s="169"/>
      <c r="S182" s="169"/>
      <c r="T182" s="169"/>
      <c r="U182" s="169"/>
      <c r="V182" s="169"/>
      <c r="W182" s="169"/>
      <c r="X182" s="169"/>
    </row>
    <row r="183" spans="1:24">
      <c r="A183" s="181">
        <v>24</v>
      </c>
      <c r="B183" s="601" t="s">
        <v>292</v>
      </c>
      <c r="C183" s="569"/>
      <c r="D183" s="596">
        <v>0</v>
      </c>
      <c r="E183" s="569"/>
      <c r="F183" s="564"/>
      <c r="G183" s="271"/>
      <c r="H183" s="569"/>
      <c r="I183" s="564"/>
      <c r="J183" s="569"/>
      <c r="K183" s="564"/>
      <c r="L183" s="169"/>
      <c r="M183" s="564"/>
      <c r="N183" s="569"/>
      <c r="O183" s="181"/>
      <c r="P183" s="569"/>
      <c r="Q183" s="564"/>
      <c r="R183" s="169"/>
      <c r="S183" s="169"/>
      <c r="T183" s="169"/>
      <c r="U183" s="169"/>
      <c r="V183" s="169"/>
      <c r="W183" s="169"/>
      <c r="X183" s="169"/>
    </row>
    <row r="184" spans="1:24">
      <c r="A184" s="181"/>
      <c r="B184" s="169"/>
      <c r="C184" s="569"/>
      <c r="D184" s="569"/>
      <c r="E184" s="569"/>
      <c r="F184" s="564"/>
      <c r="G184" s="271"/>
      <c r="H184" s="569"/>
      <c r="I184" s="564"/>
      <c r="J184" s="569"/>
      <c r="K184" s="564"/>
      <c r="L184" s="169"/>
      <c r="M184" s="564"/>
      <c r="N184" s="569"/>
      <c r="O184" s="181"/>
      <c r="P184" s="569"/>
      <c r="Q184" s="564"/>
      <c r="R184" s="169"/>
      <c r="S184" s="169"/>
      <c r="T184" s="169"/>
      <c r="U184" s="169"/>
      <c r="V184" s="169"/>
      <c r="W184" s="169"/>
      <c r="X184" s="169"/>
    </row>
    <row r="185" spans="1:24">
      <c r="A185" s="181">
        <v>25</v>
      </c>
      <c r="B185" s="244" t="s">
        <v>100</v>
      </c>
      <c r="C185" s="608"/>
      <c r="D185" s="17">
        <f>D179*D189</f>
        <v>0</v>
      </c>
      <c r="E185" s="569"/>
      <c r="F185" s="569" t="s">
        <v>54</v>
      </c>
      <c r="G185" s="577"/>
      <c r="H185" s="569"/>
      <c r="I185" s="17">
        <f>D179*I189</f>
        <v>0</v>
      </c>
      <c r="J185" s="569"/>
      <c r="K185" s="564"/>
      <c r="L185" s="169"/>
      <c r="M185" s="564"/>
      <c r="N185" s="569"/>
      <c r="O185" s="181"/>
      <c r="P185" s="569"/>
      <c r="Q185" s="564"/>
      <c r="R185" s="169"/>
      <c r="S185" s="169"/>
      <c r="T185" s="169"/>
      <c r="U185" s="169"/>
      <c r="V185" s="169"/>
      <c r="W185" s="169"/>
      <c r="X185" s="169"/>
    </row>
    <row r="186" spans="1:24" ht="16.5" thickBot="1">
      <c r="A186" s="181">
        <v>26</v>
      </c>
      <c r="B186" s="564" t="s">
        <v>101</v>
      </c>
      <c r="C186" s="608"/>
      <c r="D186" s="30">
        <f>D182*D183</f>
        <v>0</v>
      </c>
      <c r="E186" s="569"/>
      <c r="F186" s="564" t="s">
        <v>65</v>
      </c>
      <c r="G186" s="27">
        <f>G104</f>
        <v>2.7638557490007713E-2</v>
      </c>
      <c r="H186" s="569"/>
      <c r="I186" s="30">
        <f>G186*D186</f>
        <v>0</v>
      </c>
      <c r="J186" s="569"/>
      <c r="K186" s="564"/>
      <c r="L186" s="569" t="s">
        <v>3</v>
      </c>
      <c r="M186" s="564"/>
      <c r="N186" s="569"/>
      <c r="O186" s="181"/>
      <c r="P186" s="569"/>
      <c r="Q186" s="564"/>
      <c r="R186" s="169"/>
      <c r="S186" s="169"/>
      <c r="T186" s="169"/>
      <c r="U186" s="169"/>
      <c r="V186" s="169"/>
      <c r="W186" s="169"/>
      <c r="X186" s="169"/>
    </row>
    <row r="187" spans="1:24">
      <c r="A187" s="181">
        <v>27</v>
      </c>
      <c r="B187" s="244" t="s">
        <v>102</v>
      </c>
      <c r="C187" s="564" t="s">
        <v>103</v>
      </c>
      <c r="D187" s="74">
        <f>+D185+D186</f>
        <v>0</v>
      </c>
      <c r="E187" s="569"/>
      <c r="F187" s="569" t="s">
        <v>3</v>
      </c>
      <c r="G187" s="577" t="s">
        <v>3</v>
      </c>
      <c r="H187" s="569"/>
      <c r="I187" s="74">
        <f>+I185+I186</f>
        <v>0</v>
      </c>
      <c r="J187" s="569"/>
      <c r="K187" s="564"/>
      <c r="L187" s="569"/>
      <c r="M187" s="564"/>
      <c r="N187" s="569"/>
      <c r="O187" s="181"/>
      <c r="P187" s="569"/>
      <c r="Q187" s="564"/>
      <c r="R187" s="169"/>
      <c r="S187" s="169"/>
      <c r="T187" s="169"/>
      <c r="U187" s="169"/>
      <c r="V187" s="169"/>
      <c r="W187" s="169"/>
      <c r="X187" s="169"/>
    </row>
    <row r="188" spans="1:24">
      <c r="A188" s="181" t="s">
        <v>3</v>
      </c>
      <c r="B188" s="564"/>
      <c r="C188" s="609"/>
      <c r="D188" s="569"/>
      <c r="E188" s="569"/>
      <c r="F188" s="569"/>
      <c r="G188" s="577"/>
      <c r="H188" s="569"/>
      <c r="I188" s="569"/>
      <c r="J188" s="569"/>
      <c r="K188" s="569"/>
      <c r="L188" s="569"/>
      <c r="M188" s="564"/>
      <c r="N188" s="569"/>
      <c r="O188" s="569"/>
      <c r="P188" s="169"/>
      <c r="Q188" s="564"/>
      <c r="R188" s="169"/>
      <c r="S188" s="169"/>
      <c r="T188" s="169"/>
      <c r="U188" s="169"/>
      <c r="V188" s="169"/>
      <c r="W188" s="169"/>
      <c r="X188" s="169"/>
    </row>
    <row r="189" spans="1:24">
      <c r="A189" s="181">
        <v>28</v>
      </c>
      <c r="B189" s="169" t="s">
        <v>104</v>
      </c>
      <c r="C189" s="595"/>
      <c r="D189" s="17">
        <f>+$I250*D122</f>
        <v>53854446.290113755</v>
      </c>
      <c r="E189" s="569"/>
      <c r="F189" s="569" t="s">
        <v>54</v>
      </c>
      <c r="G189" s="271"/>
      <c r="H189" s="569"/>
      <c r="I189" s="17">
        <f>+$I250*I122</f>
        <v>1528833.1252564702</v>
      </c>
      <c r="J189" s="569"/>
      <c r="K189" s="564"/>
      <c r="L189" s="169"/>
      <c r="M189" s="564"/>
      <c r="N189" s="569"/>
      <c r="O189" s="181"/>
      <c r="P189" s="569" t="s">
        <v>3</v>
      </c>
      <c r="Q189" s="564"/>
      <c r="R189" s="169"/>
      <c r="S189" s="169"/>
      <c r="T189" s="169"/>
      <c r="U189" s="169"/>
      <c r="V189" s="169"/>
      <c r="W189" s="169"/>
      <c r="X189" s="169"/>
    </row>
    <row r="190" spans="1:24">
      <c r="A190" s="181"/>
      <c r="B190" s="244" t="s">
        <v>105</v>
      </c>
      <c r="C190" s="564"/>
      <c r="D190" s="569"/>
      <c r="E190" s="569"/>
      <c r="F190" s="569"/>
      <c r="G190" s="271"/>
      <c r="H190" s="569"/>
      <c r="I190" s="569"/>
      <c r="J190" s="569"/>
      <c r="K190" s="595"/>
      <c r="L190" s="171"/>
      <c r="M190" s="564"/>
      <c r="N190" s="569"/>
      <c r="O190" s="181"/>
      <c r="P190" s="569"/>
      <c r="Q190" s="564"/>
      <c r="R190" s="169"/>
      <c r="S190" s="169"/>
      <c r="T190" s="169"/>
      <c r="U190" s="169"/>
      <c r="V190" s="169"/>
      <c r="W190" s="169"/>
      <c r="X190" s="169"/>
    </row>
    <row r="191" spans="1:24">
      <c r="A191" s="181"/>
      <c r="B191" s="169"/>
      <c r="C191" s="564"/>
      <c r="D191" s="610"/>
      <c r="E191" s="569"/>
      <c r="F191" s="569"/>
      <c r="G191" s="271"/>
      <c r="H191" s="569"/>
      <c r="I191" s="610"/>
      <c r="J191" s="569"/>
      <c r="K191" s="595"/>
      <c r="L191" s="171"/>
      <c r="M191" s="564"/>
      <c r="N191" s="569"/>
      <c r="O191" s="181"/>
      <c r="P191" s="569"/>
      <c r="Q191" s="564"/>
      <c r="R191" s="169"/>
      <c r="S191" s="169"/>
      <c r="T191" s="169"/>
      <c r="U191" s="169"/>
      <c r="V191" s="169"/>
      <c r="W191" s="169"/>
      <c r="X191" s="169"/>
    </row>
    <row r="192" spans="1:24">
      <c r="A192" s="181">
        <v>29</v>
      </c>
      <c r="B192" s="169" t="s">
        <v>230</v>
      </c>
      <c r="C192" s="569"/>
      <c r="D192" s="76">
        <f>+D189+D187+D175+D164+D158</f>
        <v>93842625.290113747</v>
      </c>
      <c r="E192" s="569"/>
      <c r="F192" s="569"/>
      <c r="G192" s="569"/>
      <c r="H192" s="569"/>
      <c r="I192" s="76">
        <f>+I189+I187+I175+I164+I158</f>
        <v>7117885.2472411394</v>
      </c>
      <c r="J192" s="171"/>
      <c r="K192" s="171"/>
      <c r="L192" s="171"/>
      <c r="M192" s="564"/>
      <c r="N192" s="171"/>
      <c r="O192" s="170"/>
      <c r="P192" s="169"/>
      <c r="Q192" s="564"/>
      <c r="R192" s="169"/>
      <c r="S192" s="169"/>
      <c r="T192" s="169"/>
      <c r="U192" s="169"/>
      <c r="V192" s="169"/>
      <c r="W192" s="169"/>
      <c r="X192" s="169"/>
    </row>
    <row r="193" spans="1:24">
      <c r="A193" s="181"/>
      <c r="B193" s="169"/>
      <c r="C193" s="569"/>
      <c r="D193" s="610"/>
      <c r="E193" s="569"/>
      <c r="F193" s="569"/>
      <c r="G193" s="569"/>
      <c r="H193" s="569"/>
      <c r="I193" s="610"/>
      <c r="J193" s="171"/>
      <c r="K193" s="171"/>
      <c r="L193" s="171"/>
      <c r="M193" s="564"/>
      <c r="N193" s="171"/>
      <c r="O193" s="170"/>
      <c r="P193" s="169"/>
      <c r="Q193" s="564"/>
      <c r="R193" s="169"/>
      <c r="S193" s="169"/>
      <c r="T193" s="169"/>
      <c r="U193" s="169"/>
      <c r="V193" s="169"/>
      <c r="W193" s="169"/>
      <c r="X193" s="169"/>
    </row>
    <row r="194" spans="1:24">
      <c r="A194" s="181">
        <v>30</v>
      </c>
      <c r="B194" s="564" t="s">
        <v>266</v>
      </c>
      <c r="C194" s="564"/>
      <c r="D194" s="564"/>
      <c r="E194" s="564"/>
      <c r="F194" s="564"/>
      <c r="G194" s="564"/>
      <c r="H194" s="564"/>
      <c r="I194" s="564"/>
      <c r="J194" s="171"/>
      <c r="K194" s="171"/>
      <c r="L194" s="171"/>
      <c r="M194" s="564"/>
      <c r="N194" s="171"/>
      <c r="O194" s="170"/>
      <c r="P194" s="169"/>
      <c r="Q194" s="564"/>
      <c r="R194" s="169"/>
      <c r="S194" s="169"/>
      <c r="T194" s="169"/>
      <c r="U194" s="169"/>
      <c r="V194" s="169"/>
      <c r="W194" s="169"/>
      <c r="X194" s="169"/>
    </row>
    <row r="195" spans="1:24">
      <c r="A195" s="181"/>
      <c r="B195" s="564" t="s">
        <v>201</v>
      </c>
      <c r="C195" s="564"/>
      <c r="D195" s="564"/>
      <c r="E195" s="564"/>
      <c r="F195" s="564"/>
      <c r="G195" s="564"/>
      <c r="H195" s="564"/>
      <c r="I195" s="564"/>
      <c r="J195" s="171"/>
      <c r="K195" s="171"/>
      <c r="L195" s="171"/>
      <c r="M195" s="564"/>
      <c r="N195" s="171"/>
      <c r="O195" s="170"/>
      <c r="P195" s="169"/>
      <c r="Q195" s="564"/>
      <c r="R195" s="169"/>
      <c r="S195" s="169"/>
      <c r="T195" s="169"/>
      <c r="U195" s="169"/>
      <c r="V195" s="169"/>
      <c r="W195" s="169"/>
      <c r="X195" s="169"/>
    </row>
    <row r="196" spans="1:24">
      <c r="A196" s="181"/>
      <c r="B196" s="564" t="s">
        <v>202</v>
      </c>
      <c r="C196" s="564"/>
      <c r="D196" s="677">
        <f>ROUND('Attach GG'!L93,0)</f>
        <v>1016095</v>
      </c>
      <c r="E196" s="169"/>
      <c r="F196" s="169"/>
      <c r="G196" s="169"/>
      <c r="H196" s="169"/>
      <c r="I196" s="651">
        <f>D196</f>
        <v>1016095</v>
      </c>
      <c r="J196" s="171"/>
      <c r="K196" s="171"/>
      <c r="L196" s="171"/>
      <c r="M196" s="564"/>
      <c r="N196" s="171"/>
      <c r="O196" s="170"/>
      <c r="P196" s="169"/>
      <c r="Q196" s="564"/>
      <c r="R196" s="169"/>
      <c r="S196" s="169"/>
      <c r="T196" s="169"/>
      <c r="U196" s="169"/>
      <c r="V196" s="169"/>
      <c r="W196" s="169"/>
      <c r="X196" s="169"/>
    </row>
    <row r="197" spans="1:24">
      <c r="A197" s="181"/>
      <c r="B197" s="169"/>
      <c r="C197" s="569"/>
      <c r="D197" s="610"/>
      <c r="E197" s="569"/>
      <c r="F197" s="569"/>
      <c r="G197" s="569"/>
      <c r="H197" s="569"/>
      <c r="I197" s="610"/>
      <c r="J197" s="171"/>
      <c r="K197" s="171"/>
      <c r="L197" s="171"/>
      <c r="M197" s="564"/>
      <c r="N197" s="171"/>
      <c r="O197" s="170"/>
      <c r="P197" s="169"/>
      <c r="Q197" s="564"/>
      <c r="R197" s="169"/>
      <c r="S197" s="169"/>
      <c r="T197" s="169"/>
      <c r="U197" s="169"/>
      <c r="V197" s="169"/>
      <c r="W197" s="169"/>
      <c r="X197" s="169"/>
    </row>
    <row r="198" spans="1:24">
      <c r="A198" s="181" t="s">
        <v>270</v>
      </c>
      <c r="B198" s="602" t="s">
        <v>293</v>
      </c>
      <c r="C198" s="602"/>
      <c r="D198" s="602"/>
      <c r="E198" s="564"/>
      <c r="F198" s="564"/>
      <c r="G198" s="564"/>
      <c r="H198" s="564"/>
      <c r="I198" s="564"/>
      <c r="J198" s="569"/>
      <c r="K198" s="569"/>
      <c r="L198" s="171"/>
      <c r="M198" s="564"/>
      <c r="N198" s="569"/>
      <c r="O198" s="181"/>
      <c r="P198" s="569" t="s">
        <v>3</v>
      </c>
      <c r="Q198" s="564"/>
      <c r="R198" s="169"/>
      <c r="S198" s="169"/>
      <c r="T198" s="169"/>
      <c r="U198" s="169"/>
      <c r="V198" s="169"/>
      <c r="W198" s="169"/>
      <c r="X198" s="169"/>
    </row>
    <row r="199" spans="1:24">
      <c r="A199" s="181"/>
      <c r="B199" s="564" t="s">
        <v>201</v>
      </c>
      <c r="C199" s="564"/>
      <c r="D199" s="564"/>
      <c r="E199" s="564"/>
      <c r="F199" s="564"/>
      <c r="G199" s="564"/>
      <c r="H199" s="564"/>
      <c r="I199" s="564"/>
      <c r="J199" s="569"/>
      <c r="K199" s="569"/>
      <c r="L199" s="171"/>
      <c r="M199" s="564"/>
      <c r="N199" s="569"/>
      <c r="O199" s="181"/>
      <c r="P199" s="569"/>
      <c r="Q199" s="564"/>
      <c r="R199" s="169"/>
      <c r="S199" s="169"/>
      <c r="T199" s="169"/>
      <c r="U199" s="169"/>
      <c r="V199" s="169"/>
      <c r="W199" s="169"/>
      <c r="X199" s="169"/>
    </row>
    <row r="200" spans="1:24" ht="16.5" thickBot="1">
      <c r="A200" s="181"/>
      <c r="B200" s="564" t="s">
        <v>271</v>
      </c>
      <c r="C200" s="564"/>
      <c r="D200" s="611">
        <v>0</v>
      </c>
      <c r="E200" s="169"/>
      <c r="F200" s="169"/>
      <c r="G200" s="169"/>
      <c r="H200" s="169"/>
      <c r="I200" s="611">
        <v>0</v>
      </c>
      <c r="J200" s="569"/>
      <c r="K200" s="569"/>
      <c r="L200" s="171"/>
      <c r="M200" s="564"/>
      <c r="N200" s="569"/>
      <c r="O200" s="181"/>
      <c r="P200" s="569"/>
      <c r="Q200" s="564"/>
      <c r="R200" s="169"/>
      <c r="S200" s="169"/>
      <c r="T200" s="169"/>
      <c r="U200" s="169"/>
      <c r="V200" s="169"/>
      <c r="W200" s="169"/>
      <c r="X200" s="169"/>
    </row>
    <row r="201" spans="1:24" ht="16.5" thickBot="1">
      <c r="A201" s="230">
        <v>31</v>
      </c>
      <c r="B201" s="602" t="s">
        <v>200</v>
      </c>
      <c r="C201" s="602"/>
      <c r="D201" s="79">
        <f>+D192-D196-D200</f>
        <v>92826530.290113747</v>
      </c>
      <c r="E201" s="602"/>
      <c r="F201" s="602"/>
      <c r="G201" s="602"/>
      <c r="H201" s="602"/>
      <c r="I201" s="79">
        <f>+I192-I196-I200</f>
        <v>6101790.2472411394</v>
      </c>
      <c r="J201" s="604"/>
      <c r="K201" s="604"/>
      <c r="L201" s="612"/>
      <c r="M201" s="602"/>
      <c r="N201" s="604"/>
      <c r="O201" s="181"/>
      <c r="P201" s="569"/>
      <c r="Q201" s="564"/>
      <c r="R201" s="169"/>
      <c r="S201" s="169"/>
      <c r="T201" s="169"/>
      <c r="U201" s="169"/>
      <c r="V201" s="169"/>
      <c r="W201" s="169"/>
      <c r="X201" s="169"/>
    </row>
    <row r="202" spans="1:24" ht="16.5" thickTop="1">
      <c r="A202" s="181"/>
      <c r="B202" s="564" t="s">
        <v>272</v>
      </c>
      <c r="C202" s="564"/>
      <c r="D202" s="564"/>
      <c r="E202" s="564"/>
      <c r="F202" s="564"/>
      <c r="G202" s="564"/>
      <c r="H202" s="564"/>
      <c r="I202" s="564"/>
      <c r="J202" s="569"/>
      <c r="K202" s="569"/>
      <c r="L202" s="171"/>
      <c r="M202" s="564"/>
      <c r="N202" s="569"/>
      <c r="O202" s="181"/>
      <c r="P202" s="569"/>
      <c r="Q202" s="564"/>
      <c r="R202" s="169"/>
      <c r="S202" s="169"/>
      <c r="T202" s="169"/>
      <c r="U202" s="169"/>
      <c r="V202" s="169"/>
      <c r="W202" s="169"/>
      <c r="X202" s="169"/>
    </row>
    <row r="203" spans="1:24" s="253" customFormat="1">
      <c r="A203" s="252"/>
      <c r="B203" s="613"/>
      <c r="C203" s="613"/>
      <c r="D203" s="613"/>
      <c r="E203" s="613"/>
      <c r="F203" s="613"/>
      <c r="G203" s="613"/>
      <c r="H203" s="613"/>
      <c r="I203" s="613"/>
      <c r="J203" s="614"/>
      <c r="K203" s="614"/>
      <c r="L203" s="281"/>
      <c r="M203" s="613"/>
      <c r="N203" s="614"/>
      <c r="O203" s="252"/>
      <c r="P203" s="614"/>
      <c r="Q203" s="613"/>
      <c r="R203" s="169"/>
      <c r="S203" s="169"/>
      <c r="T203" s="169"/>
      <c r="U203" s="169"/>
      <c r="V203" s="169"/>
      <c r="W203" s="169"/>
      <c r="X203" s="169"/>
    </row>
    <row r="204" spans="1:24" s="253" customFormat="1">
      <c r="A204" s="252"/>
      <c r="B204" s="613"/>
      <c r="C204" s="613"/>
      <c r="D204" s="613"/>
      <c r="E204" s="613"/>
      <c r="F204" s="613"/>
      <c r="G204" s="613"/>
      <c r="H204" s="613"/>
      <c r="I204" s="613"/>
      <c r="J204" s="614"/>
      <c r="K204" s="614"/>
      <c r="L204" s="281"/>
      <c r="M204" s="613"/>
      <c r="N204" s="614"/>
      <c r="O204" s="252"/>
      <c r="P204" s="614"/>
      <c r="Q204" s="613"/>
      <c r="R204" s="169"/>
      <c r="S204" s="169"/>
      <c r="T204" s="169"/>
      <c r="U204" s="169"/>
      <c r="V204" s="169"/>
      <c r="W204" s="169"/>
      <c r="X204" s="169"/>
    </row>
    <row r="205" spans="1:24" s="253" customFormat="1">
      <c r="A205" s="252"/>
      <c r="B205" s="613"/>
      <c r="C205" s="613"/>
      <c r="D205" s="613"/>
      <c r="E205" s="613"/>
      <c r="F205" s="613"/>
      <c r="G205" s="613"/>
      <c r="H205" s="613"/>
      <c r="I205" s="613"/>
      <c r="J205" s="614"/>
      <c r="K205" s="565" t="s">
        <v>302</v>
      </c>
      <c r="L205" s="281"/>
      <c r="M205" s="613"/>
      <c r="N205" s="614"/>
      <c r="O205" s="252"/>
      <c r="P205" s="614"/>
      <c r="Q205" s="613"/>
      <c r="R205" s="169"/>
      <c r="S205" s="169"/>
      <c r="T205" s="169"/>
      <c r="U205" s="169"/>
      <c r="V205" s="169"/>
      <c r="W205" s="169"/>
      <c r="X205" s="169"/>
    </row>
    <row r="206" spans="1:24">
      <c r="A206" s="564"/>
      <c r="B206" s="169"/>
      <c r="C206" s="169"/>
      <c r="D206" s="170"/>
      <c r="E206" s="169"/>
      <c r="F206" s="169"/>
      <c r="G206" s="169"/>
      <c r="H206" s="171"/>
      <c r="I206" s="171"/>
      <c r="J206" s="171"/>
      <c r="K206" s="567" t="s">
        <v>189</v>
      </c>
      <c r="L206" s="169"/>
      <c r="M206" s="564"/>
      <c r="N206" s="171"/>
      <c r="O206" s="171"/>
      <c r="P206" s="171"/>
      <c r="Q206" s="564"/>
      <c r="R206" s="169"/>
      <c r="S206" s="169"/>
      <c r="T206" s="169"/>
      <c r="U206" s="169"/>
      <c r="V206" s="169"/>
      <c r="W206" s="169"/>
      <c r="X206" s="169"/>
    </row>
    <row r="207" spans="1:24">
      <c r="A207" s="181"/>
      <c r="B207" s="564"/>
      <c r="C207" s="564"/>
      <c r="D207" s="564"/>
      <c r="E207" s="564"/>
      <c r="F207" s="564"/>
      <c r="G207" s="564"/>
      <c r="H207" s="564"/>
      <c r="I207" s="564"/>
      <c r="J207" s="569"/>
      <c r="K207" s="569"/>
      <c r="L207" s="169"/>
      <c r="M207" s="564"/>
      <c r="N207" s="569"/>
      <c r="O207" s="181"/>
      <c r="P207" s="569"/>
      <c r="Q207" s="564"/>
      <c r="R207" s="169"/>
      <c r="S207" s="169"/>
      <c r="T207" s="169"/>
      <c r="U207" s="169"/>
      <c r="V207" s="169"/>
      <c r="W207" s="169"/>
      <c r="X207" s="169"/>
    </row>
    <row r="208" spans="1:24">
      <c r="A208" s="181"/>
      <c r="B208" s="9" t="str">
        <f>B4</f>
        <v xml:space="preserve">Formula Rate - Non-Levelized </v>
      </c>
      <c r="C208" s="564"/>
      <c r="D208" s="6" t="str">
        <f>D4</f>
        <v xml:space="preserve">   Rate Formula Template</v>
      </c>
      <c r="E208" s="564"/>
      <c r="F208" s="564"/>
      <c r="G208" s="564"/>
      <c r="H208" s="564"/>
      <c r="I208" s="564"/>
      <c r="J208" s="569"/>
      <c r="K208" s="7" t="str">
        <f>K4</f>
        <v>For the 12 months ended 02/28/2017</v>
      </c>
      <c r="L208" s="169"/>
      <c r="M208" s="564"/>
      <c r="N208" s="569"/>
      <c r="O208" s="569"/>
      <c r="P208" s="169"/>
      <c r="Q208" s="564"/>
      <c r="R208" s="169"/>
      <c r="S208" s="169"/>
      <c r="T208" s="169"/>
      <c r="U208" s="169"/>
      <c r="V208" s="169"/>
      <c r="W208" s="169"/>
      <c r="X208" s="169"/>
    </row>
    <row r="209" spans="1:24">
      <c r="A209" s="181"/>
      <c r="B209" s="169"/>
      <c r="C209" s="564"/>
      <c r="D209" s="6" t="str">
        <f>D5</f>
        <v>Utilizing EIA Form 412 Data</v>
      </c>
      <c r="E209" s="564"/>
      <c r="F209" s="564"/>
      <c r="G209" s="564"/>
      <c r="H209" s="564"/>
      <c r="I209" s="564"/>
      <c r="J209" s="569"/>
      <c r="K209" s="569"/>
      <c r="L209" s="169"/>
      <c r="M209" s="564"/>
      <c r="N209" s="569"/>
      <c r="O209" s="569"/>
      <c r="P209" s="169"/>
      <c r="Q209" s="564"/>
      <c r="R209" s="169"/>
      <c r="S209" s="169"/>
      <c r="T209" s="169"/>
      <c r="U209" s="169"/>
      <c r="V209" s="169"/>
      <c r="W209" s="169"/>
      <c r="X209" s="169"/>
    </row>
    <row r="210" spans="1:24">
      <c r="A210" s="181"/>
      <c r="B210" s="564"/>
      <c r="C210" s="564"/>
      <c r="D210" s="564"/>
      <c r="E210" s="564"/>
      <c r="F210" s="564"/>
      <c r="G210" s="564"/>
      <c r="H210" s="564"/>
      <c r="I210" s="564"/>
      <c r="J210" s="569"/>
      <c r="K210" s="569"/>
      <c r="L210" s="169"/>
      <c r="M210" s="564"/>
      <c r="N210" s="569"/>
      <c r="O210" s="569"/>
      <c r="P210" s="169"/>
      <c r="Q210" s="564"/>
      <c r="R210" s="169"/>
      <c r="S210" s="169"/>
      <c r="T210" s="169"/>
      <c r="U210" s="169"/>
      <c r="V210" s="169"/>
      <c r="W210" s="169"/>
      <c r="X210" s="169"/>
    </row>
    <row r="211" spans="1:24">
      <c r="A211" s="181"/>
      <c r="B211" s="564"/>
      <c r="C211" s="564"/>
      <c r="D211" s="6" t="str">
        <f>D7</f>
        <v>UTILITY NAME</v>
      </c>
      <c r="E211" s="564"/>
      <c r="F211" s="564"/>
      <c r="G211" s="564"/>
      <c r="H211" s="564"/>
      <c r="I211" s="564"/>
      <c r="J211" s="569"/>
      <c r="K211" s="569"/>
      <c r="L211" s="169"/>
      <c r="M211" s="564"/>
      <c r="N211" s="569"/>
      <c r="O211" s="569"/>
      <c r="P211" s="169"/>
      <c r="Q211" s="564"/>
      <c r="R211" s="169"/>
      <c r="S211" s="169"/>
      <c r="T211" s="169"/>
      <c r="U211" s="169"/>
      <c r="V211" s="169"/>
      <c r="W211" s="169"/>
      <c r="X211" s="169"/>
    </row>
    <row r="212" spans="1:24">
      <c r="A212" s="181" t="s">
        <v>6</v>
      </c>
      <c r="B212" s="564"/>
      <c r="C212" s="169"/>
      <c r="D212" s="169"/>
      <c r="E212" s="169"/>
      <c r="F212" s="169"/>
      <c r="G212" s="169"/>
      <c r="H212" s="169"/>
      <c r="I212" s="169"/>
      <c r="J212" s="169"/>
      <c r="K212" s="169"/>
      <c r="L212" s="615"/>
      <c r="M212" s="564"/>
      <c r="N212" s="169"/>
      <c r="O212" s="169"/>
      <c r="P212" s="169"/>
      <c r="Q212" s="564"/>
      <c r="R212" s="169"/>
      <c r="S212" s="169"/>
      <c r="T212" s="169"/>
      <c r="U212" s="169"/>
      <c r="V212" s="169"/>
      <c r="W212" s="169"/>
      <c r="X212" s="169"/>
    </row>
    <row r="213" spans="1:24" ht="16.5" thickBot="1">
      <c r="A213" s="185" t="s">
        <v>8</v>
      </c>
      <c r="B213" s="564"/>
      <c r="C213" s="589" t="s">
        <v>106</v>
      </c>
      <c r="D213" s="564"/>
      <c r="E213" s="171"/>
      <c r="F213" s="171"/>
      <c r="G213" s="171"/>
      <c r="H213" s="171"/>
      <c r="I213" s="171"/>
      <c r="J213" s="569"/>
      <c r="K213" s="569"/>
      <c r="L213" s="615"/>
      <c r="M213" s="564"/>
      <c r="N213" s="171"/>
      <c r="O213" s="569"/>
      <c r="P213" s="169"/>
      <c r="Q213" s="564"/>
      <c r="R213" s="169"/>
      <c r="S213" s="169"/>
      <c r="T213" s="169"/>
      <c r="U213" s="169"/>
      <c r="V213" s="169"/>
      <c r="W213" s="169"/>
      <c r="X213" s="169"/>
    </row>
    <row r="214" spans="1:24">
      <c r="A214" s="181"/>
      <c r="B214" s="169" t="s">
        <v>109</v>
      </c>
      <c r="C214" s="171"/>
      <c r="D214" s="171"/>
      <c r="E214" s="171"/>
      <c r="F214" s="171"/>
      <c r="G214" s="171"/>
      <c r="H214" s="171"/>
      <c r="I214" s="171"/>
      <c r="J214" s="569"/>
      <c r="K214" s="569"/>
      <c r="L214" s="169"/>
      <c r="M214" s="564"/>
      <c r="N214" s="171"/>
      <c r="O214" s="569"/>
      <c r="P214" s="169"/>
      <c r="Q214" s="564"/>
      <c r="R214" s="169"/>
      <c r="S214" s="169"/>
      <c r="T214" s="169"/>
      <c r="U214" s="169"/>
      <c r="V214" s="169"/>
      <c r="W214" s="169"/>
      <c r="X214" s="169"/>
    </row>
    <row r="215" spans="1:24">
      <c r="A215" s="181">
        <v>1</v>
      </c>
      <c r="B215" s="171" t="s">
        <v>231</v>
      </c>
      <c r="C215" s="171"/>
      <c r="D215" s="569"/>
      <c r="E215" s="569"/>
      <c r="F215" s="569"/>
      <c r="G215" s="569"/>
      <c r="H215" s="569"/>
      <c r="I215" s="17">
        <f>D84</f>
        <v>82322308</v>
      </c>
      <c r="J215" s="569"/>
      <c r="K215" s="569"/>
      <c r="L215" s="169"/>
      <c r="M215" s="564"/>
      <c r="N215" s="171"/>
      <c r="O215" s="569"/>
      <c r="P215" s="169"/>
      <c r="Q215" s="564"/>
      <c r="R215" s="169"/>
      <c r="S215" s="169"/>
      <c r="T215" s="169"/>
      <c r="U215" s="169"/>
      <c r="V215" s="169"/>
      <c r="W215" s="169"/>
      <c r="X215" s="169"/>
    </row>
    <row r="216" spans="1:24">
      <c r="A216" s="181">
        <v>2</v>
      </c>
      <c r="B216" s="171" t="s">
        <v>232</v>
      </c>
      <c r="C216" s="564"/>
      <c r="D216" s="564"/>
      <c r="E216" s="564"/>
      <c r="F216" s="564"/>
      <c r="G216" s="564"/>
      <c r="H216" s="564"/>
      <c r="I216" s="596">
        <v>0</v>
      </c>
      <c r="J216" s="569"/>
      <c r="K216" s="569"/>
      <c r="L216" s="169"/>
      <c r="M216" s="564"/>
      <c r="N216" s="171"/>
      <c r="O216" s="569"/>
      <c r="P216" s="169"/>
      <c r="Q216" s="564"/>
      <c r="R216" s="169"/>
      <c r="S216" s="169"/>
      <c r="T216" s="169"/>
      <c r="U216" s="169"/>
      <c r="V216" s="169"/>
      <c r="W216" s="169"/>
      <c r="X216" s="169"/>
    </row>
    <row r="217" spans="1:24" ht="16.5" thickBot="1">
      <c r="A217" s="181">
        <v>3</v>
      </c>
      <c r="B217" s="258" t="s">
        <v>233</v>
      </c>
      <c r="C217" s="258"/>
      <c r="D217" s="610"/>
      <c r="E217" s="569"/>
      <c r="F217" s="569"/>
      <c r="G217" s="599"/>
      <c r="H217" s="569"/>
      <c r="I217" s="594">
        <v>3211334</v>
      </c>
      <c r="J217" s="569"/>
      <c r="K217" s="569"/>
      <c r="L217" s="169"/>
      <c r="M217" s="564"/>
      <c r="N217" s="171"/>
      <c r="O217" s="569"/>
      <c r="P217" s="169"/>
      <c r="Q217" s="564"/>
      <c r="R217" s="169"/>
      <c r="S217" s="169"/>
      <c r="T217" s="169"/>
      <c r="U217" s="169"/>
      <c r="V217" s="169"/>
      <c r="W217" s="169"/>
      <c r="X217" s="169"/>
    </row>
    <row r="218" spans="1:24">
      <c r="A218" s="181">
        <v>4</v>
      </c>
      <c r="B218" s="171" t="s">
        <v>181</v>
      </c>
      <c r="C218" s="171"/>
      <c r="D218" s="569"/>
      <c r="E218" s="569"/>
      <c r="F218" s="569"/>
      <c r="G218" s="599"/>
      <c r="H218" s="569"/>
      <c r="I218" s="17">
        <f>I215-I216-I217</f>
        <v>79110974</v>
      </c>
      <c r="J218" s="569"/>
      <c r="K218" s="569"/>
      <c r="L218" s="169"/>
      <c r="M218" s="564"/>
      <c r="N218" s="171"/>
      <c r="O218" s="569"/>
      <c r="P218" s="169"/>
      <c r="Q218" s="564"/>
      <c r="R218" s="169"/>
      <c r="S218" s="169"/>
      <c r="T218" s="169"/>
      <c r="U218" s="169"/>
      <c r="V218" s="169"/>
      <c r="W218" s="169"/>
      <c r="X218" s="169"/>
    </row>
    <row r="219" spans="1:24">
      <c r="A219" s="181"/>
      <c r="B219" s="564"/>
      <c r="C219" s="171"/>
      <c r="D219" s="569"/>
      <c r="E219" s="569"/>
      <c r="F219" s="569"/>
      <c r="G219" s="599"/>
      <c r="H219" s="569"/>
      <c r="I219" s="564"/>
      <c r="J219" s="569"/>
      <c r="K219" s="569"/>
      <c r="L219" s="564"/>
      <c r="M219" s="564"/>
      <c r="N219" s="564"/>
      <c r="O219" s="564"/>
      <c r="P219" s="564"/>
      <c r="Q219" s="564"/>
      <c r="R219" s="169"/>
      <c r="S219" s="169"/>
      <c r="T219" s="169"/>
      <c r="U219" s="169"/>
      <c r="V219" s="169"/>
      <c r="W219" s="169"/>
      <c r="X219" s="169"/>
    </row>
    <row r="220" spans="1:24">
      <c r="A220" s="181">
        <v>5</v>
      </c>
      <c r="B220" s="171" t="s">
        <v>234</v>
      </c>
      <c r="C220" s="573"/>
      <c r="D220" s="616"/>
      <c r="E220" s="616"/>
      <c r="F220" s="616"/>
      <c r="G220" s="587"/>
      <c r="H220" s="569" t="s">
        <v>110</v>
      </c>
      <c r="I220" s="58">
        <f>IF(I215&gt;0,I218/I215,0)</f>
        <v>0.96099071955076865</v>
      </c>
      <c r="J220" s="569"/>
      <c r="K220" s="569"/>
      <c r="L220" s="617"/>
      <c r="M220" s="617"/>
      <c r="N220" s="617"/>
      <c r="O220" s="617"/>
      <c r="P220" s="617"/>
      <c r="Q220" s="617"/>
      <c r="R220" s="169"/>
      <c r="S220" s="169"/>
      <c r="T220" s="169"/>
      <c r="U220" s="169"/>
      <c r="V220" s="169"/>
      <c r="W220" s="169"/>
      <c r="X220" s="169"/>
    </row>
    <row r="221" spans="1:24">
      <c r="A221" s="564"/>
      <c r="B221" s="564"/>
      <c r="C221" s="564"/>
      <c r="D221" s="564"/>
      <c r="E221" s="564"/>
      <c r="F221" s="564"/>
      <c r="G221" s="564"/>
      <c r="H221" s="564"/>
      <c r="I221" s="564"/>
      <c r="J221" s="569"/>
      <c r="K221" s="569"/>
      <c r="L221" s="617"/>
      <c r="M221" s="618"/>
      <c r="N221" s="617"/>
      <c r="O221" s="617"/>
      <c r="P221" s="617"/>
      <c r="Q221" s="617"/>
      <c r="R221" s="169"/>
      <c r="S221" s="169"/>
      <c r="T221" s="169"/>
      <c r="U221" s="169"/>
      <c r="V221" s="169"/>
      <c r="W221" s="169"/>
      <c r="X221" s="169"/>
    </row>
    <row r="222" spans="1:24">
      <c r="A222" s="564"/>
      <c r="B222" s="169" t="s">
        <v>107</v>
      </c>
      <c r="C222" s="564"/>
      <c r="D222" s="564"/>
      <c r="E222" s="564"/>
      <c r="F222" s="564"/>
      <c r="G222" s="564"/>
      <c r="H222" s="564"/>
      <c r="I222" s="564"/>
      <c r="J222" s="569"/>
      <c r="K222" s="569"/>
      <c r="L222" s="617"/>
      <c r="M222" s="617"/>
      <c r="N222" s="617"/>
      <c r="O222" s="617"/>
      <c r="P222" s="617"/>
      <c r="Q222" s="617"/>
      <c r="R222" s="169"/>
      <c r="S222" s="169"/>
      <c r="T222" s="169"/>
      <c r="U222" s="169"/>
      <c r="V222" s="169"/>
      <c r="W222" s="169"/>
      <c r="X222" s="169"/>
    </row>
    <row r="223" spans="1:24">
      <c r="A223" s="181">
        <v>6</v>
      </c>
      <c r="B223" s="564" t="s">
        <v>235</v>
      </c>
      <c r="C223" s="564"/>
      <c r="D223" s="171"/>
      <c r="E223" s="171"/>
      <c r="F223" s="171"/>
      <c r="G223" s="181"/>
      <c r="H223" s="171"/>
      <c r="I223" s="17">
        <f>D149</f>
        <v>6481707</v>
      </c>
      <c r="J223" s="569"/>
      <c r="K223" s="569"/>
      <c r="L223" s="685"/>
      <c r="M223" s="685"/>
      <c r="N223" s="685"/>
      <c r="O223" s="685"/>
      <c r="P223" s="685"/>
      <c r="Q223" s="685"/>
      <c r="R223" s="169"/>
      <c r="S223" s="169"/>
      <c r="T223" s="169"/>
      <c r="U223" s="169"/>
      <c r="V223" s="169"/>
      <c r="W223" s="169"/>
      <c r="X223" s="169"/>
    </row>
    <row r="224" spans="1:24" ht="16.5" thickBot="1">
      <c r="A224" s="181">
        <v>7</v>
      </c>
      <c r="B224" s="258" t="s">
        <v>236</v>
      </c>
      <c r="C224" s="258"/>
      <c r="D224" s="610"/>
      <c r="E224" s="610"/>
      <c r="F224" s="569"/>
      <c r="G224" s="569"/>
      <c r="H224" s="569"/>
      <c r="I224" s="594">
        <v>2286156</v>
      </c>
      <c r="J224" s="569"/>
      <c r="K224" s="569"/>
      <c r="L224" s="619"/>
      <c r="M224" s="620"/>
      <c r="N224" s="287"/>
      <c r="O224" s="621"/>
      <c r="P224" s="286"/>
      <c r="Q224" s="617"/>
      <c r="R224" s="169"/>
      <c r="S224" s="169"/>
      <c r="T224" s="169"/>
      <c r="U224" s="169"/>
      <c r="V224" s="169"/>
      <c r="W224" s="169"/>
      <c r="X224" s="169"/>
    </row>
    <row r="225" spans="1:24">
      <c r="A225" s="181">
        <v>8</v>
      </c>
      <c r="B225" s="171" t="s">
        <v>261</v>
      </c>
      <c r="C225" s="573"/>
      <c r="D225" s="616"/>
      <c r="E225" s="616"/>
      <c r="F225" s="616"/>
      <c r="G225" s="587"/>
      <c r="H225" s="616"/>
      <c r="I225" s="17">
        <f>+I223-I224</f>
        <v>4195551</v>
      </c>
      <c r="J225" s="569"/>
      <c r="K225" s="569"/>
      <c r="L225" s="619"/>
      <c r="M225" s="622"/>
      <c r="N225" s="617"/>
      <c r="O225" s="617"/>
      <c r="P225" s="617"/>
      <c r="Q225" s="617"/>
      <c r="R225" s="169"/>
      <c r="S225" s="169"/>
      <c r="T225" s="169"/>
      <c r="U225" s="169"/>
      <c r="V225" s="169"/>
      <c r="W225" s="169"/>
      <c r="X225" s="169"/>
    </row>
    <row r="226" spans="1:24">
      <c r="A226" s="181"/>
      <c r="B226" s="171"/>
      <c r="C226" s="171"/>
      <c r="D226" s="569"/>
      <c r="E226" s="569"/>
      <c r="F226" s="569"/>
      <c r="G226" s="569"/>
      <c r="H226" s="564"/>
      <c r="I226" s="564"/>
      <c r="J226" s="569"/>
      <c r="K226" s="569"/>
      <c r="L226" s="619"/>
      <c r="M226" s="622"/>
      <c r="N226" s="617"/>
      <c r="O226" s="617"/>
      <c r="P226" s="617"/>
      <c r="Q226" s="617"/>
      <c r="R226" s="169"/>
      <c r="S226" s="169"/>
      <c r="T226" s="169"/>
      <c r="U226" s="169"/>
      <c r="V226" s="169"/>
      <c r="W226" s="169"/>
      <c r="X226" s="169"/>
    </row>
    <row r="227" spans="1:24">
      <c r="A227" s="181">
        <v>9</v>
      </c>
      <c r="B227" s="171" t="s">
        <v>237</v>
      </c>
      <c r="C227" s="171"/>
      <c r="D227" s="569"/>
      <c r="E227" s="569"/>
      <c r="F227" s="569"/>
      <c r="G227" s="569"/>
      <c r="H227" s="569"/>
      <c r="I227" s="53">
        <f>IF(I223&gt;0,I225/I223,0)</f>
        <v>0.64729106082703214</v>
      </c>
      <c r="J227" s="569"/>
      <c r="K227" s="569"/>
      <c r="L227" s="623"/>
      <c r="M227" s="624"/>
      <c r="N227" s="623"/>
      <c r="O227" s="623"/>
      <c r="P227" s="623"/>
      <c r="Q227" s="623"/>
      <c r="R227" s="169"/>
      <c r="S227" s="169"/>
      <c r="T227" s="169"/>
      <c r="U227" s="169"/>
      <c r="V227" s="169"/>
      <c r="W227" s="169"/>
      <c r="X227" s="169"/>
    </row>
    <row r="228" spans="1:24">
      <c r="A228" s="181">
        <v>10</v>
      </c>
      <c r="B228" s="171" t="s">
        <v>238</v>
      </c>
      <c r="C228" s="171"/>
      <c r="D228" s="569"/>
      <c r="E228" s="569"/>
      <c r="F228" s="569"/>
      <c r="G228" s="569"/>
      <c r="H228" s="171" t="s">
        <v>14</v>
      </c>
      <c r="I228" s="97">
        <f>I220</f>
        <v>0.96099071955076865</v>
      </c>
      <c r="J228" s="569"/>
      <c r="K228" s="569"/>
      <c r="L228" s="619"/>
      <c r="M228" s="625"/>
      <c r="N228" s="621"/>
      <c r="O228" s="286"/>
      <c r="P228" s="617"/>
      <c r="Q228" s="617"/>
      <c r="R228" s="169"/>
      <c r="S228" s="169"/>
      <c r="T228" s="169"/>
      <c r="U228" s="169"/>
      <c r="V228" s="169"/>
      <c r="W228" s="169"/>
      <c r="X228" s="169"/>
    </row>
    <row r="229" spans="1:24">
      <c r="A229" s="181">
        <v>11</v>
      </c>
      <c r="B229" s="171" t="s">
        <v>239</v>
      </c>
      <c r="C229" s="171"/>
      <c r="D229" s="171"/>
      <c r="E229" s="171"/>
      <c r="F229" s="171"/>
      <c r="G229" s="171"/>
      <c r="H229" s="171" t="s">
        <v>108</v>
      </c>
      <c r="I229" s="99">
        <f>+I228*I227</f>
        <v>0.62204070230294994</v>
      </c>
      <c r="J229" s="569"/>
      <c r="K229" s="569"/>
      <c r="L229" s="619"/>
      <c r="M229" s="625"/>
      <c r="N229" s="621"/>
      <c r="O229" s="286"/>
      <c r="P229" s="617"/>
      <c r="Q229" s="617"/>
      <c r="R229" s="169"/>
      <c r="S229" s="169"/>
      <c r="T229" s="169"/>
      <c r="U229" s="169"/>
      <c r="V229" s="169"/>
      <c r="W229" s="169"/>
      <c r="X229" s="169"/>
    </row>
    <row r="230" spans="1:24">
      <c r="A230" s="181"/>
      <c r="B230" s="564"/>
      <c r="C230" s="171"/>
      <c r="D230" s="569"/>
      <c r="E230" s="569"/>
      <c r="F230" s="569"/>
      <c r="G230" s="599"/>
      <c r="H230" s="569"/>
      <c r="I230" s="564"/>
      <c r="J230" s="564"/>
      <c r="K230" s="564"/>
      <c r="L230" s="619"/>
      <c r="M230" s="625"/>
      <c r="N230" s="621"/>
      <c r="O230" s="286"/>
      <c r="P230" s="617"/>
      <c r="Q230" s="617"/>
      <c r="R230" s="169"/>
      <c r="S230" s="169"/>
      <c r="T230" s="169"/>
      <c r="U230" s="169"/>
      <c r="V230" s="169"/>
      <c r="W230" s="169"/>
      <c r="X230" s="169"/>
    </row>
    <row r="231" spans="1:24" ht="16.5" thickBot="1">
      <c r="A231" s="181" t="s">
        <v>3</v>
      </c>
      <c r="B231" s="169" t="s">
        <v>111</v>
      </c>
      <c r="C231" s="569"/>
      <c r="D231" s="626" t="s">
        <v>112</v>
      </c>
      <c r="E231" s="626" t="s">
        <v>14</v>
      </c>
      <c r="F231" s="569"/>
      <c r="G231" s="626" t="s">
        <v>113</v>
      </c>
      <c r="H231" s="569"/>
      <c r="I231" s="569"/>
      <c r="J231" s="564"/>
      <c r="K231" s="564"/>
      <c r="L231" s="619"/>
      <c r="M231" s="622"/>
      <c r="N231" s="617"/>
      <c r="O231" s="617"/>
      <c r="P231" s="617"/>
      <c r="Q231" s="617"/>
      <c r="R231" s="169"/>
      <c r="S231" s="169"/>
      <c r="T231" s="169"/>
      <c r="U231" s="169"/>
      <c r="V231" s="169"/>
      <c r="W231" s="169"/>
      <c r="X231" s="169"/>
    </row>
    <row r="232" spans="1:24">
      <c r="A232" s="181">
        <v>12</v>
      </c>
      <c r="B232" s="169" t="s">
        <v>53</v>
      </c>
      <c r="C232" s="569"/>
      <c r="D232" s="596">
        <v>17471914</v>
      </c>
      <c r="E232" s="627">
        <v>0</v>
      </c>
      <c r="F232" s="627"/>
      <c r="G232" s="17">
        <f>D232*E232</f>
        <v>0</v>
      </c>
      <c r="H232" s="569"/>
      <c r="I232" s="569"/>
      <c r="J232" s="569"/>
      <c r="K232" s="569"/>
      <c r="L232" s="619"/>
      <c r="M232" s="622"/>
      <c r="N232" s="617"/>
      <c r="O232" s="617"/>
      <c r="P232" s="617"/>
      <c r="Q232" s="617"/>
      <c r="R232" s="169"/>
      <c r="S232" s="169"/>
      <c r="T232" s="169"/>
      <c r="U232" s="169"/>
      <c r="V232" s="169"/>
      <c r="W232" s="169"/>
      <c r="X232" s="169"/>
    </row>
    <row r="233" spans="1:24">
      <c r="A233" s="181">
        <v>13</v>
      </c>
      <c r="B233" s="169" t="s">
        <v>55</v>
      </c>
      <c r="C233" s="569"/>
      <c r="D233" s="596">
        <v>1995506</v>
      </c>
      <c r="E233" s="101">
        <f>+I220</f>
        <v>0.96099071955076865</v>
      </c>
      <c r="F233" s="627"/>
      <c r="G233" s="17">
        <f>D233*E233</f>
        <v>1917662.746807876</v>
      </c>
      <c r="H233" s="569"/>
      <c r="I233" s="569"/>
      <c r="J233" s="569"/>
      <c r="K233" s="569"/>
      <c r="L233" s="619"/>
      <c r="M233" s="622"/>
      <c r="N233" s="621"/>
      <c r="O233" s="286"/>
      <c r="P233" s="617"/>
      <c r="Q233" s="617"/>
      <c r="R233" s="169"/>
      <c r="S233" s="169"/>
      <c r="T233" s="169"/>
      <c r="U233" s="169"/>
      <c r="V233" s="169"/>
      <c r="W233" s="169"/>
      <c r="X233" s="169"/>
    </row>
    <row r="234" spans="1:24">
      <c r="A234" s="181">
        <v>14</v>
      </c>
      <c r="B234" s="169" t="s">
        <v>56</v>
      </c>
      <c r="C234" s="569"/>
      <c r="D234" s="596">
        <v>6492748</v>
      </c>
      <c r="E234" s="627">
        <v>0</v>
      </c>
      <c r="F234" s="627"/>
      <c r="G234" s="17">
        <f>D234*E234</f>
        <v>0</v>
      </c>
      <c r="H234" s="569"/>
      <c r="I234" s="628" t="s">
        <v>114</v>
      </c>
      <c r="J234" s="569"/>
      <c r="K234" s="569"/>
      <c r="L234" s="286"/>
      <c r="M234" s="617"/>
      <c r="N234" s="621"/>
      <c r="O234" s="621"/>
      <c r="P234" s="286"/>
      <c r="Q234" s="617"/>
      <c r="R234" s="169"/>
      <c r="S234" s="169"/>
      <c r="T234" s="169"/>
      <c r="U234" s="169"/>
      <c r="V234" s="169"/>
      <c r="W234" s="169"/>
      <c r="X234" s="169"/>
    </row>
    <row r="235" spans="1:24" ht="16.5" thickBot="1">
      <c r="A235" s="181">
        <v>15</v>
      </c>
      <c r="B235" s="169" t="s">
        <v>115</v>
      </c>
      <c r="C235" s="569"/>
      <c r="D235" s="594">
        <v>3927673</v>
      </c>
      <c r="E235" s="627">
        <v>0</v>
      </c>
      <c r="F235" s="627"/>
      <c r="G235" s="30">
        <f>D235*E235</f>
        <v>0</v>
      </c>
      <c r="H235" s="569"/>
      <c r="I235" s="185" t="s">
        <v>116</v>
      </c>
      <c r="J235" s="569"/>
      <c r="K235" s="569"/>
      <c r="L235" s="169"/>
      <c r="M235" s="564"/>
      <c r="N235" s="569"/>
      <c r="O235" s="569"/>
      <c r="P235" s="169"/>
      <c r="Q235" s="564"/>
      <c r="R235" s="169"/>
      <c r="S235" s="169"/>
      <c r="T235" s="169"/>
      <c r="U235" s="169"/>
      <c r="V235" s="169"/>
      <c r="W235" s="169"/>
      <c r="X235" s="169"/>
    </row>
    <row r="236" spans="1:24">
      <c r="A236" s="181">
        <v>16</v>
      </c>
      <c r="B236" s="169" t="s">
        <v>241</v>
      </c>
      <c r="C236" s="569"/>
      <c r="D236" s="17">
        <f>SUM(D232:D235)</f>
        <v>29887841</v>
      </c>
      <c r="E236" s="569"/>
      <c r="F236" s="569"/>
      <c r="G236" s="17">
        <f>SUM(G232:G235)</f>
        <v>1917662.746807876</v>
      </c>
      <c r="H236" s="181" t="s">
        <v>117</v>
      </c>
      <c r="I236" s="53">
        <f>IF(G236&gt;0,G233/D236,0)</f>
        <v>6.4161969638686048E-2</v>
      </c>
      <c r="J236" s="569" t="s">
        <v>117</v>
      </c>
      <c r="K236" s="569" t="s">
        <v>58</v>
      </c>
      <c r="L236" s="169"/>
      <c r="M236" s="564"/>
      <c r="N236" s="569"/>
      <c r="O236" s="569"/>
      <c r="P236" s="169"/>
      <c r="Q236" s="564"/>
      <c r="R236" s="169"/>
      <c r="S236" s="169"/>
      <c r="T236" s="169"/>
      <c r="U236" s="169"/>
      <c r="V236" s="169"/>
      <c r="W236" s="169"/>
      <c r="X236" s="169"/>
    </row>
    <row r="237" spans="1:24">
      <c r="A237" s="181" t="s">
        <v>3</v>
      </c>
      <c r="B237" s="169" t="s">
        <v>3</v>
      </c>
      <c r="C237" s="569" t="s">
        <v>3</v>
      </c>
      <c r="D237" s="564"/>
      <c r="E237" s="569"/>
      <c r="F237" s="569"/>
      <c r="G237" s="564"/>
      <c r="H237" s="564"/>
      <c r="I237" s="564"/>
      <c r="J237" s="564"/>
      <c r="K237" s="564"/>
      <c r="L237" s="169"/>
      <c r="M237" s="564"/>
      <c r="N237" s="569"/>
      <c r="O237" s="569"/>
      <c r="P237" s="169"/>
      <c r="Q237" s="564"/>
      <c r="R237" s="169"/>
      <c r="S237" s="169"/>
      <c r="T237" s="169"/>
      <c r="U237" s="169"/>
      <c r="V237" s="169"/>
      <c r="W237" s="169"/>
      <c r="X237" s="169"/>
    </row>
    <row r="238" spans="1:24">
      <c r="A238" s="181"/>
      <c r="B238" s="169" t="s">
        <v>240</v>
      </c>
      <c r="C238" s="569"/>
      <c r="D238" s="588" t="s">
        <v>112</v>
      </c>
      <c r="E238" s="569"/>
      <c r="F238" s="569"/>
      <c r="G238" s="599" t="s">
        <v>118</v>
      </c>
      <c r="H238" s="271" t="s">
        <v>3</v>
      </c>
      <c r="I238" s="595" t="s">
        <v>119</v>
      </c>
      <c r="J238" s="569"/>
      <c r="K238" s="569"/>
      <c r="L238" s="169"/>
      <c r="M238" s="564"/>
      <c r="N238" s="569"/>
      <c r="O238" s="569"/>
      <c r="P238" s="169"/>
      <c r="Q238" s="564"/>
      <c r="R238" s="169"/>
      <c r="S238" s="169"/>
      <c r="T238" s="169"/>
      <c r="U238" s="169"/>
      <c r="V238" s="169"/>
      <c r="W238" s="169"/>
      <c r="X238" s="169"/>
    </row>
    <row r="239" spans="1:24">
      <c r="A239" s="181">
        <v>17</v>
      </c>
      <c r="B239" s="169" t="s">
        <v>120</v>
      </c>
      <c r="C239" s="569"/>
      <c r="D239" s="596">
        <v>834655915</v>
      </c>
      <c r="E239" s="569"/>
      <c r="F239" s="564"/>
      <c r="G239" s="181" t="s">
        <v>121</v>
      </c>
      <c r="H239" s="271"/>
      <c r="I239" s="181" t="s">
        <v>122</v>
      </c>
      <c r="J239" s="569"/>
      <c r="K239" s="181" t="s">
        <v>60</v>
      </c>
      <c r="L239" s="169"/>
      <c r="M239" s="564"/>
      <c r="N239" s="569"/>
      <c r="O239" s="569"/>
      <c r="P239" s="169"/>
      <c r="Q239" s="564"/>
      <c r="R239" s="169"/>
      <c r="S239" s="169"/>
      <c r="T239" s="169"/>
      <c r="U239" s="169"/>
      <c r="V239" s="169"/>
      <c r="W239" s="169"/>
      <c r="X239" s="169"/>
    </row>
    <row r="240" spans="1:24">
      <c r="A240" s="181">
        <v>18</v>
      </c>
      <c r="B240" s="169" t="s">
        <v>123</v>
      </c>
      <c r="C240" s="569"/>
      <c r="D240" s="596">
        <v>0</v>
      </c>
      <c r="E240" s="569"/>
      <c r="F240" s="564"/>
      <c r="G240" s="27">
        <f>IF(D242&gt;0,D239/D242,0)</f>
        <v>1</v>
      </c>
      <c r="H240" s="599" t="s">
        <v>124</v>
      </c>
      <c r="I240" s="27">
        <f>I236</f>
        <v>6.4161969638686048E-2</v>
      </c>
      <c r="J240" s="271" t="s">
        <v>117</v>
      </c>
      <c r="K240" s="27">
        <f>I240*G240</f>
        <v>6.4161969638686048E-2</v>
      </c>
      <c r="L240" s="169"/>
      <c r="M240" s="564"/>
      <c r="N240" s="569"/>
      <c r="O240" s="569"/>
      <c r="P240" s="169"/>
      <c r="Q240" s="564"/>
      <c r="R240" s="169"/>
      <c r="S240" s="169"/>
      <c r="T240" s="169"/>
      <c r="U240" s="169"/>
      <c r="V240" s="169"/>
      <c r="W240" s="169"/>
      <c r="X240" s="169"/>
    </row>
    <row r="241" spans="1:24" ht="16.5" thickBot="1">
      <c r="A241" s="181">
        <v>19</v>
      </c>
      <c r="B241" s="629" t="s">
        <v>125</v>
      </c>
      <c r="C241" s="630"/>
      <c r="D241" s="594">
        <v>0</v>
      </c>
      <c r="E241" s="569"/>
      <c r="F241" s="569"/>
      <c r="G241" s="569" t="s">
        <v>3</v>
      </c>
      <c r="H241" s="569"/>
      <c r="I241" s="569"/>
      <c r="J241" s="564"/>
      <c r="K241" s="564"/>
      <c r="L241" s="169"/>
      <c r="M241" s="564"/>
      <c r="N241" s="569"/>
      <c r="O241" s="569"/>
      <c r="P241" s="169"/>
      <c r="Q241" s="564"/>
      <c r="R241" s="169"/>
      <c r="S241" s="169"/>
      <c r="T241" s="169"/>
      <c r="U241" s="169"/>
      <c r="V241" s="169"/>
      <c r="W241" s="169"/>
      <c r="X241" s="169"/>
    </row>
    <row r="242" spans="1:24">
      <c r="A242" s="181">
        <v>20</v>
      </c>
      <c r="B242" s="169" t="s">
        <v>173</v>
      </c>
      <c r="C242" s="569"/>
      <c r="D242" s="17">
        <f>D239+D240+D241</f>
        <v>834655915</v>
      </c>
      <c r="E242" s="569"/>
      <c r="F242" s="569"/>
      <c r="G242" s="569"/>
      <c r="H242" s="569"/>
      <c r="I242" s="569"/>
      <c r="J242" s="569"/>
      <c r="K242" s="569"/>
      <c r="L242" s="169"/>
      <c r="M242" s="564"/>
      <c r="N242" s="569"/>
      <c r="O242" s="569"/>
      <c r="P242" s="169"/>
      <c r="Q242" s="564"/>
      <c r="R242" s="169"/>
      <c r="S242" s="169"/>
      <c r="T242" s="169"/>
      <c r="U242" s="169"/>
      <c r="V242" s="169"/>
      <c r="W242" s="169"/>
      <c r="X242" s="169"/>
    </row>
    <row r="243" spans="1:24">
      <c r="A243" s="181"/>
      <c r="B243" s="169" t="s">
        <v>3</v>
      </c>
      <c r="C243" s="569"/>
      <c r="D243" s="564"/>
      <c r="E243" s="569"/>
      <c r="F243" s="569"/>
      <c r="G243" s="569"/>
      <c r="H243" s="569"/>
      <c r="I243" s="569" t="s">
        <v>3</v>
      </c>
      <c r="J243" s="569"/>
      <c r="K243" s="569"/>
      <c r="L243" s="169"/>
      <c r="M243" s="564"/>
      <c r="N243" s="569"/>
      <c r="O243" s="569"/>
      <c r="P243" s="169"/>
      <c r="Q243" s="564"/>
      <c r="R243" s="169"/>
      <c r="S243" s="169"/>
      <c r="T243" s="169"/>
      <c r="U243" s="169"/>
      <c r="V243" s="169"/>
      <c r="W243" s="169"/>
      <c r="X243" s="169"/>
    </row>
    <row r="244" spans="1:24" ht="16.5" thickBot="1">
      <c r="A244" s="181"/>
      <c r="B244" s="169" t="s">
        <v>126</v>
      </c>
      <c r="C244" s="569"/>
      <c r="D244" s="626" t="s">
        <v>112</v>
      </c>
      <c r="E244" s="569"/>
      <c r="F244" s="569"/>
      <c r="G244" s="569"/>
      <c r="H244" s="569"/>
      <c r="I244" s="564"/>
      <c r="J244" s="569" t="s">
        <v>3</v>
      </c>
      <c r="K244" s="569"/>
      <c r="L244" s="169"/>
      <c r="M244" s="564"/>
      <c r="N244" s="569"/>
      <c r="O244" s="569"/>
      <c r="P244" s="169"/>
      <c r="Q244" s="564"/>
      <c r="R244" s="169"/>
      <c r="S244" s="169"/>
      <c r="T244" s="169"/>
      <c r="U244" s="169"/>
      <c r="V244" s="169"/>
      <c r="W244" s="169"/>
      <c r="X244" s="169"/>
    </row>
    <row r="245" spans="1:24">
      <c r="A245" s="181">
        <v>21</v>
      </c>
      <c r="B245" s="569" t="s">
        <v>127</v>
      </c>
      <c r="C245" s="171" t="s">
        <v>263</v>
      </c>
      <c r="D245" s="222">
        <v>22648911</v>
      </c>
      <c r="E245" s="569"/>
      <c r="F245" s="569"/>
      <c r="G245" s="569"/>
      <c r="H245" s="569"/>
      <c r="I245" s="569"/>
      <c r="J245" s="569"/>
      <c r="K245" s="569"/>
      <c r="L245" s="169"/>
      <c r="M245" s="564"/>
      <c r="N245" s="569"/>
      <c r="O245" s="569"/>
      <c r="P245" s="169"/>
      <c r="Q245" s="564"/>
      <c r="R245" s="169"/>
      <c r="S245" s="169"/>
      <c r="T245" s="169"/>
      <c r="U245" s="169"/>
      <c r="V245" s="169"/>
      <c r="W245" s="169"/>
      <c r="X245" s="169"/>
    </row>
    <row r="246" spans="1:24">
      <c r="A246" s="181"/>
      <c r="B246" s="169"/>
      <c r="C246" s="564"/>
      <c r="D246" s="569"/>
      <c r="E246" s="569"/>
      <c r="F246" s="569"/>
      <c r="G246" s="599" t="s">
        <v>128</v>
      </c>
      <c r="H246" s="569"/>
      <c r="I246" s="569"/>
      <c r="J246" s="569"/>
      <c r="K246" s="569"/>
      <c r="L246" s="169"/>
      <c r="M246" s="564"/>
      <c r="N246" s="569"/>
      <c r="O246" s="569"/>
      <c r="P246" s="169"/>
      <c r="Q246" s="564"/>
      <c r="R246" s="169"/>
      <c r="S246" s="169"/>
      <c r="T246" s="169"/>
      <c r="U246" s="169"/>
      <c r="V246" s="169"/>
      <c r="W246" s="169"/>
      <c r="X246" s="169"/>
    </row>
    <row r="247" spans="1:24" ht="16.5" thickBot="1">
      <c r="A247" s="181"/>
      <c r="B247" s="169"/>
      <c r="C247" s="171"/>
      <c r="D247" s="185" t="s">
        <v>112</v>
      </c>
      <c r="E247" s="185" t="s">
        <v>129</v>
      </c>
      <c r="F247" s="569"/>
      <c r="G247" s="185" t="s">
        <v>130</v>
      </c>
      <c r="H247" s="569"/>
      <c r="I247" s="185" t="s">
        <v>131</v>
      </c>
      <c r="J247" s="569"/>
      <c r="K247" s="569"/>
      <c r="L247" s="169"/>
      <c r="M247" s="564"/>
      <c r="N247" s="569"/>
      <c r="O247" s="569"/>
      <c r="P247" s="169"/>
      <c r="Q247" s="564"/>
      <c r="R247" s="169"/>
      <c r="S247" s="169"/>
      <c r="T247" s="169"/>
      <c r="U247" s="169"/>
      <c r="V247" s="169"/>
      <c r="W247" s="169"/>
      <c r="X247" s="169"/>
    </row>
    <row r="248" spans="1:24">
      <c r="A248" s="181">
        <v>22</v>
      </c>
      <c r="B248" s="169" t="s">
        <v>132</v>
      </c>
      <c r="C248" s="171" t="s">
        <v>281</v>
      </c>
      <c r="D248" s="596">
        <v>554228000</v>
      </c>
      <c r="E248" s="105">
        <f>IF($D$250&gt;0,D248/$D$250,0)</f>
        <v>0.65495725133202554</v>
      </c>
      <c r="F248" s="631"/>
      <c r="G248" s="107">
        <f>IF(D248&gt;0,D245/D248,0)</f>
        <v>4.086569245869931E-2</v>
      </c>
      <c r="H248" s="564"/>
      <c r="I248" s="106">
        <f>G248*E248</f>
        <v>2.6765281606529585E-2</v>
      </c>
      <c r="J248" s="632" t="s">
        <v>133</v>
      </c>
      <c r="K248" s="569"/>
      <c r="L248" s="169"/>
      <c r="M248" s="564"/>
      <c r="N248" s="569"/>
      <c r="O248" s="569"/>
      <c r="P248" s="169"/>
      <c r="Q248" s="564"/>
      <c r="R248" s="169"/>
      <c r="S248" s="169"/>
      <c r="T248" s="169"/>
      <c r="U248" s="169"/>
      <c r="V248" s="169"/>
      <c r="W248" s="169"/>
      <c r="X248" s="169"/>
    </row>
    <row r="249" spans="1:24" ht="16.5" thickBot="1">
      <c r="A249" s="181">
        <v>23</v>
      </c>
      <c r="B249" s="169" t="s">
        <v>134</v>
      </c>
      <c r="C249" s="171" t="s">
        <v>262</v>
      </c>
      <c r="D249" s="594">
        <v>291976846</v>
      </c>
      <c r="E249" s="109">
        <f>IF($D$250&gt;0,D249/$D$250,0)</f>
        <v>0.34504274866797441</v>
      </c>
      <c r="F249" s="631"/>
      <c r="G249" s="106">
        <f>I252</f>
        <v>0.1082</v>
      </c>
      <c r="H249" s="564"/>
      <c r="I249" s="110">
        <f>G249*E249</f>
        <v>3.7333625405874836E-2</v>
      </c>
      <c r="J249" s="564"/>
      <c r="K249" s="564"/>
      <c r="L249" s="169"/>
      <c r="M249" s="564"/>
      <c r="N249" s="569"/>
      <c r="O249" s="569"/>
      <c r="P249" s="169"/>
      <c r="Q249" s="564"/>
      <c r="R249" s="169"/>
      <c r="S249" s="169"/>
      <c r="T249" s="169"/>
      <c r="U249" s="169"/>
      <c r="V249" s="169"/>
      <c r="W249" s="169"/>
      <c r="X249" s="169"/>
    </row>
    <row r="250" spans="1:24">
      <c r="A250" s="181">
        <v>24</v>
      </c>
      <c r="B250" s="169" t="s">
        <v>174</v>
      </c>
      <c r="C250" s="171"/>
      <c r="D250" s="17">
        <f>SUM(D248:D249)</f>
        <v>846204846</v>
      </c>
      <c r="E250" s="111">
        <f>SUM(E248+E249)</f>
        <v>1</v>
      </c>
      <c r="F250" s="631"/>
      <c r="G250" s="631"/>
      <c r="H250" s="564"/>
      <c r="I250" s="106">
        <f>SUM(I248:I249)</f>
        <v>6.4098907012404421E-2</v>
      </c>
      <c r="J250" s="632" t="s">
        <v>135</v>
      </c>
      <c r="K250" s="564"/>
      <c r="L250" s="169"/>
      <c r="M250" s="564"/>
      <c r="N250" s="569"/>
      <c r="O250" s="569"/>
      <c r="P250" s="169"/>
      <c r="Q250" s="564"/>
      <c r="R250" s="169"/>
      <c r="S250" s="169"/>
      <c r="T250" s="169"/>
      <c r="U250" s="169"/>
      <c r="V250" s="169"/>
      <c r="W250" s="169"/>
      <c r="X250" s="169"/>
    </row>
    <row r="251" spans="1:24">
      <c r="A251" s="181" t="s">
        <v>3</v>
      </c>
      <c r="B251" s="169"/>
      <c r="C251" s="564"/>
      <c r="D251" s="569"/>
      <c r="E251" s="569" t="s">
        <v>3</v>
      </c>
      <c r="F251" s="569"/>
      <c r="G251" s="569"/>
      <c r="H251" s="569"/>
      <c r="I251" s="631"/>
      <c r="J251" s="564"/>
      <c r="K251" s="564"/>
      <c r="L251" s="169"/>
      <c r="M251" s="564"/>
      <c r="N251" s="633"/>
      <c r="O251" s="634"/>
      <c r="P251" s="634"/>
      <c r="Q251" s="634"/>
      <c r="R251" s="169"/>
      <c r="S251" s="169"/>
      <c r="T251" s="169"/>
      <c r="U251" s="169"/>
      <c r="V251" s="169"/>
      <c r="W251" s="169"/>
      <c r="X251" s="169"/>
    </row>
    <row r="252" spans="1:24">
      <c r="A252" s="181">
        <v>25</v>
      </c>
      <c r="B252" s="564"/>
      <c r="C252" s="564"/>
      <c r="D252" s="564"/>
      <c r="E252" s="569"/>
      <c r="F252" s="569"/>
      <c r="G252" s="569"/>
      <c r="H252" s="635" t="s">
        <v>203</v>
      </c>
      <c r="I252" s="115">
        <v>0.1082</v>
      </c>
      <c r="J252" s="564"/>
      <c r="K252" s="564"/>
      <c r="L252" s="169"/>
      <c r="M252" s="564"/>
      <c r="N252" s="636" t="s">
        <v>318</v>
      </c>
      <c r="O252" s="570"/>
      <c r="P252" s="570"/>
      <c r="Q252" s="570"/>
      <c r="R252" s="169"/>
      <c r="S252" s="169"/>
      <c r="T252" s="169"/>
      <c r="U252" s="169"/>
      <c r="V252" s="169"/>
      <c r="W252" s="169"/>
      <c r="X252" s="169"/>
    </row>
    <row r="253" spans="1:24">
      <c r="A253" s="181">
        <v>26</v>
      </c>
      <c r="B253" s="564"/>
      <c r="C253" s="564"/>
      <c r="D253" s="564"/>
      <c r="E253" s="564"/>
      <c r="F253" s="564"/>
      <c r="G253" s="564"/>
      <c r="H253" s="565" t="s">
        <v>204</v>
      </c>
      <c r="I253" s="101">
        <f>IF(G248&gt;0,I250/G248,0)</f>
        <v>1.5685261439576885</v>
      </c>
      <c r="J253" s="564"/>
      <c r="K253" s="564"/>
      <c r="L253" s="169"/>
      <c r="M253" s="564"/>
      <c r="N253" s="636" t="s">
        <v>319</v>
      </c>
      <c r="O253" s="570"/>
      <c r="P253" s="570"/>
      <c r="Q253" s="570"/>
      <c r="R253" s="169"/>
      <c r="S253" s="169"/>
      <c r="T253" s="169"/>
      <c r="U253" s="169"/>
      <c r="V253" s="169"/>
      <c r="W253" s="169"/>
      <c r="X253" s="169"/>
    </row>
    <row r="254" spans="1:24">
      <c r="A254" s="181"/>
      <c r="B254" s="169" t="s">
        <v>136</v>
      </c>
      <c r="C254" s="171"/>
      <c r="D254" s="171"/>
      <c r="E254" s="171"/>
      <c r="F254" s="171"/>
      <c r="G254" s="171"/>
      <c r="H254" s="171"/>
      <c r="I254" s="171"/>
      <c r="J254" s="564"/>
      <c r="K254" s="569"/>
      <c r="L254" s="169"/>
      <c r="M254" s="564"/>
      <c r="N254" s="636" t="s">
        <v>320</v>
      </c>
      <c r="O254" s="570"/>
      <c r="P254" s="570"/>
      <c r="Q254" s="570"/>
      <c r="R254" s="169"/>
      <c r="S254" s="169"/>
      <c r="T254" s="169"/>
      <c r="U254" s="169"/>
      <c r="V254" s="169"/>
      <c r="W254" s="169"/>
      <c r="X254" s="169"/>
    </row>
    <row r="255" spans="1:24" ht="16.5" thickBot="1">
      <c r="A255" s="181"/>
      <c r="B255" s="169"/>
      <c r="C255" s="169"/>
      <c r="D255" s="169"/>
      <c r="E255" s="169"/>
      <c r="F255" s="169"/>
      <c r="G255" s="169"/>
      <c r="H255" s="169"/>
      <c r="I255" s="185" t="s">
        <v>137</v>
      </c>
      <c r="J255" s="171"/>
      <c r="K255" s="171"/>
      <c r="L255" s="169"/>
      <c r="M255" s="564"/>
      <c r="N255" s="637"/>
      <c r="O255" s="638"/>
      <c r="P255" s="638"/>
      <c r="Q255" s="638"/>
      <c r="R255" s="169"/>
      <c r="S255" s="169"/>
      <c r="T255" s="169"/>
      <c r="U255" s="169"/>
      <c r="V255" s="169"/>
      <c r="W255" s="169"/>
      <c r="X255" s="169"/>
    </row>
    <row r="256" spans="1:24">
      <c r="A256" s="181"/>
      <c r="B256" s="169" t="s">
        <v>138</v>
      </c>
      <c r="C256" s="171"/>
      <c r="D256" s="171"/>
      <c r="E256" s="171"/>
      <c r="F256" s="171"/>
      <c r="G256" s="281" t="s">
        <v>3</v>
      </c>
      <c r="H256" s="613"/>
      <c r="I256" s="602"/>
      <c r="J256" s="169"/>
      <c r="K256" s="169"/>
      <c r="L256" s="169"/>
      <c r="M256" s="564"/>
      <c r="N256" s="569"/>
      <c r="O256" s="569"/>
      <c r="P256" s="169"/>
      <c r="Q256" s="564"/>
      <c r="R256" s="169"/>
      <c r="S256" s="169"/>
      <c r="T256" s="169"/>
      <c r="U256" s="169"/>
      <c r="V256" s="169"/>
      <c r="W256" s="169"/>
      <c r="X256" s="169"/>
    </row>
    <row r="257" spans="1:24">
      <c r="A257" s="181">
        <v>27</v>
      </c>
      <c r="B257" s="564" t="s">
        <v>139</v>
      </c>
      <c r="C257" s="171"/>
      <c r="D257" s="171"/>
      <c r="E257" s="171" t="s">
        <v>140</v>
      </c>
      <c r="F257" s="171"/>
      <c r="G257" s="564"/>
      <c r="H257" s="613"/>
      <c r="I257" s="596">
        <v>0</v>
      </c>
      <c r="J257" s="169"/>
      <c r="K257" s="169"/>
      <c r="L257" s="169"/>
      <c r="M257" s="564"/>
      <c r="N257" s="599"/>
      <c r="O257" s="569"/>
      <c r="P257" s="169"/>
      <c r="Q257" s="564"/>
      <c r="R257" s="169"/>
      <c r="S257" s="169"/>
      <c r="T257" s="169"/>
      <c r="U257" s="169"/>
      <c r="V257" s="169"/>
      <c r="W257" s="169"/>
      <c r="X257" s="169"/>
    </row>
    <row r="258" spans="1:24" ht="16.5" thickBot="1">
      <c r="A258" s="181">
        <v>28</v>
      </c>
      <c r="B258" s="600" t="s">
        <v>175</v>
      </c>
      <c r="C258" s="258"/>
      <c r="D258" s="570"/>
      <c r="E258" s="282"/>
      <c r="F258" s="282"/>
      <c r="G258" s="282"/>
      <c r="H258" s="171"/>
      <c r="I258" s="594">
        <v>0</v>
      </c>
      <c r="J258" s="169"/>
      <c r="K258" s="169"/>
      <c r="L258" s="169"/>
      <c r="M258" s="564"/>
      <c r="N258" s="169"/>
      <c r="O258" s="569"/>
      <c r="P258" s="169"/>
      <c r="Q258" s="564"/>
      <c r="R258" s="169"/>
      <c r="S258" s="169"/>
      <c r="T258" s="169"/>
      <c r="U258" s="169"/>
      <c r="V258" s="169"/>
      <c r="W258" s="169"/>
      <c r="X258" s="169"/>
    </row>
    <row r="259" spans="1:24">
      <c r="A259" s="181">
        <v>29</v>
      </c>
      <c r="B259" s="564" t="s">
        <v>141</v>
      </c>
      <c r="C259" s="171"/>
      <c r="D259" s="570"/>
      <c r="E259" s="282"/>
      <c r="F259" s="282"/>
      <c r="G259" s="282"/>
      <c r="H259" s="171"/>
      <c r="I259" s="56">
        <f>+I257-I258</f>
        <v>0</v>
      </c>
      <c r="J259" s="169"/>
      <c r="K259" s="169"/>
      <c r="L259" s="169"/>
      <c r="M259" s="564"/>
      <c r="N259" s="169"/>
      <c r="O259" s="569"/>
      <c r="P259" s="169"/>
      <c r="Q259" s="564"/>
      <c r="R259" s="169"/>
      <c r="S259" s="169"/>
      <c r="T259" s="169"/>
      <c r="U259" s="169"/>
      <c r="V259" s="169"/>
      <c r="W259" s="169"/>
      <c r="X259" s="169"/>
    </row>
    <row r="260" spans="1:24">
      <c r="A260" s="181"/>
      <c r="B260" s="564" t="s">
        <v>3</v>
      </c>
      <c r="C260" s="171"/>
      <c r="D260" s="570"/>
      <c r="E260" s="282"/>
      <c r="F260" s="282"/>
      <c r="G260" s="283"/>
      <c r="H260" s="171"/>
      <c r="I260" s="639" t="s">
        <v>3</v>
      </c>
      <c r="J260" s="169"/>
      <c r="K260" s="169"/>
      <c r="L260" s="169"/>
      <c r="M260" s="564"/>
      <c r="N260" s="169"/>
      <c r="O260" s="569"/>
      <c r="P260" s="169"/>
      <c r="Q260" s="564"/>
      <c r="R260" s="169"/>
      <c r="S260" s="169"/>
      <c r="T260" s="169"/>
      <c r="U260" s="169"/>
      <c r="V260" s="169"/>
      <c r="W260" s="169"/>
      <c r="X260" s="169"/>
    </row>
    <row r="261" spans="1:24">
      <c r="A261" s="181">
        <v>30</v>
      </c>
      <c r="B261" s="169" t="s">
        <v>242</v>
      </c>
      <c r="C261" s="171"/>
      <c r="D261" s="570"/>
      <c r="E261" s="282"/>
      <c r="F261" s="282"/>
      <c r="G261" s="283"/>
      <c r="H261" s="171"/>
      <c r="I261" s="640">
        <v>0</v>
      </c>
      <c r="J261" s="169"/>
      <c r="K261" s="169"/>
      <c r="L261" s="564"/>
      <c r="M261" s="564"/>
      <c r="N261" s="169"/>
      <c r="O261" s="569"/>
      <c r="P261" s="169"/>
      <c r="Q261" s="564"/>
      <c r="R261" s="169"/>
      <c r="S261" s="169"/>
      <c r="T261" s="169"/>
      <c r="U261" s="169"/>
      <c r="V261" s="169"/>
      <c r="W261" s="169"/>
      <c r="X261" s="169"/>
    </row>
    <row r="262" spans="1:24">
      <c r="A262" s="181"/>
      <c r="B262" s="564"/>
      <c r="C262" s="171"/>
      <c r="D262" s="282"/>
      <c r="E262" s="282"/>
      <c r="F262" s="282"/>
      <c r="G262" s="282"/>
      <c r="H262" s="171"/>
      <c r="I262" s="639"/>
      <c r="J262" s="169"/>
      <c r="K262" s="169"/>
      <c r="L262" s="564"/>
      <c r="M262" s="564"/>
      <c r="N262" s="169"/>
      <c r="O262" s="569"/>
      <c r="P262" s="169"/>
      <c r="Q262" s="564"/>
      <c r="R262" s="169"/>
      <c r="S262" s="169"/>
      <c r="T262" s="169"/>
      <c r="U262" s="169"/>
      <c r="V262" s="169"/>
      <c r="W262" s="169"/>
      <c r="X262" s="169"/>
    </row>
    <row r="263" spans="1:24">
      <c r="A263" s="564"/>
      <c r="B263" s="169" t="s">
        <v>195</v>
      </c>
      <c r="C263" s="171"/>
      <c r="D263" s="282"/>
      <c r="E263" s="282"/>
      <c r="F263" s="282"/>
      <c r="G263" s="282"/>
      <c r="H263" s="171"/>
      <c r="I263" s="564"/>
      <c r="J263" s="169"/>
      <c r="K263" s="169"/>
      <c r="L263" s="564"/>
      <c r="M263" s="564"/>
      <c r="N263" s="169"/>
      <c r="O263" s="569"/>
      <c r="P263" s="169"/>
      <c r="Q263" s="564"/>
      <c r="R263" s="169"/>
      <c r="S263" s="169"/>
      <c r="T263" s="169"/>
      <c r="U263" s="169"/>
      <c r="V263" s="169"/>
      <c r="W263" s="169"/>
      <c r="X263" s="169"/>
    </row>
    <row r="264" spans="1:24">
      <c r="A264" s="181">
        <v>31</v>
      </c>
      <c r="B264" s="169" t="s">
        <v>142</v>
      </c>
      <c r="C264" s="569"/>
      <c r="D264" s="610"/>
      <c r="E264" s="610"/>
      <c r="F264" s="610"/>
      <c r="G264" s="610"/>
      <c r="H264" s="569"/>
      <c r="I264" s="284">
        <v>1133407</v>
      </c>
      <c r="J264" s="169"/>
      <c r="K264" s="169"/>
      <c r="L264" s="641"/>
      <c r="M264" s="564"/>
      <c r="N264" s="169"/>
      <c r="O264" s="569"/>
      <c r="P264" s="169"/>
      <c r="Q264" s="564"/>
      <c r="R264" s="169"/>
      <c r="S264" s="169"/>
      <c r="T264" s="169"/>
      <c r="U264" s="169"/>
      <c r="V264" s="169"/>
      <c r="W264" s="169"/>
      <c r="X264" s="169"/>
    </row>
    <row r="265" spans="1:24">
      <c r="A265" s="181">
        <v>32</v>
      </c>
      <c r="B265" s="285" t="s">
        <v>176</v>
      </c>
      <c r="C265" s="282"/>
      <c r="D265" s="282"/>
      <c r="E265" s="282"/>
      <c r="F265" s="282"/>
      <c r="G265" s="282"/>
      <c r="H265" s="171"/>
      <c r="I265" s="284">
        <v>0</v>
      </c>
      <c r="J265" s="169"/>
      <c r="K265" s="169"/>
      <c r="L265" s="599"/>
      <c r="M265" s="564"/>
      <c r="N265" s="169"/>
      <c r="O265" s="569"/>
      <c r="P265" s="169"/>
      <c r="Q265" s="564"/>
      <c r="R265" s="169"/>
      <c r="S265" s="169"/>
      <c r="T265" s="169"/>
      <c r="U265" s="169"/>
      <c r="V265" s="169"/>
      <c r="W265" s="169"/>
      <c r="X265" s="169"/>
    </row>
    <row r="266" spans="1:24">
      <c r="A266" s="181" t="s">
        <v>197</v>
      </c>
      <c r="B266" s="286" t="s">
        <v>294</v>
      </c>
      <c r="C266" s="287"/>
      <c r="D266" s="282"/>
      <c r="E266" s="282"/>
      <c r="F266" s="282"/>
      <c r="G266" s="282"/>
      <c r="H266" s="171"/>
      <c r="I266" s="284">
        <v>1013864</v>
      </c>
      <c r="J266" s="169"/>
      <c r="K266" s="169"/>
      <c r="L266" s="599"/>
      <c r="M266" s="564"/>
      <c r="N266" s="169"/>
      <c r="O266" s="569"/>
      <c r="P266" s="169"/>
      <c r="Q266" s="564"/>
      <c r="R266" s="169"/>
      <c r="S266" s="169"/>
      <c r="T266" s="169"/>
      <c r="U266" s="169"/>
      <c r="V266" s="169"/>
      <c r="W266" s="169"/>
      <c r="X266" s="169"/>
    </row>
    <row r="267" spans="1:24" ht="16.5" thickBot="1">
      <c r="A267" s="181" t="s">
        <v>273</v>
      </c>
      <c r="B267" s="288" t="s">
        <v>295</v>
      </c>
      <c r="C267" s="289"/>
      <c r="D267" s="282"/>
      <c r="E267" s="282"/>
      <c r="F267" s="282"/>
      <c r="G267" s="282"/>
      <c r="H267" s="171"/>
      <c r="I267" s="290">
        <v>0</v>
      </c>
      <c r="J267" s="169"/>
      <c r="K267" s="169"/>
      <c r="L267" s="599"/>
      <c r="M267" s="564"/>
      <c r="N267" s="169"/>
      <c r="O267" s="569"/>
      <c r="P267" s="169"/>
      <c r="Q267" s="564"/>
      <c r="R267" s="169"/>
      <c r="S267" s="169"/>
      <c r="T267" s="169"/>
      <c r="U267" s="169"/>
      <c r="V267" s="169"/>
      <c r="W267" s="169"/>
      <c r="X267" s="169"/>
    </row>
    <row r="268" spans="1:24" s="253" customFormat="1">
      <c r="A268" s="181">
        <v>33</v>
      </c>
      <c r="B268" s="564" t="s">
        <v>274</v>
      </c>
      <c r="C268" s="181"/>
      <c r="D268" s="610"/>
      <c r="E268" s="610"/>
      <c r="F268" s="610"/>
      <c r="G268" s="610"/>
      <c r="H268" s="171"/>
      <c r="I268" s="4">
        <f>+I264-I265-I266-I267</f>
        <v>119543</v>
      </c>
      <c r="J268" s="169"/>
      <c r="K268" s="169"/>
      <c r="L268" s="641"/>
      <c r="M268" s="564"/>
      <c r="N268" s="169"/>
      <c r="O268" s="171"/>
      <c r="P268" s="169"/>
      <c r="Q268" s="564"/>
      <c r="R268" s="169"/>
      <c r="S268" s="169"/>
      <c r="T268" s="169"/>
      <c r="U268" s="169"/>
      <c r="V268" s="169"/>
      <c r="W268" s="169"/>
      <c r="X268" s="169"/>
    </row>
    <row r="269" spans="1:24">
      <c r="A269" s="181"/>
      <c r="B269" s="292"/>
      <c r="C269" s="181"/>
      <c r="D269" s="610"/>
      <c r="E269" s="610"/>
      <c r="F269" s="610"/>
      <c r="G269" s="610"/>
      <c r="H269" s="171"/>
      <c r="I269" s="619"/>
      <c r="J269" s="169"/>
      <c r="K269" s="169"/>
      <c r="L269" s="641"/>
      <c r="M269" s="613"/>
      <c r="N269" s="293"/>
      <c r="O269" s="281"/>
      <c r="P269" s="293"/>
      <c r="Q269" s="613"/>
      <c r="R269" s="169"/>
      <c r="S269" s="169"/>
      <c r="T269" s="169"/>
      <c r="U269" s="169"/>
      <c r="V269" s="169"/>
      <c r="W269" s="169"/>
      <c r="X269" s="169"/>
    </row>
    <row r="270" spans="1:24">
      <c r="A270" s="181"/>
      <c r="B270" s="292"/>
      <c r="C270" s="181"/>
      <c r="D270" s="610"/>
      <c r="E270" s="610"/>
      <c r="F270" s="610"/>
      <c r="G270" s="610"/>
      <c r="H270" s="171"/>
      <c r="I270" s="619"/>
      <c r="J270" s="169"/>
      <c r="K270" s="169"/>
      <c r="L270" s="641"/>
      <c r="M270" s="564"/>
      <c r="N270" s="169"/>
      <c r="O270" s="171"/>
      <c r="P270" s="169"/>
      <c r="Q270" s="564"/>
      <c r="R270" s="169"/>
      <c r="S270" s="169"/>
      <c r="T270" s="169"/>
      <c r="U270" s="169"/>
      <c r="V270" s="169"/>
      <c r="W270" s="169"/>
      <c r="X270" s="169"/>
    </row>
    <row r="271" spans="1:24">
      <c r="A271" s="181"/>
      <c r="B271" s="292"/>
      <c r="C271" s="181"/>
      <c r="D271" s="610"/>
      <c r="E271" s="610"/>
      <c r="F271" s="610"/>
      <c r="G271" s="610"/>
      <c r="H271" s="171"/>
      <c r="I271" s="619"/>
      <c r="J271" s="169"/>
      <c r="K271" s="169"/>
      <c r="L271" s="641"/>
      <c r="M271" s="564"/>
      <c r="N271" s="169"/>
      <c r="O271" s="171"/>
      <c r="P271" s="169"/>
      <c r="Q271" s="564"/>
      <c r="R271" s="169"/>
      <c r="S271" s="169"/>
      <c r="T271" s="169"/>
      <c r="U271" s="169"/>
      <c r="V271" s="169"/>
      <c r="W271" s="169"/>
      <c r="X271" s="169"/>
    </row>
    <row r="272" spans="1:24">
      <c r="A272" s="181"/>
      <c r="B272" s="292"/>
      <c r="C272" s="181"/>
      <c r="D272" s="610"/>
      <c r="E272" s="610"/>
      <c r="F272" s="610"/>
      <c r="G272" s="610"/>
      <c r="H272" s="171"/>
      <c r="I272" s="619"/>
      <c r="J272" s="169"/>
      <c r="K272" s="565" t="s">
        <v>302</v>
      </c>
      <c r="L272" s="641"/>
      <c r="M272" s="564"/>
      <c r="N272" s="169"/>
      <c r="O272" s="171"/>
      <c r="P272" s="169"/>
      <c r="Q272" s="564"/>
      <c r="R272" s="169"/>
      <c r="S272" s="169"/>
      <c r="T272" s="169"/>
      <c r="U272" s="169"/>
      <c r="V272" s="169"/>
      <c r="W272" s="169"/>
      <c r="X272" s="169"/>
    </row>
    <row r="273" spans="1:24">
      <c r="A273" s="564"/>
      <c r="B273" s="169"/>
      <c r="C273" s="169"/>
      <c r="D273" s="564"/>
      <c r="E273" s="169"/>
      <c r="F273" s="169"/>
      <c r="G273" s="169"/>
      <c r="H273" s="171"/>
      <c r="I273" s="171"/>
      <c r="J273" s="564"/>
      <c r="K273" s="567" t="s">
        <v>190</v>
      </c>
      <c r="L273" s="171"/>
      <c r="M273" s="564"/>
      <c r="N273" s="171"/>
      <c r="O273" s="171"/>
      <c r="P273" s="171"/>
      <c r="Q273" s="564"/>
      <c r="R273" s="169"/>
      <c r="S273" s="169"/>
      <c r="T273" s="169"/>
      <c r="U273" s="169"/>
      <c r="V273" s="169"/>
      <c r="W273" s="169"/>
      <c r="X273" s="169"/>
    </row>
    <row r="274" spans="1:24">
      <c r="A274" s="181"/>
      <c r="B274" s="129" t="str">
        <f>B4</f>
        <v xml:space="preserve">Formula Rate - Non-Levelized </v>
      </c>
      <c r="C274" s="681" t="str">
        <f>D4</f>
        <v xml:space="preserve">   Rate Formula Template</v>
      </c>
      <c r="D274" s="681"/>
      <c r="E274" s="569"/>
      <c r="F274" s="569"/>
      <c r="G274" s="569"/>
      <c r="H274" s="295"/>
      <c r="I274" s="564"/>
      <c r="J274" s="171"/>
      <c r="K274" s="131" t="str">
        <f>K4</f>
        <v>For the 12 months ended 02/28/2017</v>
      </c>
      <c r="L274" s="171"/>
      <c r="M274" s="564"/>
      <c r="N274" s="171"/>
      <c r="O274" s="171"/>
      <c r="P274" s="171"/>
      <c r="Q274" s="564"/>
      <c r="R274" s="169"/>
      <c r="S274" s="169"/>
      <c r="T274" s="169"/>
      <c r="U274" s="169"/>
      <c r="V274" s="169"/>
      <c r="W274" s="169"/>
      <c r="X274" s="169"/>
    </row>
    <row r="275" spans="1:24">
      <c r="A275" s="181"/>
      <c r="B275" s="292"/>
      <c r="C275" s="181"/>
      <c r="D275" s="17" t="str">
        <f>D5</f>
        <v>Utilizing EIA Form 412 Data</v>
      </c>
      <c r="E275" s="569"/>
      <c r="F275" s="569"/>
      <c r="G275" s="569"/>
      <c r="H275" s="171"/>
      <c r="I275" s="297"/>
      <c r="J275" s="602"/>
      <c r="K275" s="604"/>
      <c r="L275" s="171"/>
      <c r="M275" s="564"/>
      <c r="N275" s="171"/>
      <c r="O275" s="171"/>
      <c r="P275" s="171"/>
      <c r="Q275" s="564"/>
      <c r="R275" s="169"/>
      <c r="S275" s="169"/>
      <c r="T275" s="169"/>
      <c r="U275" s="169"/>
      <c r="V275" s="169"/>
      <c r="W275" s="169"/>
      <c r="X275" s="169"/>
    </row>
    <row r="276" spans="1:24">
      <c r="A276" s="181"/>
      <c r="B276" s="292"/>
      <c r="C276" s="181"/>
      <c r="D276" s="17" t="str">
        <f>D7</f>
        <v>UTILITY NAME</v>
      </c>
      <c r="E276" s="569"/>
      <c r="F276" s="569"/>
      <c r="G276" s="569"/>
      <c r="H276" s="171"/>
      <c r="I276" s="297"/>
      <c r="J276" s="602"/>
      <c r="K276" s="604"/>
      <c r="L276" s="171"/>
      <c r="M276" s="564"/>
      <c r="N276" s="171"/>
      <c r="O276" s="171"/>
      <c r="P276" s="171"/>
      <c r="Q276" s="564"/>
      <c r="R276" s="169"/>
      <c r="S276" s="169"/>
      <c r="T276" s="169"/>
      <c r="U276" s="169"/>
      <c r="V276" s="169"/>
      <c r="W276" s="169"/>
      <c r="X276" s="169"/>
    </row>
    <row r="277" spans="1:24">
      <c r="A277" s="181"/>
      <c r="B277" s="169" t="s">
        <v>143</v>
      </c>
      <c r="C277" s="181"/>
      <c r="D277" s="569"/>
      <c r="E277" s="569"/>
      <c r="F277" s="569"/>
      <c r="G277" s="569"/>
      <c r="H277" s="171"/>
      <c r="I277" s="569"/>
      <c r="J277" s="602"/>
      <c r="K277" s="604"/>
      <c r="L277" s="171"/>
      <c r="M277" s="564"/>
      <c r="N277" s="181"/>
      <c r="O277" s="171"/>
      <c r="P277" s="169"/>
      <c r="Q277" s="564"/>
      <c r="R277" s="169"/>
      <c r="S277" s="169"/>
      <c r="T277" s="169"/>
      <c r="U277" s="169"/>
      <c r="V277" s="169"/>
      <c r="W277" s="169"/>
      <c r="X277" s="169"/>
    </row>
    <row r="278" spans="1:24">
      <c r="A278" s="181"/>
      <c r="B278" s="298" t="s">
        <v>209</v>
      </c>
      <c r="C278" s="181"/>
      <c r="D278" s="569"/>
      <c r="E278" s="569"/>
      <c r="F278" s="569"/>
      <c r="G278" s="569"/>
      <c r="H278" s="171"/>
      <c r="I278" s="569"/>
      <c r="J278" s="171"/>
      <c r="K278" s="569"/>
      <c r="L278" s="171"/>
      <c r="M278" s="564"/>
      <c r="N278" s="181"/>
      <c r="O278" s="171"/>
      <c r="P278" s="169"/>
      <c r="Q278" s="564"/>
      <c r="R278" s="169"/>
      <c r="S278" s="169"/>
      <c r="T278" s="169"/>
      <c r="U278" s="169"/>
      <c r="V278" s="169"/>
      <c r="W278" s="169"/>
      <c r="X278" s="169"/>
    </row>
    <row r="279" spans="1:24">
      <c r="A279" s="564"/>
      <c r="B279" s="298" t="s">
        <v>208</v>
      </c>
      <c r="C279" s="181"/>
      <c r="D279" s="569"/>
      <c r="E279" s="569"/>
      <c r="F279" s="569"/>
      <c r="G279" s="569"/>
      <c r="H279" s="171"/>
      <c r="I279" s="569"/>
      <c r="J279" s="171"/>
      <c r="K279" s="569"/>
      <c r="L279" s="171"/>
      <c r="M279" s="564"/>
      <c r="N279" s="181"/>
      <c r="O279" s="171"/>
      <c r="P279" s="171"/>
      <c r="Q279" s="564"/>
      <c r="R279" s="169"/>
      <c r="S279" s="169"/>
      <c r="T279" s="169"/>
      <c r="U279" s="169"/>
      <c r="V279" s="169"/>
      <c r="W279" s="169"/>
      <c r="X279" s="169"/>
    </row>
    <row r="280" spans="1:24">
      <c r="A280" s="181" t="s">
        <v>144</v>
      </c>
      <c r="B280" s="169" t="s">
        <v>207</v>
      </c>
      <c r="C280" s="171"/>
      <c r="D280" s="569"/>
      <c r="E280" s="569"/>
      <c r="F280" s="569"/>
      <c r="G280" s="576"/>
      <c r="H280" s="171"/>
      <c r="I280" s="569"/>
      <c r="J280" s="171"/>
      <c r="K280" s="569"/>
      <c r="L280" s="171"/>
      <c r="M280" s="564"/>
      <c r="N280" s="181"/>
      <c r="O280" s="171"/>
      <c r="P280" s="171"/>
      <c r="Q280" s="564"/>
      <c r="R280" s="169"/>
      <c r="S280" s="169"/>
      <c r="T280" s="169"/>
      <c r="U280" s="169"/>
      <c r="V280" s="169"/>
      <c r="W280" s="169"/>
      <c r="X280" s="169"/>
    </row>
    <row r="281" spans="1:24" ht="16.5" thickBot="1">
      <c r="A281" s="185" t="s">
        <v>145</v>
      </c>
      <c r="B281" s="564"/>
      <c r="C281" s="171"/>
      <c r="D281" s="569"/>
      <c r="E281" s="569"/>
      <c r="F281" s="569"/>
      <c r="G281" s="569"/>
      <c r="H281" s="171"/>
      <c r="I281" s="569"/>
      <c r="J281" s="171"/>
      <c r="K281" s="569"/>
      <c r="L281" s="171"/>
      <c r="M281" s="564"/>
      <c r="N281" s="181"/>
      <c r="O281" s="171"/>
      <c r="P281" s="171"/>
      <c r="Q281" s="564"/>
      <c r="R281" s="169"/>
      <c r="S281" s="169"/>
      <c r="T281" s="169"/>
      <c r="U281" s="169"/>
      <c r="V281" s="169"/>
      <c r="W281" s="169"/>
      <c r="X281" s="169"/>
    </row>
    <row r="282" spans="1:24" ht="15.6" customHeight="1">
      <c r="A282" s="299" t="s">
        <v>146</v>
      </c>
      <c r="B282" s="684" t="s">
        <v>267</v>
      </c>
      <c r="C282" s="684"/>
      <c r="D282" s="684"/>
      <c r="E282" s="684"/>
      <c r="F282" s="684"/>
      <c r="G282" s="684"/>
      <c r="H282" s="684"/>
      <c r="I282" s="684"/>
      <c r="J282" s="684"/>
      <c r="K282" s="684"/>
      <c r="L282" s="171"/>
      <c r="M282" s="564"/>
      <c r="N282" s="181"/>
      <c r="O282" s="171"/>
      <c r="P282" s="171"/>
      <c r="Q282" s="564"/>
      <c r="R282" s="169"/>
      <c r="S282" s="169"/>
      <c r="T282" s="169"/>
      <c r="U282" s="169"/>
      <c r="V282" s="169"/>
      <c r="W282" s="169"/>
      <c r="X282" s="169"/>
    </row>
    <row r="283" spans="1:24" ht="15.6" customHeight="1">
      <c r="A283" s="299" t="s">
        <v>147</v>
      </c>
      <c r="B283" s="684" t="s">
        <v>268</v>
      </c>
      <c r="C283" s="684"/>
      <c r="D283" s="684"/>
      <c r="E283" s="684"/>
      <c r="F283" s="684"/>
      <c r="G283" s="684"/>
      <c r="H283" s="684"/>
      <c r="I283" s="684"/>
      <c r="J283" s="684"/>
      <c r="K283" s="684"/>
      <c r="L283" s="171"/>
      <c r="M283" s="564"/>
      <c r="N283" s="181"/>
      <c r="O283" s="171"/>
      <c r="P283" s="171"/>
      <c r="Q283" s="564"/>
      <c r="R283" s="169"/>
      <c r="S283" s="169"/>
      <c r="T283" s="169"/>
      <c r="U283" s="169"/>
      <c r="V283" s="169"/>
      <c r="W283" s="169"/>
      <c r="X283" s="169"/>
    </row>
    <row r="284" spans="1:24" ht="15.6" customHeight="1">
      <c r="A284" s="299" t="s">
        <v>148</v>
      </c>
      <c r="B284" s="684" t="s">
        <v>269</v>
      </c>
      <c r="C284" s="684"/>
      <c r="D284" s="684"/>
      <c r="E284" s="684"/>
      <c r="F284" s="684"/>
      <c r="G284" s="684"/>
      <c r="H284" s="684"/>
      <c r="I284" s="684"/>
      <c r="J284" s="684"/>
      <c r="K284" s="684"/>
      <c r="L284" s="171"/>
      <c r="M284" s="564"/>
      <c r="N284" s="181"/>
      <c r="O284" s="171"/>
      <c r="P284" s="171"/>
      <c r="Q284" s="564"/>
      <c r="R284" s="169"/>
      <c r="S284" s="169"/>
      <c r="T284" s="169"/>
      <c r="U284" s="169"/>
      <c r="V284" s="169"/>
      <c r="W284" s="169"/>
      <c r="X284" s="169"/>
    </row>
    <row r="285" spans="1:24" ht="15.6" customHeight="1">
      <c r="A285" s="299" t="s">
        <v>149</v>
      </c>
      <c r="B285" s="684" t="s">
        <v>269</v>
      </c>
      <c r="C285" s="684"/>
      <c r="D285" s="684"/>
      <c r="E285" s="684"/>
      <c r="F285" s="684"/>
      <c r="G285" s="684"/>
      <c r="H285" s="684"/>
      <c r="I285" s="684"/>
      <c r="J285" s="684"/>
      <c r="K285" s="684"/>
      <c r="L285" s="171"/>
      <c r="M285" s="564"/>
      <c r="N285" s="181"/>
      <c r="O285" s="171"/>
      <c r="P285" s="171"/>
      <c r="Q285" s="564"/>
      <c r="R285" s="169"/>
      <c r="S285" s="169"/>
      <c r="T285" s="169"/>
      <c r="U285" s="169"/>
      <c r="V285" s="169"/>
      <c r="W285" s="169"/>
      <c r="X285" s="169"/>
    </row>
    <row r="286" spans="1:24" ht="15.6" customHeight="1">
      <c r="A286" s="299" t="s">
        <v>150</v>
      </c>
      <c r="B286" s="684" t="s">
        <v>282</v>
      </c>
      <c r="C286" s="684"/>
      <c r="D286" s="684"/>
      <c r="E286" s="684"/>
      <c r="F286" s="684"/>
      <c r="G286" s="684"/>
      <c r="H286" s="684"/>
      <c r="I286" s="684"/>
      <c r="J286" s="684"/>
      <c r="K286" s="684"/>
      <c r="L286" s="171"/>
      <c r="M286" s="564"/>
      <c r="N286" s="181"/>
      <c r="O286" s="171"/>
      <c r="P286" s="171"/>
      <c r="Q286" s="564"/>
      <c r="R286" s="169"/>
      <c r="S286" s="169"/>
      <c r="T286" s="169"/>
      <c r="U286" s="169"/>
      <c r="V286" s="169"/>
      <c r="W286" s="169"/>
      <c r="X286" s="169"/>
    </row>
    <row r="287" spans="1:24" ht="15.6" customHeight="1">
      <c r="A287" s="299" t="s">
        <v>151</v>
      </c>
      <c r="B287" s="683" t="s">
        <v>244</v>
      </c>
      <c r="C287" s="683"/>
      <c r="D287" s="683"/>
      <c r="E287" s="683"/>
      <c r="F287" s="683"/>
      <c r="G287" s="683"/>
      <c r="H287" s="683"/>
      <c r="I287" s="683"/>
      <c r="J287" s="683"/>
      <c r="K287" s="683"/>
      <c r="L287" s="171"/>
      <c r="M287" s="564"/>
      <c r="N287" s="181"/>
      <c r="O287" s="171"/>
      <c r="P287" s="171"/>
      <c r="Q287" s="564"/>
      <c r="R287" s="169"/>
      <c r="S287" s="169"/>
      <c r="T287" s="169"/>
      <c r="U287" s="169"/>
      <c r="V287" s="169"/>
      <c r="W287" s="169"/>
      <c r="X287" s="169"/>
    </row>
    <row r="288" spans="1:24">
      <c r="A288" s="299" t="s">
        <v>152</v>
      </c>
      <c r="B288" s="683" t="s">
        <v>182</v>
      </c>
      <c r="C288" s="683"/>
      <c r="D288" s="683"/>
      <c r="E288" s="683"/>
      <c r="F288" s="683"/>
      <c r="G288" s="683"/>
      <c r="H288" s="683"/>
      <c r="I288" s="683"/>
      <c r="J288" s="683"/>
      <c r="K288" s="683"/>
      <c r="L288" s="171"/>
      <c r="M288" s="564"/>
      <c r="N288" s="181"/>
      <c r="O288" s="171"/>
      <c r="P288" s="171"/>
      <c r="Q288" s="564"/>
      <c r="R288" s="169"/>
      <c r="S288" s="169"/>
      <c r="T288" s="169"/>
      <c r="U288" s="169"/>
      <c r="V288" s="169"/>
      <c r="W288" s="169"/>
      <c r="X288" s="169"/>
    </row>
    <row r="289" spans="1:24" ht="15.6" customHeight="1">
      <c r="A289" s="299" t="s">
        <v>153</v>
      </c>
      <c r="B289" s="683" t="s">
        <v>245</v>
      </c>
      <c r="C289" s="683"/>
      <c r="D289" s="683"/>
      <c r="E289" s="683"/>
      <c r="F289" s="683"/>
      <c r="G289" s="683"/>
      <c r="H289" s="683"/>
      <c r="I289" s="683"/>
      <c r="J289" s="683"/>
      <c r="K289" s="683"/>
      <c r="L289" s="171"/>
      <c r="M289" s="564"/>
      <c r="N289" s="181"/>
      <c r="O289" s="171"/>
      <c r="P289" s="171"/>
      <c r="Q289" s="564"/>
      <c r="R289" s="169"/>
      <c r="S289" s="169"/>
      <c r="T289" s="169"/>
      <c r="U289" s="169"/>
      <c r="V289" s="169"/>
      <c r="W289" s="169"/>
      <c r="X289" s="169"/>
    </row>
    <row r="290" spans="1:24" ht="15.6" customHeight="1">
      <c r="A290" s="299" t="s">
        <v>154</v>
      </c>
      <c r="B290" s="684" t="s">
        <v>246</v>
      </c>
      <c r="C290" s="684"/>
      <c r="D290" s="684"/>
      <c r="E290" s="684"/>
      <c r="F290" s="684"/>
      <c r="G290" s="684"/>
      <c r="H290" s="684"/>
      <c r="I290" s="684"/>
      <c r="J290" s="684"/>
      <c r="K290" s="684"/>
      <c r="L290" s="171"/>
      <c r="M290" s="564"/>
      <c r="N290" s="181"/>
      <c r="O290" s="171"/>
      <c r="P290" s="171"/>
      <c r="Q290" s="564"/>
      <c r="R290" s="169"/>
      <c r="S290" s="169"/>
      <c r="T290" s="169"/>
      <c r="U290" s="169"/>
      <c r="V290" s="169"/>
      <c r="W290" s="169"/>
      <c r="X290" s="169"/>
    </row>
    <row r="291" spans="1:24" ht="15.6" customHeight="1">
      <c r="A291" s="299" t="s">
        <v>155</v>
      </c>
      <c r="B291" s="683" t="s">
        <v>247</v>
      </c>
      <c r="C291" s="683"/>
      <c r="D291" s="683"/>
      <c r="E291" s="683"/>
      <c r="F291" s="683"/>
      <c r="G291" s="683"/>
      <c r="H291" s="683"/>
      <c r="I291" s="683"/>
      <c r="J291" s="683"/>
      <c r="K291" s="683"/>
      <c r="L291" s="171"/>
      <c r="M291" s="564"/>
      <c r="N291" s="181"/>
      <c r="O291" s="170"/>
      <c r="P291" s="171"/>
      <c r="Q291" s="564"/>
      <c r="R291" s="169"/>
      <c r="S291" s="169"/>
      <c r="T291" s="169"/>
      <c r="U291" s="169"/>
      <c r="V291" s="169"/>
      <c r="W291" s="169"/>
      <c r="X291" s="169"/>
    </row>
    <row r="292" spans="1:24" ht="15.6" customHeight="1">
      <c r="A292" s="299" t="s">
        <v>156</v>
      </c>
      <c r="B292" s="683" t="s">
        <v>248</v>
      </c>
      <c r="C292" s="683"/>
      <c r="D292" s="683"/>
      <c r="E292" s="683"/>
      <c r="F292" s="683"/>
      <c r="G292" s="683"/>
      <c r="H292" s="683"/>
      <c r="I292" s="683"/>
      <c r="J292" s="683"/>
      <c r="K292" s="683"/>
      <c r="L292" s="171"/>
      <c r="M292" s="564"/>
      <c r="N292" s="181"/>
      <c r="O292" s="171"/>
      <c r="P292" s="171"/>
      <c r="Q292" s="564"/>
      <c r="R292" s="169"/>
      <c r="S292" s="169"/>
      <c r="T292" s="169"/>
      <c r="U292" s="169"/>
      <c r="V292" s="169"/>
      <c r="W292" s="169"/>
      <c r="X292" s="169"/>
    </row>
    <row r="293" spans="1:24">
      <c r="A293" s="299" t="s">
        <v>3</v>
      </c>
      <c r="B293" s="300" t="s">
        <v>243</v>
      </c>
      <c r="C293" s="562" t="s">
        <v>157</v>
      </c>
      <c r="D293" s="302">
        <v>0</v>
      </c>
      <c r="E293" s="562"/>
      <c r="F293" s="642"/>
      <c r="G293" s="642"/>
      <c r="H293" s="563"/>
      <c r="I293" s="642"/>
      <c r="J293" s="563"/>
      <c r="K293" s="642"/>
      <c r="L293" s="171"/>
      <c r="M293" s="564"/>
      <c r="N293" s="181"/>
      <c r="O293" s="171"/>
      <c r="P293" s="171"/>
      <c r="Q293" s="564"/>
      <c r="R293" s="169"/>
      <c r="S293" s="169"/>
      <c r="T293" s="169"/>
      <c r="U293" s="169"/>
      <c r="V293" s="169"/>
      <c r="W293" s="169"/>
      <c r="X293" s="169"/>
    </row>
    <row r="294" spans="1:24" ht="15.6" customHeight="1">
      <c r="A294" s="299"/>
      <c r="B294" s="562"/>
      <c r="C294" s="562" t="s">
        <v>158</v>
      </c>
      <c r="D294" s="302">
        <v>0</v>
      </c>
      <c r="E294" s="683" t="s">
        <v>159</v>
      </c>
      <c r="F294" s="683"/>
      <c r="G294" s="683"/>
      <c r="H294" s="683"/>
      <c r="I294" s="683"/>
      <c r="J294" s="683"/>
      <c r="K294" s="683"/>
      <c r="L294" s="564"/>
      <c r="M294" s="564"/>
      <c r="N294" s="181"/>
      <c r="O294" s="171"/>
      <c r="P294" s="171"/>
      <c r="Q294" s="564"/>
      <c r="R294" s="169"/>
      <c r="S294" s="169"/>
      <c r="T294" s="169"/>
      <c r="U294" s="169"/>
      <c r="V294" s="169"/>
      <c r="W294" s="169"/>
      <c r="X294" s="169"/>
    </row>
    <row r="295" spans="1:24" ht="15.6" customHeight="1">
      <c r="A295" s="299"/>
      <c r="B295" s="562"/>
      <c r="C295" s="562" t="s">
        <v>160</v>
      </c>
      <c r="D295" s="302">
        <v>0</v>
      </c>
      <c r="E295" s="683" t="s">
        <v>161</v>
      </c>
      <c r="F295" s="683"/>
      <c r="G295" s="683"/>
      <c r="H295" s="683"/>
      <c r="I295" s="683"/>
      <c r="J295" s="683"/>
      <c r="K295" s="683"/>
      <c r="L295" s="171"/>
      <c r="M295" s="564"/>
      <c r="N295" s="181"/>
      <c r="O295" s="171"/>
      <c r="P295" s="171"/>
      <c r="Q295" s="564"/>
      <c r="R295" s="169"/>
      <c r="S295" s="169"/>
      <c r="T295" s="169"/>
      <c r="U295" s="169"/>
      <c r="V295" s="169"/>
      <c r="W295" s="169"/>
      <c r="X295" s="169"/>
    </row>
    <row r="296" spans="1:24" ht="15.6" customHeight="1">
      <c r="A296" s="299" t="s">
        <v>162</v>
      </c>
      <c r="B296" s="683" t="s">
        <v>196</v>
      </c>
      <c r="C296" s="683"/>
      <c r="D296" s="683"/>
      <c r="E296" s="683"/>
      <c r="F296" s="683"/>
      <c r="G296" s="683"/>
      <c r="H296" s="683"/>
      <c r="I296" s="683"/>
      <c r="J296" s="683"/>
      <c r="K296" s="683"/>
      <c r="L296" s="171"/>
      <c r="M296" s="564"/>
      <c r="N296" s="181"/>
      <c r="O296" s="171"/>
      <c r="P296" s="171"/>
      <c r="Q296" s="564"/>
      <c r="R296" s="169"/>
      <c r="S296" s="169"/>
      <c r="T296" s="169"/>
      <c r="U296" s="169"/>
      <c r="V296" s="169"/>
      <c r="W296" s="169"/>
      <c r="X296" s="169"/>
    </row>
    <row r="297" spans="1:24" ht="15.6" customHeight="1">
      <c r="A297" s="299" t="s">
        <v>163</v>
      </c>
      <c r="B297" s="683" t="s">
        <v>300</v>
      </c>
      <c r="C297" s="683"/>
      <c r="D297" s="683"/>
      <c r="E297" s="683"/>
      <c r="F297" s="683"/>
      <c r="G297" s="683"/>
      <c r="H297" s="683"/>
      <c r="I297" s="683"/>
      <c r="J297" s="683"/>
      <c r="K297" s="683"/>
      <c r="L297" s="305"/>
      <c r="M297" s="564"/>
      <c r="N297" s="181"/>
      <c r="O297" s="171"/>
      <c r="P297" s="171"/>
      <c r="Q297" s="564"/>
      <c r="R297" s="169"/>
      <c r="S297" s="169"/>
      <c r="T297" s="169"/>
      <c r="U297" s="169"/>
      <c r="V297" s="169"/>
      <c r="W297" s="169"/>
      <c r="X297" s="169"/>
    </row>
    <row r="298" spans="1:24" ht="15.6" customHeight="1">
      <c r="A298" s="299" t="s">
        <v>164</v>
      </c>
      <c r="B298" s="683" t="s">
        <v>265</v>
      </c>
      <c r="C298" s="683"/>
      <c r="D298" s="683"/>
      <c r="E298" s="683"/>
      <c r="F298" s="683"/>
      <c r="G298" s="683"/>
      <c r="H298" s="683"/>
      <c r="I298" s="683"/>
      <c r="J298" s="683"/>
      <c r="K298" s="683"/>
      <c r="L298" s="171"/>
      <c r="M298" s="564"/>
      <c r="N298" s="181"/>
      <c r="O298" s="171"/>
      <c r="P298" s="171"/>
      <c r="Q298" s="564"/>
      <c r="R298" s="169"/>
      <c r="S298" s="169"/>
      <c r="T298" s="169"/>
      <c r="U298" s="169"/>
      <c r="V298" s="169"/>
      <c r="W298" s="169"/>
      <c r="X298" s="169"/>
    </row>
    <row r="299" spans="1:24">
      <c r="A299" s="299" t="s">
        <v>165</v>
      </c>
      <c r="B299" s="683" t="s">
        <v>183</v>
      </c>
      <c r="C299" s="683"/>
      <c r="D299" s="683"/>
      <c r="E299" s="683"/>
      <c r="F299" s="683"/>
      <c r="G299" s="683"/>
      <c r="H299" s="683"/>
      <c r="I299" s="683"/>
      <c r="J299" s="683"/>
      <c r="K299" s="683"/>
      <c r="L299" s="171"/>
      <c r="M299" s="564"/>
      <c r="N299" s="181"/>
      <c r="O299" s="170"/>
      <c r="P299" s="171"/>
      <c r="Q299" s="564"/>
      <c r="R299" s="169"/>
      <c r="S299" s="169"/>
      <c r="T299" s="169"/>
      <c r="U299" s="169"/>
      <c r="V299" s="169"/>
      <c r="W299" s="169"/>
      <c r="X299" s="169"/>
    </row>
    <row r="300" spans="1:24" ht="15.6" customHeight="1">
      <c r="A300" s="299" t="s">
        <v>166</v>
      </c>
      <c r="B300" s="684" t="s">
        <v>317</v>
      </c>
      <c r="C300" s="684"/>
      <c r="D300" s="684"/>
      <c r="E300" s="684"/>
      <c r="F300" s="684"/>
      <c r="G300" s="684"/>
      <c r="H300" s="684"/>
      <c r="I300" s="684"/>
      <c r="J300" s="684"/>
      <c r="K300" s="684"/>
      <c r="L300" s="171"/>
      <c r="M300" s="564"/>
      <c r="N300" s="181"/>
      <c r="O300" s="170"/>
      <c r="P300" s="171"/>
      <c r="Q300" s="564"/>
      <c r="R300" s="169"/>
      <c r="S300" s="169"/>
      <c r="T300" s="169"/>
      <c r="U300" s="169"/>
      <c r="V300" s="169"/>
      <c r="W300" s="169"/>
      <c r="X300" s="169"/>
    </row>
    <row r="301" spans="1:24" ht="15.6" customHeight="1">
      <c r="A301" s="299" t="s">
        <v>167</v>
      </c>
      <c r="B301" s="683" t="s">
        <v>249</v>
      </c>
      <c r="C301" s="683"/>
      <c r="D301" s="683"/>
      <c r="E301" s="683"/>
      <c r="F301" s="683"/>
      <c r="G301" s="683"/>
      <c r="H301" s="683"/>
      <c r="I301" s="683"/>
      <c r="J301" s="683"/>
      <c r="K301" s="683"/>
      <c r="L301" s="171"/>
      <c r="M301" s="564"/>
      <c r="N301" s="181"/>
      <c r="O301" s="171"/>
      <c r="P301" s="171"/>
      <c r="Q301" s="564"/>
      <c r="R301" s="169"/>
      <c r="S301" s="169"/>
      <c r="T301" s="169"/>
      <c r="U301" s="169"/>
      <c r="V301" s="169"/>
      <c r="W301" s="169"/>
      <c r="X301" s="169"/>
    </row>
    <row r="302" spans="1:24" ht="15.6" customHeight="1">
      <c r="A302" s="299" t="s">
        <v>168</v>
      </c>
      <c r="B302" s="683" t="s">
        <v>169</v>
      </c>
      <c r="C302" s="683"/>
      <c r="D302" s="683"/>
      <c r="E302" s="683"/>
      <c r="F302" s="683"/>
      <c r="G302" s="683"/>
      <c r="H302" s="683"/>
      <c r="I302" s="683"/>
      <c r="J302" s="683"/>
      <c r="K302" s="683"/>
      <c r="L302" s="171"/>
      <c r="M302" s="564"/>
      <c r="N302" s="181"/>
      <c r="O302" s="171"/>
      <c r="P302" s="171"/>
      <c r="Q302" s="564"/>
      <c r="R302" s="169"/>
      <c r="S302" s="169"/>
      <c r="T302" s="169"/>
      <c r="U302" s="169"/>
      <c r="V302" s="169"/>
      <c r="W302" s="169"/>
      <c r="X302" s="169"/>
    </row>
    <row r="303" spans="1:24" ht="15.6" customHeight="1">
      <c r="A303" s="299" t="s">
        <v>184</v>
      </c>
      <c r="B303" s="683" t="s">
        <v>301</v>
      </c>
      <c r="C303" s="683"/>
      <c r="D303" s="683"/>
      <c r="E303" s="683"/>
      <c r="F303" s="683"/>
      <c r="G303" s="683"/>
      <c r="H303" s="683"/>
      <c r="I303" s="683"/>
      <c r="J303" s="683"/>
      <c r="K303" s="683"/>
      <c r="L303" s="171"/>
      <c r="M303" s="564"/>
      <c r="N303" s="181"/>
      <c r="O303" s="171"/>
      <c r="P303" s="171"/>
      <c r="Q303" s="564"/>
      <c r="R303" s="169"/>
      <c r="S303" s="169"/>
      <c r="T303" s="169"/>
      <c r="U303" s="169"/>
      <c r="V303" s="169"/>
      <c r="W303" s="169"/>
      <c r="X303" s="169"/>
    </row>
    <row r="304" spans="1:24" ht="15.6" customHeight="1">
      <c r="A304" s="643" t="s">
        <v>185</v>
      </c>
      <c r="B304" s="683" t="s">
        <v>264</v>
      </c>
      <c r="C304" s="683"/>
      <c r="D304" s="683"/>
      <c r="E304" s="683"/>
      <c r="F304" s="683"/>
      <c r="G304" s="683"/>
      <c r="H304" s="683"/>
      <c r="I304" s="683"/>
      <c r="J304" s="683"/>
      <c r="K304" s="683"/>
      <c r="L304" s="171"/>
      <c r="M304" s="564"/>
      <c r="N304" s="181"/>
      <c r="O304" s="171"/>
      <c r="P304" s="171"/>
      <c r="Q304" s="564"/>
      <c r="R304" s="169"/>
      <c r="S304" s="169"/>
      <c r="T304" s="169"/>
      <c r="U304" s="169"/>
      <c r="V304" s="169"/>
      <c r="W304" s="169"/>
      <c r="X304" s="169"/>
    </row>
    <row r="305" spans="1:24" ht="15.6" customHeight="1">
      <c r="A305" s="643" t="s">
        <v>191</v>
      </c>
      <c r="B305" s="683" t="s">
        <v>290</v>
      </c>
      <c r="C305" s="683"/>
      <c r="D305" s="683"/>
      <c r="E305" s="683"/>
      <c r="F305" s="683"/>
      <c r="G305" s="683"/>
      <c r="H305" s="683"/>
      <c r="I305" s="683"/>
      <c r="J305" s="683"/>
      <c r="K305" s="683"/>
      <c r="L305" s="171"/>
      <c r="M305" s="564"/>
      <c r="N305" s="181"/>
      <c r="O305" s="171"/>
      <c r="P305" s="171"/>
      <c r="Q305" s="564"/>
      <c r="R305" s="169"/>
      <c r="S305" s="169"/>
      <c r="T305" s="169"/>
      <c r="U305" s="169"/>
      <c r="V305" s="169"/>
      <c r="W305" s="169"/>
      <c r="X305" s="169"/>
    </row>
    <row r="306" spans="1:24" ht="15.6" customHeight="1">
      <c r="A306" s="644" t="s">
        <v>193</v>
      </c>
      <c r="B306" s="683" t="s">
        <v>291</v>
      </c>
      <c r="C306" s="683"/>
      <c r="D306" s="683"/>
      <c r="E306" s="683"/>
      <c r="F306" s="683"/>
      <c r="G306" s="683"/>
      <c r="H306" s="683"/>
      <c r="I306" s="683"/>
      <c r="J306" s="683"/>
      <c r="K306" s="683"/>
      <c r="L306" s="171"/>
      <c r="M306" s="564"/>
      <c r="N306" s="599"/>
      <c r="O306" s="171"/>
      <c r="P306" s="171"/>
      <c r="Q306" s="564"/>
      <c r="R306" s="169"/>
      <c r="S306" s="169"/>
      <c r="T306" s="169"/>
      <c r="U306" s="169"/>
      <c r="V306" s="169"/>
      <c r="W306" s="169"/>
      <c r="X306" s="169"/>
    </row>
    <row r="307" spans="1:24" ht="15.6" customHeight="1">
      <c r="A307" s="644" t="s">
        <v>198</v>
      </c>
      <c r="B307" s="683" t="s">
        <v>296</v>
      </c>
      <c r="C307" s="683"/>
      <c r="D307" s="683"/>
      <c r="E307" s="683"/>
      <c r="F307" s="683"/>
      <c r="G307" s="683"/>
      <c r="H307" s="683"/>
      <c r="I307" s="683"/>
      <c r="J307" s="683"/>
      <c r="K307" s="683"/>
      <c r="L307" s="171"/>
      <c r="M307" s="564"/>
      <c r="N307" s="599"/>
      <c r="O307" s="171"/>
      <c r="P307" s="171"/>
      <c r="Q307" s="564"/>
      <c r="R307" s="169"/>
      <c r="S307" s="169"/>
      <c r="T307" s="169"/>
      <c r="U307" s="169"/>
      <c r="V307" s="169"/>
      <c r="W307" s="169"/>
      <c r="X307" s="169"/>
    </row>
    <row r="308" spans="1:24" s="232" customFormat="1" ht="15.6" customHeight="1">
      <c r="A308" s="643" t="s">
        <v>199</v>
      </c>
      <c r="B308" s="683" t="s">
        <v>297</v>
      </c>
      <c r="C308" s="683"/>
      <c r="D308" s="683"/>
      <c r="E308" s="683"/>
      <c r="F308" s="683"/>
      <c r="G308" s="683"/>
      <c r="H308" s="683"/>
      <c r="I308" s="683"/>
      <c r="J308" s="683"/>
      <c r="K308" s="683"/>
      <c r="L308" s="612"/>
      <c r="M308" s="602"/>
      <c r="N308" s="230"/>
      <c r="O308" s="612"/>
      <c r="P308" s="612"/>
      <c r="Q308" s="602"/>
      <c r="R308" s="169"/>
      <c r="S308" s="169"/>
      <c r="T308" s="169"/>
      <c r="U308" s="169"/>
      <c r="V308" s="169"/>
      <c r="W308" s="169"/>
      <c r="X308" s="169"/>
    </row>
    <row r="309" spans="1:24" s="253" customFormat="1" ht="15.6" customHeight="1">
      <c r="A309" s="644" t="s">
        <v>275</v>
      </c>
      <c r="B309" s="683" t="s">
        <v>298</v>
      </c>
      <c r="C309" s="683"/>
      <c r="D309" s="683"/>
      <c r="E309" s="683"/>
      <c r="F309" s="683"/>
      <c r="G309" s="683"/>
      <c r="H309" s="683"/>
      <c r="I309" s="683"/>
      <c r="J309" s="683"/>
      <c r="K309" s="683"/>
      <c r="L309" s="281"/>
      <c r="M309" s="613"/>
      <c r="N309" s="252"/>
      <c r="O309" s="281"/>
      <c r="P309" s="281"/>
      <c r="Q309" s="613"/>
      <c r="R309" s="169"/>
      <c r="S309" s="169"/>
      <c r="T309" s="169"/>
      <c r="U309" s="169"/>
      <c r="V309" s="169"/>
      <c r="W309" s="169"/>
      <c r="X309" s="169"/>
    </row>
    <row r="310" spans="1:24" s="253" customFormat="1" ht="15.6" customHeight="1">
      <c r="A310" s="643" t="s">
        <v>276</v>
      </c>
      <c r="B310" s="683" t="s">
        <v>299</v>
      </c>
      <c r="C310" s="683"/>
      <c r="D310" s="683"/>
      <c r="E310" s="683"/>
      <c r="F310" s="683"/>
      <c r="G310" s="683"/>
      <c r="H310" s="683"/>
      <c r="I310" s="683"/>
      <c r="J310" s="683"/>
      <c r="K310" s="683"/>
      <c r="L310" s="281"/>
      <c r="M310" s="613"/>
      <c r="N310" s="252"/>
      <c r="O310" s="281"/>
      <c r="P310" s="281"/>
      <c r="Q310" s="613"/>
      <c r="R310" s="169"/>
      <c r="S310" s="169"/>
      <c r="T310" s="169"/>
      <c r="U310" s="169"/>
      <c r="V310" s="169"/>
      <c r="W310" s="169"/>
      <c r="X310" s="169"/>
    </row>
    <row r="311" spans="1:24" s="253" customFormat="1">
      <c r="A311" s="643" t="s">
        <v>277</v>
      </c>
      <c r="B311" s="645" t="s">
        <v>278</v>
      </c>
      <c r="C311" s="309"/>
      <c r="D311" s="309"/>
      <c r="E311" s="309"/>
      <c r="F311" s="309"/>
      <c r="G311" s="309"/>
      <c r="H311" s="309"/>
      <c r="I311" s="309"/>
      <c r="J311" s="309"/>
      <c r="K311" s="309"/>
      <c r="L311" s="281"/>
      <c r="M311" s="613"/>
      <c r="N311" s="252"/>
      <c r="O311" s="281"/>
      <c r="P311" s="281"/>
      <c r="Q311" s="613"/>
      <c r="R311" s="169"/>
      <c r="S311" s="169"/>
      <c r="T311" s="169"/>
      <c r="U311" s="169"/>
      <c r="V311" s="169"/>
      <c r="W311" s="169"/>
      <c r="X311" s="169"/>
    </row>
    <row r="312" spans="1:24" s="253" customFormat="1">
      <c r="A312" s="643" t="s">
        <v>279</v>
      </c>
      <c r="B312" s="646" t="s">
        <v>280</v>
      </c>
      <c r="C312" s="309"/>
      <c r="D312" s="309"/>
      <c r="E312" s="309"/>
      <c r="F312" s="309"/>
      <c r="G312" s="309"/>
      <c r="H312" s="309"/>
      <c r="I312" s="309"/>
      <c r="J312" s="309"/>
      <c r="K312" s="309"/>
      <c r="L312" s="281"/>
      <c r="M312" s="613"/>
      <c r="N312" s="252"/>
      <c r="O312" s="281"/>
      <c r="P312" s="281"/>
      <c r="Q312" s="613"/>
      <c r="R312" s="169"/>
      <c r="S312" s="169"/>
      <c r="T312" s="169"/>
      <c r="U312" s="169"/>
      <c r="V312" s="169"/>
      <c r="W312" s="169"/>
      <c r="X312" s="169"/>
    </row>
    <row r="313" spans="1:24" s="253" customFormat="1">
      <c r="A313" s="647" t="s">
        <v>310</v>
      </c>
      <c r="B313" s="612" t="s">
        <v>312</v>
      </c>
      <c r="C313" s="564"/>
      <c r="D313" s="563"/>
      <c r="E313" s="563"/>
      <c r="F313" s="563"/>
      <c r="G313" s="563"/>
      <c r="H313" s="563"/>
      <c r="I313" s="563"/>
      <c r="J313" s="563"/>
      <c r="K313" s="563"/>
      <c r="L313" s="281"/>
      <c r="M313" s="613"/>
      <c r="N313" s="252"/>
      <c r="O313" s="281"/>
      <c r="P313" s="281"/>
      <c r="Q313" s="613"/>
      <c r="R313" s="169"/>
      <c r="S313" s="169"/>
      <c r="T313" s="169"/>
      <c r="U313" s="169"/>
      <c r="V313" s="169"/>
      <c r="W313" s="169"/>
      <c r="X313" s="169"/>
    </row>
    <row r="314" spans="1:24" s="253" customFormat="1">
      <c r="A314" s="647"/>
      <c r="B314" s="612" t="s">
        <v>313</v>
      </c>
      <c r="C314" s="564"/>
      <c r="D314" s="563"/>
      <c r="E314" s="563"/>
      <c r="F314" s="563"/>
      <c r="G314" s="563"/>
      <c r="H314" s="563"/>
      <c r="I314" s="563"/>
      <c r="J314" s="563"/>
      <c r="K314" s="563"/>
      <c r="L314" s="281"/>
      <c r="M314" s="613"/>
      <c r="N314" s="252"/>
      <c r="O314" s="281"/>
      <c r="P314" s="281"/>
      <c r="Q314" s="613"/>
      <c r="R314" s="169"/>
      <c r="S314" s="169"/>
      <c r="T314" s="169"/>
      <c r="U314" s="169"/>
      <c r="V314" s="169"/>
      <c r="W314" s="169"/>
      <c r="X314" s="169"/>
    </row>
    <row r="315" spans="1:24">
      <c r="A315" s="647" t="s">
        <v>311</v>
      </c>
      <c r="B315" s="612" t="s">
        <v>314</v>
      </c>
      <c r="C315" s="564"/>
      <c r="D315" s="171"/>
      <c r="E315" s="171"/>
      <c r="F315" s="171"/>
      <c r="G315" s="171"/>
      <c r="H315" s="171"/>
      <c r="I315" s="171"/>
      <c r="J315" s="171"/>
      <c r="K315" s="171"/>
      <c r="L315" s="564"/>
      <c r="M315" s="564"/>
      <c r="N315" s="181"/>
      <c r="O315" s="171"/>
      <c r="P315" s="171"/>
      <c r="Q315" s="564"/>
      <c r="R315" s="169"/>
      <c r="S315" s="169"/>
      <c r="T315" s="169"/>
      <c r="U315" s="169"/>
      <c r="V315" s="169"/>
      <c r="W315" s="169"/>
      <c r="X315" s="169"/>
    </row>
    <row r="316" spans="1:24">
      <c r="A316" s="647"/>
      <c r="B316" s="612" t="s">
        <v>315</v>
      </c>
      <c r="C316" s="564"/>
      <c r="D316" s="171"/>
      <c r="E316" s="171"/>
      <c r="F316" s="171"/>
      <c r="G316" s="171"/>
      <c r="H316" s="171"/>
      <c r="I316" s="171"/>
      <c r="J316" s="171"/>
      <c r="K316" s="171"/>
      <c r="L316" s="564"/>
      <c r="M316" s="564"/>
      <c r="N316" s="181"/>
      <c r="O316" s="171"/>
      <c r="P316" s="171"/>
      <c r="Q316" s="564"/>
      <c r="R316" s="169"/>
      <c r="S316" s="169"/>
      <c r="T316" s="169"/>
      <c r="U316" s="169"/>
      <c r="V316" s="169"/>
      <c r="W316" s="169"/>
      <c r="X316" s="169"/>
    </row>
    <row r="317" spans="1:24">
      <c r="A317" s="181"/>
      <c r="B317" s="171"/>
      <c r="C317" s="171"/>
      <c r="D317" s="171"/>
      <c r="E317" s="171"/>
      <c r="F317" s="171"/>
      <c r="G317" s="171"/>
      <c r="H317" s="171"/>
      <c r="I317" s="171"/>
      <c r="J317" s="171"/>
      <c r="K317" s="171"/>
      <c r="L317" s="564"/>
      <c r="M317" s="564"/>
      <c r="N317" s="181"/>
      <c r="O317" s="171"/>
      <c r="P317" s="171"/>
      <c r="Q317" s="564"/>
      <c r="R317" s="169"/>
      <c r="S317" s="169"/>
      <c r="T317" s="169"/>
      <c r="U317" s="169"/>
      <c r="V317" s="169"/>
      <c r="W317" s="169"/>
      <c r="X317" s="169"/>
    </row>
    <row r="318" spans="1:24">
      <c r="A318" s="181"/>
      <c r="B318" s="171"/>
      <c r="C318" s="171"/>
      <c r="D318" s="171"/>
      <c r="E318" s="171"/>
      <c r="F318" s="171"/>
      <c r="G318" s="171"/>
      <c r="H318" s="171"/>
      <c r="I318" s="171"/>
      <c r="J318" s="171"/>
      <c r="K318" s="171"/>
      <c r="L318" s="564"/>
      <c r="M318" s="564"/>
      <c r="N318" s="181"/>
      <c r="O318" s="171"/>
      <c r="P318" s="171"/>
      <c r="Q318" s="564"/>
      <c r="R318" s="169"/>
      <c r="S318" s="169"/>
      <c r="T318" s="169"/>
      <c r="U318" s="169"/>
      <c r="V318" s="169"/>
      <c r="W318" s="169"/>
      <c r="X318" s="169"/>
    </row>
    <row r="319" spans="1:24">
      <c r="A319" s="181"/>
      <c r="B319" s="171"/>
      <c r="C319" s="171"/>
      <c r="D319" s="171"/>
      <c r="E319" s="171"/>
      <c r="F319" s="171"/>
      <c r="G319" s="171"/>
      <c r="H319" s="171"/>
      <c r="I319" s="171"/>
      <c r="J319" s="171"/>
      <c r="K319" s="171"/>
      <c r="L319" s="564"/>
      <c r="M319" s="564"/>
      <c r="N319" s="181"/>
      <c r="O319" s="171"/>
      <c r="P319" s="171"/>
      <c r="Q319" s="564"/>
      <c r="R319" s="169"/>
      <c r="S319" s="169"/>
      <c r="T319" s="169"/>
      <c r="U319" s="169"/>
      <c r="V319" s="169"/>
      <c r="W319" s="169"/>
      <c r="X319" s="169"/>
    </row>
    <row r="320" spans="1:24">
      <c r="A320" s="181"/>
      <c r="B320" s="312"/>
      <c r="C320" s="171"/>
      <c r="D320" s="171"/>
      <c r="E320" s="171"/>
      <c r="F320" s="171"/>
      <c r="G320" s="171"/>
      <c r="H320" s="171"/>
      <c r="I320" s="171"/>
      <c r="J320" s="171"/>
      <c r="K320" s="171"/>
      <c r="L320" s="564"/>
      <c r="M320" s="564"/>
      <c r="N320" s="564"/>
      <c r="O320" s="171"/>
      <c r="P320" s="171"/>
      <c r="Q320" s="564"/>
      <c r="R320" s="169"/>
      <c r="S320" s="169"/>
      <c r="T320" s="169"/>
      <c r="U320" s="169"/>
      <c r="V320" s="169"/>
      <c r="W320" s="169"/>
      <c r="X320" s="169"/>
    </row>
    <row r="321" spans="1:24">
      <c r="A321" s="181"/>
      <c r="B321" s="171"/>
      <c r="C321" s="171"/>
      <c r="D321" s="171"/>
      <c r="E321" s="171"/>
      <c r="F321" s="171"/>
      <c r="G321" s="171"/>
      <c r="H321" s="171"/>
      <c r="I321" s="171"/>
      <c r="J321" s="171"/>
      <c r="K321" s="171"/>
      <c r="L321" s="564"/>
      <c r="M321" s="564"/>
      <c r="N321" s="181"/>
      <c r="O321" s="171"/>
      <c r="P321" s="171"/>
      <c r="Q321" s="564"/>
      <c r="R321" s="169"/>
      <c r="S321" s="169"/>
      <c r="T321" s="169"/>
      <c r="U321" s="169"/>
      <c r="V321" s="169"/>
      <c r="W321" s="169"/>
      <c r="X321" s="169"/>
    </row>
    <row r="322" spans="1:24">
      <c r="A322" s="181"/>
      <c r="B322" s="171"/>
      <c r="C322" s="171"/>
      <c r="D322" s="171"/>
      <c r="E322" s="171"/>
      <c r="F322" s="171"/>
      <c r="G322" s="171"/>
      <c r="H322" s="171"/>
      <c r="I322" s="171"/>
      <c r="J322" s="171"/>
      <c r="K322" s="171"/>
      <c r="L322" s="564"/>
      <c r="M322" s="564"/>
      <c r="N322" s="181"/>
      <c r="O322" s="171"/>
      <c r="P322" s="171"/>
      <c r="Q322" s="564"/>
      <c r="R322" s="169"/>
      <c r="S322" s="169"/>
      <c r="T322" s="169"/>
      <c r="U322" s="169"/>
      <c r="V322" s="169"/>
      <c r="W322" s="169"/>
      <c r="X322" s="169"/>
    </row>
    <row r="323" spans="1:24">
      <c r="A323" s="181"/>
      <c r="B323" s="171"/>
      <c r="C323" s="171"/>
      <c r="D323" s="171"/>
      <c r="E323" s="171"/>
      <c r="F323" s="171"/>
      <c r="G323" s="171"/>
      <c r="H323" s="171"/>
      <c r="I323" s="171"/>
      <c r="J323" s="171"/>
      <c r="K323" s="171"/>
      <c r="L323" s="564"/>
      <c r="M323" s="564"/>
      <c r="N323" s="181"/>
      <c r="O323" s="171"/>
      <c r="P323" s="171"/>
      <c r="Q323" s="564"/>
      <c r="R323" s="169"/>
      <c r="S323" s="169"/>
      <c r="T323" s="169"/>
      <c r="U323" s="169"/>
      <c r="V323" s="169"/>
      <c r="W323" s="169"/>
      <c r="X323" s="169"/>
    </row>
    <row r="324" spans="1:24">
      <c r="A324" s="181"/>
      <c r="B324" s="171"/>
      <c r="C324" s="171"/>
      <c r="D324" s="171"/>
      <c r="E324" s="171"/>
      <c r="F324" s="171"/>
      <c r="G324" s="171"/>
      <c r="H324" s="171"/>
      <c r="I324" s="171"/>
      <c r="J324" s="171"/>
      <c r="K324" s="171"/>
      <c r="L324" s="564"/>
      <c r="M324" s="564"/>
      <c r="N324" s="181"/>
      <c r="O324" s="171"/>
      <c r="P324" s="171"/>
      <c r="Q324" s="564"/>
      <c r="R324" s="169"/>
      <c r="S324" s="169"/>
      <c r="T324" s="169"/>
      <c r="U324" s="169"/>
      <c r="V324" s="169"/>
      <c r="W324" s="169"/>
      <c r="X324" s="169"/>
    </row>
    <row r="325" spans="1:24">
      <c r="A325" s="181"/>
      <c r="B325" s="171"/>
      <c r="C325" s="171"/>
      <c r="D325" s="171"/>
      <c r="E325" s="171"/>
      <c r="F325" s="171"/>
      <c r="G325" s="171"/>
      <c r="H325" s="171"/>
      <c r="I325" s="171"/>
      <c r="J325" s="171"/>
      <c r="K325" s="171"/>
      <c r="L325" s="564"/>
      <c r="M325" s="564"/>
      <c r="N325" s="181"/>
      <c r="O325" s="171"/>
      <c r="P325" s="171"/>
      <c r="Q325" s="564"/>
      <c r="R325" s="169"/>
      <c r="S325" s="169"/>
      <c r="T325" s="169"/>
      <c r="U325" s="169"/>
      <c r="V325" s="169"/>
      <c r="W325" s="169"/>
      <c r="X325" s="169"/>
    </row>
    <row r="326" spans="1:24">
      <c r="A326" s="181"/>
      <c r="B326" s="171"/>
      <c r="C326" s="171"/>
      <c r="D326" s="171"/>
      <c r="E326" s="171"/>
      <c r="F326" s="171"/>
      <c r="G326" s="171"/>
      <c r="H326" s="171"/>
      <c r="I326" s="171"/>
      <c r="J326" s="171"/>
      <c r="K326" s="171"/>
      <c r="L326" s="564"/>
      <c r="M326" s="564"/>
      <c r="N326" s="181"/>
      <c r="O326" s="171"/>
      <c r="P326" s="171"/>
      <c r="Q326" s="564"/>
      <c r="R326" s="169"/>
      <c r="S326" s="169"/>
      <c r="T326" s="169"/>
      <c r="U326" s="169"/>
      <c r="V326" s="169"/>
      <c r="W326" s="169"/>
      <c r="X326" s="169"/>
    </row>
    <row r="327" spans="1:24">
      <c r="A327" s="181"/>
      <c r="B327" s="171"/>
      <c r="C327" s="171"/>
      <c r="D327" s="171"/>
      <c r="E327" s="171"/>
      <c r="F327" s="171"/>
      <c r="G327" s="171"/>
      <c r="H327" s="171"/>
      <c r="I327" s="171"/>
      <c r="J327" s="171"/>
      <c r="K327" s="171"/>
      <c r="L327" s="564"/>
      <c r="M327" s="564"/>
      <c r="N327" s="181"/>
      <c r="O327" s="171"/>
      <c r="P327" s="171"/>
      <c r="Q327" s="564"/>
      <c r="R327" s="169"/>
      <c r="S327" s="169"/>
      <c r="T327" s="169"/>
      <c r="U327" s="169"/>
      <c r="V327" s="169"/>
      <c r="W327" s="169"/>
      <c r="X327" s="169"/>
    </row>
    <row r="328" spans="1:24">
      <c r="A328" s="181"/>
      <c r="B328" s="171"/>
      <c r="C328" s="171"/>
      <c r="D328" s="171"/>
      <c r="E328" s="171"/>
      <c r="F328" s="171"/>
      <c r="G328" s="171"/>
      <c r="H328" s="171"/>
      <c r="I328" s="171"/>
      <c r="J328" s="171"/>
      <c r="K328" s="171"/>
      <c r="L328" s="564"/>
      <c r="M328" s="564"/>
      <c r="N328" s="181"/>
      <c r="O328" s="171"/>
      <c r="P328" s="171"/>
      <c r="Q328" s="564"/>
      <c r="R328" s="169"/>
      <c r="S328" s="169"/>
      <c r="T328" s="169"/>
      <c r="U328" s="169"/>
      <c r="V328" s="169"/>
      <c r="W328" s="169"/>
      <c r="X328" s="169"/>
    </row>
    <row r="329" spans="1:24">
      <c r="A329" s="181"/>
      <c r="B329" s="171"/>
      <c r="C329" s="171"/>
      <c r="D329" s="171"/>
      <c r="E329" s="171"/>
      <c r="F329" s="171"/>
      <c r="G329" s="171"/>
      <c r="H329" s="171"/>
      <c r="I329" s="171"/>
      <c r="J329" s="171"/>
      <c r="K329" s="171"/>
      <c r="L329" s="564"/>
      <c r="M329" s="564"/>
      <c r="N329" s="181"/>
      <c r="O329" s="171"/>
      <c r="P329" s="171"/>
      <c r="Q329" s="564"/>
      <c r="R329" s="169"/>
      <c r="S329" s="169"/>
      <c r="T329" s="169"/>
      <c r="U329" s="169"/>
      <c r="V329" s="169"/>
      <c r="W329" s="169"/>
      <c r="X329" s="169"/>
    </row>
    <row r="330" spans="1:24">
      <c r="A330" s="564"/>
      <c r="B330" s="171"/>
      <c r="C330" s="171"/>
      <c r="D330" s="171"/>
      <c r="E330" s="171"/>
      <c r="F330" s="171"/>
      <c r="G330" s="171"/>
      <c r="H330" s="171"/>
      <c r="I330" s="171"/>
      <c r="J330" s="171"/>
      <c r="K330" s="171"/>
      <c r="L330" s="564"/>
      <c r="M330" s="564"/>
      <c r="N330" s="181"/>
      <c r="O330" s="171"/>
      <c r="P330" s="171"/>
      <c r="Q330" s="564"/>
      <c r="R330" s="169"/>
      <c r="S330" s="169"/>
      <c r="T330" s="169"/>
      <c r="U330" s="169"/>
      <c r="V330" s="169"/>
      <c r="W330" s="169"/>
      <c r="X330" s="169"/>
    </row>
    <row r="331" spans="1:24">
      <c r="A331" s="564"/>
      <c r="B331" s="171"/>
      <c r="C331" s="171"/>
      <c r="D331" s="171"/>
      <c r="E331" s="171"/>
      <c r="F331" s="171"/>
      <c r="G331" s="171"/>
      <c r="H331" s="171"/>
      <c r="I331" s="171"/>
      <c r="J331" s="171"/>
      <c r="K331" s="171"/>
      <c r="L331" s="564"/>
      <c r="M331" s="564"/>
      <c r="N331" s="181"/>
      <c r="O331" s="171"/>
      <c r="P331" s="171"/>
      <c r="Q331" s="564"/>
      <c r="R331" s="169"/>
      <c r="S331" s="169"/>
      <c r="T331" s="169"/>
      <c r="U331" s="169"/>
      <c r="V331" s="169"/>
      <c r="W331" s="169"/>
      <c r="X331" s="169"/>
    </row>
    <row r="332" spans="1:24">
      <c r="A332" s="564"/>
      <c r="B332" s="171"/>
      <c r="C332" s="171"/>
      <c r="D332" s="171"/>
      <c r="E332" s="171"/>
      <c r="F332" s="171"/>
      <c r="G332" s="171"/>
      <c r="H332" s="171"/>
      <c r="I332" s="171"/>
      <c r="J332" s="171"/>
      <c r="K332" s="171"/>
      <c r="L332" s="564"/>
      <c r="M332" s="564"/>
      <c r="N332" s="181"/>
      <c r="O332" s="171"/>
      <c r="P332" s="171"/>
      <c r="Q332" s="564"/>
      <c r="R332" s="169"/>
      <c r="S332" s="169"/>
      <c r="T332" s="169"/>
      <c r="U332" s="169"/>
      <c r="V332" s="169"/>
      <c r="W332" s="169"/>
      <c r="X332" s="169"/>
    </row>
    <row r="333" spans="1:24">
      <c r="A333" s="564"/>
      <c r="B333" s="171"/>
      <c r="C333" s="171"/>
      <c r="D333" s="171"/>
      <c r="E333" s="171"/>
      <c r="F333" s="171"/>
      <c r="G333" s="171"/>
      <c r="H333" s="171"/>
      <c r="I333" s="171"/>
      <c r="J333" s="171"/>
      <c r="K333" s="171"/>
      <c r="L333" s="564"/>
      <c r="M333" s="564"/>
      <c r="N333" s="171"/>
      <c r="O333" s="171"/>
      <c r="P333" s="171"/>
      <c r="Q333" s="564"/>
      <c r="R333" s="169"/>
      <c r="S333" s="169"/>
      <c r="T333" s="169"/>
      <c r="U333" s="169"/>
      <c r="V333" s="169"/>
      <c r="W333" s="169"/>
      <c r="X333" s="169"/>
    </row>
    <row r="334" spans="1:24">
      <c r="A334" s="564"/>
      <c r="B334" s="171"/>
      <c r="C334" s="171"/>
      <c r="D334" s="171"/>
      <c r="E334" s="171"/>
      <c r="F334" s="171"/>
      <c r="G334" s="171"/>
      <c r="H334" s="171"/>
      <c r="I334" s="171"/>
      <c r="J334" s="171"/>
      <c r="K334" s="171"/>
      <c r="L334" s="564"/>
      <c r="M334" s="564"/>
      <c r="N334" s="171"/>
      <c r="O334" s="171"/>
      <c r="P334" s="171"/>
      <c r="Q334" s="564"/>
      <c r="R334" s="169"/>
      <c r="S334" s="169"/>
      <c r="T334" s="169"/>
      <c r="U334" s="169"/>
      <c r="V334" s="169"/>
      <c r="W334" s="169"/>
      <c r="X334" s="169"/>
    </row>
    <row r="335" spans="1:24">
      <c r="A335" s="564"/>
      <c r="B335" s="171"/>
      <c r="C335" s="171"/>
      <c r="D335" s="171"/>
      <c r="E335" s="171"/>
      <c r="F335" s="171"/>
      <c r="G335" s="171"/>
      <c r="H335" s="171"/>
      <c r="I335" s="171"/>
      <c r="J335" s="171"/>
      <c r="K335" s="171"/>
      <c r="L335" s="564"/>
      <c r="M335" s="564"/>
      <c r="N335" s="171"/>
      <c r="O335" s="171"/>
      <c r="P335" s="171"/>
      <c r="Q335" s="564"/>
      <c r="R335" s="169"/>
      <c r="S335" s="169"/>
      <c r="T335" s="169"/>
      <c r="U335" s="169"/>
      <c r="V335" s="169"/>
      <c r="W335" s="169"/>
      <c r="X335" s="169"/>
    </row>
    <row r="336" spans="1:24">
      <c r="A336" s="564"/>
      <c r="B336" s="171"/>
      <c r="C336" s="171"/>
      <c r="D336" s="171"/>
      <c r="E336" s="171"/>
      <c r="F336" s="171"/>
      <c r="G336" s="171"/>
      <c r="H336" s="171"/>
      <c r="I336" s="171"/>
      <c r="J336" s="171"/>
      <c r="K336" s="171"/>
      <c r="L336" s="564"/>
      <c r="M336" s="564"/>
      <c r="N336" s="171"/>
      <c r="O336" s="171"/>
      <c r="P336" s="171"/>
      <c r="Q336" s="564"/>
      <c r="R336" s="169"/>
      <c r="S336" s="169"/>
      <c r="T336" s="169"/>
      <c r="U336" s="169"/>
      <c r="V336" s="169"/>
      <c r="W336" s="169"/>
      <c r="X336" s="169"/>
    </row>
    <row r="337" spans="1:24">
      <c r="A337" s="564"/>
      <c r="B337" s="171"/>
      <c r="C337" s="171"/>
      <c r="D337" s="171"/>
      <c r="E337" s="171"/>
      <c r="F337" s="171"/>
      <c r="G337" s="171"/>
      <c r="H337" s="171"/>
      <c r="I337" s="171"/>
      <c r="J337" s="171"/>
      <c r="K337" s="171"/>
      <c r="L337" s="564"/>
      <c r="M337" s="564"/>
      <c r="N337" s="171"/>
      <c r="O337" s="171"/>
      <c r="P337" s="171"/>
      <c r="Q337" s="564"/>
      <c r="R337" s="169"/>
      <c r="S337" s="169"/>
      <c r="T337" s="169"/>
      <c r="U337" s="169"/>
      <c r="V337" s="169"/>
      <c r="W337" s="169"/>
      <c r="X337" s="169"/>
    </row>
    <row r="338" spans="1:24">
      <c r="A338" s="564"/>
      <c r="B338" s="171"/>
      <c r="C338" s="171"/>
      <c r="D338" s="171"/>
      <c r="E338" s="171"/>
      <c r="F338" s="171"/>
      <c r="G338" s="171"/>
      <c r="H338" s="171"/>
      <c r="I338" s="171"/>
      <c r="J338" s="171"/>
      <c r="K338" s="171"/>
      <c r="L338" s="564"/>
      <c r="M338" s="564"/>
      <c r="N338" s="171"/>
      <c r="O338" s="171"/>
      <c r="P338" s="171"/>
      <c r="Q338" s="564"/>
      <c r="R338" s="169"/>
      <c r="S338" s="169"/>
      <c r="T338" s="169"/>
      <c r="U338" s="169"/>
      <c r="V338" s="169"/>
      <c r="W338" s="169"/>
      <c r="X338" s="169"/>
    </row>
    <row r="339" spans="1:24">
      <c r="A339" s="564"/>
      <c r="B339" s="564"/>
      <c r="C339" s="564"/>
      <c r="D339" s="564"/>
      <c r="E339" s="564"/>
      <c r="F339" s="564"/>
      <c r="G339" s="564"/>
      <c r="H339" s="564"/>
      <c r="I339" s="564"/>
      <c r="J339" s="171"/>
      <c r="K339" s="171"/>
      <c r="L339" s="564"/>
      <c r="M339" s="564"/>
      <c r="N339" s="171"/>
      <c r="O339" s="171"/>
      <c r="P339" s="171"/>
      <c r="Q339" s="564"/>
      <c r="R339" s="169"/>
      <c r="S339" s="169"/>
      <c r="T339" s="169"/>
      <c r="U339" s="169"/>
      <c r="V339" s="169"/>
      <c r="W339" s="169"/>
      <c r="X339" s="169"/>
    </row>
    <row r="340" spans="1:24">
      <c r="A340" s="564"/>
      <c r="B340" s="564"/>
      <c r="C340" s="564"/>
      <c r="D340" s="564"/>
      <c r="E340" s="564"/>
      <c r="F340" s="564"/>
      <c r="G340" s="564"/>
      <c r="H340" s="564"/>
      <c r="I340" s="564"/>
      <c r="J340" s="564"/>
      <c r="K340" s="564"/>
      <c r="L340" s="564"/>
      <c r="M340" s="564"/>
      <c r="N340" s="171"/>
      <c r="O340" s="171"/>
      <c r="P340" s="171"/>
      <c r="Q340" s="564"/>
    </row>
    <row r="341" spans="1:24">
      <c r="A341" s="564"/>
      <c r="B341" s="564"/>
      <c r="C341" s="564"/>
      <c r="D341" s="564"/>
      <c r="E341" s="564"/>
      <c r="F341" s="564"/>
      <c r="G341" s="564"/>
      <c r="H341" s="564"/>
      <c r="I341" s="564"/>
      <c r="J341" s="564"/>
      <c r="K341" s="564"/>
      <c r="L341" s="564"/>
      <c r="M341" s="564"/>
      <c r="N341" s="171"/>
      <c r="O341" s="171"/>
      <c r="P341" s="171"/>
      <c r="Q341" s="564"/>
    </row>
    <row r="342" spans="1:24">
      <c r="A342" s="564"/>
      <c r="B342" s="564"/>
      <c r="C342" s="564"/>
      <c r="D342" s="564"/>
      <c r="E342" s="564"/>
      <c r="F342" s="564"/>
      <c r="G342" s="564"/>
      <c r="H342" s="564"/>
      <c r="I342" s="564"/>
      <c r="J342" s="564"/>
      <c r="K342" s="564"/>
      <c r="L342" s="564"/>
      <c r="M342" s="564"/>
      <c r="N342" s="564"/>
      <c r="O342" s="564"/>
      <c r="P342" s="564"/>
      <c r="Q342" s="564"/>
    </row>
    <row r="343" spans="1:24">
      <c r="A343" s="564"/>
      <c r="B343" s="564"/>
      <c r="C343" s="564"/>
      <c r="D343" s="564"/>
      <c r="E343" s="564"/>
      <c r="F343" s="564"/>
      <c r="G343" s="564"/>
      <c r="H343" s="564"/>
      <c r="I343" s="564"/>
      <c r="J343" s="564"/>
      <c r="K343" s="564"/>
      <c r="L343" s="564"/>
      <c r="M343" s="564"/>
      <c r="N343" s="564"/>
      <c r="O343" s="564"/>
      <c r="P343" s="564"/>
      <c r="Q343" s="564"/>
    </row>
    <row r="344" spans="1:24">
      <c r="A344" s="564"/>
      <c r="B344" s="564"/>
      <c r="C344" s="564"/>
      <c r="D344" s="564"/>
      <c r="E344" s="564"/>
      <c r="F344" s="564"/>
      <c r="G344" s="564"/>
      <c r="H344" s="564"/>
      <c r="I344" s="564"/>
      <c r="J344" s="564"/>
      <c r="K344" s="564"/>
      <c r="L344" s="564"/>
      <c r="M344" s="564"/>
      <c r="N344" s="564"/>
      <c r="O344" s="564"/>
      <c r="P344" s="564"/>
      <c r="Q344" s="564"/>
    </row>
    <row r="345" spans="1:24">
      <c r="A345" s="564"/>
      <c r="B345" s="564"/>
      <c r="C345" s="564"/>
      <c r="D345" s="564"/>
      <c r="E345" s="564"/>
      <c r="F345" s="564"/>
      <c r="G345" s="564"/>
      <c r="H345" s="564"/>
      <c r="I345" s="564"/>
      <c r="J345" s="564"/>
      <c r="K345" s="564"/>
      <c r="L345" s="564"/>
      <c r="M345" s="564"/>
      <c r="N345" s="564"/>
      <c r="O345" s="564"/>
      <c r="P345" s="564"/>
      <c r="Q345" s="564"/>
    </row>
    <row r="346" spans="1:24">
      <c r="A346" s="564"/>
      <c r="B346" s="564"/>
      <c r="C346" s="564"/>
      <c r="D346" s="564"/>
      <c r="E346" s="564"/>
      <c r="F346" s="564"/>
      <c r="G346" s="564"/>
      <c r="H346" s="564"/>
      <c r="I346" s="564"/>
      <c r="J346" s="564"/>
      <c r="K346" s="564"/>
      <c r="L346" s="564"/>
      <c r="M346" s="564"/>
      <c r="N346" s="564"/>
      <c r="O346" s="564"/>
      <c r="P346" s="564"/>
      <c r="Q346" s="564"/>
    </row>
    <row r="347" spans="1:24">
      <c r="A347" s="564"/>
      <c r="B347" s="564"/>
      <c r="C347" s="564"/>
      <c r="D347" s="564"/>
      <c r="E347" s="564"/>
      <c r="F347" s="564"/>
      <c r="G347" s="564"/>
      <c r="H347" s="564"/>
      <c r="I347" s="564"/>
      <c r="J347" s="564"/>
      <c r="K347" s="564"/>
      <c r="L347" s="564"/>
      <c r="M347" s="564"/>
      <c r="N347" s="564"/>
      <c r="O347" s="564"/>
      <c r="P347" s="564"/>
      <c r="Q347" s="564"/>
    </row>
    <row r="348" spans="1:24">
      <c r="A348" s="564"/>
      <c r="B348" s="564"/>
      <c r="C348" s="564"/>
      <c r="D348" s="564"/>
      <c r="E348" s="564"/>
      <c r="F348" s="564"/>
      <c r="G348" s="564"/>
      <c r="H348" s="564"/>
      <c r="I348" s="564"/>
      <c r="J348" s="564"/>
      <c r="K348" s="564"/>
      <c r="L348" s="564"/>
      <c r="M348" s="564"/>
      <c r="N348" s="564"/>
      <c r="O348" s="564"/>
      <c r="P348" s="564"/>
      <c r="Q348" s="564"/>
    </row>
    <row r="349" spans="1:24">
      <c r="A349" s="564"/>
      <c r="B349" s="564"/>
      <c r="C349" s="564"/>
      <c r="D349" s="564"/>
      <c r="E349" s="564"/>
      <c r="F349" s="564"/>
      <c r="G349" s="564"/>
      <c r="H349" s="564"/>
      <c r="I349" s="564"/>
      <c r="J349" s="564"/>
      <c r="K349" s="564"/>
      <c r="L349" s="564"/>
      <c r="M349" s="564"/>
      <c r="N349" s="564"/>
      <c r="O349" s="564"/>
      <c r="P349" s="564"/>
      <c r="Q349" s="564"/>
    </row>
    <row r="350" spans="1:24">
      <c r="A350" s="564"/>
      <c r="B350" s="564"/>
      <c r="C350" s="564"/>
      <c r="D350" s="564"/>
      <c r="E350" s="564"/>
      <c r="F350" s="564"/>
      <c r="G350" s="564"/>
      <c r="H350" s="564"/>
      <c r="I350" s="564"/>
      <c r="J350" s="564"/>
      <c r="K350" s="564"/>
      <c r="L350" s="564"/>
      <c r="M350" s="564"/>
      <c r="N350" s="564"/>
      <c r="O350" s="564"/>
      <c r="P350" s="564"/>
      <c r="Q350" s="564"/>
    </row>
    <row r="351" spans="1:24">
      <c r="A351" s="564"/>
      <c r="B351" s="564"/>
      <c r="C351" s="564"/>
      <c r="D351" s="564"/>
      <c r="E351" s="564"/>
      <c r="F351" s="564"/>
      <c r="G351" s="564"/>
      <c r="H351" s="564"/>
      <c r="I351" s="564"/>
      <c r="J351" s="564"/>
      <c r="K351" s="564"/>
      <c r="L351" s="564"/>
      <c r="M351" s="564"/>
      <c r="N351" s="564"/>
      <c r="O351" s="564"/>
      <c r="P351" s="564"/>
      <c r="Q351" s="564"/>
    </row>
    <row r="352" spans="1:24">
      <c r="A352" s="564"/>
      <c r="B352" s="564"/>
      <c r="C352" s="564"/>
      <c r="D352" s="564"/>
      <c r="E352" s="564"/>
      <c r="F352" s="564"/>
      <c r="G352" s="564"/>
      <c r="H352" s="564"/>
      <c r="I352" s="564"/>
      <c r="J352" s="564"/>
      <c r="K352" s="564"/>
      <c r="L352" s="564"/>
      <c r="M352" s="564"/>
      <c r="N352" s="564"/>
      <c r="O352" s="564"/>
      <c r="P352" s="564"/>
      <c r="Q352" s="564"/>
    </row>
    <row r="353" spans="1:17">
      <c r="A353" s="564"/>
      <c r="B353" s="564"/>
      <c r="C353" s="564"/>
      <c r="D353" s="564"/>
      <c r="E353" s="564"/>
      <c r="F353" s="564"/>
      <c r="G353" s="564"/>
      <c r="H353" s="564"/>
      <c r="I353" s="564"/>
      <c r="J353" s="564"/>
      <c r="K353" s="564"/>
      <c r="L353" s="564"/>
      <c r="M353" s="564"/>
      <c r="N353" s="564"/>
      <c r="O353" s="564"/>
      <c r="P353" s="564"/>
      <c r="Q353" s="564"/>
    </row>
    <row r="354" spans="1:17">
      <c r="A354" s="564"/>
      <c r="B354" s="564"/>
      <c r="C354" s="564"/>
      <c r="D354" s="564"/>
      <c r="E354" s="564"/>
      <c r="F354" s="564"/>
      <c r="G354" s="564"/>
      <c r="H354" s="564"/>
      <c r="I354" s="564"/>
      <c r="J354" s="564"/>
      <c r="K354" s="564"/>
      <c r="L354" s="564"/>
      <c r="M354" s="564"/>
      <c r="N354" s="564"/>
      <c r="O354" s="564"/>
      <c r="P354" s="564"/>
      <c r="Q354" s="564"/>
    </row>
    <row r="355" spans="1:17">
      <c r="A355" s="564"/>
      <c r="B355" s="564"/>
      <c r="C355" s="564"/>
      <c r="D355" s="564"/>
      <c r="E355" s="564"/>
      <c r="F355" s="564"/>
      <c r="G355" s="564"/>
      <c r="H355" s="564"/>
      <c r="I355" s="564"/>
      <c r="J355" s="564"/>
      <c r="K355" s="564"/>
      <c r="L355" s="564"/>
      <c r="M355" s="564"/>
      <c r="N355" s="564"/>
      <c r="O355" s="564"/>
      <c r="P355" s="564"/>
      <c r="Q355" s="564"/>
    </row>
    <row r="356" spans="1:17">
      <c r="A356" s="564"/>
      <c r="B356" s="564"/>
      <c r="C356" s="564"/>
      <c r="D356" s="564"/>
      <c r="E356" s="564"/>
      <c r="F356" s="564"/>
      <c r="G356" s="564"/>
      <c r="H356" s="564"/>
      <c r="I356" s="564"/>
      <c r="J356" s="564"/>
      <c r="K356" s="564"/>
      <c r="L356" s="564"/>
      <c r="M356" s="564"/>
      <c r="N356" s="564"/>
      <c r="O356" s="564"/>
      <c r="P356" s="564"/>
      <c r="Q356" s="564"/>
    </row>
    <row r="357" spans="1:17">
      <c r="A357" s="564"/>
      <c r="B357" s="564"/>
      <c r="C357" s="564"/>
      <c r="D357" s="564"/>
      <c r="E357" s="564"/>
      <c r="F357" s="564"/>
      <c r="G357" s="564"/>
      <c r="H357" s="564"/>
      <c r="I357" s="564"/>
      <c r="J357" s="564"/>
      <c r="K357" s="564"/>
      <c r="L357" s="564"/>
      <c r="M357" s="564"/>
      <c r="N357" s="564"/>
      <c r="O357" s="564"/>
      <c r="P357" s="564"/>
      <c r="Q357" s="564"/>
    </row>
    <row r="358" spans="1:17">
      <c r="A358" s="564"/>
      <c r="B358" s="564"/>
      <c r="C358" s="564"/>
      <c r="D358" s="564"/>
      <c r="E358" s="564"/>
      <c r="F358" s="564"/>
      <c r="G358" s="564"/>
      <c r="H358" s="564"/>
      <c r="I358" s="564"/>
      <c r="J358" s="564"/>
      <c r="K358" s="564"/>
      <c r="L358" s="564"/>
      <c r="M358" s="564"/>
      <c r="N358" s="564"/>
      <c r="O358" s="564"/>
      <c r="P358" s="564"/>
      <c r="Q358" s="564"/>
    </row>
    <row r="359" spans="1:17">
      <c r="A359" s="564"/>
      <c r="B359" s="564"/>
      <c r="C359" s="564"/>
      <c r="D359" s="564"/>
      <c r="E359" s="564"/>
      <c r="F359" s="564"/>
      <c r="G359" s="564"/>
      <c r="H359" s="564"/>
      <c r="I359" s="564"/>
      <c r="J359" s="564"/>
      <c r="K359" s="564"/>
      <c r="L359" s="564"/>
      <c r="M359" s="564"/>
      <c r="N359" s="564"/>
      <c r="O359" s="564"/>
      <c r="P359" s="564"/>
      <c r="Q359" s="564"/>
    </row>
    <row r="360" spans="1:17">
      <c r="A360" s="564"/>
      <c r="B360" s="564"/>
      <c r="C360" s="564"/>
      <c r="D360" s="564"/>
      <c r="E360" s="564"/>
      <c r="F360" s="564"/>
      <c r="G360" s="564"/>
      <c r="H360" s="564"/>
      <c r="I360" s="564"/>
      <c r="J360" s="564"/>
      <c r="K360" s="564"/>
      <c r="L360" s="564"/>
      <c r="M360" s="564"/>
      <c r="N360" s="564"/>
      <c r="O360" s="564"/>
      <c r="P360" s="564"/>
      <c r="Q360" s="564"/>
    </row>
    <row r="361" spans="1:17">
      <c r="A361" s="564"/>
      <c r="B361" s="564"/>
      <c r="C361" s="564"/>
      <c r="D361" s="564"/>
      <c r="E361" s="564"/>
      <c r="F361" s="564"/>
      <c r="G361" s="564"/>
      <c r="H361" s="564"/>
      <c r="I361" s="564"/>
      <c r="J361" s="564"/>
      <c r="K361" s="564"/>
      <c r="L361" s="564"/>
      <c r="M361" s="564"/>
      <c r="N361" s="564"/>
      <c r="O361" s="564"/>
      <c r="P361" s="564"/>
      <c r="Q361" s="564"/>
    </row>
  </sheetData>
  <mergeCells count="30">
    <mergeCell ref="L223:Q223"/>
    <mergeCell ref="B292:K292"/>
    <mergeCell ref="C274:D274"/>
    <mergeCell ref="B282:K282"/>
    <mergeCell ref="B283:K283"/>
    <mergeCell ref="B284:K284"/>
    <mergeCell ref="B285:K285"/>
    <mergeCell ref="B286:K286"/>
    <mergeCell ref="B287:K287"/>
    <mergeCell ref="B288:K288"/>
    <mergeCell ref="B289:K289"/>
    <mergeCell ref="B290:K290"/>
    <mergeCell ref="B291:K291"/>
    <mergeCell ref="B305:K305"/>
    <mergeCell ref="E294:K294"/>
    <mergeCell ref="E295:K295"/>
    <mergeCell ref="B296:K296"/>
    <mergeCell ref="B297:K297"/>
    <mergeCell ref="B298:K298"/>
    <mergeCell ref="B299:K299"/>
    <mergeCell ref="B300:K300"/>
    <mergeCell ref="B301:K301"/>
    <mergeCell ref="B302:K302"/>
    <mergeCell ref="B303:K303"/>
    <mergeCell ref="B304:K304"/>
    <mergeCell ref="B306:K306"/>
    <mergeCell ref="B307:K307"/>
    <mergeCell ref="B308:K308"/>
    <mergeCell ref="B309:K309"/>
    <mergeCell ref="B310:K310"/>
  </mergeCells>
  <pageMargins left="0.7" right="0.7" top="0.75" bottom="0.75" header="0.3" footer="0.3"/>
  <pageSetup scale="58" orientation="portrait" r:id="rId1"/>
  <rowBreaks count="4" manualBreakCount="4">
    <brk id="71" max="10" man="1"/>
    <brk id="137" max="10" man="1"/>
    <brk id="204" max="10" man="1"/>
    <brk id="271" max="10" man="1"/>
  </rowBreaks>
</worksheet>
</file>

<file path=xl/worksheets/sheet3.xml><?xml version="1.0" encoding="utf-8"?>
<worksheet xmlns="http://schemas.openxmlformats.org/spreadsheetml/2006/main" xmlns:r="http://schemas.openxmlformats.org/officeDocument/2006/relationships">
  <dimension ref="A1:R341"/>
  <sheetViews>
    <sheetView topLeftCell="A180" zoomScale="80" zoomScaleNormal="80" workbookViewId="0">
      <selection activeCell="I196" sqref="I196"/>
    </sheetView>
  </sheetViews>
  <sheetFormatPr defaultColWidth="8.88671875" defaultRowHeight="15.75"/>
  <cols>
    <col min="1" max="1" width="6" style="167" customWidth="1"/>
    <col min="2" max="2" width="28.44140625" style="167" customWidth="1"/>
    <col min="3" max="3" width="32.5546875" style="167" customWidth="1"/>
    <col min="4" max="4" width="11.88671875" style="167" customWidth="1"/>
    <col min="5" max="5" width="4.88671875" style="167" customWidth="1"/>
    <col min="6" max="6" width="4.6640625" style="167" customWidth="1"/>
    <col min="7" max="7" width="8" style="167" customWidth="1"/>
    <col min="8" max="8" width="3.88671875" style="167" customWidth="1"/>
    <col min="9" max="9" width="10.88671875" style="167" customWidth="1"/>
    <col min="10" max="10" width="2.77734375" style="167" customWidth="1"/>
    <col min="11" max="11" width="9.21875" style="167" customWidth="1"/>
    <col min="12" max="12" width="8.88671875" style="167"/>
    <col min="13" max="13" width="9.6640625" style="167" customWidth="1"/>
    <col min="14" max="14" width="16.77734375" style="167" customWidth="1"/>
    <col min="15" max="15" width="10.6640625" style="167" customWidth="1"/>
    <col min="16" max="16" width="12.5546875" style="167" bestFit="1" customWidth="1"/>
    <col min="17" max="18" width="8.88671875" style="167"/>
    <col min="19" max="19" width="10.77734375" style="167" customWidth="1"/>
    <col min="20" max="256" width="8.88671875" style="167"/>
    <col min="257" max="257" width="6" style="167" customWidth="1"/>
    <col min="258" max="258" width="28.44140625" style="167" customWidth="1"/>
    <col min="259" max="259" width="32.5546875" style="167" customWidth="1"/>
    <col min="260" max="260" width="11.88671875" style="167" customWidth="1"/>
    <col min="261" max="261" width="4.88671875" style="167" customWidth="1"/>
    <col min="262" max="262" width="4.6640625" style="167" customWidth="1"/>
    <col min="263" max="263" width="8" style="167" customWidth="1"/>
    <col min="264" max="264" width="3.88671875" style="167" customWidth="1"/>
    <col min="265" max="265" width="10.88671875" style="167" customWidth="1"/>
    <col min="266" max="266" width="2.77734375" style="167" customWidth="1"/>
    <col min="267" max="267" width="9.21875" style="167" customWidth="1"/>
    <col min="268" max="269" width="8.88671875" style="167"/>
    <col min="270" max="270" width="16.77734375" style="167" customWidth="1"/>
    <col min="271" max="274" width="8.88671875" style="167"/>
    <col min="275" max="275" width="10.77734375" style="167" customWidth="1"/>
    <col min="276" max="512" width="8.88671875" style="167"/>
    <col min="513" max="513" width="6" style="167" customWidth="1"/>
    <col min="514" max="514" width="28.44140625" style="167" customWidth="1"/>
    <col min="515" max="515" width="32.5546875" style="167" customWidth="1"/>
    <col min="516" max="516" width="11.88671875" style="167" customWidth="1"/>
    <col min="517" max="517" width="4.88671875" style="167" customWidth="1"/>
    <col min="518" max="518" width="4.6640625" style="167" customWidth="1"/>
    <col min="519" max="519" width="8" style="167" customWidth="1"/>
    <col min="520" max="520" width="3.88671875" style="167" customWidth="1"/>
    <col min="521" max="521" width="10.88671875" style="167" customWidth="1"/>
    <col min="522" max="522" width="2.77734375" style="167" customWidth="1"/>
    <col min="523" max="523" width="9.21875" style="167" customWidth="1"/>
    <col min="524" max="525" width="8.88671875" style="167"/>
    <col min="526" max="526" width="16.77734375" style="167" customWidth="1"/>
    <col min="527" max="530" width="8.88671875" style="167"/>
    <col min="531" max="531" width="10.77734375" style="167" customWidth="1"/>
    <col min="532" max="768" width="8.88671875" style="167"/>
    <col min="769" max="769" width="6" style="167" customWidth="1"/>
    <col min="770" max="770" width="28.44140625" style="167" customWidth="1"/>
    <col min="771" max="771" width="32.5546875" style="167" customWidth="1"/>
    <col min="772" max="772" width="11.88671875" style="167" customWidth="1"/>
    <col min="773" max="773" width="4.88671875" style="167" customWidth="1"/>
    <col min="774" max="774" width="4.6640625" style="167" customWidth="1"/>
    <col min="775" max="775" width="8" style="167" customWidth="1"/>
    <col min="776" max="776" width="3.88671875" style="167" customWidth="1"/>
    <col min="777" max="777" width="10.88671875" style="167" customWidth="1"/>
    <col min="778" max="778" width="2.77734375" style="167" customWidth="1"/>
    <col min="779" max="779" width="9.21875" style="167" customWidth="1"/>
    <col min="780" max="781" width="8.88671875" style="167"/>
    <col min="782" max="782" width="16.77734375" style="167" customWidth="1"/>
    <col min="783" max="786" width="8.88671875" style="167"/>
    <col min="787" max="787" width="10.77734375" style="167" customWidth="1"/>
    <col min="788" max="1024" width="8.88671875" style="167"/>
    <col min="1025" max="1025" width="6" style="167" customWidth="1"/>
    <col min="1026" max="1026" width="28.44140625" style="167" customWidth="1"/>
    <col min="1027" max="1027" width="32.5546875" style="167" customWidth="1"/>
    <col min="1028" max="1028" width="11.88671875" style="167" customWidth="1"/>
    <col min="1029" max="1029" width="4.88671875" style="167" customWidth="1"/>
    <col min="1030" max="1030" width="4.6640625" style="167" customWidth="1"/>
    <col min="1031" max="1031" width="8" style="167" customWidth="1"/>
    <col min="1032" max="1032" width="3.88671875" style="167" customWidth="1"/>
    <col min="1033" max="1033" width="10.88671875" style="167" customWidth="1"/>
    <col min="1034" max="1034" width="2.77734375" style="167" customWidth="1"/>
    <col min="1035" max="1035" width="9.21875" style="167" customWidth="1"/>
    <col min="1036" max="1037" width="8.88671875" style="167"/>
    <col min="1038" max="1038" width="16.77734375" style="167" customWidth="1"/>
    <col min="1039" max="1042" width="8.88671875" style="167"/>
    <col min="1043" max="1043" width="10.77734375" style="167" customWidth="1"/>
    <col min="1044" max="1280" width="8.88671875" style="167"/>
    <col min="1281" max="1281" width="6" style="167" customWidth="1"/>
    <col min="1282" max="1282" width="28.44140625" style="167" customWidth="1"/>
    <col min="1283" max="1283" width="32.5546875" style="167" customWidth="1"/>
    <col min="1284" max="1284" width="11.88671875" style="167" customWidth="1"/>
    <col min="1285" max="1285" width="4.88671875" style="167" customWidth="1"/>
    <col min="1286" max="1286" width="4.6640625" style="167" customWidth="1"/>
    <col min="1287" max="1287" width="8" style="167" customWidth="1"/>
    <col min="1288" max="1288" width="3.88671875" style="167" customWidth="1"/>
    <col min="1289" max="1289" width="10.88671875" style="167" customWidth="1"/>
    <col min="1290" max="1290" width="2.77734375" style="167" customWidth="1"/>
    <col min="1291" max="1291" width="9.21875" style="167" customWidth="1"/>
    <col min="1292" max="1293" width="8.88671875" style="167"/>
    <col min="1294" max="1294" width="16.77734375" style="167" customWidth="1"/>
    <col min="1295" max="1298" width="8.88671875" style="167"/>
    <col min="1299" max="1299" width="10.77734375" style="167" customWidth="1"/>
    <col min="1300" max="1536" width="8.88671875" style="167"/>
    <col min="1537" max="1537" width="6" style="167" customWidth="1"/>
    <col min="1538" max="1538" width="28.44140625" style="167" customWidth="1"/>
    <col min="1539" max="1539" width="32.5546875" style="167" customWidth="1"/>
    <col min="1540" max="1540" width="11.88671875" style="167" customWidth="1"/>
    <col min="1541" max="1541" width="4.88671875" style="167" customWidth="1"/>
    <col min="1542" max="1542" width="4.6640625" style="167" customWidth="1"/>
    <col min="1543" max="1543" width="8" style="167" customWidth="1"/>
    <col min="1544" max="1544" width="3.88671875" style="167" customWidth="1"/>
    <col min="1545" max="1545" width="10.88671875" style="167" customWidth="1"/>
    <col min="1546" max="1546" width="2.77734375" style="167" customWidth="1"/>
    <col min="1547" max="1547" width="9.21875" style="167" customWidth="1"/>
    <col min="1548" max="1549" width="8.88671875" style="167"/>
    <col min="1550" max="1550" width="16.77734375" style="167" customWidth="1"/>
    <col min="1551" max="1554" width="8.88671875" style="167"/>
    <col min="1555" max="1555" width="10.77734375" style="167" customWidth="1"/>
    <col min="1556" max="1792" width="8.88671875" style="167"/>
    <col min="1793" max="1793" width="6" style="167" customWidth="1"/>
    <col min="1794" max="1794" width="28.44140625" style="167" customWidth="1"/>
    <col min="1795" max="1795" width="32.5546875" style="167" customWidth="1"/>
    <col min="1796" max="1796" width="11.88671875" style="167" customWidth="1"/>
    <col min="1797" max="1797" width="4.88671875" style="167" customWidth="1"/>
    <col min="1798" max="1798" width="4.6640625" style="167" customWidth="1"/>
    <col min="1799" max="1799" width="8" style="167" customWidth="1"/>
    <col min="1800" max="1800" width="3.88671875" style="167" customWidth="1"/>
    <col min="1801" max="1801" width="10.88671875" style="167" customWidth="1"/>
    <col min="1802" max="1802" width="2.77734375" style="167" customWidth="1"/>
    <col min="1803" max="1803" width="9.21875" style="167" customWidth="1"/>
    <col min="1804" max="1805" width="8.88671875" style="167"/>
    <col min="1806" max="1806" width="16.77734375" style="167" customWidth="1"/>
    <col min="1807" max="1810" width="8.88671875" style="167"/>
    <col min="1811" max="1811" width="10.77734375" style="167" customWidth="1"/>
    <col min="1812" max="2048" width="8.88671875" style="167"/>
    <col min="2049" max="2049" width="6" style="167" customWidth="1"/>
    <col min="2050" max="2050" width="28.44140625" style="167" customWidth="1"/>
    <col min="2051" max="2051" width="32.5546875" style="167" customWidth="1"/>
    <col min="2052" max="2052" width="11.88671875" style="167" customWidth="1"/>
    <col min="2053" max="2053" width="4.88671875" style="167" customWidth="1"/>
    <col min="2054" max="2054" width="4.6640625" style="167" customWidth="1"/>
    <col min="2055" max="2055" width="8" style="167" customWidth="1"/>
    <col min="2056" max="2056" width="3.88671875" style="167" customWidth="1"/>
    <col min="2057" max="2057" width="10.88671875" style="167" customWidth="1"/>
    <col min="2058" max="2058" width="2.77734375" style="167" customWidth="1"/>
    <col min="2059" max="2059" width="9.21875" style="167" customWidth="1"/>
    <col min="2060" max="2061" width="8.88671875" style="167"/>
    <col min="2062" max="2062" width="16.77734375" style="167" customWidth="1"/>
    <col min="2063" max="2066" width="8.88671875" style="167"/>
    <col min="2067" max="2067" width="10.77734375" style="167" customWidth="1"/>
    <col min="2068" max="2304" width="8.88671875" style="167"/>
    <col min="2305" max="2305" width="6" style="167" customWidth="1"/>
    <col min="2306" max="2306" width="28.44140625" style="167" customWidth="1"/>
    <col min="2307" max="2307" width="32.5546875" style="167" customWidth="1"/>
    <col min="2308" max="2308" width="11.88671875" style="167" customWidth="1"/>
    <col min="2309" max="2309" width="4.88671875" style="167" customWidth="1"/>
    <col min="2310" max="2310" width="4.6640625" style="167" customWidth="1"/>
    <col min="2311" max="2311" width="8" style="167" customWidth="1"/>
    <col min="2312" max="2312" width="3.88671875" style="167" customWidth="1"/>
    <col min="2313" max="2313" width="10.88671875" style="167" customWidth="1"/>
    <col min="2314" max="2314" width="2.77734375" style="167" customWidth="1"/>
    <col min="2315" max="2315" width="9.21875" style="167" customWidth="1"/>
    <col min="2316" max="2317" width="8.88671875" style="167"/>
    <col min="2318" max="2318" width="16.77734375" style="167" customWidth="1"/>
    <col min="2319" max="2322" width="8.88671875" style="167"/>
    <col min="2323" max="2323" width="10.77734375" style="167" customWidth="1"/>
    <col min="2324" max="2560" width="8.88671875" style="167"/>
    <col min="2561" max="2561" width="6" style="167" customWidth="1"/>
    <col min="2562" max="2562" width="28.44140625" style="167" customWidth="1"/>
    <col min="2563" max="2563" width="32.5546875" style="167" customWidth="1"/>
    <col min="2564" max="2564" width="11.88671875" style="167" customWidth="1"/>
    <col min="2565" max="2565" width="4.88671875" style="167" customWidth="1"/>
    <col min="2566" max="2566" width="4.6640625" style="167" customWidth="1"/>
    <col min="2567" max="2567" width="8" style="167" customWidth="1"/>
    <col min="2568" max="2568" width="3.88671875" style="167" customWidth="1"/>
    <col min="2569" max="2569" width="10.88671875" style="167" customWidth="1"/>
    <col min="2570" max="2570" width="2.77734375" style="167" customWidth="1"/>
    <col min="2571" max="2571" width="9.21875" style="167" customWidth="1"/>
    <col min="2572" max="2573" width="8.88671875" style="167"/>
    <col min="2574" max="2574" width="16.77734375" style="167" customWidth="1"/>
    <col min="2575" max="2578" width="8.88671875" style="167"/>
    <col min="2579" max="2579" width="10.77734375" style="167" customWidth="1"/>
    <col min="2580" max="2816" width="8.88671875" style="167"/>
    <col min="2817" max="2817" width="6" style="167" customWidth="1"/>
    <col min="2818" max="2818" width="28.44140625" style="167" customWidth="1"/>
    <col min="2819" max="2819" width="32.5546875" style="167" customWidth="1"/>
    <col min="2820" max="2820" width="11.88671875" style="167" customWidth="1"/>
    <col min="2821" max="2821" width="4.88671875" style="167" customWidth="1"/>
    <col min="2822" max="2822" width="4.6640625" style="167" customWidth="1"/>
    <col min="2823" max="2823" width="8" style="167" customWidth="1"/>
    <col min="2824" max="2824" width="3.88671875" style="167" customWidth="1"/>
    <col min="2825" max="2825" width="10.88671875" style="167" customWidth="1"/>
    <col min="2826" max="2826" width="2.77734375" style="167" customWidth="1"/>
    <col min="2827" max="2827" width="9.21875" style="167" customWidth="1"/>
    <col min="2828" max="2829" width="8.88671875" style="167"/>
    <col min="2830" max="2830" width="16.77734375" style="167" customWidth="1"/>
    <col min="2831" max="2834" width="8.88671875" style="167"/>
    <col min="2835" max="2835" width="10.77734375" style="167" customWidth="1"/>
    <col min="2836" max="3072" width="8.88671875" style="167"/>
    <col min="3073" max="3073" width="6" style="167" customWidth="1"/>
    <col min="3074" max="3074" width="28.44140625" style="167" customWidth="1"/>
    <col min="3075" max="3075" width="32.5546875" style="167" customWidth="1"/>
    <col min="3076" max="3076" width="11.88671875" style="167" customWidth="1"/>
    <col min="3077" max="3077" width="4.88671875" style="167" customWidth="1"/>
    <col min="3078" max="3078" width="4.6640625" style="167" customWidth="1"/>
    <col min="3079" max="3079" width="8" style="167" customWidth="1"/>
    <col min="3080" max="3080" width="3.88671875" style="167" customWidth="1"/>
    <col min="3081" max="3081" width="10.88671875" style="167" customWidth="1"/>
    <col min="3082" max="3082" width="2.77734375" style="167" customWidth="1"/>
    <col min="3083" max="3083" width="9.21875" style="167" customWidth="1"/>
    <col min="3084" max="3085" width="8.88671875" style="167"/>
    <col min="3086" max="3086" width="16.77734375" style="167" customWidth="1"/>
    <col min="3087" max="3090" width="8.88671875" style="167"/>
    <col min="3091" max="3091" width="10.77734375" style="167" customWidth="1"/>
    <col min="3092" max="3328" width="8.88671875" style="167"/>
    <col min="3329" max="3329" width="6" style="167" customWidth="1"/>
    <col min="3330" max="3330" width="28.44140625" style="167" customWidth="1"/>
    <col min="3331" max="3331" width="32.5546875" style="167" customWidth="1"/>
    <col min="3332" max="3332" width="11.88671875" style="167" customWidth="1"/>
    <col min="3333" max="3333" width="4.88671875" style="167" customWidth="1"/>
    <col min="3334" max="3334" width="4.6640625" style="167" customWidth="1"/>
    <col min="3335" max="3335" width="8" style="167" customWidth="1"/>
    <col min="3336" max="3336" width="3.88671875" style="167" customWidth="1"/>
    <col min="3337" max="3337" width="10.88671875" style="167" customWidth="1"/>
    <col min="3338" max="3338" width="2.77734375" style="167" customWidth="1"/>
    <col min="3339" max="3339" width="9.21875" style="167" customWidth="1"/>
    <col min="3340" max="3341" width="8.88671875" style="167"/>
    <col min="3342" max="3342" width="16.77734375" style="167" customWidth="1"/>
    <col min="3343" max="3346" width="8.88671875" style="167"/>
    <col min="3347" max="3347" width="10.77734375" style="167" customWidth="1"/>
    <col min="3348" max="3584" width="8.88671875" style="167"/>
    <col min="3585" max="3585" width="6" style="167" customWidth="1"/>
    <col min="3586" max="3586" width="28.44140625" style="167" customWidth="1"/>
    <col min="3587" max="3587" width="32.5546875" style="167" customWidth="1"/>
    <col min="3588" max="3588" width="11.88671875" style="167" customWidth="1"/>
    <col min="3589" max="3589" width="4.88671875" style="167" customWidth="1"/>
    <col min="3590" max="3590" width="4.6640625" style="167" customWidth="1"/>
    <col min="3591" max="3591" width="8" style="167" customWidth="1"/>
    <col min="3592" max="3592" width="3.88671875" style="167" customWidth="1"/>
    <col min="3593" max="3593" width="10.88671875" style="167" customWidth="1"/>
    <col min="3594" max="3594" width="2.77734375" style="167" customWidth="1"/>
    <col min="3595" max="3595" width="9.21875" style="167" customWidth="1"/>
    <col min="3596" max="3597" width="8.88671875" style="167"/>
    <col min="3598" max="3598" width="16.77734375" style="167" customWidth="1"/>
    <col min="3599" max="3602" width="8.88671875" style="167"/>
    <col min="3603" max="3603" width="10.77734375" style="167" customWidth="1"/>
    <col min="3604" max="3840" width="8.88671875" style="167"/>
    <col min="3841" max="3841" width="6" style="167" customWidth="1"/>
    <col min="3842" max="3842" width="28.44140625" style="167" customWidth="1"/>
    <col min="3843" max="3843" width="32.5546875" style="167" customWidth="1"/>
    <col min="3844" max="3844" width="11.88671875" style="167" customWidth="1"/>
    <col min="3845" max="3845" width="4.88671875" style="167" customWidth="1"/>
    <col min="3846" max="3846" width="4.6640625" style="167" customWidth="1"/>
    <col min="3847" max="3847" width="8" style="167" customWidth="1"/>
    <col min="3848" max="3848" width="3.88671875" style="167" customWidth="1"/>
    <col min="3849" max="3849" width="10.88671875" style="167" customWidth="1"/>
    <col min="3850" max="3850" width="2.77734375" style="167" customWidth="1"/>
    <col min="3851" max="3851" width="9.21875" style="167" customWidth="1"/>
    <col min="3852" max="3853" width="8.88671875" style="167"/>
    <col min="3854" max="3854" width="16.77734375" style="167" customWidth="1"/>
    <col min="3855" max="3858" width="8.88671875" style="167"/>
    <col min="3859" max="3859" width="10.77734375" style="167" customWidth="1"/>
    <col min="3860" max="4096" width="8.88671875" style="167"/>
    <col min="4097" max="4097" width="6" style="167" customWidth="1"/>
    <col min="4098" max="4098" width="28.44140625" style="167" customWidth="1"/>
    <col min="4099" max="4099" width="32.5546875" style="167" customWidth="1"/>
    <col min="4100" max="4100" width="11.88671875" style="167" customWidth="1"/>
    <col min="4101" max="4101" width="4.88671875" style="167" customWidth="1"/>
    <col min="4102" max="4102" width="4.6640625" style="167" customWidth="1"/>
    <col min="4103" max="4103" width="8" style="167" customWidth="1"/>
    <col min="4104" max="4104" width="3.88671875" style="167" customWidth="1"/>
    <col min="4105" max="4105" width="10.88671875" style="167" customWidth="1"/>
    <col min="4106" max="4106" width="2.77734375" style="167" customWidth="1"/>
    <col min="4107" max="4107" width="9.21875" style="167" customWidth="1"/>
    <col min="4108" max="4109" width="8.88671875" style="167"/>
    <col min="4110" max="4110" width="16.77734375" style="167" customWidth="1"/>
    <col min="4111" max="4114" width="8.88671875" style="167"/>
    <col min="4115" max="4115" width="10.77734375" style="167" customWidth="1"/>
    <col min="4116" max="4352" width="8.88671875" style="167"/>
    <col min="4353" max="4353" width="6" style="167" customWidth="1"/>
    <col min="4354" max="4354" width="28.44140625" style="167" customWidth="1"/>
    <col min="4355" max="4355" width="32.5546875" style="167" customWidth="1"/>
    <col min="4356" max="4356" width="11.88671875" style="167" customWidth="1"/>
    <col min="4357" max="4357" width="4.88671875" style="167" customWidth="1"/>
    <col min="4358" max="4358" width="4.6640625" style="167" customWidth="1"/>
    <col min="4359" max="4359" width="8" style="167" customWidth="1"/>
    <col min="4360" max="4360" width="3.88671875" style="167" customWidth="1"/>
    <col min="4361" max="4361" width="10.88671875" style="167" customWidth="1"/>
    <col min="4362" max="4362" width="2.77734375" style="167" customWidth="1"/>
    <col min="4363" max="4363" width="9.21875" style="167" customWidth="1"/>
    <col min="4364" max="4365" width="8.88671875" style="167"/>
    <col min="4366" max="4366" width="16.77734375" style="167" customWidth="1"/>
    <col min="4367" max="4370" width="8.88671875" style="167"/>
    <col min="4371" max="4371" width="10.77734375" style="167" customWidth="1"/>
    <col min="4372" max="4608" width="8.88671875" style="167"/>
    <col min="4609" max="4609" width="6" style="167" customWidth="1"/>
    <col min="4610" max="4610" width="28.44140625" style="167" customWidth="1"/>
    <col min="4611" max="4611" width="32.5546875" style="167" customWidth="1"/>
    <col min="4612" max="4612" width="11.88671875" style="167" customWidth="1"/>
    <col min="4613" max="4613" width="4.88671875" style="167" customWidth="1"/>
    <col min="4614" max="4614" width="4.6640625" style="167" customWidth="1"/>
    <col min="4615" max="4615" width="8" style="167" customWidth="1"/>
    <col min="4616" max="4616" width="3.88671875" style="167" customWidth="1"/>
    <col min="4617" max="4617" width="10.88671875" style="167" customWidth="1"/>
    <col min="4618" max="4618" width="2.77734375" style="167" customWidth="1"/>
    <col min="4619" max="4619" width="9.21875" style="167" customWidth="1"/>
    <col min="4620" max="4621" width="8.88671875" style="167"/>
    <col min="4622" max="4622" width="16.77734375" style="167" customWidth="1"/>
    <col min="4623" max="4626" width="8.88671875" style="167"/>
    <col min="4627" max="4627" width="10.77734375" style="167" customWidth="1"/>
    <col min="4628" max="4864" width="8.88671875" style="167"/>
    <col min="4865" max="4865" width="6" style="167" customWidth="1"/>
    <col min="4866" max="4866" width="28.44140625" style="167" customWidth="1"/>
    <col min="4867" max="4867" width="32.5546875" style="167" customWidth="1"/>
    <col min="4868" max="4868" width="11.88671875" style="167" customWidth="1"/>
    <col min="4869" max="4869" width="4.88671875" style="167" customWidth="1"/>
    <col min="4870" max="4870" width="4.6640625" style="167" customWidth="1"/>
    <col min="4871" max="4871" width="8" style="167" customWidth="1"/>
    <col min="4872" max="4872" width="3.88671875" style="167" customWidth="1"/>
    <col min="4873" max="4873" width="10.88671875" style="167" customWidth="1"/>
    <col min="4874" max="4874" width="2.77734375" style="167" customWidth="1"/>
    <col min="4875" max="4875" width="9.21875" style="167" customWidth="1"/>
    <col min="4876" max="4877" width="8.88671875" style="167"/>
    <col min="4878" max="4878" width="16.77734375" style="167" customWidth="1"/>
    <col min="4879" max="4882" width="8.88671875" style="167"/>
    <col min="4883" max="4883" width="10.77734375" style="167" customWidth="1"/>
    <col min="4884" max="5120" width="8.88671875" style="167"/>
    <col min="5121" max="5121" width="6" style="167" customWidth="1"/>
    <col min="5122" max="5122" width="28.44140625" style="167" customWidth="1"/>
    <col min="5123" max="5123" width="32.5546875" style="167" customWidth="1"/>
    <col min="5124" max="5124" width="11.88671875" style="167" customWidth="1"/>
    <col min="5125" max="5125" width="4.88671875" style="167" customWidth="1"/>
    <col min="5126" max="5126" width="4.6640625" style="167" customWidth="1"/>
    <col min="5127" max="5127" width="8" style="167" customWidth="1"/>
    <col min="5128" max="5128" width="3.88671875" style="167" customWidth="1"/>
    <col min="5129" max="5129" width="10.88671875" style="167" customWidth="1"/>
    <col min="5130" max="5130" width="2.77734375" style="167" customWidth="1"/>
    <col min="5131" max="5131" width="9.21875" style="167" customWidth="1"/>
    <col min="5132" max="5133" width="8.88671875" style="167"/>
    <col min="5134" max="5134" width="16.77734375" style="167" customWidth="1"/>
    <col min="5135" max="5138" width="8.88671875" style="167"/>
    <col min="5139" max="5139" width="10.77734375" style="167" customWidth="1"/>
    <col min="5140" max="5376" width="8.88671875" style="167"/>
    <col min="5377" max="5377" width="6" style="167" customWidth="1"/>
    <col min="5378" max="5378" width="28.44140625" style="167" customWidth="1"/>
    <col min="5379" max="5379" width="32.5546875" style="167" customWidth="1"/>
    <col min="5380" max="5380" width="11.88671875" style="167" customWidth="1"/>
    <col min="5381" max="5381" width="4.88671875" style="167" customWidth="1"/>
    <col min="5382" max="5382" width="4.6640625" style="167" customWidth="1"/>
    <col min="5383" max="5383" width="8" style="167" customWidth="1"/>
    <col min="5384" max="5384" width="3.88671875" style="167" customWidth="1"/>
    <col min="5385" max="5385" width="10.88671875" style="167" customWidth="1"/>
    <col min="5386" max="5386" width="2.77734375" style="167" customWidth="1"/>
    <col min="5387" max="5387" width="9.21875" style="167" customWidth="1"/>
    <col min="5388" max="5389" width="8.88671875" style="167"/>
    <col min="5390" max="5390" width="16.77734375" style="167" customWidth="1"/>
    <col min="5391" max="5394" width="8.88671875" style="167"/>
    <col min="5395" max="5395" width="10.77734375" style="167" customWidth="1"/>
    <col min="5396" max="5632" width="8.88671875" style="167"/>
    <col min="5633" max="5633" width="6" style="167" customWidth="1"/>
    <col min="5634" max="5634" width="28.44140625" style="167" customWidth="1"/>
    <col min="5635" max="5635" width="32.5546875" style="167" customWidth="1"/>
    <col min="5636" max="5636" width="11.88671875" style="167" customWidth="1"/>
    <col min="5637" max="5637" width="4.88671875" style="167" customWidth="1"/>
    <col min="5638" max="5638" width="4.6640625" style="167" customWidth="1"/>
    <col min="5639" max="5639" width="8" style="167" customWidth="1"/>
    <col min="5640" max="5640" width="3.88671875" style="167" customWidth="1"/>
    <col min="5641" max="5641" width="10.88671875" style="167" customWidth="1"/>
    <col min="5642" max="5642" width="2.77734375" style="167" customWidth="1"/>
    <col min="5643" max="5643" width="9.21875" style="167" customWidth="1"/>
    <col min="5644" max="5645" width="8.88671875" style="167"/>
    <col min="5646" max="5646" width="16.77734375" style="167" customWidth="1"/>
    <col min="5647" max="5650" width="8.88671875" style="167"/>
    <col min="5651" max="5651" width="10.77734375" style="167" customWidth="1"/>
    <col min="5652" max="5888" width="8.88671875" style="167"/>
    <col min="5889" max="5889" width="6" style="167" customWidth="1"/>
    <col min="5890" max="5890" width="28.44140625" style="167" customWidth="1"/>
    <col min="5891" max="5891" width="32.5546875" style="167" customWidth="1"/>
    <col min="5892" max="5892" width="11.88671875" style="167" customWidth="1"/>
    <col min="5893" max="5893" width="4.88671875" style="167" customWidth="1"/>
    <col min="5894" max="5894" width="4.6640625" style="167" customWidth="1"/>
    <col min="5895" max="5895" width="8" style="167" customWidth="1"/>
    <col min="5896" max="5896" width="3.88671875" style="167" customWidth="1"/>
    <col min="5897" max="5897" width="10.88671875" style="167" customWidth="1"/>
    <col min="5898" max="5898" width="2.77734375" style="167" customWidth="1"/>
    <col min="5899" max="5899" width="9.21875" style="167" customWidth="1"/>
    <col min="5900" max="5901" width="8.88671875" style="167"/>
    <col min="5902" max="5902" width="16.77734375" style="167" customWidth="1"/>
    <col min="5903" max="5906" width="8.88671875" style="167"/>
    <col min="5907" max="5907" width="10.77734375" style="167" customWidth="1"/>
    <col min="5908" max="6144" width="8.88671875" style="167"/>
    <col min="6145" max="6145" width="6" style="167" customWidth="1"/>
    <col min="6146" max="6146" width="28.44140625" style="167" customWidth="1"/>
    <col min="6147" max="6147" width="32.5546875" style="167" customWidth="1"/>
    <col min="6148" max="6148" width="11.88671875" style="167" customWidth="1"/>
    <col min="6149" max="6149" width="4.88671875" style="167" customWidth="1"/>
    <col min="6150" max="6150" width="4.6640625" style="167" customWidth="1"/>
    <col min="6151" max="6151" width="8" style="167" customWidth="1"/>
    <col min="6152" max="6152" width="3.88671875" style="167" customWidth="1"/>
    <col min="6153" max="6153" width="10.88671875" style="167" customWidth="1"/>
    <col min="6154" max="6154" width="2.77734375" style="167" customWidth="1"/>
    <col min="6155" max="6155" width="9.21875" style="167" customWidth="1"/>
    <col min="6156" max="6157" width="8.88671875" style="167"/>
    <col min="6158" max="6158" width="16.77734375" style="167" customWidth="1"/>
    <col min="6159" max="6162" width="8.88671875" style="167"/>
    <col min="6163" max="6163" width="10.77734375" style="167" customWidth="1"/>
    <col min="6164" max="6400" width="8.88671875" style="167"/>
    <col min="6401" max="6401" width="6" style="167" customWidth="1"/>
    <col min="6402" max="6402" width="28.44140625" style="167" customWidth="1"/>
    <col min="6403" max="6403" width="32.5546875" style="167" customWidth="1"/>
    <col min="6404" max="6404" width="11.88671875" style="167" customWidth="1"/>
    <col min="6405" max="6405" width="4.88671875" style="167" customWidth="1"/>
    <col min="6406" max="6406" width="4.6640625" style="167" customWidth="1"/>
    <col min="6407" max="6407" width="8" style="167" customWidth="1"/>
    <col min="6408" max="6408" width="3.88671875" style="167" customWidth="1"/>
    <col min="6409" max="6409" width="10.88671875" style="167" customWidth="1"/>
    <col min="6410" max="6410" width="2.77734375" style="167" customWidth="1"/>
    <col min="6411" max="6411" width="9.21875" style="167" customWidth="1"/>
    <col min="6412" max="6413" width="8.88671875" style="167"/>
    <col min="6414" max="6414" width="16.77734375" style="167" customWidth="1"/>
    <col min="6415" max="6418" width="8.88671875" style="167"/>
    <col min="6419" max="6419" width="10.77734375" style="167" customWidth="1"/>
    <col min="6420" max="6656" width="8.88671875" style="167"/>
    <col min="6657" max="6657" width="6" style="167" customWidth="1"/>
    <col min="6658" max="6658" width="28.44140625" style="167" customWidth="1"/>
    <col min="6659" max="6659" width="32.5546875" style="167" customWidth="1"/>
    <col min="6660" max="6660" width="11.88671875" style="167" customWidth="1"/>
    <col min="6661" max="6661" width="4.88671875" style="167" customWidth="1"/>
    <col min="6662" max="6662" width="4.6640625" style="167" customWidth="1"/>
    <col min="6663" max="6663" width="8" style="167" customWidth="1"/>
    <col min="6664" max="6664" width="3.88671875" style="167" customWidth="1"/>
    <col min="6665" max="6665" width="10.88671875" style="167" customWidth="1"/>
    <col min="6666" max="6666" width="2.77734375" style="167" customWidth="1"/>
    <col min="6667" max="6667" width="9.21875" style="167" customWidth="1"/>
    <col min="6668" max="6669" width="8.88671875" style="167"/>
    <col min="6670" max="6670" width="16.77734375" style="167" customWidth="1"/>
    <col min="6671" max="6674" width="8.88671875" style="167"/>
    <col min="6675" max="6675" width="10.77734375" style="167" customWidth="1"/>
    <col min="6676" max="6912" width="8.88671875" style="167"/>
    <col min="6913" max="6913" width="6" style="167" customWidth="1"/>
    <col min="6914" max="6914" width="28.44140625" style="167" customWidth="1"/>
    <col min="6915" max="6915" width="32.5546875" style="167" customWidth="1"/>
    <col min="6916" max="6916" width="11.88671875" style="167" customWidth="1"/>
    <col min="6917" max="6917" width="4.88671875" style="167" customWidth="1"/>
    <col min="6918" max="6918" width="4.6640625" style="167" customWidth="1"/>
    <col min="6919" max="6919" width="8" style="167" customWidth="1"/>
    <col min="6920" max="6920" width="3.88671875" style="167" customWidth="1"/>
    <col min="6921" max="6921" width="10.88671875" style="167" customWidth="1"/>
    <col min="6922" max="6922" width="2.77734375" style="167" customWidth="1"/>
    <col min="6923" max="6923" width="9.21875" style="167" customWidth="1"/>
    <col min="6924" max="6925" width="8.88671875" style="167"/>
    <col min="6926" max="6926" width="16.77734375" style="167" customWidth="1"/>
    <col min="6927" max="6930" width="8.88671875" style="167"/>
    <col min="6931" max="6931" width="10.77734375" style="167" customWidth="1"/>
    <col min="6932" max="7168" width="8.88671875" style="167"/>
    <col min="7169" max="7169" width="6" style="167" customWidth="1"/>
    <col min="7170" max="7170" width="28.44140625" style="167" customWidth="1"/>
    <col min="7171" max="7171" width="32.5546875" style="167" customWidth="1"/>
    <col min="7172" max="7172" width="11.88671875" style="167" customWidth="1"/>
    <col min="7173" max="7173" width="4.88671875" style="167" customWidth="1"/>
    <col min="7174" max="7174" width="4.6640625" style="167" customWidth="1"/>
    <col min="7175" max="7175" width="8" style="167" customWidth="1"/>
    <col min="7176" max="7176" width="3.88671875" style="167" customWidth="1"/>
    <col min="7177" max="7177" width="10.88671875" style="167" customWidth="1"/>
    <col min="7178" max="7178" width="2.77734375" style="167" customWidth="1"/>
    <col min="7179" max="7179" width="9.21875" style="167" customWidth="1"/>
    <col min="7180" max="7181" width="8.88671875" style="167"/>
    <col min="7182" max="7182" width="16.77734375" style="167" customWidth="1"/>
    <col min="7183" max="7186" width="8.88671875" style="167"/>
    <col min="7187" max="7187" width="10.77734375" style="167" customWidth="1"/>
    <col min="7188" max="7424" width="8.88671875" style="167"/>
    <col min="7425" max="7425" width="6" style="167" customWidth="1"/>
    <col min="7426" max="7426" width="28.44140625" style="167" customWidth="1"/>
    <col min="7427" max="7427" width="32.5546875" style="167" customWidth="1"/>
    <col min="7428" max="7428" width="11.88671875" style="167" customWidth="1"/>
    <col min="7429" max="7429" width="4.88671875" style="167" customWidth="1"/>
    <col min="7430" max="7430" width="4.6640625" style="167" customWidth="1"/>
    <col min="7431" max="7431" width="8" style="167" customWidth="1"/>
    <col min="7432" max="7432" width="3.88671875" style="167" customWidth="1"/>
    <col min="7433" max="7433" width="10.88671875" style="167" customWidth="1"/>
    <col min="7434" max="7434" width="2.77734375" style="167" customWidth="1"/>
    <col min="7435" max="7435" width="9.21875" style="167" customWidth="1"/>
    <col min="7436" max="7437" width="8.88671875" style="167"/>
    <col min="7438" max="7438" width="16.77734375" style="167" customWidth="1"/>
    <col min="7439" max="7442" width="8.88671875" style="167"/>
    <col min="7443" max="7443" width="10.77734375" style="167" customWidth="1"/>
    <col min="7444" max="7680" width="8.88671875" style="167"/>
    <col min="7681" max="7681" width="6" style="167" customWidth="1"/>
    <col min="7682" max="7682" width="28.44140625" style="167" customWidth="1"/>
    <col min="7683" max="7683" width="32.5546875" style="167" customWidth="1"/>
    <col min="7684" max="7684" width="11.88671875" style="167" customWidth="1"/>
    <col min="7685" max="7685" width="4.88671875" style="167" customWidth="1"/>
    <col min="7686" max="7686" width="4.6640625" style="167" customWidth="1"/>
    <col min="7687" max="7687" width="8" style="167" customWidth="1"/>
    <col min="7688" max="7688" width="3.88671875" style="167" customWidth="1"/>
    <col min="7689" max="7689" width="10.88671875" style="167" customWidth="1"/>
    <col min="7690" max="7690" width="2.77734375" style="167" customWidth="1"/>
    <col min="7691" max="7691" width="9.21875" style="167" customWidth="1"/>
    <col min="7692" max="7693" width="8.88671875" style="167"/>
    <col min="7694" max="7694" width="16.77734375" style="167" customWidth="1"/>
    <col min="7695" max="7698" width="8.88671875" style="167"/>
    <col min="7699" max="7699" width="10.77734375" style="167" customWidth="1"/>
    <col min="7700" max="7936" width="8.88671875" style="167"/>
    <col min="7937" max="7937" width="6" style="167" customWidth="1"/>
    <col min="7938" max="7938" width="28.44140625" style="167" customWidth="1"/>
    <col min="7939" max="7939" width="32.5546875" style="167" customWidth="1"/>
    <col min="7940" max="7940" width="11.88671875" style="167" customWidth="1"/>
    <col min="7941" max="7941" width="4.88671875" style="167" customWidth="1"/>
    <col min="7942" max="7942" width="4.6640625" style="167" customWidth="1"/>
    <col min="7943" max="7943" width="8" style="167" customWidth="1"/>
    <col min="7944" max="7944" width="3.88671875" style="167" customWidth="1"/>
    <col min="7945" max="7945" width="10.88671875" style="167" customWidth="1"/>
    <col min="7946" max="7946" width="2.77734375" style="167" customWidth="1"/>
    <col min="7947" max="7947" width="9.21875" style="167" customWidth="1"/>
    <col min="7948" max="7949" width="8.88671875" style="167"/>
    <col min="7950" max="7950" width="16.77734375" style="167" customWidth="1"/>
    <col min="7951" max="7954" width="8.88671875" style="167"/>
    <col min="7955" max="7955" width="10.77734375" style="167" customWidth="1"/>
    <col min="7956" max="8192" width="8.88671875" style="167"/>
    <col min="8193" max="8193" width="6" style="167" customWidth="1"/>
    <col min="8194" max="8194" width="28.44140625" style="167" customWidth="1"/>
    <col min="8195" max="8195" width="32.5546875" style="167" customWidth="1"/>
    <col min="8196" max="8196" width="11.88671875" style="167" customWidth="1"/>
    <col min="8197" max="8197" width="4.88671875" style="167" customWidth="1"/>
    <col min="8198" max="8198" width="4.6640625" style="167" customWidth="1"/>
    <col min="8199" max="8199" width="8" style="167" customWidth="1"/>
    <col min="8200" max="8200" width="3.88671875" style="167" customWidth="1"/>
    <col min="8201" max="8201" width="10.88671875" style="167" customWidth="1"/>
    <col min="8202" max="8202" width="2.77734375" style="167" customWidth="1"/>
    <col min="8203" max="8203" width="9.21875" style="167" customWidth="1"/>
    <col min="8204" max="8205" width="8.88671875" style="167"/>
    <col min="8206" max="8206" width="16.77734375" style="167" customWidth="1"/>
    <col min="8207" max="8210" width="8.88671875" style="167"/>
    <col min="8211" max="8211" width="10.77734375" style="167" customWidth="1"/>
    <col min="8212" max="8448" width="8.88671875" style="167"/>
    <col min="8449" max="8449" width="6" style="167" customWidth="1"/>
    <col min="8450" max="8450" width="28.44140625" style="167" customWidth="1"/>
    <col min="8451" max="8451" width="32.5546875" style="167" customWidth="1"/>
    <col min="8452" max="8452" width="11.88671875" style="167" customWidth="1"/>
    <col min="8453" max="8453" width="4.88671875" style="167" customWidth="1"/>
    <col min="8454" max="8454" width="4.6640625" style="167" customWidth="1"/>
    <col min="8455" max="8455" width="8" style="167" customWidth="1"/>
    <col min="8456" max="8456" width="3.88671875" style="167" customWidth="1"/>
    <col min="8457" max="8457" width="10.88671875" style="167" customWidth="1"/>
    <col min="8458" max="8458" width="2.77734375" style="167" customWidth="1"/>
    <col min="8459" max="8459" width="9.21875" style="167" customWidth="1"/>
    <col min="8460" max="8461" width="8.88671875" style="167"/>
    <col min="8462" max="8462" width="16.77734375" style="167" customWidth="1"/>
    <col min="8463" max="8466" width="8.88671875" style="167"/>
    <col min="8467" max="8467" width="10.77734375" style="167" customWidth="1"/>
    <col min="8468" max="8704" width="8.88671875" style="167"/>
    <col min="8705" max="8705" width="6" style="167" customWidth="1"/>
    <col min="8706" max="8706" width="28.44140625" style="167" customWidth="1"/>
    <col min="8707" max="8707" width="32.5546875" style="167" customWidth="1"/>
    <col min="8708" max="8708" width="11.88671875" style="167" customWidth="1"/>
    <col min="8709" max="8709" width="4.88671875" style="167" customWidth="1"/>
    <col min="8710" max="8710" width="4.6640625" style="167" customWidth="1"/>
    <col min="8711" max="8711" width="8" style="167" customWidth="1"/>
    <col min="8712" max="8712" width="3.88671875" style="167" customWidth="1"/>
    <col min="8713" max="8713" width="10.88671875" style="167" customWidth="1"/>
    <col min="8714" max="8714" width="2.77734375" style="167" customWidth="1"/>
    <col min="8715" max="8715" width="9.21875" style="167" customWidth="1"/>
    <col min="8716" max="8717" width="8.88671875" style="167"/>
    <col min="8718" max="8718" width="16.77734375" style="167" customWidth="1"/>
    <col min="8719" max="8722" width="8.88671875" style="167"/>
    <col min="8723" max="8723" width="10.77734375" style="167" customWidth="1"/>
    <col min="8724" max="8960" width="8.88671875" style="167"/>
    <col min="8961" max="8961" width="6" style="167" customWidth="1"/>
    <col min="8962" max="8962" width="28.44140625" style="167" customWidth="1"/>
    <col min="8963" max="8963" width="32.5546875" style="167" customWidth="1"/>
    <col min="8964" max="8964" width="11.88671875" style="167" customWidth="1"/>
    <col min="8965" max="8965" width="4.88671875" style="167" customWidth="1"/>
    <col min="8966" max="8966" width="4.6640625" style="167" customWidth="1"/>
    <col min="8967" max="8967" width="8" style="167" customWidth="1"/>
    <col min="8968" max="8968" width="3.88671875" style="167" customWidth="1"/>
    <col min="8969" max="8969" width="10.88671875" style="167" customWidth="1"/>
    <col min="8970" max="8970" width="2.77734375" style="167" customWidth="1"/>
    <col min="8971" max="8971" width="9.21875" style="167" customWidth="1"/>
    <col min="8972" max="8973" width="8.88671875" style="167"/>
    <col min="8974" max="8974" width="16.77734375" style="167" customWidth="1"/>
    <col min="8975" max="8978" width="8.88671875" style="167"/>
    <col min="8979" max="8979" width="10.77734375" style="167" customWidth="1"/>
    <col min="8980" max="9216" width="8.88671875" style="167"/>
    <col min="9217" max="9217" width="6" style="167" customWidth="1"/>
    <col min="9218" max="9218" width="28.44140625" style="167" customWidth="1"/>
    <col min="9219" max="9219" width="32.5546875" style="167" customWidth="1"/>
    <col min="9220" max="9220" width="11.88671875" style="167" customWidth="1"/>
    <col min="9221" max="9221" width="4.88671875" style="167" customWidth="1"/>
    <col min="9222" max="9222" width="4.6640625" style="167" customWidth="1"/>
    <col min="9223" max="9223" width="8" style="167" customWidth="1"/>
    <col min="9224" max="9224" width="3.88671875" style="167" customWidth="1"/>
    <col min="9225" max="9225" width="10.88671875" style="167" customWidth="1"/>
    <col min="9226" max="9226" width="2.77734375" style="167" customWidth="1"/>
    <col min="9227" max="9227" width="9.21875" style="167" customWidth="1"/>
    <col min="9228" max="9229" width="8.88671875" style="167"/>
    <col min="9230" max="9230" width="16.77734375" style="167" customWidth="1"/>
    <col min="9231" max="9234" width="8.88671875" style="167"/>
    <col min="9235" max="9235" width="10.77734375" style="167" customWidth="1"/>
    <col min="9236" max="9472" width="8.88671875" style="167"/>
    <col min="9473" max="9473" width="6" style="167" customWidth="1"/>
    <col min="9474" max="9474" width="28.44140625" style="167" customWidth="1"/>
    <col min="9475" max="9475" width="32.5546875" style="167" customWidth="1"/>
    <col min="9476" max="9476" width="11.88671875" style="167" customWidth="1"/>
    <col min="9477" max="9477" width="4.88671875" style="167" customWidth="1"/>
    <col min="9478" max="9478" width="4.6640625" style="167" customWidth="1"/>
    <col min="9479" max="9479" width="8" style="167" customWidth="1"/>
    <col min="9480" max="9480" width="3.88671875" style="167" customWidth="1"/>
    <col min="9481" max="9481" width="10.88671875" style="167" customWidth="1"/>
    <col min="9482" max="9482" width="2.77734375" style="167" customWidth="1"/>
    <col min="9483" max="9483" width="9.21875" style="167" customWidth="1"/>
    <col min="9484" max="9485" width="8.88671875" style="167"/>
    <col min="9486" max="9486" width="16.77734375" style="167" customWidth="1"/>
    <col min="9487" max="9490" width="8.88671875" style="167"/>
    <col min="9491" max="9491" width="10.77734375" style="167" customWidth="1"/>
    <col min="9492" max="9728" width="8.88671875" style="167"/>
    <col min="9729" max="9729" width="6" style="167" customWidth="1"/>
    <col min="9730" max="9730" width="28.44140625" style="167" customWidth="1"/>
    <col min="9731" max="9731" width="32.5546875" style="167" customWidth="1"/>
    <col min="9732" max="9732" width="11.88671875" style="167" customWidth="1"/>
    <col min="9733" max="9733" width="4.88671875" style="167" customWidth="1"/>
    <col min="9734" max="9734" width="4.6640625" style="167" customWidth="1"/>
    <col min="9735" max="9735" width="8" style="167" customWidth="1"/>
    <col min="9736" max="9736" width="3.88671875" style="167" customWidth="1"/>
    <col min="9737" max="9737" width="10.88671875" style="167" customWidth="1"/>
    <col min="9738" max="9738" width="2.77734375" style="167" customWidth="1"/>
    <col min="9739" max="9739" width="9.21875" style="167" customWidth="1"/>
    <col min="9740" max="9741" width="8.88671875" style="167"/>
    <col min="9742" max="9742" width="16.77734375" style="167" customWidth="1"/>
    <col min="9743" max="9746" width="8.88671875" style="167"/>
    <col min="9747" max="9747" width="10.77734375" style="167" customWidth="1"/>
    <col min="9748" max="9984" width="8.88671875" style="167"/>
    <col min="9985" max="9985" width="6" style="167" customWidth="1"/>
    <col min="9986" max="9986" width="28.44140625" style="167" customWidth="1"/>
    <col min="9987" max="9987" width="32.5546875" style="167" customWidth="1"/>
    <col min="9988" max="9988" width="11.88671875" style="167" customWidth="1"/>
    <col min="9989" max="9989" width="4.88671875" style="167" customWidth="1"/>
    <col min="9990" max="9990" width="4.6640625" style="167" customWidth="1"/>
    <col min="9991" max="9991" width="8" style="167" customWidth="1"/>
    <col min="9992" max="9992" width="3.88671875" style="167" customWidth="1"/>
    <col min="9993" max="9993" width="10.88671875" style="167" customWidth="1"/>
    <col min="9994" max="9994" width="2.77734375" style="167" customWidth="1"/>
    <col min="9995" max="9995" width="9.21875" style="167" customWidth="1"/>
    <col min="9996" max="9997" width="8.88671875" style="167"/>
    <col min="9998" max="9998" width="16.77734375" style="167" customWidth="1"/>
    <col min="9999" max="10002" width="8.88671875" style="167"/>
    <col min="10003" max="10003" width="10.77734375" style="167" customWidth="1"/>
    <col min="10004" max="10240" width="8.88671875" style="167"/>
    <col min="10241" max="10241" width="6" style="167" customWidth="1"/>
    <col min="10242" max="10242" width="28.44140625" style="167" customWidth="1"/>
    <col min="10243" max="10243" width="32.5546875" style="167" customWidth="1"/>
    <col min="10244" max="10244" width="11.88671875" style="167" customWidth="1"/>
    <col min="10245" max="10245" width="4.88671875" style="167" customWidth="1"/>
    <col min="10246" max="10246" width="4.6640625" style="167" customWidth="1"/>
    <col min="10247" max="10247" width="8" style="167" customWidth="1"/>
    <col min="10248" max="10248" width="3.88671875" style="167" customWidth="1"/>
    <col min="10249" max="10249" width="10.88671875" style="167" customWidth="1"/>
    <col min="10250" max="10250" width="2.77734375" style="167" customWidth="1"/>
    <col min="10251" max="10251" width="9.21875" style="167" customWidth="1"/>
    <col min="10252" max="10253" width="8.88671875" style="167"/>
    <col min="10254" max="10254" width="16.77734375" style="167" customWidth="1"/>
    <col min="10255" max="10258" width="8.88671875" style="167"/>
    <col min="10259" max="10259" width="10.77734375" style="167" customWidth="1"/>
    <col min="10260" max="10496" width="8.88671875" style="167"/>
    <col min="10497" max="10497" width="6" style="167" customWidth="1"/>
    <col min="10498" max="10498" width="28.44140625" style="167" customWidth="1"/>
    <col min="10499" max="10499" width="32.5546875" style="167" customWidth="1"/>
    <col min="10500" max="10500" width="11.88671875" style="167" customWidth="1"/>
    <col min="10501" max="10501" width="4.88671875" style="167" customWidth="1"/>
    <col min="10502" max="10502" width="4.6640625" style="167" customWidth="1"/>
    <col min="10503" max="10503" width="8" style="167" customWidth="1"/>
    <col min="10504" max="10504" width="3.88671875" style="167" customWidth="1"/>
    <col min="10505" max="10505" width="10.88671875" style="167" customWidth="1"/>
    <col min="10506" max="10506" width="2.77734375" style="167" customWidth="1"/>
    <col min="10507" max="10507" width="9.21875" style="167" customWidth="1"/>
    <col min="10508" max="10509" width="8.88671875" style="167"/>
    <col min="10510" max="10510" width="16.77734375" style="167" customWidth="1"/>
    <col min="10511" max="10514" width="8.88671875" style="167"/>
    <col min="10515" max="10515" width="10.77734375" style="167" customWidth="1"/>
    <col min="10516" max="10752" width="8.88671875" style="167"/>
    <col min="10753" max="10753" width="6" style="167" customWidth="1"/>
    <col min="10754" max="10754" width="28.44140625" style="167" customWidth="1"/>
    <col min="10755" max="10755" width="32.5546875" style="167" customWidth="1"/>
    <col min="10756" max="10756" width="11.88671875" style="167" customWidth="1"/>
    <col min="10757" max="10757" width="4.88671875" style="167" customWidth="1"/>
    <col min="10758" max="10758" width="4.6640625" style="167" customWidth="1"/>
    <col min="10759" max="10759" width="8" style="167" customWidth="1"/>
    <col min="10760" max="10760" width="3.88671875" style="167" customWidth="1"/>
    <col min="10761" max="10761" width="10.88671875" style="167" customWidth="1"/>
    <col min="10762" max="10762" width="2.77734375" style="167" customWidth="1"/>
    <col min="10763" max="10763" width="9.21875" style="167" customWidth="1"/>
    <col min="10764" max="10765" width="8.88671875" style="167"/>
    <col min="10766" max="10766" width="16.77734375" style="167" customWidth="1"/>
    <col min="10767" max="10770" width="8.88671875" style="167"/>
    <col min="10771" max="10771" width="10.77734375" style="167" customWidth="1"/>
    <col min="10772" max="11008" width="8.88671875" style="167"/>
    <col min="11009" max="11009" width="6" style="167" customWidth="1"/>
    <col min="11010" max="11010" width="28.44140625" style="167" customWidth="1"/>
    <col min="11011" max="11011" width="32.5546875" style="167" customWidth="1"/>
    <col min="11012" max="11012" width="11.88671875" style="167" customWidth="1"/>
    <col min="11013" max="11013" width="4.88671875" style="167" customWidth="1"/>
    <col min="11014" max="11014" width="4.6640625" style="167" customWidth="1"/>
    <col min="11015" max="11015" width="8" style="167" customWidth="1"/>
    <col min="11016" max="11016" width="3.88671875" style="167" customWidth="1"/>
    <col min="11017" max="11017" width="10.88671875" style="167" customWidth="1"/>
    <col min="11018" max="11018" width="2.77734375" style="167" customWidth="1"/>
    <col min="11019" max="11019" width="9.21875" style="167" customWidth="1"/>
    <col min="11020" max="11021" width="8.88671875" style="167"/>
    <col min="11022" max="11022" width="16.77734375" style="167" customWidth="1"/>
    <col min="11023" max="11026" width="8.88671875" style="167"/>
    <col min="11027" max="11027" width="10.77734375" style="167" customWidth="1"/>
    <col min="11028" max="11264" width="8.88671875" style="167"/>
    <col min="11265" max="11265" width="6" style="167" customWidth="1"/>
    <col min="11266" max="11266" width="28.44140625" style="167" customWidth="1"/>
    <col min="11267" max="11267" width="32.5546875" style="167" customWidth="1"/>
    <col min="11268" max="11268" width="11.88671875" style="167" customWidth="1"/>
    <col min="11269" max="11269" width="4.88671875" style="167" customWidth="1"/>
    <col min="11270" max="11270" width="4.6640625" style="167" customWidth="1"/>
    <col min="11271" max="11271" width="8" style="167" customWidth="1"/>
    <col min="11272" max="11272" width="3.88671875" style="167" customWidth="1"/>
    <col min="11273" max="11273" width="10.88671875" style="167" customWidth="1"/>
    <col min="11274" max="11274" width="2.77734375" style="167" customWidth="1"/>
    <col min="11275" max="11275" width="9.21875" style="167" customWidth="1"/>
    <col min="11276" max="11277" width="8.88671875" style="167"/>
    <col min="11278" max="11278" width="16.77734375" style="167" customWidth="1"/>
    <col min="11279" max="11282" width="8.88671875" style="167"/>
    <col min="11283" max="11283" width="10.77734375" style="167" customWidth="1"/>
    <col min="11284" max="11520" width="8.88671875" style="167"/>
    <col min="11521" max="11521" width="6" style="167" customWidth="1"/>
    <col min="11522" max="11522" width="28.44140625" style="167" customWidth="1"/>
    <col min="11523" max="11523" width="32.5546875" style="167" customWidth="1"/>
    <col min="11524" max="11524" width="11.88671875" style="167" customWidth="1"/>
    <col min="11525" max="11525" width="4.88671875" style="167" customWidth="1"/>
    <col min="11526" max="11526" width="4.6640625" style="167" customWidth="1"/>
    <col min="11527" max="11527" width="8" style="167" customWidth="1"/>
    <col min="11528" max="11528" width="3.88671875" style="167" customWidth="1"/>
    <col min="11529" max="11529" width="10.88671875" style="167" customWidth="1"/>
    <col min="11530" max="11530" width="2.77734375" style="167" customWidth="1"/>
    <col min="11531" max="11531" width="9.21875" style="167" customWidth="1"/>
    <col min="11532" max="11533" width="8.88671875" style="167"/>
    <col min="11534" max="11534" width="16.77734375" style="167" customWidth="1"/>
    <col min="11535" max="11538" width="8.88671875" style="167"/>
    <col min="11539" max="11539" width="10.77734375" style="167" customWidth="1"/>
    <col min="11540" max="11776" width="8.88671875" style="167"/>
    <col min="11777" max="11777" width="6" style="167" customWidth="1"/>
    <col min="11778" max="11778" width="28.44140625" style="167" customWidth="1"/>
    <col min="11779" max="11779" width="32.5546875" style="167" customWidth="1"/>
    <col min="11780" max="11780" width="11.88671875" style="167" customWidth="1"/>
    <col min="11781" max="11781" width="4.88671875" style="167" customWidth="1"/>
    <col min="11782" max="11782" width="4.6640625" style="167" customWidth="1"/>
    <col min="11783" max="11783" width="8" style="167" customWidth="1"/>
    <col min="11784" max="11784" width="3.88671875" style="167" customWidth="1"/>
    <col min="11785" max="11785" width="10.88671875" style="167" customWidth="1"/>
    <col min="11786" max="11786" width="2.77734375" style="167" customWidth="1"/>
    <col min="11787" max="11787" width="9.21875" style="167" customWidth="1"/>
    <col min="11788" max="11789" width="8.88671875" style="167"/>
    <col min="11790" max="11790" width="16.77734375" style="167" customWidth="1"/>
    <col min="11791" max="11794" width="8.88671875" style="167"/>
    <col min="11795" max="11795" width="10.77734375" style="167" customWidth="1"/>
    <col min="11796" max="12032" width="8.88671875" style="167"/>
    <col min="12033" max="12033" width="6" style="167" customWidth="1"/>
    <col min="12034" max="12034" width="28.44140625" style="167" customWidth="1"/>
    <col min="12035" max="12035" width="32.5546875" style="167" customWidth="1"/>
    <col min="12036" max="12036" width="11.88671875" style="167" customWidth="1"/>
    <col min="12037" max="12037" width="4.88671875" style="167" customWidth="1"/>
    <col min="12038" max="12038" width="4.6640625" style="167" customWidth="1"/>
    <col min="12039" max="12039" width="8" style="167" customWidth="1"/>
    <col min="12040" max="12040" width="3.88671875" style="167" customWidth="1"/>
    <col min="12041" max="12041" width="10.88671875" style="167" customWidth="1"/>
    <col min="12042" max="12042" width="2.77734375" style="167" customWidth="1"/>
    <col min="12043" max="12043" width="9.21875" style="167" customWidth="1"/>
    <col min="12044" max="12045" width="8.88671875" style="167"/>
    <col min="12046" max="12046" width="16.77734375" style="167" customWidth="1"/>
    <col min="12047" max="12050" width="8.88671875" style="167"/>
    <col min="12051" max="12051" width="10.77734375" style="167" customWidth="1"/>
    <col min="12052" max="12288" width="8.88671875" style="167"/>
    <col min="12289" max="12289" width="6" style="167" customWidth="1"/>
    <col min="12290" max="12290" width="28.44140625" style="167" customWidth="1"/>
    <col min="12291" max="12291" width="32.5546875" style="167" customWidth="1"/>
    <col min="12292" max="12292" width="11.88671875" style="167" customWidth="1"/>
    <col min="12293" max="12293" width="4.88671875" style="167" customWidth="1"/>
    <col min="12294" max="12294" width="4.6640625" style="167" customWidth="1"/>
    <col min="12295" max="12295" width="8" style="167" customWidth="1"/>
    <col min="12296" max="12296" width="3.88671875" style="167" customWidth="1"/>
    <col min="12297" max="12297" width="10.88671875" style="167" customWidth="1"/>
    <col min="12298" max="12298" width="2.77734375" style="167" customWidth="1"/>
    <col min="12299" max="12299" width="9.21875" style="167" customWidth="1"/>
    <col min="12300" max="12301" width="8.88671875" style="167"/>
    <col min="12302" max="12302" width="16.77734375" style="167" customWidth="1"/>
    <col min="12303" max="12306" width="8.88671875" style="167"/>
    <col min="12307" max="12307" width="10.77734375" style="167" customWidth="1"/>
    <col min="12308" max="12544" width="8.88671875" style="167"/>
    <col min="12545" max="12545" width="6" style="167" customWidth="1"/>
    <col min="12546" max="12546" width="28.44140625" style="167" customWidth="1"/>
    <col min="12547" max="12547" width="32.5546875" style="167" customWidth="1"/>
    <col min="12548" max="12548" width="11.88671875" style="167" customWidth="1"/>
    <col min="12549" max="12549" width="4.88671875" style="167" customWidth="1"/>
    <col min="12550" max="12550" width="4.6640625" style="167" customWidth="1"/>
    <col min="12551" max="12551" width="8" style="167" customWidth="1"/>
    <col min="12552" max="12552" width="3.88671875" style="167" customWidth="1"/>
    <col min="12553" max="12553" width="10.88671875" style="167" customWidth="1"/>
    <col min="12554" max="12554" width="2.77734375" style="167" customWidth="1"/>
    <col min="12555" max="12555" width="9.21875" style="167" customWidth="1"/>
    <col min="12556" max="12557" width="8.88671875" style="167"/>
    <col min="12558" max="12558" width="16.77734375" style="167" customWidth="1"/>
    <col min="12559" max="12562" width="8.88671875" style="167"/>
    <col min="12563" max="12563" width="10.77734375" style="167" customWidth="1"/>
    <col min="12564" max="12800" width="8.88671875" style="167"/>
    <col min="12801" max="12801" width="6" style="167" customWidth="1"/>
    <col min="12802" max="12802" width="28.44140625" style="167" customWidth="1"/>
    <col min="12803" max="12803" width="32.5546875" style="167" customWidth="1"/>
    <col min="12804" max="12804" width="11.88671875" style="167" customWidth="1"/>
    <col min="12805" max="12805" width="4.88671875" style="167" customWidth="1"/>
    <col min="12806" max="12806" width="4.6640625" style="167" customWidth="1"/>
    <col min="12807" max="12807" width="8" style="167" customWidth="1"/>
    <col min="12808" max="12808" width="3.88671875" style="167" customWidth="1"/>
    <col min="12809" max="12809" width="10.88671875" style="167" customWidth="1"/>
    <col min="12810" max="12810" width="2.77734375" style="167" customWidth="1"/>
    <col min="12811" max="12811" width="9.21875" style="167" customWidth="1"/>
    <col min="12812" max="12813" width="8.88671875" style="167"/>
    <col min="12814" max="12814" width="16.77734375" style="167" customWidth="1"/>
    <col min="12815" max="12818" width="8.88671875" style="167"/>
    <col min="12819" max="12819" width="10.77734375" style="167" customWidth="1"/>
    <col min="12820" max="13056" width="8.88671875" style="167"/>
    <col min="13057" max="13057" width="6" style="167" customWidth="1"/>
    <col min="13058" max="13058" width="28.44140625" style="167" customWidth="1"/>
    <col min="13059" max="13059" width="32.5546875" style="167" customWidth="1"/>
    <col min="13060" max="13060" width="11.88671875" style="167" customWidth="1"/>
    <col min="13061" max="13061" width="4.88671875" style="167" customWidth="1"/>
    <col min="13062" max="13062" width="4.6640625" style="167" customWidth="1"/>
    <col min="13063" max="13063" width="8" style="167" customWidth="1"/>
    <col min="13064" max="13064" width="3.88671875" style="167" customWidth="1"/>
    <col min="13065" max="13065" width="10.88671875" style="167" customWidth="1"/>
    <col min="13066" max="13066" width="2.77734375" style="167" customWidth="1"/>
    <col min="13067" max="13067" width="9.21875" style="167" customWidth="1"/>
    <col min="13068" max="13069" width="8.88671875" style="167"/>
    <col min="13070" max="13070" width="16.77734375" style="167" customWidth="1"/>
    <col min="13071" max="13074" width="8.88671875" style="167"/>
    <col min="13075" max="13075" width="10.77734375" style="167" customWidth="1"/>
    <col min="13076" max="13312" width="8.88671875" style="167"/>
    <col min="13313" max="13313" width="6" style="167" customWidth="1"/>
    <col min="13314" max="13314" width="28.44140625" style="167" customWidth="1"/>
    <col min="13315" max="13315" width="32.5546875" style="167" customWidth="1"/>
    <col min="13316" max="13316" width="11.88671875" style="167" customWidth="1"/>
    <col min="13317" max="13317" width="4.88671875" style="167" customWidth="1"/>
    <col min="13318" max="13318" width="4.6640625" style="167" customWidth="1"/>
    <col min="13319" max="13319" width="8" style="167" customWidth="1"/>
    <col min="13320" max="13320" width="3.88671875" style="167" customWidth="1"/>
    <col min="13321" max="13321" width="10.88671875" style="167" customWidth="1"/>
    <col min="13322" max="13322" width="2.77734375" style="167" customWidth="1"/>
    <col min="13323" max="13323" width="9.21875" style="167" customWidth="1"/>
    <col min="13324" max="13325" width="8.88671875" style="167"/>
    <col min="13326" max="13326" width="16.77734375" style="167" customWidth="1"/>
    <col min="13327" max="13330" width="8.88671875" style="167"/>
    <col min="13331" max="13331" width="10.77734375" style="167" customWidth="1"/>
    <col min="13332" max="13568" width="8.88671875" style="167"/>
    <col min="13569" max="13569" width="6" style="167" customWidth="1"/>
    <col min="13570" max="13570" width="28.44140625" style="167" customWidth="1"/>
    <col min="13571" max="13571" width="32.5546875" style="167" customWidth="1"/>
    <col min="13572" max="13572" width="11.88671875" style="167" customWidth="1"/>
    <col min="13573" max="13573" width="4.88671875" style="167" customWidth="1"/>
    <col min="13574" max="13574" width="4.6640625" style="167" customWidth="1"/>
    <col min="13575" max="13575" width="8" style="167" customWidth="1"/>
    <col min="13576" max="13576" width="3.88671875" style="167" customWidth="1"/>
    <col min="13577" max="13577" width="10.88671875" style="167" customWidth="1"/>
    <col min="13578" max="13578" width="2.77734375" style="167" customWidth="1"/>
    <col min="13579" max="13579" width="9.21875" style="167" customWidth="1"/>
    <col min="13580" max="13581" width="8.88671875" style="167"/>
    <col min="13582" max="13582" width="16.77734375" style="167" customWidth="1"/>
    <col min="13583" max="13586" width="8.88671875" style="167"/>
    <col min="13587" max="13587" width="10.77734375" style="167" customWidth="1"/>
    <col min="13588" max="13824" width="8.88671875" style="167"/>
    <col min="13825" max="13825" width="6" style="167" customWidth="1"/>
    <col min="13826" max="13826" width="28.44140625" style="167" customWidth="1"/>
    <col min="13827" max="13827" width="32.5546875" style="167" customWidth="1"/>
    <col min="13828" max="13828" width="11.88671875" style="167" customWidth="1"/>
    <col min="13829" max="13829" width="4.88671875" style="167" customWidth="1"/>
    <col min="13830" max="13830" width="4.6640625" style="167" customWidth="1"/>
    <col min="13831" max="13831" width="8" style="167" customWidth="1"/>
    <col min="13832" max="13832" width="3.88671875" style="167" customWidth="1"/>
    <col min="13833" max="13833" width="10.88671875" style="167" customWidth="1"/>
    <col min="13834" max="13834" width="2.77734375" style="167" customWidth="1"/>
    <col min="13835" max="13835" width="9.21875" style="167" customWidth="1"/>
    <col min="13836" max="13837" width="8.88671875" style="167"/>
    <col min="13838" max="13838" width="16.77734375" style="167" customWidth="1"/>
    <col min="13839" max="13842" width="8.88671875" style="167"/>
    <col min="13843" max="13843" width="10.77734375" style="167" customWidth="1"/>
    <col min="13844" max="14080" width="8.88671875" style="167"/>
    <col min="14081" max="14081" width="6" style="167" customWidth="1"/>
    <col min="14082" max="14082" width="28.44140625" style="167" customWidth="1"/>
    <col min="14083" max="14083" width="32.5546875" style="167" customWidth="1"/>
    <col min="14084" max="14084" width="11.88671875" style="167" customWidth="1"/>
    <col min="14085" max="14085" width="4.88671875" style="167" customWidth="1"/>
    <col min="14086" max="14086" width="4.6640625" style="167" customWidth="1"/>
    <col min="14087" max="14087" width="8" style="167" customWidth="1"/>
    <col min="14088" max="14088" width="3.88671875" style="167" customWidth="1"/>
    <col min="14089" max="14089" width="10.88671875" style="167" customWidth="1"/>
    <col min="14090" max="14090" width="2.77734375" style="167" customWidth="1"/>
    <col min="14091" max="14091" width="9.21875" style="167" customWidth="1"/>
    <col min="14092" max="14093" width="8.88671875" style="167"/>
    <col min="14094" max="14094" width="16.77734375" style="167" customWidth="1"/>
    <col min="14095" max="14098" width="8.88671875" style="167"/>
    <col min="14099" max="14099" width="10.77734375" style="167" customWidth="1"/>
    <col min="14100" max="14336" width="8.88671875" style="167"/>
    <col min="14337" max="14337" width="6" style="167" customWidth="1"/>
    <col min="14338" max="14338" width="28.44140625" style="167" customWidth="1"/>
    <col min="14339" max="14339" width="32.5546875" style="167" customWidth="1"/>
    <col min="14340" max="14340" width="11.88671875" style="167" customWidth="1"/>
    <col min="14341" max="14341" width="4.88671875" style="167" customWidth="1"/>
    <col min="14342" max="14342" width="4.6640625" style="167" customWidth="1"/>
    <col min="14343" max="14343" width="8" style="167" customWidth="1"/>
    <col min="14344" max="14344" width="3.88671875" style="167" customWidth="1"/>
    <col min="14345" max="14345" width="10.88671875" style="167" customWidth="1"/>
    <col min="14346" max="14346" width="2.77734375" style="167" customWidth="1"/>
    <col min="14347" max="14347" width="9.21875" style="167" customWidth="1"/>
    <col min="14348" max="14349" width="8.88671875" style="167"/>
    <col min="14350" max="14350" width="16.77734375" style="167" customWidth="1"/>
    <col min="14351" max="14354" width="8.88671875" style="167"/>
    <col min="14355" max="14355" width="10.77734375" style="167" customWidth="1"/>
    <col min="14356" max="14592" width="8.88671875" style="167"/>
    <col min="14593" max="14593" width="6" style="167" customWidth="1"/>
    <col min="14594" max="14594" width="28.44140625" style="167" customWidth="1"/>
    <col min="14595" max="14595" width="32.5546875" style="167" customWidth="1"/>
    <col min="14596" max="14596" width="11.88671875" style="167" customWidth="1"/>
    <col min="14597" max="14597" width="4.88671875" style="167" customWidth="1"/>
    <col min="14598" max="14598" width="4.6640625" style="167" customWidth="1"/>
    <col min="14599" max="14599" width="8" style="167" customWidth="1"/>
    <col min="14600" max="14600" width="3.88671875" style="167" customWidth="1"/>
    <col min="14601" max="14601" width="10.88671875" style="167" customWidth="1"/>
    <col min="14602" max="14602" width="2.77734375" style="167" customWidth="1"/>
    <col min="14603" max="14603" width="9.21875" style="167" customWidth="1"/>
    <col min="14604" max="14605" width="8.88671875" style="167"/>
    <col min="14606" max="14606" width="16.77734375" style="167" customWidth="1"/>
    <col min="14607" max="14610" width="8.88671875" style="167"/>
    <col min="14611" max="14611" width="10.77734375" style="167" customWidth="1"/>
    <col min="14612" max="14848" width="8.88671875" style="167"/>
    <col min="14849" max="14849" width="6" style="167" customWidth="1"/>
    <col min="14850" max="14850" width="28.44140625" style="167" customWidth="1"/>
    <col min="14851" max="14851" width="32.5546875" style="167" customWidth="1"/>
    <col min="14852" max="14852" width="11.88671875" style="167" customWidth="1"/>
    <col min="14853" max="14853" width="4.88671875" style="167" customWidth="1"/>
    <col min="14854" max="14854" width="4.6640625" style="167" customWidth="1"/>
    <col min="14855" max="14855" width="8" style="167" customWidth="1"/>
    <col min="14856" max="14856" width="3.88671875" style="167" customWidth="1"/>
    <col min="14857" max="14857" width="10.88671875" style="167" customWidth="1"/>
    <col min="14858" max="14858" width="2.77734375" style="167" customWidth="1"/>
    <col min="14859" max="14859" width="9.21875" style="167" customWidth="1"/>
    <col min="14860" max="14861" width="8.88671875" style="167"/>
    <col min="14862" max="14862" width="16.77734375" style="167" customWidth="1"/>
    <col min="14863" max="14866" width="8.88671875" style="167"/>
    <col min="14867" max="14867" width="10.77734375" style="167" customWidth="1"/>
    <col min="14868" max="15104" width="8.88671875" style="167"/>
    <col min="15105" max="15105" width="6" style="167" customWidth="1"/>
    <col min="15106" max="15106" width="28.44140625" style="167" customWidth="1"/>
    <col min="15107" max="15107" width="32.5546875" style="167" customWidth="1"/>
    <col min="15108" max="15108" width="11.88671875" style="167" customWidth="1"/>
    <col min="15109" max="15109" width="4.88671875" style="167" customWidth="1"/>
    <col min="15110" max="15110" width="4.6640625" style="167" customWidth="1"/>
    <col min="15111" max="15111" width="8" style="167" customWidth="1"/>
    <col min="15112" max="15112" width="3.88671875" style="167" customWidth="1"/>
    <col min="15113" max="15113" width="10.88671875" style="167" customWidth="1"/>
    <col min="15114" max="15114" width="2.77734375" style="167" customWidth="1"/>
    <col min="15115" max="15115" width="9.21875" style="167" customWidth="1"/>
    <col min="15116" max="15117" width="8.88671875" style="167"/>
    <col min="15118" max="15118" width="16.77734375" style="167" customWidth="1"/>
    <col min="15119" max="15122" width="8.88671875" style="167"/>
    <col min="15123" max="15123" width="10.77734375" style="167" customWidth="1"/>
    <col min="15124" max="15360" width="8.88671875" style="167"/>
    <col min="15361" max="15361" width="6" style="167" customWidth="1"/>
    <col min="15362" max="15362" width="28.44140625" style="167" customWidth="1"/>
    <col min="15363" max="15363" width="32.5546875" style="167" customWidth="1"/>
    <col min="15364" max="15364" width="11.88671875" style="167" customWidth="1"/>
    <col min="15365" max="15365" width="4.88671875" style="167" customWidth="1"/>
    <col min="15366" max="15366" width="4.6640625" style="167" customWidth="1"/>
    <col min="15367" max="15367" width="8" style="167" customWidth="1"/>
    <col min="15368" max="15368" width="3.88671875" style="167" customWidth="1"/>
    <col min="15369" max="15369" width="10.88671875" style="167" customWidth="1"/>
    <col min="15370" max="15370" width="2.77734375" style="167" customWidth="1"/>
    <col min="15371" max="15371" width="9.21875" style="167" customWidth="1"/>
    <col min="15372" max="15373" width="8.88671875" style="167"/>
    <col min="15374" max="15374" width="16.77734375" style="167" customWidth="1"/>
    <col min="15375" max="15378" width="8.88671875" style="167"/>
    <col min="15379" max="15379" width="10.77734375" style="167" customWidth="1"/>
    <col min="15380" max="15616" width="8.88671875" style="167"/>
    <col min="15617" max="15617" width="6" style="167" customWidth="1"/>
    <col min="15618" max="15618" width="28.44140625" style="167" customWidth="1"/>
    <col min="15619" max="15619" width="32.5546875" style="167" customWidth="1"/>
    <col min="15620" max="15620" width="11.88671875" style="167" customWidth="1"/>
    <col min="15621" max="15621" width="4.88671875" style="167" customWidth="1"/>
    <col min="15622" max="15622" width="4.6640625" style="167" customWidth="1"/>
    <col min="15623" max="15623" width="8" style="167" customWidth="1"/>
    <col min="15624" max="15624" width="3.88671875" style="167" customWidth="1"/>
    <col min="15625" max="15625" width="10.88671875" style="167" customWidth="1"/>
    <col min="15626" max="15626" width="2.77734375" style="167" customWidth="1"/>
    <col min="15627" max="15627" width="9.21875" style="167" customWidth="1"/>
    <col min="15628" max="15629" width="8.88671875" style="167"/>
    <col min="15630" max="15630" width="16.77734375" style="167" customWidth="1"/>
    <col min="15631" max="15634" width="8.88671875" style="167"/>
    <col min="15635" max="15635" width="10.77734375" style="167" customWidth="1"/>
    <col min="15636" max="15872" width="8.88671875" style="167"/>
    <col min="15873" max="15873" width="6" style="167" customWidth="1"/>
    <col min="15874" max="15874" width="28.44140625" style="167" customWidth="1"/>
    <col min="15875" max="15875" width="32.5546875" style="167" customWidth="1"/>
    <col min="15876" max="15876" width="11.88671875" style="167" customWidth="1"/>
    <col min="15877" max="15877" width="4.88671875" style="167" customWidth="1"/>
    <col min="15878" max="15878" width="4.6640625" style="167" customWidth="1"/>
    <col min="15879" max="15879" width="8" style="167" customWidth="1"/>
    <col min="15880" max="15880" width="3.88671875" style="167" customWidth="1"/>
    <col min="15881" max="15881" width="10.88671875" style="167" customWidth="1"/>
    <col min="15882" max="15882" width="2.77734375" style="167" customWidth="1"/>
    <col min="15883" max="15883" width="9.21875" style="167" customWidth="1"/>
    <col min="15884" max="15885" width="8.88671875" style="167"/>
    <col min="15886" max="15886" width="16.77734375" style="167" customWidth="1"/>
    <col min="15887" max="15890" width="8.88671875" style="167"/>
    <col min="15891" max="15891" width="10.77734375" style="167" customWidth="1"/>
    <col min="15892" max="16128" width="8.88671875" style="167"/>
    <col min="16129" max="16129" width="6" style="167" customWidth="1"/>
    <col min="16130" max="16130" width="28.44140625" style="167" customWidth="1"/>
    <col min="16131" max="16131" width="32.5546875" style="167" customWidth="1"/>
    <col min="16132" max="16132" width="11.88671875" style="167" customWidth="1"/>
    <col min="16133" max="16133" width="4.88671875" style="167" customWidth="1"/>
    <col min="16134" max="16134" width="4.6640625" style="167" customWidth="1"/>
    <col min="16135" max="16135" width="8" style="167" customWidth="1"/>
    <col min="16136" max="16136" width="3.88671875" style="167" customWidth="1"/>
    <col min="16137" max="16137" width="10.88671875" style="167" customWidth="1"/>
    <col min="16138" max="16138" width="2.77734375" style="167" customWidth="1"/>
    <col min="16139" max="16139" width="9.21875" style="167" customWidth="1"/>
    <col min="16140" max="16141" width="8.88671875" style="167"/>
    <col min="16142" max="16142" width="16.77734375" style="167" customWidth="1"/>
    <col min="16143" max="16146" width="8.88671875" style="167"/>
    <col min="16147" max="16147" width="10.77734375" style="167" customWidth="1"/>
    <col min="16148" max="16384" width="8.88671875" style="167"/>
  </cols>
  <sheetData>
    <row r="1" spans="1:16">
      <c r="K1" s="168" t="s">
        <v>302</v>
      </c>
    </row>
    <row r="2" spans="1:16">
      <c r="B2" s="169"/>
      <c r="C2" s="169"/>
      <c r="D2" s="170"/>
      <c r="E2" s="169"/>
      <c r="F2" s="169"/>
      <c r="G2" s="169"/>
      <c r="H2" s="171"/>
      <c r="I2" s="172"/>
      <c r="K2" s="173" t="s">
        <v>186</v>
      </c>
      <c r="L2" s="174" t="s">
        <v>344</v>
      </c>
      <c r="N2" s="172"/>
      <c r="O2" s="172"/>
      <c r="P2" s="172"/>
    </row>
    <row r="3" spans="1:16">
      <c r="B3" s="169"/>
      <c r="C3" s="169"/>
      <c r="D3" s="170"/>
      <c r="E3" s="169"/>
      <c r="F3" s="169"/>
      <c r="G3" s="169"/>
      <c r="H3" s="171"/>
      <c r="I3" s="171"/>
      <c r="J3" s="172"/>
      <c r="K3" s="175"/>
      <c r="L3" s="172"/>
      <c r="N3" s="172"/>
      <c r="O3" s="172"/>
      <c r="P3" s="172"/>
    </row>
    <row r="4" spans="1:16">
      <c r="B4" s="169" t="s">
        <v>0</v>
      </c>
      <c r="C4" s="169"/>
      <c r="D4" s="170" t="s">
        <v>1</v>
      </c>
      <c r="E4" s="169"/>
      <c r="F4" s="169"/>
      <c r="G4" s="169"/>
      <c r="H4" s="176"/>
      <c r="I4" s="177"/>
      <c r="J4" s="178"/>
      <c r="K4" s="179" t="s">
        <v>803</v>
      </c>
      <c r="L4" s="172"/>
      <c r="N4" s="172"/>
      <c r="O4" s="172"/>
      <c r="P4" s="172"/>
    </row>
    <row r="5" spans="1:16">
      <c r="B5" s="169"/>
      <c r="C5" s="180" t="s">
        <v>3</v>
      </c>
      <c r="D5" s="180" t="s">
        <v>4</v>
      </c>
      <c r="E5" s="180"/>
      <c r="F5" s="180"/>
      <c r="G5" s="180"/>
      <c r="H5" s="171"/>
      <c r="I5" s="171"/>
      <c r="J5" s="172"/>
      <c r="K5" s="172"/>
      <c r="L5" s="172"/>
      <c r="N5" s="172"/>
      <c r="O5" s="172"/>
      <c r="P5" s="172"/>
    </row>
    <row r="6" spans="1:16">
      <c r="B6" s="172"/>
      <c r="C6" s="172"/>
      <c r="D6" s="172"/>
      <c r="E6" s="172"/>
      <c r="F6" s="172"/>
      <c r="G6" s="172"/>
      <c r="H6" s="172"/>
      <c r="I6" s="172"/>
      <c r="J6" s="172"/>
      <c r="K6" s="172"/>
      <c r="L6" s="172"/>
      <c r="N6" s="172"/>
      <c r="O6" s="172"/>
      <c r="P6" s="172"/>
    </row>
    <row r="7" spans="1:16">
      <c r="A7" s="181"/>
      <c r="B7" s="172"/>
      <c r="C7" s="172"/>
      <c r="D7" s="182" t="s">
        <v>345</v>
      </c>
      <c r="E7" s="183"/>
      <c r="F7" s="183"/>
      <c r="G7" s="179"/>
      <c r="H7" s="183"/>
      <c r="I7" s="172"/>
      <c r="J7" s="172"/>
      <c r="K7" s="172"/>
      <c r="L7" s="172"/>
      <c r="N7" s="172"/>
      <c r="O7" s="172"/>
      <c r="P7" s="172"/>
    </row>
    <row r="8" spans="1:16">
      <c r="A8" s="181"/>
      <c r="B8" s="172"/>
      <c r="C8" s="172"/>
      <c r="D8" s="184"/>
      <c r="E8" s="172"/>
      <c r="F8" s="172"/>
      <c r="G8" s="172"/>
      <c r="H8" s="172"/>
      <c r="I8" s="172"/>
      <c r="J8" s="172"/>
      <c r="K8" s="172"/>
      <c r="L8" s="172"/>
      <c r="N8" s="172"/>
      <c r="O8" s="172"/>
      <c r="P8" s="172"/>
    </row>
    <row r="9" spans="1:16">
      <c r="A9" s="181" t="s">
        <v>6</v>
      </c>
      <c r="B9" s="172"/>
      <c r="C9" s="172"/>
      <c r="D9" s="184"/>
      <c r="E9" s="172"/>
      <c r="F9" s="172"/>
      <c r="G9" s="172"/>
      <c r="H9" s="172"/>
      <c r="I9" s="181" t="s">
        <v>7</v>
      </c>
      <c r="J9" s="172"/>
      <c r="K9" s="172"/>
      <c r="L9" s="172"/>
      <c r="N9" s="172"/>
      <c r="O9" s="172"/>
      <c r="P9" s="172"/>
    </row>
    <row r="10" spans="1:16" ht="16.5" thickBot="1">
      <c r="A10" s="185" t="s">
        <v>8</v>
      </c>
      <c r="B10" s="172"/>
      <c r="C10" s="172"/>
      <c r="D10" s="172"/>
      <c r="E10" s="172"/>
      <c r="F10" s="172"/>
      <c r="G10" s="172"/>
      <c r="H10" s="172"/>
      <c r="I10" s="185" t="s">
        <v>9</v>
      </c>
      <c r="J10" s="172"/>
      <c r="K10" s="172"/>
      <c r="L10" s="172"/>
      <c r="N10" s="172"/>
      <c r="O10" s="172"/>
      <c r="P10" s="172"/>
    </row>
    <row r="11" spans="1:16">
      <c r="A11" s="181">
        <v>1</v>
      </c>
      <c r="B11" s="172" t="s">
        <v>250</v>
      </c>
      <c r="C11" s="172"/>
      <c r="D11" s="186"/>
      <c r="E11" s="172"/>
      <c r="F11" s="172"/>
      <c r="G11" s="172"/>
      <c r="H11" s="172"/>
      <c r="I11" s="187">
        <f>+I201</f>
        <v>6101790.2472411394</v>
      </c>
      <c r="J11" s="172"/>
      <c r="K11" s="172"/>
      <c r="L11" s="172"/>
      <c r="N11" s="172"/>
      <c r="O11" s="172"/>
      <c r="P11" s="172"/>
    </row>
    <row r="12" spans="1:16">
      <c r="A12" s="181"/>
      <c r="B12" s="172"/>
      <c r="C12" s="172"/>
      <c r="D12" s="172"/>
      <c r="E12" s="172"/>
      <c r="F12" s="172"/>
      <c r="G12" s="172"/>
      <c r="H12" s="172"/>
      <c r="I12" s="186"/>
      <c r="J12" s="172"/>
      <c r="K12" s="172"/>
      <c r="L12" s="172"/>
      <c r="N12" s="172"/>
      <c r="O12" s="172"/>
      <c r="P12" s="172"/>
    </row>
    <row r="13" spans="1:16" ht="16.5" thickBot="1">
      <c r="A13" s="181" t="s">
        <v>3</v>
      </c>
      <c r="B13" s="188" t="s">
        <v>10</v>
      </c>
      <c r="C13" s="180" t="s">
        <v>177</v>
      </c>
      <c r="D13" s="185" t="s">
        <v>11</v>
      </c>
      <c r="E13" s="180"/>
      <c r="F13" s="189" t="s">
        <v>12</v>
      </c>
      <c r="G13" s="189"/>
      <c r="H13" s="172"/>
      <c r="I13" s="186"/>
      <c r="J13" s="172"/>
      <c r="K13" s="172"/>
      <c r="L13" s="172"/>
      <c r="N13" s="172"/>
      <c r="O13" s="172"/>
      <c r="P13" s="172"/>
    </row>
    <row r="14" spans="1:16">
      <c r="A14" s="181">
        <v>2</v>
      </c>
      <c r="B14" s="188" t="s">
        <v>13</v>
      </c>
      <c r="C14" s="180" t="s">
        <v>170</v>
      </c>
      <c r="D14" s="180">
        <f>I261</f>
        <v>0</v>
      </c>
      <c r="E14" s="180"/>
      <c r="F14" s="180" t="s">
        <v>14</v>
      </c>
      <c r="G14" s="190">
        <f>I220</f>
        <v>0.96099071955076865</v>
      </c>
      <c r="H14" s="180"/>
      <c r="I14" s="180">
        <f>+G14*D14</f>
        <v>0</v>
      </c>
      <c r="J14" s="172"/>
      <c r="K14" s="172"/>
      <c r="L14" s="172"/>
      <c r="N14" s="172"/>
      <c r="O14" s="172"/>
      <c r="P14" s="172"/>
    </row>
    <row r="15" spans="1:16">
      <c r="A15" s="181">
        <v>3</v>
      </c>
      <c r="B15" s="188" t="s">
        <v>194</v>
      </c>
      <c r="C15" s="180" t="s">
        <v>171</v>
      </c>
      <c r="D15" s="180">
        <f>I268</f>
        <v>119543</v>
      </c>
      <c r="E15" s="180"/>
      <c r="F15" s="180" t="str">
        <f>+F14</f>
        <v>TP</v>
      </c>
      <c r="G15" s="190">
        <f>+G14</f>
        <v>0.96099071955076865</v>
      </c>
      <c r="H15" s="180"/>
      <c r="I15" s="180">
        <f>+G15*D15</f>
        <v>114879.71358725753</v>
      </c>
      <c r="J15" s="172"/>
      <c r="K15" s="172"/>
      <c r="L15" s="191" t="s">
        <v>829</v>
      </c>
      <c r="N15" s="172"/>
      <c r="O15" s="172"/>
      <c r="P15" s="172"/>
    </row>
    <row r="16" spans="1:16">
      <c r="A16" s="181">
        <v>4</v>
      </c>
      <c r="B16" s="188" t="s">
        <v>15</v>
      </c>
      <c r="C16" s="180"/>
      <c r="D16" s="192">
        <v>0</v>
      </c>
      <c r="E16" s="180"/>
      <c r="F16" s="180" t="s">
        <v>14</v>
      </c>
      <c r="G16" s="190">
        <f>+G14</f>
        <v>0.96099071955076865</v>
      </c>
      <c r="H16" s="180"/>
      <c r="I16" s="180">
        <f>+G16*D16</f>
        <v>0</v>
      </c>
      <c r="J16" s="172"/>
      <c r="K16" s="172"/>
      <c r="L16" s="193" t="s">
        <v>346</v>
      </c>
      <c r="N16" s="172"/>
      <c r="O16" s="172"/>
      <c r="P16" s="172"/>
    </row>
    <row r="17" spans="1:16" ht="16.5" thickBot="1">
      <c r="A17" s="181">
        <v>5</v>
      </c>
      <c r="B17" s="188" t="s">
        <v>16</v>
      </c>
      <c r="C17" s="180"/>
      <c r="D17" s="192">
        <v>0</v>
      </c>
      <c r="E17" s="180"/>
      <c r="F17" s="180" t="s">
        <v>14</v>
      </c>
      <c r="G17" s="190">
        <f>+G14</f>
        <v>0.96099071955076865</v>
      </c>
      <c r="H17" s="180"/>
      <c r="I17" s="194">
        <f>+G17*D17</f>
        <v>0</v>
      </c>
      <c r="J17" s="172"/>
      <c r="K17" s="172"/>
      <c r="L17" s="193" t="s">
        <v>347</v>
      </c>
      <c r="N17" s="172"/>
      <c r="O17" s="172"/>
      <c r="P17" s="172"/>
    </row>
    <row r="18" spans="1:16">
      <c r="A18" s="181">
        <v>6</v>
      </c>
      <c r="B18" s="188" t="s">
        <v>17</v>
      </c>
      <c r="C18" s="172"/>
      <c r="D18" s="195" t="s">
        <v>3</v>
      </c>
      <c r="E18" s="180"/>
      <c r="F18" s="180"/>
      <c r="G18" s="190"/>
      <c r="H18" s="180"/>
      <c r="I18" s="180">
        <f>SUM(I14:I17)</f>
        <v>114879.71358725753</v>
      </c>
      <c r="J18" s="172"/>
      <c r="K18" s="172"/>
      <c r="L18" s="172"/>
      <c r="N18" s="172"/>
      <c r="O18" s="172"/>
      <c r="P18" s="172"/>
    </row>
    <row r="19" spans="1:16">
      <c r="A19" s="181"/>
      <c r="B19" s="188"/>
      <c r="C19" s="172"/>
      <c r="D19" s="195"/>
      <c r="E19" s="180"/>
      <c r="F19" s="180"/>
      <c r="G19" s="190"/>
      <c r="H19" s="180"/>
      <c r="I19" s="180"/>
      <c r="J19" s="172"/>
      <c r="K19" s="172"/>
      <c r="L19" s="172"/>
      <c r="N19" s="172"/>
      <c r="O19" s="172"/>
      <c r="P19" s="172"/>
    </row>
    <row r="20" spans="1:16">
      <c r="A20" s="181" t="s">
        <v>304</v>
      </c>
      <c r="B20" s="188" t="s">
        <v>305</v>
      </c>
      <c r="I20" s="196">
        <v>0</v>
      </c>
      <c r="J20" s="172"/>
      <c r="K20" s="172"/>
      <c r="L20" s="172"/>
      <c r="N20" s="172"/>
      <c r="O20" s="172"/>
      <c r="P20" s="172"/>
    </row>
    <row r="21" spans="1:16">
      <c r="A21" s="181" t="s">
        <v>306</v>
      </c>
      <c r="B21" s="188" t="s">
        <v>307</v>
      </c>
      <c r="I21" s="196">
        <v>0</v>
      </c>
      <c r="J21" s="172"/>
      <c r="K21" s="172"/>
      <c r="L21" s="172"/>
      <c r="N21" s="172"/>
      <c r="O21" s="172"/>
      <c r="P21" s="172"/>
    </row>
    <row r="22" spans="1:16" ht="16.5" thickBot="1">
      <c r="A22" s="181" t="s">
        <v>308</v>
      </c>
      <c r="B22" s="188" t="s">
        <v>309</v>
      </c>
      <c r="I22" s="197">
        <f>I20+I21</f>
        <v>0</v>
      </c>
      <c r="J22" s="172"/>
      <c r="K22" s="172"/>
      <c r="L22" s="172"/>
      <c r="N22" s="172"/>
      <c r="O22" s="172"/>
      <c r="P22" s="172"/>
    </row>
    <row r="23" spans="1:16">
      <c r="A23" s="181"/>
      <c r="B23" s="188"/>
      <c r="C23" s="172"/>
      <c r="I23" s="180"/>
      <c r="J23" s="172"/>
      <c r="K23" s="172"/>
      <c r="L23" s="172"/>
      <c r="N23" s="172"/>
      <c r="O23" s="172"/>
      <c r="P23" s="172"/>
    </row>
    <row r="24" spans="1:16" ht="16.5" thickBot="1">
      <c r="A24" s="181">
        <v>7</v>
      </c>
      <c r="B24" s="188" t="s">
        <v>18</v>
      </c>
      <c r="C24" s="172" t="s">
        <v>348</v>
      </c>
      <c r="D24" s="195" t="s">
        <v>3</v>
      </c>
      <c r="E24" s="180"/>
      <c r="F24" s="180"/>
      <c r="G24" s="180"/>
      <c r="H24" s="180"/>
      <c r="I24" s="198">
        <f>+I11-I18+I22</f>
        <v>5986910.5336538823</v>
      </c>
      <c r="J24" s="172"/>
      <c r="K24" s="172"/>
      <c r="L24" s="172"/>
      <c r="N24" s="172"/>
      <c r="O24" s="172"/>
      <c r="P24" s="172"/>
    </row>
    <row r="25" spans="1:16" ht="16.5" thickTop="1">
      <c r="A25" s="181"/>
      <c r="B25" s="188"/>
      <c r="C25" s="180"/>
      <c r="I25" s="180"/>
      <c r="J25" s="172"/>
      <c r="K25" s="172"/>
      <c r="L25" s="172"/>
      <c r="N25" s="172"/>
      <c r="O25" s="172"/>
      <c r="P25" s="172"/>
    </row>
    <row r="26" spans="1:16">
      <c r="A26" s="181" t="s">
        <v>3</v>
      </c>
      <c r="B26" s="188" t="s">
        <v>19</v>
      </c>
      <c r="C26" s="172"/>
      <c r="D26" s="186"/>
      <c r="E26" s="172"/>
      <c r="F26" s="172"/>
      <c r="G26" s="172"/>
      <c r="H26" s="172"/>
      <c r="I26" s="186"/>
      <c r="J26" s="172"/>
      <c r="K26" s="172"/>
      <c r="L26" s="172"/>
      <c r="N26" s="172"/>
      <c r="O26" s="172"/>
      <c r="P26" s="172"/>
    </row>
    <row r="27" spans="1:16">
      <c r="A27" s="181">
        <v>8</v>
      </c>
      <c r="B27" s="188" t="s">
        <v>20</v>
      </c>
      <c r="D27" s="186"/>
      <c r="E27" s="172"/>
      <c r="F27" s="172"/>
      <c r="G27" s="171" t="s">
        <v>21</v>
      </c>
      <c r="H27" s="172"/>
      <c r="I27" s="192">
        <v>298000</v>
      </c>
      <c r="J27" s="172"/>
      <c r="K27" s="172"/>
      <c r="L27" s="199" t="s">
        <v>349</v>
      </c>
      <c r="O27" s="172"/>
      <c r="P27" s="172"/>
    </row>
    <row r="28" spans="1:16">
      <c r="A28" s="181">
        <v>9</v>
      </c>
      <c r="B28" s="188" t="s">
        <v>22</v>
      </c>
      <c r="C28" s="180"/>
      <c r="D28" s="180"/>
      <c r="E28" s="180"/>
      <c r="F28" s="180"/>
      <c r="G28" s="180" t="s">
        <v>23</v>
      </c>
      <c r="H28" s="180"/>
      <c r="I28" s="192">
        <v>0</v>
      </c>
      <c r="J28" s="172"/>
      <c r="K28" s="172"/>
      <c r="L28" t="s">
        <v>830</v>
      </c>
      <c r="O28" s="172"/>
      <c r="P28" s="172"/>
    </row>
    <row r="29" spans="1:16">
      <c r="A29" s="181">
        <v>10</v>
      </c>
      <c r="B29" s="188" t="s">
        <v>24</v>
      </c>
      <c r="C29" s="172"/>
      <c r="D29" s="172"/>
      <c r="E29" s="172"/>
      <c r="F29" s="172"/>
      <c r="G29" s="171" t="s">
        <v>25</v>
      </c>
      <c r="H29" s="172"/>
      <c r="I29" s="192">
        <v>0</v>
      </c>
      <c r="J29" s="172"/>
      <c r="K29" s="172"/>
      <c r="L29" s="172"/>
      <c r="O29" s="172"/>
      <c r="P29" s="172"/>
    </row>
    <row r="30" spans="1:16">
      <c r="A30" s="181">
        <v>11</v>
      </c>
      <c r="B30" s="200" t="s">
        <v>26</v>
      </c>
      <c r="C30" s="172"/>
      <c r="D30" s="172"/>
      <c r="E30" s="172"/>
      <c r="F30" s="172"/>
      <c r="G30" s="171" t="s">
        <v>27</v>
      </c>
      <c r="H30" s="172"/>
      <c r="I30" s="192">
        <v>0</v>
      </c>
      <c r="J30" s="172"/>
      <c r="K30" s="172"/>
      <c r="L30" s="172"/>
      <c r="O30" s="172"/>
      <c r="P30" s="172"/>
    </row>
    <row r="31" spans="1:16">
      <c r="A31" s="181">
        <v>12</v>
      </c>
      <c r="B31" s="200" t="s">
        <v>28</v>
      </c>
      <c r="C31" s="172"/>
      <c r="D31" s="172"/>
      <c r="E31" s="172"/>
      <c r="F31" s="172"/>
      <c r="G31" s="171"/>
      <c r="H31" s="172"/>
      <c r="I31" s="192">
        <v>0</v>
      </c>
      <c r="J31" s="172"/>
      <c r="K31" s="172"/>
      <c r="L31" s="172"/>
      <c r="O31" s="172"/>
      <c r="P31" s="172"/>
    </row>
    <row r="32" spans="1:16">
      <c r="A32" s="181">
        <v>13</v>
      </c>
      <c r="B32" s="200" t="s">
        <v>178</v>
      </c>
      <c r="C32" s="172"/>
      <c r="D32" s="172"/>
      <c r="E32" s="172"/>
      <c r="F32" s="172"/>
      <c r="G32" s="171"/>
      <c r="H32" s="172"/>
      <c r="I32" s="201">
        <v>0</v>
      </c>
      <c r="J32" s="172"/>
      <c r="K32" s="172"/>
      <c r="L32" s="172"/>
      <c r="O32" s="172"/>
      <c r="P32" s="172"/>
    </row>
    <row r="33" spans="1:16" ht="16.5" thickBot="1">
      <c r="A33" s="181">
        <v>14</v>
      </c>
      <c r="B33" s="169" t="s">
        <v>172</v>
      </c>
      <c r="C33" s="172"/>
      <c r="D33" s="172"/>
      <c r="E33" s="172"/>
      <c r="F33" s="172"/>
      <c r="G33" s="172"/>
      <c r="H33" s="172"/>
      <c r="I33" s="202">
        <v>0</v>
      </c>
      <c r="J33" s="172"/>
      <c r="K33" s="172"/>
      <c r="L33" s="172"/>
      <c r="O33" s="172"/>
      <c r="P33" s="172"/>
    </row>
    <row r="34" spans="1:16">
      <c r="A34" s="181">
        <v>15</v>
      </c>
      <c r="B34" s="188" t="s">
        <v>211</v>
      </c>
      <c r="C34" s="172"/>
      <c r="D34" s="172"/>
      <c r="E34" s="172"/>
      <c r="F34" s="172"/>
      <c r="G34" s="172"/>
      <c r="H34" s="172"/>
      <c r="I34" s="186">
        <f>SUM(I27:I33)</f>
        <v>298000</v>
      </c>
      <c r="J34" s="172"/>
      <c r="K34" s="172"/>
      <c r="L34" s="172"/>
      <c r="O34" s="172"/>
      <c r="P34" s="172"/>
    </row>
    <row r="35" spans="1:16">
      <c r="A35" s="181"/>
      <c r="B35" s="188"/>
      <c r="C35" s="172"/>
      <c r="D35" s="172"/>
      <c r="E35" s="172"/>
      <c r="F35" s="172"/>
      <c r="G35" s="172"/>
      <c r="H35" s="172"/>
      <c r="I35" s="186"/>
      <c r="J35" s="172"/>
      <c r="K35" s="172"/>
      <c r="L35" s="172"/>
      <c r="N35" s="172"/>
      <c r="O35" s="172"/>
      <c r="P35" s="172"/>
    </row>
    <row r="36" spans="1:16">
      <c r="A36" s="181">
        <v>16</v>
      </c>
      <c r="B36" s="188" t="s">
        <v>29</v>
      </c>
      <c r="C36" s="172" t="s">
        <v>210</v>
      </c>
      <c r="D36" s="203">
        <f>IF(I34&gt;0,I24/I34,0)</f>
        <v>20.090303804207657</v>
      </c>
      <c r="E36" s="172"/>
      <c r="F36" s="172"/>
      <c r="G36" s="172"/>
      <c r="H36" s="172"/>
      <c r="J36" s="172"/>
      <c r="K36" s="172"/>
      <c r="L36" s="172"/>
      <c r="N36" s="172"/>
      <c r="O36" s="172"/>
      <c r="P36" s="172"/>
    </row>
    <row r="37" spans="1:16">
      <c r="A37" s="181">
        <v>17</v>
      </c>
      <c r="B37" s="188" t="s">
        <v>303</v>
      </c>
      <c r="C37" s="172"/>
      <c r="D37" s="203">
        <f>+D36/12</f>
        <v>1.6741919836839714</v>
      </c>
      <c r="E37" s="172"/>
      <c r="F37" s="172"/>
      <c r="G37" s="172"/>
      <c r="H37" s="172"/>
      <c r="J37" s="172"/>
      <c r="K37" s="172"/>
      <c r="L37" s="172"/>
      <c r="N37" s="172"/>
      <c r="O37" s="172"/>
      <c r="P37" s="172"/>
    </row>
    <row r="38" spans="1:16">
      <c r="A38" s="181"/>
      <c r="B38" s="188"/>
      <c r="C38" s="172"/>
      <c r="D38" s="203"/>
      <c r="E38" s="172"/>
      <c r="F38" s="172"/>
      <c r="G38" s="172"/>
      <c r="H38" s="172"/>
      <c r="J38" s="172"/>
      <c r="K38" s="172"/>
      <c r="L38" s="172"/>
      <c r="N38" s="172"/>
      <c r="O38" s="172"/>
      <c r="P38" s="172"/>
    </row>
    <row r="39" spans="1:16">
      <c r="A39" s="181"/>
      <c r="B39" s="188"/>
      <c r="C39" s="172"/>
      <c r="D39" s="204" t="s">
        <v>30</v>
      </c>
      <c r="E39" s="172"/>
      <c r="F39" s="172"/>
      <c r="G39" s="172"/>
      <c r="H39" s="172"/>
      <c r="I39" s="205" t="s">
        <v>31</v>
      </c>
      <c r="J39" s="172"/>
      <c r="K39" s="172"/>
      <c r="L39" s="172"/>
      <c r="N39" s="172"/>
      <c r="O39" s="172"/>
      <c r="P39" s="172"/>
    </row>
    <row r="40" spans="1:16">
      <c r="A40" s="181">
        <v>18</v>
      </c>
      <c r="B40" s="188" t="s">
        <v>32</v>
      </c>
      <c r="C40" s="172" t="s">
        <v>212</v>
      </c>
      <c r="D40" s="203">
        <f>+D36/52</f>
        <v>0.38635199623476263</v>
      </c>
      <c r="E40" s="172"/>
      <c r="F40" s="172"/>
      <c r="G40" s="172"/>
      <c r="H40" s="172"/>
      <c r="I40" s="206">
        <f>+D36/52</f>
        <v>0.38635199623476263</v>
      </c>
      <c r="J40" s="172"/>
      <c r="K40" s="172"/>
      <c r="L40" s="172"/>
      <c r="N40" s="172"/>
      <c r="O40" s="172"/>
      <c r="P40" s="172"/>
    </row>
    <row r="41" spans="1:16">
      <c r="A41" s="181">
        <v>19</v>
      </c>
      <c r="B41" s="188" t="s">
        <v>33</v>
      </c>
      <c r="C41" s="172" t="s">
        <v>251</v>
      </c>
      <c r="D41" s="203">
        <f>+D36/260</f>
        <v>7.7270399246952531E-2</v>
      </c>
      <c r="E41" s="172" t="s">
        <v>34</v>
      </c>
      <c r="G41" s="172"/>
      <c r="H41" s="172"/>
      <c r="I41" s="206">
        <f>+D36/365</f>
        <v>5.504192823070591E-2</v>
      </c>
      <c r="J41" s="172"/>
      <c r="K41" s="172"/>
      <c r="L41" s="172"/>
      <c r="N41" s="172"/>
      <c r="O41" s="172"/>
      <c r="P41" s="172"/>
    </row>
    <row r="42" spans="1:16">
      <c r="A42" s="181">
        <v>20</v>
      </c>
      <c r="B42" s="188" t="s">
        <v>35</v>
      </c>
      <c r="C42" s="172" t="s">
        <v>252</v>
      </c>
      <c r="D42" s="203">
        <f>+D36/4160*1000</f>
        <v>4.8293999529345335</v>
      </c>
      <c r="E42" s="172" t="s">
        <v>36</v>
      </c>
      <c r="G42" s="172"/>
      <c r="H42" s="172"/>
      <c r="I42" s="206">
        <f>+D36/8760*1000</f>
        <v>2.2934136762794131</v>
      </c>
      <c r="J42" s="172"/>
      <c r="K42" s="172" t="s">
        <v>3</v>
      </c>
      <c r="L42" s="172"/>
      <c r="N42" s="172"/>
      <c r="O42" s="172"/>
      <c r="P42" s="172"/>
    </row>
    <row r="43" spans="1:16">
      <c r="A43" s="181"/>
      <c r="B43" s="188"/>
      <c r="C43" s="172" t="s">
        <v>37</v>
      </c>
      <c r="D43" s="172"/>
      <c r="E43" s="172" t="s">
        <v>38</v>
      </c>
      <c r="G43" s="172"/>
      <c r="H43" s="172"/>
      <c r="J43" s="172"/>
      <c r="K43" s="172" t="s">
        <v>3</v>
      </c>
      <c r="L43" s="172"/>
      <c r="N43" s="172"/>
      <c r="O43" s="172"/>
      <c r="P43" s="172"/>
    </row>
    <row r="44" spans="1:16">
      <c r="A44" s="181"/>
      <c r="B44" s="188"/>
      <c r="C44" s="172"/>
      <c r="D44" s="172"/>
      <c r="E44" s="172"/>
      <c r="G44" s="172"/>
      <c r="H44" s="172"/>
      <c r="J44" s="172"/>
      <c r="K44" s="172" t="s">
        <v>3</v>
      </c>
      <c r="L44" s="172"/>
      <c r="N44" s="172"/>
      <c r="O44" s="172"/>
      <c r="P44" s="172"/>
    </row>
    <row r="45" spans="1:16">
      <c r="A45" s="181">
        <v>21</v>
      </c>
      <c r="B45" s="188" t="s">
        <v>213</v>
      </c>
      <c r="C45" s="172" t="s">
        <v>205</v>
      </c>
      <c r="D45" s="207">
        <v>0</v>
      </c>
      <c r="E45" s="208" t="s">
        <v>39</v>
      </c>
      <c r="F45" s="208"/>
      <c r="G45" s="208"/>
      <c r="H45" s="208"/>
      <c r="I45" s="208">
        <f>D45</f>
        <v>0</v>
      </c>
      <c r="J45" s="208" t="s">
        <v>39</v>
      </c>
      <c r="K45" s="172"/>
      <c r="L45" s="172"/>
      <c r="N45" s="172"/>
      <c r="O45" s="172"/>
      <c r="P45" s="172"/>
    </row>
    <row r="46" spans="1:16">
      <c r="A46" s="181">
        <v>22</v>
      </c>
      <c r="B46" s="188"/>
      <c r="C46" s="172"/>
      <c r="D46" s="207">
        <v>0</v>
      </c>
      <c r="E46" s="208" t="s">
        <v>40</v>
      </c>
      <c r="F46" s="208"/>
      <c r="G46" s="208"/>
      <c r="H46" s="208"/>
      <c r="I46" s="208">
        <f>D46</f>
        <v>0</v>
      </c>
      <c r="J46" s="208" t="s">
        <v>40</v>
      </c>
      <c r="K46" s="172"/>
      <c r="L46" s="172"/>
      <c r="N46" s="172"/>
      <c r="O46" s="172"/>
      <c r="P46" s="172"/>
    </row>
    <row r="47" spans="1:16">
      <c r="J47" s="171"/>
      <c r="K47" s="172"/>
      <c r="L47" s="172"/>
      <c r="N47" s="172"/>
      <c r="O47" s="172"/>
      <c r="P47" s="172"/>
    </row>
    <row r="48" spans="1:16">
      <c r="J48" s="171"/>
      <c r="K48" s="172"/>
      <c r="L48" s="172"/>
      <c r="N48" s="172"/>
      <c r="O48" s="172"/>
      <c r="P48" s="172"/>
    </row>
    <row r="49" spans="10:16">
      <c r="J49" s="171"/>
      <c r="K49" s="172"/>
      <c r="L49" s="172"/>
      <c r="N49" s="172"/>
      <c r="O49" s="172"/>
      <c r="P49" s="172"/>
    </row>
    <row r="50" spans="10:16">
      <c r="J50" s="171"/>
      <c r="K50" s="172"/>
      <c r="L50" s="172"/>
      <c r="N50" s="172"/>
      <c r="O50" s="172"/>
      <c r="P50" s="172"/>
    </row>
    <row r="51" spans="10:16">
      <c r="J51" s="171"/>
      <c r="K51" s="172"/>
      <c r="L51" s="172"/>
      <c r="N51" s="172"/>
      <c r="O51" s="172"/>
      <c r="P51" s="172"/>
    </row>
    <row r="52" spans="10:16">
      <c r="J52" s="171"/>
      <c r="K52" s="172"/>
      <c r="L52" s="172"/>
      <c r="N52" s="172"/>
      <c r="O52" s="172"/>
      <c r="P52" s="172"/>
    </row>
    <row r="53" spans="10:16">
      <c r="J53" s="171"/>
      <c r="K53" s="172"/>
      <c r="L53" s="172"/>
      <c r="N53" s="172"/>
      <c r="O53" s="172"/>
      <c r="P53" s="172"/>
    </row>
    <row r="54" spans="10:16">
      <c r="J54" s="171"/>
      <c r="K54" s="172"/>
      <c r="L54" s="172"/>
      <c r="N54" s="172"/>
      <c r="O54" s="172"/>
      <c r="P54" s="172"/>
    </row>
    <row r="55" spans="10:16">
      <c r="J55" s="171"/>
      <c r="K55" s="172"/>
      <c r="L55" s="172"/>
      <c r="N55" s="172"/>
      <c r="O55" s="172"/>
      <c r="P55" s="172"/>
    </row>
    <row r="56" spans="10:16">
      <c r="J56" s="171"/>
      <c r="K56" s="172"/>
      <c r="L56" s="172"/>
      <c r="N56" s="172"/>
      <c r="O56" s="172"/>
      <c r="P56" s="172"/>
    </row>
    <row r="57" spans="10:16">
      <c r="J57" s="171"/>
      <c r="K57" s="172"/>
      <c r="L57" s="172"/>
      <c r="N57" s="172"/>
      <c r="O57" s="172"/>
      <c r="P57" s="172"/>
    </row>
    <row r="58" spans="10:16">
      <c r="J58" s="171"/>
      <c r="K58" s="172"/>
      <c r="L58" s="172"/>
      <c r="N58" s="172"/>
      <c r="O58" s="172"/>
      <c r="P58" s="172"/>
    </row>
    <row r="59" spans="10:16">
      <c r="J59" s="171"/>
      <c r="K59" s="172"/>
      <c r="L59" s="172"/>
      <c r="N59" s="172"/>
      <c r="O59" s="172"/>
      <c r="P59" s="172"/>
    </row>
    <row r="60" spans="10:16">
      <c r="J60" s="171"/>
      <c r="K60" s="172"/>
      <c r="L60" s="172"/>
      <c r="N60" s="172"/>
      <c r="O60" s="172"/>
      <c r="P60" s="172"/>
    </row>
    <row r="61" spans="10:16">
      <c r="J61" s="171"/>
      <c r="K61" s="172"/>
      <c r="L61" s="172"/>
      <c r="N61" s="172"/>
      <c r="O61" s="172"/>
      <c r="P61" s="172"/>
    </row>
    <row r="62" spans="10:16">
      <c r="J62" s="171"/>
      <c r="K62" s="172"/>
      <c r="L62" s="172"/>
      <c r="N62" s="172"/>
      <c r="O62" s="172"/>
      <c r="P62" s="172"/>
    </row>
    <row r="63" spans="10:16">
      <c r="J63" s="171"/>
      <c r="K63" s="172"/>
      <c r="L63" s="172"/>
      <c r="N63" s="172"/>
      <c r="O63" s="172"/>
      <c r="P63" s="172"/>
    </row>
    <row r="64" spans="10:16">
      <c r="J64" s="171"/>
      <c r="K64" s="172"/>
      <c r="L64" s="172"/>
      <c r="N64" s="172"/>
      <c r="O64" s="172"/>
      <c r="P64" s="172"/>
    </row>
    <row r="65" spans="1:16">
      <c r="J65" s="171"/>
      <c r="K65" s="172"/>
      <c r="L65" s="172"/>
      <c r="N65" s="172"/>
      <c r="O65" s="172"/>
      <c r="P65" s="172"/>
    </row>
    <row r="66" spans="1:16">
      <c r="J66" s="171"/>
      <c r="K66" s="172"/>
      <c r="L66" s="172"/>
      <c r="N66" s="172"/>
      <c r="O66" s="172"/>
      <c r="P66" s="172"/>
    </row>
    <row r="67" spans="1:16">
      <c r="J67" s="171"/>
      <c r="K67" s="172"/>
      <c r="L67" s="172"/>
      <c r="N67" s="172"/>
      <c r="O67" s="172"/>
      <c r="P67" s="172"/>
    </row>
    <row r="68" spans="1:16">
      <c r="J68" s="171"/>
      <c r="K68" s="172"/>
      <c r="L68" s="172"/>
      <c r="N68" s="172"/>
      <c r="O68" s="172"/>
      <c r="P68" s="172"/>
    </row>
    <row r="69" spans="1:16">
      <c r="J69" s="171"/>
      <c r="K69" s="172"/>
      <c r="L69" s="172"/>
      <c r="N69" s="172"/>
      <c r="O69" s="172"/>
      <c r="P69" s="172"/>
    </row>
    <row r="70" spans="1:16">
      <c r="J70" s="171"/>
      <c r="K70" s="172"/>
      <c r="L70" s="172"/>
      <c r="N70" s="172"/>
      <c r="O70" s="172"/>
      <c r="P70" s="172"/>
    </row>
    <row r="71" spans="1:16">
      <c r="J71" s="171"/>
      <c r="K71" s="172"/>
      <c r="L71" s="172"/>
      <c r="N71" s="172"/>
      <c r="O71" s="172"/>
      <c r="P71" s="172"/>
    </row>
    <row r="72" spans="1:16">
      <c r="J72" s="171"/>
      <c r="K72" s="168" t="s">
        <v>302</v>
      </c>
      <c r="L72" s="172"/>
      <c r="N72" s="172"/>
      <c r="O72" s="172"/>
      <c r="P72" s="172"/>
    </row>
    <row r="73" spans="1:16">
      <c r="B73" s="169"/>
      <c r="C73" s="169"/>
      <c r="D73" s="170"/>
      <c r="E73" s="169"/>
      <c r="F73" s="169"/>
      <c r="G73" s="169"/>
      <c r="H73" s="171"/>
      <c r="I73" s="171"/>
      <c r="K73" s="173" t="s">
        <v>187</v>
      </c>
      <c r="L73" s="174" t="s">
        <v>344</v>
      </c>
      <c r="N73" s="172"/>
      <c r="O73" s="172"/>
      <c r="P73" s="172"/>
    </row>
    <row r="74" spans="1:16">
      <c r="B74" s="172"/>
      <c r="C74" s="172"/>
      <c r="D74" s="172"/>
      <c r="E74" s="172"/>
      <c r="F74" s="172"/>
      <c r="G74" s="172"/>
      <c r="H74" s="172"/>
      <c r="I74" s="172"/>
      <c r="J74" s="172"/>
      <c r="K74" s="172"/>
      <c r="L74" s="172"/>
      <c r="N74" s="172"/>
      <c r="O74" s="172"/>
      <c r="P74" s="172"/>
    </row>
    <row r="75" spans="1:16">
      <c r="B75" s="188" t="str">
        <f>B4</f>
        <v xml:space="preserve">Formula Rate - Non-Levelized </v>
      </c>
      <c r="C75" s="188"/>
      <c r="D75" s="209" t="str">
        <f>D4</f>
        <v xml:space="preserve">   Rate Formula Template</v>
      </c>
      <c r="E75" s="188"/>
      <c r="F75" s="188"/>
      <c r="G75" s="188"/>
      <c r="H75" s="188"/>
      <c r="J75" s="188"/>
      <c r="K75" s="173" t="str">
        <f>K4</f>
        <v>For the 12 months ended 02/28/2017</v>
      </c>
      <c r="L75" s="172"/>
      <c r="N75" s="188"/>
      <c r="O75" s="188"/>
      <c r="P75" s="188"/>
    </row>
    <row r="76" spans="1:16">
      <c r="B76" s="188"/>
      <c r="C76" s="180" t="s">
        <v>3</v>
      </c>
      <c r="D76" s="180" t="str">
        <f>D5</f>
        <v>Utilizing EIA Form 412 Data</v>
      </c>
      <c r="E76" s="180"/>
      <c r="F76" s="180"/>
      <c r="G76" s="180"/>
      <c r="H76" s="180"/>
      <c r="I76" s="180"/>
      <c r="J76" s="180"/>
      <c r="K76" s="180"/>
      <c r="L76" s="172"/>
      <c r="N76" s="172"/>
      <c r="O76" s="180"/>
      <c r="P76" s="188"/>
    </row>
    <row r="77" spans="1:16">
      <c r="B77" s="188"/>
      <c r="C77" s="180" t="s">
        <v>3</v>
      </c>
      <c r="D77" s="180" t="s">
        <v>3</v>
      </c>
      <c r="E77" s="180"/>
      <c r="F77" s="180"/>
      <c r="G77" s="180" t="s">
        <v>3</v>
      </c>
      <c r="H77" s="180"/>
      <c r="I77" s="180"/>
      <c r="J77" s="180"/>
      <c r="K77" s="180"/>
      <c r="L77" s="188"/>
      <c r="N77" s="180"/>
      <c r="O77" s="180"/>
      <c r="P77" s="188"/>
    </row>
    <row r="78" spans="1:16">
      <c r="B78" s="188"/>
      <c r="C78" s="172"/>
      <c r="D78" s="180" t="str">
        <f>D7</f>
        <v>City Water, Light and Power - Springfield, IL</v>
      </c>
      <c r="E78" s="180"/>
      <c r="F78" s="180"/>
      <c r="G78" s="180"/>
      <c r="H78" s="180"/>
      <c r="I78" s="180"/>
      <c r="J78" s="180"/>
      <c r="K78" s="180"/>
      <c r="L78" s="188"/>
      <c r="N78" s="180"/>
      <c r="O78" s="180"/>
      <c r="P78" s="188"/>
    </row>
    <row r="79" spans="1:16">
      <c r="B79" s="175" t="s">
        <v>41</v>
      </c>
      <c r="C79" s="175" t="s">
        <v>42</v>
      </c>
      <c r="D79" s="175" t="s">
        <v>43</v>
      </c>
      <c r="E79" s="180" t="s">
        <v>3</v>
      </c>
      <c r="F79" s="180"/>
      <c r="G79" s="210" t="s">
        <v>44</v>
      </c>
      <c r="H79" s="180"/>
      <c r="I79" s="211" t="s">
        <v>45</v>
      </c>
      <c r="J79" s="180"/>
      <c r="K79" s="175"/>
      <c r="L79" s="188"/>
      <c r="N79" s="175"/>
      <c r="O79" s="180"/>
      <c r="P79" s="188"/>
    </row>
    <row r="80" spans="1:16">
      <c r="A80" s="181" t="s">
        <v>6</v>
      </c>
      <c r="B80" s="188"/>
      <c r="C80" s="212" t="s">
        <v>46</v>
      </c>
      <c r="D80" s="180"/>
      <c r="E80" s="180"/>
      <c r="F80" s="180"/>
      <c r="G80" s="181"/>
      <c r="H80" s="180"/>
      <c r="I80" s="213" t="s">
        <v>47</v>
      </c>
      <c r="J80" s="180"/>
      <c r="K80" s="175"/>
      <c r="L80" s="188"/>
      <c r="N80" s="175"/>
      <c r="O80" s="175"/>
      <c r="P80" s="188"/>
    </row>
    <row r="81" spans="1:16" ht="16.5" thickBot="1">
      <c r="A81" s="185" t="s">
        <v>8</v>
      </c>
      <c r="B81" s="214" t="s">
        <v>52</v>
      </c>
      <c r="C81" s="215" t="s">
        <v>48</v>
      </c>
      <c r="D81" s="213" t="s">
        <v>49</v>
      </c>
      <c r="E81" s="216"/>
      <c r="F81" s="213" t="s">
        <v>50</v>
      </c>
      <c r="H81" s="216"/>
      <c r="I81" s="181" t="s">
        <v>51</v>
      </c>
      <c r="J81" s="180"/>
      <c r="K81" s="175"/>
      <c r="L81" s="188"/>
      <c r="N81" s="175"/>
      <c r="O81" s="175"/>
      <c r="P81" s="188"/>
    </row>
    <row r="82" spans="1:16">
      <c r="A82" s="181"/>
      <c r="B82" s="188" t="s">
        <v>283</v>
      </c>
      <c r="C82" s="180"/>
      <c r="D82" s="180"/>
      <c r="E82" s="180"/>
      <c r="F82" s="180"/>
      <c r="G82" s="180"/>
      <c r="H82" s="180"/>
      <c r="I82" s="180"/>
      <c r="J82" s="180"/>
      <c r="K82" s="180"/>
      <c r="L82" t="s">
        <v>350</v>
      </c>
      <c r="N82" s="180"/>
      <c r="O82" s="180"/>
      <c r="P82" s="188"/>
    </row>
    <row r="83" spans="1:16">
      <c r="A83" s="181">
        <v>1</v>
      </c>
      <c r="B83" s="188" t="s">
        <v>53</v>
      </c>
      <c r="C83" s="180" t="s">
        <v>253</v>
      </c>
      <c r="D83" s="217">
        <v>1065271322</v>
      </c>
      <c r="E83" s="180"/>
      <c r="F83" s="180" t="s">
        <v>54</v>
      </c>
      <c r="G83" s="218" t="s">
        <v>3</v>
      </c>
      <c r="H83" s="180"/>
      <c r="I83" s="180" t="s">
        <v>3</v>
      </c>
      <c r="J83" s="180"/>
      <c r="K83" s="180"/>
      <c r="L83" s="219" t="s">
        <v>351</v>
      </c>
      <c r="O83" s="180"/>
      <c r="P83" s="188"/>
    </row>
    <row r="84" spans="1:16">
      <c r="A84" s="181">
        <v>2</v>
      </c>
      <c r="B84" s="188" t="s">
        <v>55</v>
      </c>
      <c r="C84" s="180" t="s">
        <v>254</v>
      </c>
      <c r="D84" s="217">
        <v>82322308</v>
      </c>
      <c r="E84" s="180"/>
      <c r="F84" s="180" t="s">
        <v>14</v>
      </c>
      <c r="G84" s="218">
        <f>I220</f>
        <v>0.96099071955076865</v>
      </c>
      <c r="H84" s="180"/>
      <c r="I84" s="180">
        <f>+G84*D84</f>
        <v>79110974</v>
      </c>
      <c r="J84" s="180"/>
      <c r="K84" s="180"/>
      <c r="L84"/>
      <c r="O84" s="180"/>
      <c r="P84" s="188"/>
    </row>
    <row r="85" spans="1:16">
      <c r="A85" s="181">
        <v>3</v>
      </c>
      <c r="B85" s="188" t="s">
        <v>56</v>
      </c>
      <c r="C85" s="180" t="s">
        <v>255</v>
      </c>
      <c r="D85" s="217">
        <v>298886363</v>
      </c>
      <c r="E85" s="180"/>
      <c r="F85" s="180" t="s">
        <v>54</v>
      </c>
      <c r="G85" s="218" t="s">
        <v>3</v>
      </c>
      <c r="H85" s="180"/>
      <c r="I85" s="180" t="s">
        <v>3</v>
      </c>
      <c r="J85" s="180"/>
      <c r="K85" s="180"/>
      <c r="L85" t="s">
        <v>352</v>
      </c>
      <c r="O85" s="180"/>
      <c r="P85" s="188"/>
    </row>
    <row r="86" spans="1:16">
      <c r="A86" s="181">
        <v>4</v>
      </c>
      <c r="B86" s="188" t="s">
        <v>57</v>
      </c>
      <c r="C86" s="180" t="s">
        <v>284</v>
      </c>
      <c r="D86" s="217">
        <v>65546904</v>
      </c>
      <c r="E86" s="180"/>
      <c r="F86" s="180" t="s">
        <v>58</v>
      </c>
      <c r="G86" s="218">
        <f>I236</f>
        <v>6.4161969638686048E-2</v>
      </c>
      <c r="H86" s="180"/>
      <c r="I86" s="180">
        <f>+G86*D86</f>
        <v>4205618.4643578688</v>
      </c>
      <c r="J86" s="180"/>
      <c r="K86" s="180"/>
      <c r="O86" s="175"/>
      <c r="P86" s="188"/>
    </row>
    <row r="87" spans="1:16" ht="16.5" thickBot="1">
      <c r="A87" s="181">
        <v>5</v>
      </c>
      <c r="B87" s="188" t="s">
        <v>59</v>
      </c>
      <c r="C87" s="180"/>
      <c r="D87" s="220">
        <v>0</v>
      </c>
      <c r="E87" s="180"/>
      <c r="F87" s="180" t="s">
        <v>60</v>
      </c>
      <c r="G87" s="218">
        <f>K240</f>
        <v>6.4161969638686048E-2</v>
      </c>
      <c r="H87" s="180"/>
      <c r="I87" s="194">
        <f>+G87*D87</f>
        <v>0</v>
      </c>
      <c r="J87" s="180"/>
      <c r="K87" s="180"/>
      <c r="L87" s="188"/>
      <c r="O87" s="175"/>
      <c r="P87" s="188"/>
    </row>
    <row r="88" spans="1:16">
      <c r="A88" s="181">
        <v>6</v>
      </c>
      <c r="B88" s="169" t="s">
        <v>214</v>
      </c>
      <c r="C88" s="180"/>
      <c r="D88" s="180">
        <f>SUM(D83:D87)</f>
        <v>1512026897</v>
      </c>
      <c r="E88" s="180"/>
      <c r="F88" s="180" t="s">
        <v>61</v>
      </c>
      <c r="G88" s="221">
        <f>IF(I88&gt;0,I88/D88,0)</f>
        <v>5.5102586223608606E-2</v>
      </c>
      <c r="H88" s="180"/>
      <c r="I88" s="180">
        <f>SUM(I83:I87)</f>
        <v>83316592.464357868</v>
      </c>
      <c r="J88" s="180"/>
      <c r="K88" s="221"/>
      <c r="L88" s="188"/>
      <c r="N88" s="180"/>
      <c r="O88" s="180"/>
      <c r="P88" s="188"/>
    </row>
    <row r="89" spans="1:16">
      <c r="B89" s="188"/>
      <c r="C89" s="180"/>
      <c r="D89" s="180"/>
      <c r="E89" s="180"/>
      <c r="F89" s="180"/>
      <c r="G89" s="221"/>
      <c r="H89" s="180"/>
      <c r="I89" s="180"/>
      <c r="J89" s="180"/>
      <c r="K89" s="221"/>
      <c r="L89" s="188"/>
      <c r="N89" s="180"/>
      <c r="O89" s="180"/>
      <c r="P89" s="188"/>
    </row>
    <row r="90" spans="1:16">
      <c r="B90" s="188" t="s">
        <v>285</v>
      </c>
      <c r="C90" s="180"/>
      <c r="D90" s="180"/>
      <c r="E90" s="180"/>
      <c r="F90" s="180"/>
      <c r="G90" s="180"/>
      <c r="H90" s="180"/>
      <c r="I90" s="180"/>
      <c r="J90" s="180"/>
      <c r="K90" s="180"/>
      <c r="L90" s="188"/>
      <c r="N90" s="180"/>
      <c r="O90" s="180"/>
      <c r="P90" s="188"/>
    </row>
    <row r="91" spans="1:16">
      <c r="A91" s="181">
        <v>7</v>
      </c>
      <c r="B91" s="188" t="str">
        <f>+B83</f>
        <v xml:space="preserve">  Production</v>
      </c>
      <c r="D91" s="222">
        <v>382634159</v>
      </c>
      <c r="E91" s="180"/>
      <c r="F91" s="180" t="str">
        <f t="shared" ref="F91:G95" si="0">+F83</f>
        <v>NA</v>
      </c>
      <c r="G91" s="218" t="str">
        <f t="shared" si="0"/>
        <v xml:space="preserve"> </v>
      </c>
      <c r="H91" s="180"/>
      <c r="I91" s="180" t="s">
        <v>3</v>
      </c>
      <c r="J91" s="180"/>
      <c r="K91" s="180"/>
      <c r="L91" s="166" t="s">
        <v>353</v>
      </c>
      <c r="N91" s="180"/>
      <c r="O91" s="180"/>
      <c r="P91" s="188"/>
    </row>
    <row r="92" spans="1:16">
      <c r="A92" s="181">
        <v>8</v>
      </c>
      <c r="B92" s="188" t="str">
        <f>+B84</f>
        <v xml:space="preserve">  Transmission</v>
      </c>
      <c r="D92" s="222">
        <v>59710425</v>
      </c>
      <c r="E92" s="180"/>
      <c r="F92" s="180" t="str">
        <f t="shared" si="0"/>
        <v>TP</v>
      </c>
      <c r="G92" s="218">
        <f t="shared" si="0"/>
        <v>0.96099071955076865</v>
      </c>
      <c r="H92" s="180"/>
      <c r="I92" s="180">
        <f>+G92*D92</f>
        <v>57381164.285432205</v>
      </c>
      <c r="J92" s="180"/>
      <c r="K92" s="180"/>
      <c r="L92" s="188"/>
      <c r="N92" s="180"/>
      <c r="O92" s="180"/>
      <c r="P92" s="188"/>
    </row>
    <row r="93" spans="1:16">
      <c r="A93" s="181">
        <v>9</v>
      </c>
      <c r="B93" s="188" t="str">
        <f>+B85</f>
        <v xml:space="preserve">  Distribution</v>
      </c>
      <c r="D93" s="222">
        <v>190346618</v>
      </c>
      <c r="E93" s="180"/>
      <c r="F93" s="180" t="str">
        <f t="shared" si="0"/>
        <v>NA</v>
      </c>
      <c r="G93" s="218" t="str">
        <f t="shared" si="0"/>
        <v xml:space="preserve"> </v>
      </c>
      <c r="H93" s="180"/>
      <c r="I93" s="180" t="s">
        <v>3</v>
      </c>
      <c r="J93" s="180"/>
      <c r="K93" s="180"/>
      <c r="L93" s="188"/>
      <c r="N93" s="180"/>
      <c r="O93" s="180"/>
      <c r="P93" s="188"/>
    </row>
    <row r="94" spans="1:16">
      <c r="A94" s="181">
        <v>10</v>
      </c>
      <c r="B94" s="188" t="str">
        <f>+B86</f>
        <v xml:space="preserve">  General &amp; Intangible</v>
      </c>
      <c r="D94" s="222">
        <v>44679780</v>
      </c>
      <c r="E94" s="180"/>
      <c r="F94" s="180" t="str">
        <f t="shared" si="0"/>
        <v>W/S</v>
      </c>
      <c r="G94" s="218">
        <f t="shared" si="0"/>
        <v>6.4161969638686048E-2</v>
      </c>
      <c r="H94" s="180"/>
      <c r="I94" s="180">
        <f>+G94*D94</f>
        <v>2866742.6878231722</v>
      </c>
      <c r="J94" s="180"/>
      <c r="K94" s="180"/>
      <c r="L94" s="188"/>
      <c r="N94" s="180"/>
      <c r="O94" s="175"/>
      <c r="P94" s="188"/>
    </row>
    <row r="95" spans="1:16" ht="16.5" thickBot="1">
      <c r="A95" s="181">
        <v>11</v>
      </c>
      <c r="B95" s="188" t="str">
        <f>+B87</f>
        <v xml:space="preserve">  Common</v>
      </c>
      <c r="C95" s="180"/>
      <c r="D95" s="220">
        <v>0</v>
      </c>
      <c r="E95" s="180"/>
      <c r="F95" s="180" t="str">
        <f t="shared" si="0"/>
        <v>CE</v>
      </c>
      <c r="G95" s="218">
        <f t="shared" si="0"/>
        <v>6.4161969638686048E-2</v>
      </c>
      <c r="H95" s="180"/>
      <c r="I95" s="194">
        <f>+G95*D95</f>
        <v>0</v>
      </c>
      <c r="J95" s="180"/>
      <c r="K95" s="180"/>
      <c r="L95" s="188"/>
      <c r="N95" s="180"/>
      <c r="O95" s="175"/>
      <c r="P95" s="188"/>
    </row>
    <row r="96" spans="1:16">
      <c r="A96" s="181">
        <v>12</v>
      </c>
      <c r="B96" s="188" t="s">
        <v>215</v>
      </c>
      <c r="C96" s="180"/>
      <c r="D96" s="180">
        <f>SUM(D91:D95)</f>
        <v>677370982</v>
      </c>
      <c r="E96" s="180"/>
      <c r="F96" s="180"/>
      <c r="G96" s="180"/>
      <c r="H96" s="180"/>
      <c r="I96" s="180">
        <f>SUM(I91:I95)</f>
        <v>60247906.973255374</v>
      </c>
      <c r="J96" s="180"/>
      <c r="K96" s="180"/>
      <c r="L96" s="188"/>
      <c r="N96" s="223"/>
      <c r="O96" s="180"/>
      <c r="P96" s="188"/>
    </row>
    <row r="97" spans="1:16">
      <c r="A97" s="181"/>
      <c r="C97" s="180" t="s">
        <v>3</v>
      </c>
      <c r="D97" s="313"/>
      <c r="E97" s="180"/>
      <c r="F97" s="180"/>
      <c r="G97" s="221"/>
      <c r="H97" s="180"/>
      <c r="J97" s="180"/>
      <c r="K97" s="221"/>
      <c r="L97" s="188"/>
      <c r="N97" s="180"/>
      <c r="O97" s="180"/>
      <c r="P97" s="188"/>
    </row>
    <row r="98" spans="1:16">
      <c r="A98" s="181"/>
      <c r="B98" s="188" t="s">
        <v>62</v>
      </c>
      <c r="C98" s="180"/>
      <c r="D98" s="180"/>
      <c r="E98" s="180"/>
      <c r="F98" s="180"/>
      <c r="G98" s="180"/>
      <c r="H98" s="180"/>
      <c r="I98" s="180"/>
      <c r="J98" s="180"/>
      <c r="K98" s="180"/>
      <c r="L98" s="188"/>
      <c r="N98" s="180"/>
      <c r="O98" s="180"/>
      <c r="P98" s="188"/>
    </row>
    <row r="99" spans="1:16">
      <c r="A99" s="181">
        <v>13</v>
      </c>
      <c r="B99" s="188" t="str">
        <f>+B91</f>
        <v xml:space="preserve">  Production</v>
      </c>
      <c r="C99" s="180" t="s">
        <v>216</v>
      </c>
      <c r="D99" s="180">
        <f>D83-D91</f>
        <v>682637163</v>
      </c>
      <c r="E99" s="180"/>
      <c r="F99" s="180"/>
      <c r="G99" s="221"/>
      <c r="H99" s="180"/>
      <c r="I99" s="180" t="s">
        <v>3</v>
      </c>
      <c r="J99" s="180"/>
      <c r="K99" s="221"/>
      <c r="L99" s="188"/>
      <c r="N99" s="180"/>
      <c r="O99" s="180"/>
      <c r="P99" s="188"/>
    </row>
    <row r="100" spans="1:16">
      <c r="A100" s="181">
        <v>14</v>
      </c>
      <c r="B100" s="188" t="str">
        <f>+B92</f>
        <v xml:space="preserve">  Transmission</v>
      </c>
      <c r="C100" s="180" t="s">
        <v>217</v>
      </c>
      <c r="D100" s="180">
        <f>D84-D92</f>
        <v>22611883</v>
      </c>
      <c r="E100" s="180"/>
      <c r="F100" s="180"/>
      <c r="G100" s="218"/>
      <c r="H100" s="180"/>
      <c r="I100" s="180">
        <f>I84-I92</f>
        <v>21729809.714567795</v>
      </c>
      <c r="J100" s="180"/>
      <c r="K100" s="221"/>
      <c r="L100" s="188"/>
      <c r="N100" s="180"/>
      <c r="O100" s="180"/>
      <c r="P100" s="188"/>
    </row>
    <row r="101" spans="1:16">
      <c r="A101" s="181">
        <v>15</v>
      </c>
      <c r="B101" s="188" t="str">
        <f>+B93</f>
        <v xml:space="preserve">  Distribution</v>
      </c>
      <c r="C101" s="180" t="s">
        <v>218</v>
      </c>
      <c r="D101" s="180">
        <f>D85-D93</f>
        <v>108539745</v>
      </c>
      <c r="E101" s="180"/>
      <c r="F101" s="180"/>
      <c r="G101" s="221"/>
      <c r="H101" s="180"/>
      <c r="I101" s="180" t="s">
        <v>3</v>
      </c>
      <c r="J101" s="180"/>
      <c r="K101" s="221"/>
      <c r="L101" s="188"/>
      <c r="N101" s="180"/>
      <c r="O101" s="180"/>
      <c r="P101" s="188"/>
    </row>
    <row r="102" spans="1:16">
      <c r="A102" s="181">
        <v>16</v>
      </c>
      <c r="B102" s="188" t="str">
        <f>+B94</f>
        <v xml:space="preserve">  General &amp; Intangible</v>
      </c>
      <c r="C102" s="180" t="s">
        <v>219</v>
      </c>
      <c r="D102" s="180">
        <f>D86-D94</f>
        <v>20867124</v>
      </c>
      <c r="E102" s="180"/>
      <c r="F102" s="180"/>
      <c r="G102" s="221"/>
      <c r="H102" s="180"/>
      <c r="I102" s="180">
        <f>I86-I94</f>
        <v>1338875.7765346966</v>
      </c>
      <c r="J102" s="180"/>
      <c r="K102" s="221"/>
      <c r="L102" s="188"/>
      <c r="N102" s="180"/>
      <c r="O102" s="175"/>
      <c r="P102" s="188"/>
    </row>
    <row r="103" spans="1:16" ht="16.5" thickBot="1">
      <c r="A103" s="181">
        <v>17</v>
      </c>
      <c r="B103" s="188" t="str">
        <f>+B95</f>
        <v xml:space="preserve">  Common</v>
      </c>
      <c r="C103" s="180" t="s">
        <v>220</v>
      </c>
      <c r="D103" s="194">
        <f>D87-D95</f>
        <v>0</v>
      </c>
      <c r="E103" s="180"/>
      <c r="F103" s="180"/>
      <c r="G103" s="221"/>
      <c r="H103" s="180"/>
      <c r="I103" s="194">
        <f>I87-I95</f>
        <v>0</v>
      </c>
      <c r="J103" s="180"/>
      <c r="K103" s="221"/>
      <c r="L103" s="188"/>
      <c r="N103" s="180"/>
      <c r="O103" s="175"/>
      <c r="P103" s="188"/>
    </row>
    <row r="104" spans="1:16">
      <c r="A104" s="181">
        <v>18</v>
      </c>
      <c r="B104" s="188" t="s">
        <v>221</v>
      </c>
      <c r="C104" s="180"/>
      <c r="D104" s="180">
        <f>SUM(D99:D103)</f>
        <v>834655915</v>
      </c>
      <c r="E104" s="180"/>
      <c r="F104" s="180" t="s">
        <v>63</v>
      </c>
      <c r="G104" s="221">
        <f>IF(I104&gt;0,I104/D104,0)</f>
        <v>2.7638557490007713E-2</v>
      </c>
      <c r="H104" s="180"/>
      <c r="I104" s="180">
        <f>SUM(I99:I103)</f>
        <v>23068685.491102491</v>
      </c>
      <c r="J104" s="180"/>
      <c r="K104" s="180"/>
      <c r="L104" s="188"/>
      <c r="N104" s="195"/>
      <c r="O104" s="180"/>
      <c r="P104" s="188"/>
    </row>
    <row r="105" spans="1:16">
      <c r="A105" s="181"/>
      <c r="C105" s="180"/>
      <c r="D105" s="313"/>
      <c r="E105" s="180"/>
      <c r="H105" s="180"/>
      <c r="J105" s="180"/>
      <c r="K105" s="221"/>
      <c r="L105" s="188"/>
      <c r="N105" s="180"/>
      <c r="O105" s="180"/>
      <c r="P105" s="188"/>
    </row>
    <row r="106" spans="1:16">
      <c r="A106" s="181"/>
      <c r="B106" s="169" t="s">
        <v>222</v>
      </c>
      <c r="C106" s="180"/>
      <c r="D106" s="180"/>
      <c r="E106" s="180"/>
      <c r="F106" s="180"/>
      <c r="G106" s="180"/>
      <c r="H106" s="180"/>
      <c r="I106" s="180"/>
      <c r="J106" s="180"/>
      <c r="K106" s="180"/>
      <c r="L106" s="188"/>
      <c r="N106" s="180" t="s">
        <v>3</v>
      </c>
      <c r="O106" s="180"/>
      <c r="P106" s="188"/>
    </row>
    <row r="107" spans="1:16">
      <c r="A107" s="181">
        <v>19</v>
      </c>
      <c r="B107" s="188" t="s">
        <v>64</v>
      </c>
      <c r="C107" s="180"/>
      <c r="D107" s="222">
        <v>0</v>
      </c>
      <c r="E107" s="180"/>
      <c r="F107" s="180"/>
      <c r="G107" s="224" t="s">
        <v>179</v>
      </c>
      <c r="H107" s="180"/>
      <c r="I107" s="180">
        <v>0</v>
      </c>
      <c r="J107" s="180"/>
      <c r="K107" s="221"/>
      <c r="L107" s="188"/>
      <c r="N107" s="221"/>
      <c r="O107" s="175"/>
      <c r="P107" s="188"/>
    </row>
    <row r="108" spans="1:16">
      <c r="A108" s="181">
        <v>20</v>
      </c>
      <c r="B108" s="188" t="s">
        <v>66</v>
      </c>
      <c r="C108" s="180"/>
      <c r="D108" s="222">
        <v>0</v>
      </c>
      <c r="E108" s="180"/>
      <c r="F108" s="180" t="s">
        <v>65</v>
      </c>
      <c r="G108" s="218">
        <f>+G104</f>
        <v>2.7638557490007713E-2</v>
      </c>
      <c r="H108" s="180"/>
      <c r="I108" s="180">
        <f>D108*G108</f>
        <v>0</v>
      </c>
      <c r="J108" s="180"/>
      <c r="K108" s="221"/>
      <c r="L108" s="188"/>
      <c r="N108" s="221"/>
      <c r="O108" s="175"/>
      <c r="P108" s="188"/>
    </row>
    <row r="109" spans="1:16">
      <c r="A109" s="181">
        <v>21</v>
      </c>
      <c r="B109" s="188" t="s">
        <v>67</v>
      </c>
      <c r="C109" s="180"/>
      <c r="D109" s="217">
        <v>0</v>
      </c>
      <c r="E109" s="180"/>
      <c r="F109" s="180" t="s">
        <v>65</v>
      </c>
      <c r="G109" s="218">
        <f>+G108</f>
        <v>2.7638557490007713E-2</v>
      </c>
      <c r="H109" s="180"/>
      <c r="I109" s="180">
        <f>D109*G109</f>
        <v>0</v>
      </c>
      <c r="J109" s="180"/>
      <c r="K109" s="221"/>
      <c r="L109" s="188"/>
      <c r="N109" s="221"/>
      <c r="O109" s="175"/>
      <c r="P109" s="188"/>
    </row>
    <row r="110" spans="1:16">
      <c r="A110" s="181">
        <v>22</v>
      </c>
      <c r="B110" s="188" t="s">
        <v>68</v>
      </c>
      <c r="C110" s="180"/>
      <c r="D110" s="217">
        <v>0</v>
      </c>
      <c r="E110" s="180"/>
      <c r="F110" s="180" t="str">
        <f>+F109</f>
        <v>NP</v>
      </c>
      <c r="G110" s="218">
        <f>+G109</f>
        <v>2.7638557490007713E-2</v>
      </c>
      <c r="H110" s="180"/>
      <c r="I110" s="180">
        <f>D110*G110</f>
        <v>0</v>
      </c>
      <c r="J110" s="180"/>
      <c r="K110" s="221"/>
      <c r="L110" s="188"/>
      <c r="N110" s="221"/>
      <c r="O110" s="175"/>
      <c r="P110" s="188"/>
    </row>
    <row r="111" spans="1:16" ht="16.5" thickBot="1">
      <c r="A111" s="181">
        <v>23</v>
      </c>
      <c r="B111" s="167" t="s">
        <v>69</v>
      </c>
      <c r="D111" s="220">
        <v>0</v>
      </c>
      <c r="E111" s="180"/>
      <c r="F111" s="180" t="s">
        <v>65</v>
      </c>
      <c r="G111" s="218">
        <f>+G109</f>
        <v>2.7638557490007713E-2</v>
      </c>
      <c r="H111" s="180"/>
      <c r="I111" s="194">
        <f>D111*G111</f>
        <v>0</v>
      </c>
      <c r="J111" s="180"/>
      <c r="K111" s="180"/>
      <c r="L111" s="188"/>
      <c r="N111" s="223"/>
      <c r="O111" s="180"/>
      <c r="P111" s="188"/>
    </row>
    <row r="112" spans="1:16">
      <c r="A112" s="181">
        <v>24</v>
      </c>
      <c r="B112" s="188" t="s">
        <v>70</v>
      </c>
      <c r="C112" s="180"/>
      <c r="D112" s="180">
        <f>SUM(D107:D111)</f>
        <v>0</v>
      </c>
      <c r="E112" s="180"/>
      <c r="F112" s="180"/>
      <c r="G112" s="180"/>
      <c r="H112" s="180"/>
      <c r="I112" s="180">
        <f>SUM(I107:I111)</f>
        <v>0</v>
      </c>
      <c r="J112" s="180"/>
      <c r="K112" s="221"/>
      <c r="L112" s="188"/>
      <c r="N112" s="180"/>
      <c r="O112" s="180"/>
      <c r="P112" s="188"/>
    </row>
    <row r="113" spans="1:16">
      <c r="A113" s="181"/>
      <c r="B113" s="188"/>
      <c r="C113" s="180"/>
      <c r="D113" s="180"/>
      <c r="E113" s="180"/>
      <c r="F113" s="180"/>
      <c r="G113" s="180"/>
      <c r="H113" s="180"/>
      <c r="I113" s="180"/>
      <c r="J113" s="180"/>
      <c r="K113" s="221"/>
      <c r="L113" s="188"/>
      <c r="N113" s="180"/>
      <c r="O113" s="180"/>
      <c r="P113" s="188"/>
    </row>
    <row r="114" spans="1:16">
      <c r="A114" s="181">
        <v>25</v>
      </c>
      <c r="B114" s="169" t="s">
        <v>71</v>
      </c>
      <c r="C114" s="180" t="s">
        <v>256</v>
      </c>
      <c r="D114" s="222">
        <v>0</v>
      </c>
      <c r="E114" s="180"/>
      <c r="F114" s="180" t="str">
        <f>+F92</f>
        <v>TP</v>
      </c>
      <c r="G114" s="218">
        <f>+G92</f>
        <v>0.96099071955076865</v>
      </c>
      <c r="H114" s="180"/>
      <c r="I114" s="180">
        <f>+G114*D114</f>
        <v>0</v>
      </c>
      <c r="J114" s="180"/>
      <c r="K114" s="180"/>
      <c r="L114" s="219" t="s">
        <v>354</v>
      </c>
      <c r="N114" s="180"/>
      <c r="O114" s="180"/>
      <c r="P114" s="188"/>
    </row>
    <row r="115" spans="1:16">
      <c r="A115" s="181"/>
      <c r="B115" s="188"/>
      <c r="C115" s="180"/>
      <c r="D115" s="180"/>
      <c r="E115" s="180"/>
      <c r="F115" s="180"/>
      <c r="G115" s="180"/>
      <c r="H115" s="180"/>
      <c r="I115" s="180"/>
      <c r="J115" s="180"/>
      <c r="K115" s="180"/>
      <c r="L115" s="188"/>
      <c r="N115" s="180"/>
      <c r="O115" s="180"/>
      <c r="P115" s="188"/>
    </row>
    <row r="116" spans="1:16">
      <c r="A116" s="181"/>
      <c r="B116" s="188" t="s">
        <v>72</v>
      </c>
      <c r="C116" s="180" t="s">
        <v>74</v>
      </c>
      <c r="D116" s="180"/>
      <c r="E116" s="180"/>
      <c r="F116" s="180"/>
      <c r="G116" s="180"/>
      <c r="H116" s="180"/>
      <c r="I116" s="180"/>
      <c r="J116" s="180"/>
      <c r="K116" s="180"/>
      <c r="L116" s="188"/>
      <c r="N116" s="180"/>
      <c r="O116" s="180"/>
      <c r="P116" s="188"/>
    </row>
    <row r="117" spans="1:16">
      <c r="A117" s="181">
        <v>26</v>
      </c>
      <c r="B117" s="188" t="s">
        <v>73</v>
      </c>
      <c r="D117" s="180">
        <f>D158/8</f>
        <v>2989536.75</v>
      </c>
      <c r="E117" s="180"/>
      <c r="F117" s="180"/>
      <c r="G117" s="221"/>
      <c r="H117" s="180"/>
      <c r="I117" s="180">
        <f>I158/8</f>
        <v>430412.95427715778</v>
      </c>
      <c r="J117" s="172"/>
      <c r="K117" s="221"/>
      <c r="L117" s="188"/>
      <c r="N117" s="225"/>
      <c r="O117" s="209"/>
      <c r="P117" s="188"/>
    </row>
    <row r="118" spans="1:16">
      <c r="A118" s="181">
        <v>27</v>
      </c>
      <c r="B118" s="188" t="s">
        <v>75</v>
      </c>
      <c r="C118" s="167" t="s">
        <v>223</v>
      </c>
      <c r="D118" s="222">
        <v>374905</v>
      </c>
      <c r="E118" s="180"/>
      <c r="F118" s="180" t="s">
        <v>76</v>
      </c>
      <c r="G118" s="218">
        <f>I229</f>
        <v>0.62204070230294994</v>
      </c>
      <c r="H118" s="180"/>
      <c r="I118" s="180">
        <f>G118*D118</f>
        <v>233206.16949688745</v>
      </c>
      <c r="J118" s="180" t="s">
        <v>3</v>
      </c>
      <c r="K118" s="221"/>
      <c r="L118" s="226" t="s">
        <v>355</v>
      </c>
      <c r="N118" s="225"/>
      <c r="O118" s="175"/>
      <c r="P118" s="188"/>
    </row>
    <row r="119" spans="1:16" ht="16.5" thickBot="1">
      <c r="A119" s="181">
        <v>28</v>
      </c>
      <c r="B119" s="188" t="s">
        <v>77</v>
      </c>
      <c r="C119" s="167" t="s">
        <v>257</v>
      </c>
      <c r="D119" s="220">
        <v>2156938</v>
      </c>
      <c r="E119" s="180"/>
      <c r="F119" s="180" t="s">
        <v>78</v>
      </c>
      <c r="G119" s="218">
        <f>+G88</f>
        <v>5.5102586223608606E-2</v>
      </c>
      <c r="H119" s="180"/>
      <c r="I119" s="194">
        <f>+G119*D119</f>
        <v>118852.8621239779</v>
      </c>
      <c r="J119" s="180"/>
      <c r="K119" s="221"/>
      <c r="L119" s="555"/>
      <c r="N119" s="225"/>
      <c r="O119" s="175"/>
      <c r="P119" s="188"/>
    </row>
    <row r="120" spans="1:16">
      <c r="A120" s="181">
        <v>29</v>
      </c>
      <c r="B120" s="188" t="s">
        <v>224</v>
      </c>
      <c r="C120" s="172"/>
      <c r="D120" s="180">
        <f>D117+D118+D119</f>
        <v>5521379.75</v>
      </c>
      <c r="E120" s="172"/>
      <c r="F120" s="172"/>
      <c r="G120" s="172"/>
      <c r="H120" s="172"/>
      <c r="I120" s="180">
        <f>I117+I118+I119</f>
        <v>782471.98589802312</v>
      </c>
      <c r="J120" s="172"/>
      <c r="K120" s="172"/>
      <c r="L120" s="188"/>
      <c r="N120" s="223"/>
      <c r="O120" s="180"/>
      <c r="P120" s="188"/>
    </row>
    <row r="121" spans="1:16" ht="16.5" thickBot="1">
      <c r="C121" s="180"/>
      <c r="D121" s="227"/>
      <c r="E121" s="180"/>
      <c r="F121" s="180"/>
      <c r="G121" s="180"/>
      <c r="H121" s="180"/>
      <c r="I121" s="227"/>
      <c r="J121" s="180"/>
      <c r="K121" s="180"/>
      <c r="L121" s="188"/>
      <c r="N121" s="180"/>
      <c r="O121" s="180"/>
      <c r="P121" s="188"/>
    </row>
    <row r="122" spans="1:16" ht="16.5" thickBot="1">
      <c r="A122" s="181">
        <v>30</v>
      </c>
      <c r="B122" s="188" t="s">
        <v>79</v>
      </c>
      <c r="C122" s="180"/>
      <c r="D122" s="228">
        <f>+D120+D114+D112+D104</f>
        <v>840177294.75</v>
      </c>
      <c r="E122" s="180"/>
      <c r="F122" s="180"/>
      <c r="G122" s="221"/>
      <c r="H122" s="180"/>
      <c r="I122" s="228">
        <f>+I120+I114+I112+I104</f>
        <v>23851157.477000512</v>
      </c>
      <c r="J122" s="180"/>
      <c r="K122" s="221"/>
      <c r="L122" s="188"/>
      <c r="N122" s="180"/>
      <c r="O122" s="180"/>
      <c r="P122" s="188"/>
    </row>
    <row r="123" spans="1:16" ht="16.5" thickTop="1">
      <c r="A123" s="181"/>
      <c r="B123" s="188"/>
      <c r="C123" s="180"/>
      <c r="D123" s="180"/>
      <c r="E123" s="180"/>
      <c r="F123" s="180"/>
      <c r="G123" s="180"/>
      <c r="H123" s="180"/>
      <c r="I123" s="180"/>
      <c r="J123" s="180"/>
      <c r="K123" s="180"/>
      <c r="L123" s="172"/>
      <c r="N123" s="180"/>
      <c r="O123" s="180"/>
      <c r="P123" s="188"/>
    </row>
    <row r="124" spans="1:16">
      <c r="A124" s="181"/>
      <c r="B124" s="188"/>
      <c r="C124" s="180"/>
      <c r="D124" s="180"/>
      <c r="E124" s="180"/>
      <c r="F124" s="180"/>
      <c r="G124" s="180"/>
      <c r="H124" s="180"/>
      <c r="I124" s="180"/>
      <c r="J124" s="180"/>
      <c r="K124" s="180"/>
      <c r="L124" s="172"/>
      <c r="N124" s="180"/>
      <c r="O124" s="180"/>
      <c r="P124" s="188"/>
    </row>
    <row r="125" spans="1:16">
      <c r="A125" s="181"/>
      <c r="B125" s="188"/>
      <c r="C125" s="180"/>
      <c r="D125" s="180"/>
      <c r="E125" s="180"/>
      <c r="F125" s="180"/>
      <c r="G125" s="180"/>
      <c r="H125" s="180"/>
      <c r="I125" s="180"/>
      <c r="J125" s="180"/>
      <c r="K125" s="180"/>
      <c r="L125" s="172"/>
      <c r="N125" s="180"/>
      <c r="O125" s="180"/>
      <c r="P125" s="188"/>
    </row>
    <row r="126" spans="1:16">
      <c r="A126" s="181"/>
      <c r="B126" s="188"/>
      <c r="C126" s="180"/>
      <c r="D126" s="180"/>
      <c r="E126" s="180"/>
      <c r="F126" s="180"/>
      <c r="G126" s="180"/>
      <c r="H126" s="180"/>
      <c r="I126" s="180"/>
      <c r="J126" s="180"/>
      <c r="K126" s="180"/>
      <c r="L126" s="172"/>
      <c r="N126" s="180"/>
      <c r="O126" s="180"/>
      <c r="P126" s="188"/>
    </row>
    <row r="127" spans="1:16">
      <c r="A127" s="181"/>
      <c r="B127" s="188"/>
      <c r="C127" s="180"/>
      <c r="D127" s="180"/>
      <c r="E127" s="180"/>
      <c r="F127" s="180"/>
      <c r="G127" s="180"/>
      <c r="H127" s="180"/>
      <c r="I127" s="180"/>
      <c r="J127" s="180"/>
      <c r="K127" s="180"/>
      <c r="L127" s="172"/>
      <c r="N127" s="180"/>
      <c r="O127" s="180"/>
      <c r="P127" s="188"/>
    </row>
    <row r="128" spans="1:16">
      <c r="A128" s="181"/>
      <c r="B128" s="188"/>
      <c r="C128" s="180"/>
      <c r="D128" s="180"/>
      <c r="E128" s="180"/>
      <c r="F128" s="180"/>
      <c r="G128" s="180"/>
      <c r="H128" s="180"/>
      <c r="I128" s="180"/>
      <c r="J128" s="180"/>
      <c r="K128" s="180"/>
      <c r="L128" s="172"/>
      <c r="N128" s="180"/>
      <c r="O128" s="180"/>
      <c r="P128" s="188"/>
    </row>
    <row r="129" spans="1:16">
      <c r="A129" s="181"/>
      <c r="B129" s="188"/>
      <c r="C129" s="180"/>
      <c r="D129" s="180"/>
      <c r="E129" s="180"/>
      <c r="F129" s="180"/>
      <c r="G129" s="180"/>
      <c r="H129" s="180"/>
      <c r="I129" s="180"/>
      <c r="J129" s="180"/>
      <c r="K129" s="180"/>
      <c r="L129" s="172"/>
      <c r="N129" s="180"/>
      <c r="O129" s="180"/>
      <c r="P129" s="188"/>
    </row>
    <row r="130" spans="1:16">
      <c r="A130" s="181"/>
      <c r="B130" s="188"/>
      <c r="C130" s="180"/>
      <c r="D130" s="180"/>
      <c r="E130" s="180"/>
      <c r="F130" s="180"/>
      <c r="G130" s="180"/>
      <c r="H130" s="180"/>
      <c r="I130" s="180"/>
      <c r="J130" s="180"/>
      <c r="K130" s="180"/>
      <c r="L130" s="172"/>
      <c r="N130" s="180"/>
      <c r="O130" s="180"/>
      <c r="P130" s="188"/>
    </row>
    <row r="131" spans="1:16">
      <c r="A131" s="181"/>
      <c r="B131" s="188"/>
      <c r="C131" s="180"/>
      <c r="D131" s="180"/>
      <c r="E131" s="180"/>
      <c r="F131" s="180"/>
      <c r="G131" s="180"/>
      <c r="H131" s="180"/>
      <c r="I131" s="180"/>
      <c r="J131" s="180"/>
      <c r="K131" s="180"/>
      <c r="L131" s="172"/>
      <c r="N131" s="180"/>
      <c r="O131" s="180"/>
      <c r="P131" s="188"/>
    </row>
    <row r="132" spans="1:16">
      <c r="A132" s="181"/>
      <c r="B132" s="188"/>
      <c r="C132" s="180"/>
      <c r="D132" s="180"/>
      <c r="E132" s="180"/>
      <c r="F132" s="180"/>
      <c r="G132" s="180"/>
      <c r="H132" s="180"/>
      <c r="I132" s="180"/>
      <c r="J132" s="180"/>
      <c r="K132" s="180"/>
      <c r="L132" s="172"/>
      <c r="N132" s="180"/>
      <c r="O132" s="180"/>
      <c r="P132" s="188"/>
    </row>
    <row r="133" spans="1:16">
      <c r="A133" s="181"/>
      <c r="B133" s="188"/>
      <c r="C133" s="180"/>
      <c r="D133" s="180"/>
      <c r="E133" s="180"/>
      <c r="F133" s="180"/>
      <c r="G133" s="180"/>
      <c r="H133" s="180"/>
      <c r="I133" s="180"/>
      <c r="J133" s="180"/>
      <c r="K133" s="180"/>
      <c r="L133" s="172"/>
      <c r="N133" s="180"/>
      <c r="O133" s="180"/>
      <c r="P133" s="188"/>
    </row>
    <row r="134" spans="1:16">
      <c r="A134" s="181"/>
      <c r="B134" s="188"/>
      <c r="C134" s="180"/>
      <c r="D134" s="180"/>
      <c r="E134" s="180"/>
      <c r="F134" s="180"/>
      <c r="G134" s="180"/>
      <c r="H134" s="180"/>
      <c r="I134" s="180"/>
      <c r="J134" s="180"/>
      <c r="K134" s="180"/>
      <c r="L134" s="172"/>
      <c r="N134" s="180"/>
      <c r="O134" s="180"/>
      <c r="P134" s="188"/>
    </row>
    <row r="135" spans="1:16">
      <c r="A135" s="181"/>
      <c r="B135" s="188"/>
      <c r="C135" s="180"/>
      <c r="D135" s="180"/>
      <c r="E135" s="180"/>
      <c r="F135" s="180"/>
      <c r="G135" s="180"/>
      <c r="H135" s="180"/>
      <c r="I135" s="180"/>
      <c r="J135" s="180"/>
      <c r="K135" s="180"/>
      <c r="L135" s="172"/>
      <c r="N135" s="180"/>
      <c r="O135" s="180"/>
      <c r="P135" s="188"/>
    </row>
    <row r="136" spans="1:16">
      <c r="A136" s="181"/>
      <c r="B136" s="188"/>
      <c r="C136" s="180"/>
      <c r="D136" s="180"/>
      <c r="E136" s="180"/>
      <c r="F136" s="180"/>
      <c r="G136" s="180"/>
      <c r="H136" s="180"/>
      <c r="I136" s="180"/>
      <c r="J136" s="180"/>
      <c r="K136" s="180"/>
      <c r="L136" s="172"/>
      <c r="N136" s="180"/>
      <c r="O136" s="180"/>
      <c r="P136" s="188"/>
    </row>
    <row r="137" spans="1:16">
      <c r="A137" s="181"/>
      <c r="B137" s="188"/>
      <c r="C137" s="180"/>
      <c r="D137" s="180"/>
      <c r="E137" s="180"/>
      <c r="F137" s="180"/>
      <c r="G137" s="180"/>
      <c r="H137" s="180"/>
      <c r="I137" s="180"/>
      <c r="J137" s="180"/>
      <c r="K137" s="180"/>
      <c r="L137" s="172"/>
      <c r="N137" s="180"/>
      <c r="O137" s="180"/>
      <c r="P137" s="188"/>
    </row>
    <row r="138" spans="1:16">
      <c r="A138" s="181"/>
      <c r="B138" s="188"/>
      <c r="C138" s="180"/>
      <c r="D138" s="180"/>
      <c r="E138" s="180"/>
      <c r="F138" s="180"/>
      <c r="G138" s="180"/>
      <c r="H138" s="180"/>
      <c r="I138" s="180"/>
      <c r="J138" s="180"/>
      <c r="K138" s="168" t="s">
        <v>302</v>
      </c>
      <c r="L138" s="172"/>
      <c r="N138" s="180"/>
      <c r="O138" s="180"/>
      <c r="P138" s="188"/>
    </row>
    <row r="139" spans="1:16">
      <c r="B139" s="169"/>
      <c r="C139" s="169"/>
      <c r="D139" s="170"/>
      <c r="E139" s="169"/>
      <c r="F139" s="169"/>
      <c r="G139" s="169"/>
      <c r="H139" s="171"/>
      <c r="I139" s="172"/>
      <c r="K139" s="173" t="s">
        <v>188</v>
      </c>
      <c r="L139" s="174" t="s">
        <v>344</v>
      </c>
      <c r="N139" s="172"/>
      <c r="O139" s="172"/>
      <c r="P139" s="172"/>
    </row>
    <row r="140" spans="1:16">
      <c r="A140" s="181"/>
      <c r="B140" s="188"/>
      <c r="C140" s="180"/>
      <c r="D140" s="180"/>
      <c r="E140" s="180"/>
      <c r="F140" s="180"/>
      <c r="G140" s="180"/>
      <c r="H140" s="180"/>
      <c r="I140" s="180"/>
      <c r="J140" s="180"/>
      <c r="K140" s="180"/>
      <c r="L140" s="172"/>
      <c r="N140" s="180"/>
      <c r="O140" s="180"/>
      <c r="P140" s="188"/>
    </row>
    <row r="141" spans="1:16">
      <c r="A141" s="181"/>
      <c r="B141" s="188" t="str">
        <f>B4</f>
        <v xml:space="preserve">Formula Rate - Non-Levelized </v>
      </c>
      <c r="C141" s="180"/>
      <c r="D141" s="180" t="str">
        <f>D4</f>
        <v xml:space="preserve">   Rate Formula Template</v>
      </c>
      <c r="E141" s="180"/>
      <c r="F141" s="180"/>
      <c r="G141" s="180"/>
      <c r="H141" s="180"/>
      <c r="J141" s="180"/>
      <c r="K141" s="229" t="str">
        <f>K4</f>
        <v>For the 12 months ended 02/28/2017</v>
      </c>
      <c r="L141" s="188"/>
      <c r="N141" s="180"/>
      <c r="O141" s="180"/>
      <c r="P141" s="188"/>
    </row>
    <row r="142" spans="1:16">
      <c r="A142" s="181"/>
      <c r="B142" s="188"/>
      <c r="C142" s="180"/>
      <c r="D142" s="180" t="str">
        <f>D5</f>
        <v>Utilizing EIA Form 412 Data</v>
      </c>
      <c r="E142" s="180"/>
      <c r="F142" s="180"/>
      <c r="G142" s="180"/>
      <c r="H142" s="180"/>
      <c r="I142" s="180"/>
      <c r="J142" s="180"/>
      <c r="K142" s="180"/>
      <c r="L142" s="188"/>
      <c r="N142" s="180"/>
      <c r="O142" s="180"/>
      <c r="P142" s="188"/>
    </row>
    <row r="143" spans="1:16">
      <c r="A143" s="181"/>
      <c r="C143" s="180"/>
      <c r="D143" s="180"/>
      <c r="E143" s="180"/>
      <c r="F143" s="180"/>
      <c r="G143" s="180"/>
      <c r="H143" s="180"/>
      <c r="I143" s="180"/>
      <c r="J143" s="180"/>
      <c r="K143" s="180"/>
      <c r="L143" s="188"/>
      <c r="N143" s="180"/>
      <c r="O143" s="180"/>
      <c r="P143" s="188"/>
    </row>
    <row r="144" spans="1:16">
      <c r="A144" s="181"/>
      <c r="D144" s="167" t="str">
        <f>D7</f>
        <v>City Water, Light and Power - Springfield, IL</v>
      </c>
      <c r="J144" s="180"/>
      <c r="K144" s="180"/>
      <c r="L144" s="188"/>
      <c r="N144" s="180"/>
      <c r="O144" s="180"/>
      <c r="P144" s="188"/>
    </row>
    <row r="145" spans="1:16">
      <c r="A145" s="181"/>
      <c r="B145" s="175" t="s">
        <v>41</v>
      </c>
      <c r="C145" s="175" t="s">
        <v>42</v>
      </c>
      <c r="D145" s="175" t="s">
        <v>43</v>
      </c>
      <c r="E145" s="180" t="s">
        <v>3</v>
      </c>
      <c r="F145" s="180"/>
      <c r="G145" s="210" t="s">
        <v>44</v>
      </c>
      <c r="H145" s="180"/>
      <c r="I145" s="211" t="s">
        <v>45</v>
      </c>
      <c r="J145" s="180"/>
      <c r="K145" s="180"/>
      <c r="L145" s="188"/>
      <c r="N145" s="172"/>
      <c r="O145" s="180"/>
      <c r="P145" s="188"/>
    </row>
    <row r="146" spans="1:16">
      <c r="A146" s="181" t="s">
        <v>6</v>
      </c>
      <c r="B146" s="188"/>
      <c r="C146" s="212" t="s">
        <v>46</v>
      </c>
      <c r="D146" s="180"/>
      <c r="E146" s="180"/>
      <c r="F146" s="180"/>
      <c r="G146" s="181"/>
      <c r="H146" s="180"/>
      <c r="I146" s="213" t="s">
        <v>47</v>
      </c>
      <c r="J146" s="180"/>
      <c r="K146" s="213"/>
      <c r="L146" s="188"/>
      <c r="N146" s="181"/>
      <c r="O146" s="180"/>
      <c r="P146" s="188"/>
    </row>
    <row r="147" spans="1:16" ht="16.5" thickBot="1">
      <c r="A147" s="185" t="s">
        <v>8</v>
      </c>
      <c r="B147" s="188"/>
      <c r="C147" s="215" t="s">
        <v>48</v>
      </c>
      <c r="D147" s="213" t="s">
        <v>49</v>
      </c>
      <c r="E147" s="216"/>
      <c r="F147" s="213" t="s">
        <v>50</v>
      </c>
      <c r="H147" s="216"/>
      <c r="I147" s="181" t="s">
        <v>51</v>
      </c>
      <c r="J147" s="180"/>
      <c r="K147" s="213"/>
      <c r="L147" s="180" t="s">
        <v>3</v>
      </c>
      <c r="N147" s="213"/>
      <c r="O147" s="180"/>
      <c r="P147" s="188"/>
    </row>
    <row r="148" spans="1:16">
      <c r="A148" s="181"/>
      <c r="B148" s="188" t="s">
        <v>286</v>
      </c>
      <c r="C148" s="180"/>
      <c r="D148" s="180"/>
      <c r="E148" s="180"/>
      <c r="F148" s="180"/>
      <c r="G148" s="180"/>
      <c r="H148" s="180"/>
      <c r="I148" s="180"/>
      <c r="J148" s="180"/>
      <c r="K148" s="180"/>
      <c r="N148" s="180"/>
      <c r="O148" s="180"/>
      <c r="P148" s="188"/>
    </row>
    <row r="149" spans="1:16">
      <c r="A149" s="181">
        <v>1</v>
      </c>
      <c r="B149" s="188" t="s">
        <v>80</v>
      </c>
      <c r="C149" s="167" t="s">
        <v>258</v>
      </c>
      <c r="D149" s="222">
        <v>6481707</v>
      </c>
      <c r="E149" s="180"/>
      <c r="F149" s="180" t="s">
        <v>76</v>
      </c>
      <c r="G149" s="218">
        <f>I229</f>
        <v>0.62204070230294994</v>
      </c>
      <c r="H149" s="180"/>
      <c r="I149" s="180">
        <f t="shared" ref="I149:I157" si="1">+G149*D149</f>
        <v>4031885.5744019467</v>
      </c>
      <c r="J149" s="172"/>
      <c r="K149" s="180"/>
      <c r="L149" s="219" t="s">
        <v>356</v>
      </c>
      <c r="N149" s="180"/>
      <c r="O149" s="175"/>
    </row>
    <row r="150" spans="1:16">
      <c r="A150" s="230" t="s">
        <v>192</v>
      </c>
      <c r="B150" s="231" t="s">
        <v>225</v>
      </c>
      <c r="C150" s="232"/>
      <c r="D150" s="222">
        <v>0</v>
      </c>
      <c r="E150" s="180"/>
      <c r="F150" s="233"/>
      <c r="G150" s="218">
        <v>1</v>
      </c>
      <c r="H150" s="180"/>
      <c r="I150" s="180">
        <f>+G150*D150</f>
        <v>0</v>
      </c>
      <c r="J150" s="172"/>
      <c r="K150" s="180"/>
      <c r="L150" s="188"/>
      <c r="N150" s="180"/>
      <c r="O150" s="175"/>
      <c r="P150" s="180"/>
    </row>
    <row r="151" spans="1:16">
      <c r="A151" s="181">
        <v>2</v>
      </c>
      <c r="B151" s="188" t="s">
        <v>81</v>
      </c>
      <c r="C151" s="167" t="s">
        <v>3</v>
      </c>
      <c r="D151" s="222">
        <v>3060198</v>
      </c>
      <c r="E151" s="180"/>
      <c r="F151" s="180" t="s">
        <v>76</v>
      </c>
      <c r="G151" s="218">
        <f>+G149</f>
        <v>0.62204070230294994</v>
      </c>
      <c r="H151" s="180"/>
      <c r="I151" s="180">
        <f t="shared" si="1"/>
        <v>1903567.7131060828</v>
      </c>
      <c r="J151" s="172"/>
      <c r="K151" s="180"/>
      <c r="L151" s="219" t="s">
        <v>357</v>
      </c>
      <c r="N151" s="180"/>
      <c r="O151" s="175"/>
      <c r="P151" s="560"/>
    </row>
    <row r="152" spans="1:16">
      <c r="A152" s="181">
        <v>3</v>
      </c>
      <c r="B152" s="188" t="s">
        <v>82</v>
      </c>
      <c r="C152" s="167" t="s">
        <v>259</v>
      </c>
      <c r="D152" s="222">
        <v>20632096</v>
      </c>
      <c r="E152" s="180"/>
      <c r="F152" s="180" t="s">
        <v>58</v>
      </c>
      <c r="G152" s="218">
        <f>I236</f>
        <v>6.4161969638686048E-2</v>
      </c>
      <c r="H152" s="180"/>
      <c r="I152" s="180">
        <f t="shared" si="1"/>
        <v>1323795.9171344559</v>
      </c>
      <c r="J152" s="180"/>
      <c r="K152" s="180" t="s">
        <v>3</v>
      </c>
      <c r="L152" s="219" t="s">
        <v>841</v>
      </c>
      <c r="N152" s="180"/>
      <c r="O152" s="175"/>
      <c r="P152" s="649">
        <f>20661579-29483</f>
        <v>20632096</v>
      </c>
    </row>
    <row r="153" spans="1:16">
      <c r="A153" s="181">
        <v>4</v>
      </c>
      <c r="B153" s="188" t="s">
        <v>83</v>
      </c>
      <c r="C153" s="180"/>
      <c r="D153" s="222">
        <v>137311</v>
      </c>
      <c r="E153" s="180"/>
      <c r="F153" s="180" t="str">
        <f>+F152</f>
        <v>W/S</v>
      </c>
      <c r="G153" s="218">
        <f>I236</f>
        <v>6.4161969638686048E-2</v>
      </c>
      <c r="H153" s="180"/>
      <c r="I153" s="180">
        <f t="shared" si="1"/>
        <v>8810.1442130576197</v>
      </c>
      <c r="J153" s="180"/>
      <c r="K153" s="180"/>
      <c r="L153" s="166" t="s">
        <v>358</v>
      </c>
      <c r="N153" s="180"/>
      <c r="O153" s="175"/>
      <c r="P153" s="188"/>
    </row>
    <row r="154" spans="1:16">
      <c r="A154" s="181">
        <v>5</v>
      </c>
      <c r="B154" s="188" t="s">
        <v>226</v>
      </c>
      <c r="C154" s="180"/>
      <c r="D154" s="222">
        <v>0</v>
      </c>
      <c r="E154" s="180"/>
      <c r="F154" s="180" t="str">
        <f>+F153</f>
        <v>W/S</v>
      </c>
      <c r="G154" s="218">
        <f>I236</f>
        <v>6.4161969638686048E-2</v>
      </c>
      <c r="H154" s="180"/>
      <c r="I154" s="180">
        <f t="shared" si="1"/>
        <v>0</v>
      </c>
      <c r="J154" s="180"/>
      <c r="K154" s="180"/>
      <c r="L154" s="188"/>
      <c r="N154" s="180"/>
      <c r="O154" s="175"/>
      <c r="P154" s="188"/>
    </row>
    <row r="155" spans="1:16">
      <c r="A155" s="181" t="s">
        <v>180</v>
      </c>
      <c r="B155" s="188" t="s">
        <v>227</v>
      </c>
      <c r="C155" s="180"/>
      <c r="D155" s="222">
        <v>0</v>
      </c>
      <c r="E155" s="180"/>
      <c r="F155" s="180" t="str">
        <f>+F149</f>
        <v>TE</v>
      </c>
      <c r="G155" s="218">
        <f>+G149</f>
        <v>0.62204070230294994</v>
      </c>
      <c r="H155" s="180"/>
      <c r="I155" s="180">
        <f t="shared" si="1"/>
        <v>0</v>
      </c>
      <c r="J155" s="180"/>
      <c r="K155" s="180"/>
      <c r="L155" s="188"/>
      <c r="N155" s="180"/>
      <c r="O155" s="175"/>
      <c r="P155" s="188"/>
    </row>
    <row r="156" spans="1:16">
      <c r="A156" s="181">
        <v>6</v>
      </c>
      <c r="B156" s="188" t="s">
        <v>59</v>
      </c>
      <c r="C156" s="180"/>
      <c r="D156" s="222">
        <v>0</v>
      </c>
      <c r="E156" s="180"/>
      <c r="F156" s="180" t="s">
        <v>60</v>
      </c>
      <c r="G156" s="218">
        <f>K240</f>
        <v>6.4161969638686048E-2</v>
      </c>
      <c r="H156" s="180"/>
      <c r="I156" s="180">
        <f t="shared" si="1"/>
        <v>0</v>
      </c>
      <c r="J156" s="180"/>
      <c r="K156" s="180"/>
      <c r="L156" s="188"/>
      <c r="N156" s="180"/>
      <c r="O156" s="175"/>
      <c r="P156" s="188"/>
    </row>
    <row r="157" spans="1:16" ht="16.5" thickBot="1">
      <c r="A157" s="181">
        <v>7</v>
      </c>
      <c r="B157" s="188" t="s">
        <v>84</v>
      </c>
      <c r="C157" s="180"/>
      <c r="D157" s="220">
        <v>0</v>
      </c>
      <c r="E157" s="180"/>
      <c r="F157" s="180" t="s">
        <v>54</v>
      </c>
      <c r="G157" s="218">
        <v>1</v>
      </c>
      <c r="H157" s="180"/>
      <c r="I157" s="194">
        <f t="shared" si="1"/>
        <v>0</v>
      </c>
      <c r="J157" s="180"/>
      <c r="K157" s="180"/>
      <c r="L157" s="188"/>
      <c r="N157" s="180"/>
      <c r="O157" s="209"/>
      <c r="P157" s="188"/>
    </row>
    <row r="158" spans="1:16">
      <c r="A158" s="230">
        <v>8</v>
      </c>
      <c r="B158" s="231" t="s">
        <v>260</v>
      </c>
      <c r="C158" s="234"/>
      <c r="D158" s="234">
        <f>+D149-D151+D152-D153-D154+D155+D156+D157-D150</f>
        <v>23916294</v>
      </c>
      <c r="E158" s="234"/>
      <c r="F158" s="234"/>
      <c r="G158" s="234"/>
      <c r="H158" s="234"/>
      <c r="I158" s="234">
        <f>+I149-I151+I152-I153-I154+I155+I156+I157-I150</f>
        <v>3443303.6342172623</v>
      </c>
      <c r="J158" s="234"/>
      <c r="K158" s="180"/>
      <c r="L158" s="234"/>
      <c r="M158" s="232"/>
      <c r="N158" s="235"/>
      <c r="O158" s="236"/>
      <c r="P158" s="188"/>
    </row>
    <row r="159" spans="1:16">
      <c r="A159" s="181"/>
      <c r="C159" s="180"/>
      <c r="E159" s="180"/>
      <c r="F159" s="180"/>
      <c r="G159" s="180"/>
      <c r="H159" s="180"/>
      <c r="J159" s="180"/>
      <c r="L159" s="180" t="s">
        <v>3</v>
      </c>
      <c r="N159" s="180"/>
      <c r="O159" s="180"/>
      <c r="P159" s="188"/>
    </row>
    <row r="160" spans="1:16">
      <c r="A160" s="181"/>
      <c r="B160" s="188" t="s">
        <v>287</v>
      </c>
      <c r="C160" s="180"/>
      <c r="D160" s="180"/>
      <c r="E160" s="180"/>
      <c r="F160" s="180"/>
      <c r="G160" s="180"/>
      <c r="H160" s="180"/>
      <c r="I160" s="180"/>
      <c r="J160" s="180"/>
      <c r="K160" s="180"/>
      <c r="L160" s="180" t="s">
        <v>3</v>
      </c>
      <c r="N160" s="180"/>
      <c r="O160" s="180"/>
      <c r="P160" s="188"/>
    </row>
    <row r="161" spans="1:16">
      <c r="A161" s="181">
        <v>9</v>
      </c>
      <c r="B161" s="188" t="str">
        <f>+B149</f>
        <v xml:space="preserve">  Transmission </v>
      </c>
      <c r="C161" s="167" t="s">
        <v>3</v>
      </c>
      <c r="D161" s="222">
        <v>1368176</v>
      </c>
      <c r="E161" s="180"/>
      <c r="F161" s="180" t="s">
        <v>14</v>
      </c>
      <c r="G161" s="218">
        <f>+G114</f>
        <v>0.96099071955076865</v>
      </c>
      <c r="H161" s="180"/>
      <c r="I161" s="180">
        <f>+G161*D161</f>
        <v>1314804.4387120923</v>
      </c>
      <c r="J161" s="180"/>
      <c r="K161" s="221"/>
      <c r="L161" s="166" t="s">
        <v>353</v>
      </c>
      <c r="N161" s="180"/>
      <c r="O161" s="175"/>
      <c r="P161" s="180" t="s">
        <v>3</v>
      </c>
    </row>
    <row r="162" spans="1:16">
      <c r="A162" s="181">
        <v>10</v>
      </c>
      <c r="B162" s="188" t="s">
        <v>288</v>
      </c>
      <c r="C162" s="167" t="s">
        <v>3</v>
      </c>
      <c r="D162" s="222">
        <v>2288418</v>
      </c>
      <c r="E162" s="180"/>
      <c r="F162" s="180" t="s">
        <v>58</v>
      </c>
      <c r="G162" s="218">
        <f>+G152</f>
        <v>6.4161969638686048E-2</v>
      </c>
      <c r="H162" s="180"/>
      <c r="I162" s="180">
        <f>+G162*D162</f>
        <v>146829.40623662266</v>
      </c>
      <c r="J162" s="180"/>
      <c r="K162" s="221"/>
      <c r="L162" s="166" t="s">
        <v>353</v>
      </c>
      <c r="N162" s="180"/>
      <c r="O162" s="175"/>
      <c r="P162" s="180" t="s">
        <v>3</v>
      </c>
    </row>
    <row r="163" spans="1:16" ht="16.5" thickBot="1">
      <c r="A163" s="181">
        <v>11</v>
      </c>
      <c r="B163" s="188" t="str">
        <f>+B156</f>
        <v xml:space="preserve">  Common</v>
      </c>
      <c r="C163" s="180"/>
      <c r="D163" s="220">
        <v>0</v>
      </c>
      <c r="E163" s="180"/>
      <c r="F163" s="180" t="s">
        <v>60</v>
      </c>
      <c r="G163" s="218">
        <f>+G156</f>
        <v>6.4161969638686048E-2</v>
      </c>
      <c r="H163" s="180"/>
      <c r="I163" s="194">
        <f>+G163*D163</f>
        <v>0</v>
      </c>
      <c r="J163" s="180"/>
      <c r="K163" s="221"/>
      <c r="L163" s="188"/>
      <c r="N163" s="180"/>
      <c r="O163" s="175"/>
      <c r="P163" s="180" t="s">
        <v>3</v>
      </c>
    </row>
    <row r="164" spans="1:16">
      <c r="A164" s="181">
        <v>12</v>
      </c>
      <c r="B164" s="188" t="s">
        <v>228</v>
      </c>
      <c r="C164" s="180"/>
      <c r="D164" s="180">
        <f>SUM(D161:D163)</f>
        <v>3656594</v>
      </c>
      <c r="E164" s="180"/>
      <c r="F164" s="180"/>
      <c r="G164" s="180"/>
      <c r="H164" s="180"/>
      <c r="I164" s="180">
        <f>SUM(I161:I163)</f>
        <v>1461633.8449487151</v>
      </c>
      <c r="J164" s="180"/>
      <c r="K164" s="180"/>
      <c r="L164" s="188"/>
      <c r="N164" s="223"/>
      <c r="O164" s="180"/>
      <c r="P164" s="188"/>
    </row>
    <row r="165" spans="1:16">
      <c r="A165" s="181"/>
      <c r="B165" s="188"/>
      <c r="C165" s="180"/>
      <c r="D165" s="180"/>
      <c r="E165" s="180"/>
      <c r="F165" s="180"/>
      <c r="G165" s="180"/>
      <c r="H165" s="180"/>
      <c r="I165" s="180"/>
      <c r="J165" s="180"/>
      <c r="K165" s="180"/>
      <c r="L165" s="188"/>
      <c r="N165" s="180"/>
      <c r="O165" s="180"/>
      <c r="P165" s="188"/>
    </row>
    <row r="166" spans="1:16">
      <c r="A166" s="181" t="s">
        <v>3</v>
      </c>
      <c r="B166" s="188" t="s">
        <v>229</v>
      </c>
      <c r="D166" s="180"/>
      <c r="E166" s="180"/>
      <c r="F166" s="180"/>
      <c r="G166" s="180"/>
      <c r="H166" s="180"/>
      <c r="I166" s="180"/>
      <c r="J166" s="180"/>
      <c r="K166" s="180"/>
      <c r="L166" s="188"/>
      <c r="N166" s="180"/>
      <c r="O166" s="180"/>
      <c r="P166" s="188"/>
    </row>
    <row r="167" spans="1:16">
      <c r="A167" s="181"/>
      <c r="B167" s="188" t="s">
        <v>85</v>
      </c>
      <c r="E167" s="180"/>
      <c r="F167" s="180"/>
      <c r="H167" s="180"/>
      <c r="J167" s="180"/>
      <c r="K167" s="221"/>
      <c r="L167" s="188"/>
      <c r="N167" s="225"/>
      <c r="O167" s="175"/>
      <c r="P167" s="188"/>
    </row>
    <row r="168" spans="1:16">
      <c r="A168" s="181">
        <v>13</v>
      </c>
      <c r="B168" s="188" t="s">
        <v>86</v>
      </c>
      <c r="C168" s="180"/>
      <c r="D168" s="222">
        <v>0</v>
      </c>
      <c r="E168" s="180"/>
      <c r="F168" s="180" t="s">
        <v>58</v>
      </c>
      <c r="G168" s="190">
        <f>+G162</f>
        <v>6.4161969638686048E-2</v>
      </c>
      <c r="H168" s="180"/>
      <c r="I168" s="180">
        <f>+G168*D168</f>
        <v>0</v>
      </c>
      <c r="J168" s="180"/>
      <c r="K168" s="221"/>
      <c r="L168" s="188" t="s">
        <v>359</v>
      </c>
      <c r="N168" s="225"/>
      <c r="O168" s="175"/>
      <c r="P168" s="188"/>
    </row>
    <row r="169" spans="1:16">
      <c r="A169" s="181">
        <v>14</v>
      </c>
      <c r="B169" s="188" t="s">
        <v>87</v>
      </c>
      <c r="C169" s="180"/>
      <c r="D169" s="222">
        <v>0</v>
      </c>
      <c r="E169" s="180"/>
      <c r="F169" s="180" t="str">
        <f>+F168</f>
        <v>W/S</v>
      </c>
      <c r="G169" s="190">
        <f>+G168</f>
        <v>6.4161969638686048E-2</v>
      </c>
      <c r="H169" s="180"/>
      <c r="I169" s="180">
        <f>+G169*D169</f>
        <v>0</v>
      </c>
      <c r="J169" s="180"/>
      <c r="K169" s="221"/>
      <c r="L169" s="188"/>
      <c r="N169" s="225"/>
      <c r="O169" s="175"/>
      <c r="P169" s="188"/>
    </row>
    <row r="170" spans="1:16">
      <c r="A170" s="181">
        <v>15</v>
      </c>
      <c r="B170" s="188" t="s">
        <v>88</v>
      </c>
      <c r="C170" s="180"/>
      <c r="E170" s="180"/>
      <c r="F170" s="180"/>
      <c r="H170" s="180"/>
      <c r="J170" s="180"/>
      <c r="K170" s="221"/>
      <c r="L170" s="188"/>
      <c r="N170" s="225"/>
      <c r="O170" s="175"/>
      <c r="P170" s="188"/>
    </row>
    <row r="171" spans="1:16">
      <c r="A171" s="181">
        <v>16</v>
      </c>
      <c r="B171" s="188" t="s">
        <v>89</v>
      </c>
      <c r="C171" s="180"/>
      <c r="D171" s="222">
        <v>0</v>
      </c>
      <c r="E171" s="180"/>
      <c r="F171" s="180" t="s">
        <v>78</v>
      </c>
      <c r="G171" s="190">
        <f>+G88</f>
        <v>5.5102586223608606E-2</v>
      </c>
      <c r="H171" s="180"/>
      <c r="I171" s="180">
        <f>+G171*D171</f>
        <v>0</v>
      </c>
      <c r="J171" s="180"/>
      <c r="K171" s="221"/>
      <c r="L171" s="188"/>
      <c r="N171" s="225"/>
      <c r="O171" s="175"/>
      <c r="P171" s="188"/>
    </row>
    <row r="172" spans="1:16">
      <c r="A172" s="181">
        <v>17</v>
      </c>
      <c r="B172" s="188" t="s">
        <v>90</v>
      </c>
      <c r="C172" s="180"/>
      <c r="D172" s="222">
        <v>0</v>
      </c>
      <c r="E172" s="180"/>
      <c r="F172" s="180" t="s">
        <v>54</v>
      </c>
      <c r="G172" s="237" t="s">
        <v>179</v>
      </c>
      <c r="H172" s="180"/>
      <c r="I172" s="180">
        <v>0</v>
      </c>
      <c r="J172" s="180"/>
      <c r="K172" s="221"/>
      <c r="L172" s="188"/>
      <c r="N172" s="225"/>
      <c r="O172" s="175"/>
      <c r="P172" s="188"/>
    </row>
    <row r="173" spans="1:16">
      <c r="A173" s="181">
        <v>18</v>
      </c>
      <c r="B173" s="188" t="s">
        <v>91</v>
      </c>
      <c r="C173" s="180"/>
      <c r="D173" s="222">
        <v>0</v>
      </c>
      <c r="E173" s="180"/>
      <c r="F173" s="180" t="str">
        <f>+F171</f>
        <v>GP</v>
      </c>
      <c r="G173" s="190">
        <f>+G171</f>
        <v>5.5102586223608606E-2</v>
      </c>
      <c r="H173" s="180"/>
      <c r="I173" s="180">
        <f>+G173*D173</f>
        <v>0</v>
      </c>
      <c r="J173" s="180"/>
      <c r="K173" s="221"/>
      <c r="L173" s="188"/>
      <c r="N173" s="225"/>
      <c r="O173" s="175"/>
      <c r="P173" s="188"/>
    </row>
    <row r="174" spans="1:16" ht="16.5" thickBot="1">
      <c r="A174" s="181">
        <v>19</v>
      </c>
      <c r="B174" s="188" t="s">
        <v>92</v>
      </c>
      <c r="C174" s="180"/>
      <c r="D174" s="220">
        <v>12415291</v>
      </c>
      <c r="E174" s="180"/>
      <c r="F174" s="180" t="s">
        <v>78</v>
      </c>
      <c r="G174" s="190">
        <f>+G173</f>
        <v>5.5102586223608606E-2</v>
      </c>
      <c r="H174" s="180"/>
      <c r="I174" s="194">
        <f>+G174*D174</f>
        <v>684114.64281869191</v>
      </c>
      <c r="J174" s="180"/>
      <c r="K174" s="221"/>
      <c r="L174" s="238" t="s">
        <v>835</v>
      </c>
      <c r="N174" s="225"/>
      <c r="O174" s="175"/>
      <c r="P174" s="188"/>
    </row>
    <row r="175" spans="1:16">
      <c r="A175" s="181">
        <v>20</v>
      </c>
      <c r="B175" s="188" t="s">
        <v>93</v>
      </c>
      <c r="C175" s="180"/>
      <c r="D175" s="180">
        <f>SUM(D168:D174)</f>
        <v>12415291</v>
      </c>
      <c r="E175" s="180"/>
      <c r="F175" s="180"/>
      <c r="G175" s="190"/>
      <c r="H175" s="180"/>
      <c r="I175" s="180">
        <f>SUM(I168:I174)</f>
        <v>684114.64281869191</v>
      </c>
      <c r="J175" s="180"/>
      <c r="K175" s="180"/>
      <c r="L175" s="180"/>
      <c r="N175" s="223"/>
      <c r="O175" s="180"/>
      <c r="P175" s="188"/>
    </row>
    <row r="176" spans="1:16">
      <c r="A176" s="181" t="s">
        <v>94</v>
      </c>
      <c r="B176" s="188"/>
      <c r="C176" s="180"/>
      <c r="D176" s="180"/>
      <c r="E176" s="180"/>
      <c r="F176" s="180"/>
      <c r="G176" s="190"/>
      <c r="H176" s="180"/>
      <c r="I176" s="180"/>
      <c r="J176" s="180"/>
      <c r="K176" s="180"/>
      <c r="L176" s="180"/>
      <c r="N176" s="180"/>
      <c r="O176" s="180"/>
      <c r="P176" s="188"/>
    </row>
    <row r="177" spans="1:16">
      <c r="A177" s="181" t="s">
        <v>3</v>
      </c>
      <c r="B177" s="188" t="s">
        <v>95</v>
      </c>
      <c r="C177" s="239" t="s">
        <v>206</v>
      </c>
      <c r="D177" s="180"/>
      <c r="E177" s="180"/>
      <c r="F177" s="180" t="s">
        <v>54</v>
      </c>
      <c r="G177" s="240"/>
      <c r="H177" s="180"/>
      <c r="I177" s="180"/>
      <c r="J177" s="180"/>
      <c r="L177" s="219" t="s">
        <v>360</v>
      </c>
      <c r="N177" s="180"/>
      <c r="O177" s="209"/>
      <c r="P177" s="180" t="s">
        <v>3</v>
      </c>
    </row>
    <row r="178" spans="1:16">
      <c r="A178" s="181">
        <v>21</v>
      </c>
      <c r="B178" s="241" t="s">
        <v>96</v>
      </c>
      <c r="C178" s="180"/>
      <c r="D178" s="242">
        <f>IF(D293&gt;0,1-(((1-D294)*(1-D293))/(1-D294*D293*D295)),0)</f>
        <v>0</v>
      </c>
      <c r="E178" s="180"/>
      <c r="G178" s="240"/>
      <c r="H178" s="180"/>
      <c r="J178" s="180"/>
      <c r="L178" s="180"/>
      <c r="N178" s="180"/>
      <c r="O178" s="209"/>
      <c r="P178" s="180"/>
    </row>
    <row r="179" spans="1:16">
      <c r="A179" s="181">
        <v>22</v>
      </c>
      <c r="B179" s="167" t="s">
        <v>97</v>
      </c>
      <c r="C179" s="180"/>
      <c r="D179" s="242">
        <f>IF(I250&gt;0,(D178/(1-D178))*(1-I248/I250),0)</f>
        <v>0</v>
      </c>
      <c r="E179" s="180"/>
      <c r="G179" s="240"/>
      <c r="H179" s="180"/>
      <c r="J179" s="180"/>
      <c r="L179" s="180"/>
      <c r="N179" s="180"/>
      <c r="O179" s="175"/>
      <c r="P179" s="180"/>
    </row>
    <row r="180" spans="1:16">
      <c r="A180" s="181"/>
      <c r="B180" s="188" t="s">
        <v>289</v>
      </c>
      <c r="C180" s="180"/>
      <c r="D180" s="180"/>
      <c r="E180" s="180"/>
      <c r="G180" s="240"/>
      <c r="H180" s="180"/>
      <c r="J180" s="180"/>
      <c r="L180" s="180"/>
      <c r="N180" s="180"/>
      <c r="O180" s="175"/>
      <c r="P180" s="180"/>
    </row>
    <row r="181" spans="1:16">
      <c r="A181" s="181"/>
      <c r="B181" s="188" t="s">
        <v>98</v>
      </c>
      <c r="C181" s="180"/>
      <c r="D181" s="180"/>
      <c r="E181" s="180"/>
      <c r="G181" s="240"/>
      <c r="H181" s="180"/>
      <c r="J181" s="180"/>
      <c r="L181" s="180"/>
      <c r="N181" s="180"/>
      <c r="O181" s="175"/>
      <c r="P181" s="180"/>
    </row>
    <row r="182" spans="1:16">
      <c r="A182" s="181">
        <v>23</v>
      </c>
      <c r="B182" s="241" t="s">
        <v>99</v>
      </c>
      <c r="C182" s="180"/>
      <c r="D182" s="243">
        <f>IF(D178&gt;0,1/(1-D178),0)</f>
        <v>0</v>
      </c>
      <c r="E182" s="180"/>
      <c r="G182" s="240"/>
      <c r="H182" s="180"/>
      <c r="J182" s="180"/>
      <c r="L182" s="188"/>
      <c r="N182" s="180"/>
      <c r="O182" s="175"/>
      <c r="P182" s="180"/>
    </row>
    <row r="183" spans="1:16">
      <c r="A183" s="181">
        <v>24</v>
      </c>
      <c r="B183" s="231" t="s">
        <v>292</v>
      </c>
      <c r="C183" s="180"/>
      <c r="D183" s="222">
        <v>0</v>
      </c>
      <c r="E183" s="180"/>
      <c r="G183" s="240"/>
      <c r="H183" s="180"/>
      <c r="J183" s="180"/>
      <c r="L183" s="188"/>
      <c r="N183" s="180"/>
      <c r="O183" s="175"/>
      <c r="P183" s="180"/>
    </row>
    <row r="184" spans="1:16">
      <c r="A184" s="181"/>
      <c r="B184" s="188"/>
      <c r="C184" s="180"/>
      <c r="D184" s="180"/>
      <c r="E184" s="180"/>
      <c r="G184" s="240"/>
      <c r="H184" s="180"/>
      <c r="J184" s="180"/>
      <c r="L184" s="188"/>
      <c r="N184" s="180"/>
      <c r="O184" s="175"/>
      <c r="P184" s="180"/>
    </row>
    <row r="185" spans="1:16">
      <c r="A185" s="181">
        <v>25</v>
      </c>
      <c r="B185" s="241" t="s">
        <v>100</v>
      </c>
      <c r="C185" s="239"/>
      <c r="D185" s="180">
        <f>D179*D189</f>
        <v>0</v>
      </c>
      <c r="E185" s="180"/>
      <c r="F185" s="180" t="s">
        <v>54</v>
      </c>
      <c r="G185" s="190"/>
      <c r="H185" s="180"/>
      <c r="I185" s="180">
        <f>D179*I189</f>
        <v>0</v>
      </c>
      <c r="J185" s="180"/>
      <c r="L185" s="188"/>
      <c r="N185" s="180"/>
      <c r="O185" s="175"/>
      <c r="P185" s="180"/>
    </row>
    <row r="186" spans="1:16" ht="16.5" thickBot="1">
      <c r="A186" s="181">
        <v>26</v>
      </c>
      <c r="B186" s="167" t="s">
        <v>101</v>
      </c>
      <c r="C186" s="239"/>
      <c r="D186" s="194">
        <f>D182*D183</f>
        <v>0</v>
      </c>
      <c r="E186" s="180"/>
      <c r="F186" s="167" t="s">
        <v>65</v>
      </c>
      <c r="G186" s="190">
        <f>G104</f>
        <v>2.7638557490007713E-2</v>
      </c>
      <c r="H186" s="180"/>
      <c r="I186" s="194">
        <f>G186*D186</f>
        <v>0</v>
      </c>
      <c r="J186" s="180"/>
      <c r="L186" s="180" t="s">
        <v>3</v>
      </c>
      <c r="N186" s="180"/>
      <c r="O186" s="175"/>
      <c r="P186" s="180"/>
    </row>
    <row r="187" spans="1:16">
      <c r="A187" s="181">
        <v>27</v>
      </c>
      <c r="B187" s="244" t="s">
        <v>102</v>
      </c>
      <c r="C187" s="167" t="s">
        <v>103</v>
      </c>
      <c r="D187" s="245">
        <f>+D185+D186</f>
        <v>0</v>
      </c>
      <c r="E187" s="180"/>
      <c r="F187" s="180" t="s">
        <v>3</v>
      </c>
      <c r="G187" s="190" t="s">
        <v>3</v>
      </c>
      <c r="H187" s="180"/>
      <c r="I187" s="245">
        <f>+I185+I186</f>
        <v>0</v>
      </c>
      <c r="J187" s="180"/>
      <c r="L187" s="180"/>
      <c r="N187" s="180"/>
      <c r="O187" s="175"/>
      <c r="P187" s="180"/>
    </row>
    <row r="188" spans="1:16">
      <c r="A188" s="181" t="s">
        <v>3</v>
      </c>
      <c r="C188" s="246"/>
      <c r="D188" s="180"/>
      <c r="E188" s="180"/>
      <c r="F188" s="180"/>
      <c r="G188" s="190"/>
      <c r="H188" s="180"/>
      <c r="I188" s="180"/>
      <c r="J188" s="180"/>
      <c r="K188" s="180"/>
      <c r="L188" s="180"/>
      <c r="N188" s="180"/>
      <c r="O188" s="180"/>
      <c r="P188" s="188"/>
    </row>
    <row r="189" spans="1:16">
      <c r="A189" s="181">
        <v>28</v>
      </c>
      <c r="B189" s="188" t="s">
        <v>104</v>
      </c>
      <c r="C189" s="221"/>
      <c r="D189" s="180">
        <f>+$I250*D122</f>
        <v>53854446.290113755</v>
      </c>
      <c r="E189" s="180"/>
      <c r="F189" s="180" t="s">
        <v>54</v>
      </c>
      <c r="G189" s="240"/>
      <c r="H189" s="180"/>
      <c r="I189" s="180">
        <f>+$I250*I122</f>
        <v>1528833.1252564702</v>
      </c>
      <c r="J189" s="180"/>
      <c r="K189" s="221"/>
      <c r="L189" s="188"/>
      <c r="N189" s="180"/>
      <c r="O189" s="175"/>
      <c r="P189" s="180" t="s">
        <v>3</v>
      </c>
    </row>
    <row r="190" spans="1:16">
      <c r="A190" s="181"/>
      <c r="B190" s="244" t="s">
        <v>105</v>
      </c>
      <c r="D190" s="180"/>
      <c r="E190" s="180"/>
      <c r="F190" s="180"/>
      <c r="G190" s="240"/>
      <c r="H190" s="180"/>
      <c r="I190" s="180"/>
      <c r="J190" s="180"/>
      <c r="L190" s="172"/>
      <c r="N190" s="180"/>
      <c r="O190" s="175"/>
      <c r="P190" s="180"/>
    </row>
    <row r="191" spans="1:16">
      <c r="A191" s="181"/>
      <c r="B191" s="188"/>
      <c r="D191" s="247"/>
      <c r="E191" s="180"/>
      <c r="F191" s="180"/>
      <c r="G191" s="240"/>
      <c r="H191" s="180"/>
      <c r="I191" s="247"/>
      <c r="J191" s="180"/>
      <c r="K191" s="221"/>
      <c r="L191" s="172"/>
      <c r="N191" s="180"/>
      <c r="O191" s="175"/>
      <c r="P191" s="180"/>
    </row>
    <row r="192" spans="1:16">
      <c r="A192" s="181">
        <v>29</v>
      </c>
      <c r="B192" s="188" t="s">
        <v>230</v>
      </c>
      <c r="C192" s="180"/>
      <c r="D192" s="247">
        <f>+D189+D187+D175+D164+D158</f>
        <v>93842625.290113747</v>
      </c>
      <c r="E192" s="180"/>
      <c r="F192" s="180"/>
      <c r="G192" s="180"/>
      <c r="H192" s="180"/>
      <c r="I192" s="247">
        <f>+I189+I187+I175+I164+I158</f>
        <v>7117885.2472411394</v>
      </c>
      <c r="J192" s="172"/>
      <c r="K192" s="172"/>
      <c r="L192" s="172"/>
      <c r="N192" s="172"/>
      <c r="O192" s="209"/>
      <c r="P192" s="188"/>
    </row>
    <row r="193" spans="1:16">
      <c r="A193" s="181"/>
      <c r="B193" s="188"/>
      <c r="C193" s="180"/>
      <c r="D193" s="247"/>
      <c r="E193" s="180"/>
      <c r="F193" s="180"/>
      <c r="G193" s="180"/>
      <c r="H193" s="180"/>
      <c r="I193" s="247"/>
      <c r="J193" s="172"/>
      <c r="K193" s="172"/>
      <c r="L193" s="172"/>
      <c r="N193" s="172"/>
      <c r="O193" s="209"/>
      <c r="P193" s="188"/>
    </row>
    <row r="194" spans="1:16">
      <c r="A194" s="181">
        <v>30</v>
      </c>
      <c r="B194" s="167" t="s">
        <v>266</v>
      </c>
      <c r="J194" s="172"/>
      <c r="K194" s="172"/>
      <c r="L194" s="172"/>
      <c r="N194" s="172"/>
      <c r="O194" s="209"/>
      <c r="P194" s="188"/>
    </row>
    <row r="195" spans="1:16">
      <c r="A195" s="181"/>
      <c r="B195" s="167" t="s">
        <v>201</v>
      </c>
      <c r="J195" s="172"/>
      <c r="K195" s="172"/>
      <c r="L195" s="172"/>
      <c r="N195" s="172"/>
      <c r="O195" s="209"/>
      <c r="P195" s="188"/>
    </row>
    <row r="196" spans="1:16" ht="16.5" thickBot="1">
      <c r="A196" s="181"/>
      <c r="B196" s="167" t="s">
        <v>202</v>
      </c>
      <c r="D196" s="678">
        <f>ROUND('Attach GG'!L93,0)</f>
        <v>1016095</v>
      </c>
      <c r="E196" s="188"/>
      <c r="G196" s="188"/>
      <c r="H196" s="188"/>
      <c r="I196" s="380">
        <f>D196</f>
        <v>1016095</v>
      </c>
      <c r="J196" s="172"/>
      <c r="K196" s="172"/>
      <c r="L196" s="249" t="s">
        <v>361</v>
      </c>
      <c r="M196" s="232"/>
      <c r="N196" s="249"/>
      <c r="O196" s="250"/>
      <c r="P196" s="188"/>
    </row>
    <row r="197" spans="1:16">
      <c r="A197" s="181"/>
      <c r="B197" s="188"/>
      <c r="C197" s="180"/>
      <c r="D197" s="247"/>
      <c r="E197" s="180"/>
      <c r="F197" s="180"/>
      <c r="G197" s="180"/>
      <c r="H197" s="180"/>
      <c r="I197" s="247"/>
      <c r="J197" s="172"/>
      <c r="L197" s="172"/>
      <c r="N197" s="172"/>
      <c r="O197" s="209"/>
      <c r="P197" s="188"/>
    </row>
    <row r="198" spans="1:16">
      <c r="A198" s="181" t="s">
        <v>270</v>
      </c>
      <c r="B198" s="232" t="s">
        <v>293</v>
      </c>
      <c r="C198" s="232"/>
      <c r="D198" s="232"/>
      <c r="J198" s="180"/>
      <c r="K198" s="180"/>
      <c r="L198" s="172"/>
      <c r="N198" s="180"/>
      <c r="O198" s="175"/>
      <c r="P198" s="180" t="s">
        <v>3</v>
      </c>
    </row>
    <row r="199" spans="1:16">
      <c r="A199" s="181"/>
      <c r="B199" s="167" t="s">
        <v>201</v>
      </c>
      <c r="J199" s="180"/>
      <c r="K199" s="180"/>
      <c r="L199" s="172"/>
      <c r="N199" s="180"/>
      <c r="O199" s="175"/>
      <c r="P199" s="180"/>
    </row>
    <row r="200" spans="1:16" ht="16.5" thickBot="1">
      <c r="A200" s="181"/>
      <c r="B200" s="167" t="s">
        <v>271</v>
      </c>
      <c r="D200" s="248">
        <v>0</v>
      </c>
      <c r="E200" s="188"/>
      <c r="F200" s="188"/>
      <c r="G200" s="188"/>
      <c r="H200" s="188"/>
      <c r="I200" s="248">
        <v>0</v>
      </c>
      <c r="J200" s="180"/>
      <c r="K200" s="180"/>
      <c r="L200" s="172"/>
      <c r="N200" s="180"/>
      <c r="O200" s="175"/>
      <c r="P200" s="180"/>
    </row>
    <row r="201" spans="1:16" ht="16.5" thickBot="1">
      <c r="A201" s="230">
        <v>31</v>
      </c>
      <c r="B201" s="232" t="s">
        <v>200</v>
      </c>
      <c r="C201" s="232"/>
      <c r="D201" s="251">
        <f>+D192-D196-D200</f>
        <v>92826530.290113747</v>
      </c>
      <c r="E201" s="232"/>
      <c r="F201" s="232"/>
      <c r="G201" s="232"/>
      <c r="H201" s="232"/>
      <c r="I201" s="251">
        <f>+I192-I196-I200</f>
        <v>6101790.2472411394</v>
      </c>
      <c r="J201" s="234"/>
      <c r="K201" s="234"/>
      <c r="L201" s="249"/>
      <c r="M201" s="232"/>
      <c r="N201" s="234"/>
      <c r="O201" s="175"/>
      <c r="P201" s="180"/>
    </row>
    <row r="202" spans="1:16" ht="16.5" thickTop="1">
      <c r="A202" s="181"/>
      <c r="B202" s="167" t="s">
        <v>272</v>
      </c>
      <c r="J202" s="180"/>
      <c r="K202" s="180"/>
      <c r="L202" s="172"/>
      <c r="N202" s="180"/>
      <c r="O202" s="175"/>
      <c r="P202" s="180"/>
    </row>
    <row r="203" spans="1:16" s="253" customFormat="1">
      <c r="A203" s="252"/>
      <c r="J203" s="254"/>
      <c r="K203" s="254"/>
      <c r="L203" s="255"/>
      <c r="N203" s="254"/>
      <c r="O203" s="256"/>
      <c r="P203" s="254"/>
    </row>
    <row r="204" spans="1:16" s="253" customFormat="1">
      <c r="A204" s="252"/>
      <c r="J204" s="254"/>
      <c r="K204" s="254"/>
      <c r="L204" s="255"/>
      <c r="N204" s="254"/>
      <c r="O204" s="256"/>
      <c r="P204" s="254"/>
    </row>
    <row r="205" spans="1:16" s="253" customFormat="1">
      <c r="A205" s="252"/>
      <c r="J205" s="254"/>
      <c r="K205" s="168" t="s">
        <v>302</v>
      </c>
      <c r="L205" s="255"/>
      <c r="N205" s="254"/>
      <c r="O205" s="256"/>
      <c r="P205" s="254"/>
    </row>
    <row r="206" spans="1:16">
      <c r="B206" s="169"/>
      <c r="C206" s="169"/>
      <c r="D206" s="170"/>
      <c r="E206" s="169"/>
      <c r="F206" s="169"/>
      <c r="G206" s="169"/>
      <c r="H206" s="171"/>
      <c r="I206" s="171"/>
      <c r="J206" s="172"/>
      <c r="K206" s="173" t="s">
        <v>189</v>
      </c>
      <c r="L206" s="174" t="s">
        <v>344</v>
      </c>
      <c r="N206" s="172"/>
      <c r="O206" s="172"/>
      <c r="P206" s="172"/>
    </row>
    <row r="207" spans="1:16">
      <c r="A207" s="181"/>
      <c r="J207" s="180"/>
      <c r="K207" s="180"/>
      <c r="L207" s="188"/>
      <c r="N207" s="180"/>
      <c r="O207" s="175"/>
      <c r="P207" s="180"/>
    </row>
    <row r="208" spans="1:16">
      <c r="A208" s="181"/>
      <c r="B208" s="188" t="str">
        <f>B4</f>
        <v xml:space="preserve">Formula Rate - Non-Levelized </v>
      </c>
      <c r="D208" s="167" t="str">
        <f>D4</f>
        <v xml:space="preserve">   Rate Formula Template</v>
      </c>
      <c r="J208" s="180"/>
      <c r="K208" s="168" t="str">
        <f>K4</f>
        <v>For the 12 months ended 02/28/2017</v>
      </c>
      <c r="L208" s="188"/>
      <c r="N208" s="180"/>
      <c r="O208" s="180"/>
      <c r="P208" s="188"/>
    </row>
    <row r="209" spans="1:16">
      <c r="A209" s="181"/>
      <c r="B209" s="188"/>
      <c r="D209" s="167" t="str">
        <f>D5</f>
        <v>Utilizing EIA Form 412 Data</v>
      </c>
      <c r="J209" s="180"/>
      <c r="K209" s="180"/>
      <c r="L209" s="188"/>
      <c r="N209" s="180"/>
      <c r="O209" s="180"/>
      <c r="P209" s="188"/>
    </row>
    <row r="210" spans="1:16">
      <c r="A210" s="181"/>
      <c r="J210" s="180"/>
      <c r="K210" s="180"/>
      <c r="L210" s="188"/>
      <c r="N210" s="180"/>
      <c r="O210" s="180"/>
      <c r="P210" s="188"/>
    </row>
    <row r="211" spans="1:16">
      <c r="A211" s="181"/>
      <c r="D211" s="167" t="str">
        <f>D7</f>
        <v>City Water, Light and Power - Springfield, IL</v>
      </c>
      <c r="J211" s="180"/>
      <c r="K211" s="180"/>
      <c r="L211" s="188"/>
      <c r="N211" s="180"/>
      <c r="O211" s="180"/>
      <c r="P211" s="188"/>
    </row>
    <row r="212" spans="1:16">
      <c r="A212" s="181" t="s">
        <v>6</v>
      </c>
      <c r="C212" s="188"/>
      <c r="D212" s="188"/>
      <c r="E212" s="188"/>
      <c r="F212" s="188"/>
      <c r="G212" s="188"/>
      <c r="H212" s="188"/>
      <c r="I212" s="188"/>
      <c r="J212" s="188"/>
      <c r="K212" s="188"/>
      <c r="L212" s="257"/>
      <c r="N212" s="188"/>
      <c r="O212" s="188"/>
      <c r="P212" s="188"/>
    </row>
    <row r="213" spans="1:16" ht="16.5" thickBot="1">
      <c r="A213" s="185" t="s">
        <v>8</v>
      </c>
      <c r="C213" s="214" t="s">
        <v>106</v>
      </c>
      <c r="E213" s="172"/>
      <c r="F213" s="172"/>
      <c r="G213" s="172"/>
      <c r="H213" s="172"/>
      <c r="I213" s="172"/>
      <c r="J213" s="180"/>
      <c r="K213" s="180"/>
      <c r="L213" s="257"/>
      <c r="N213" s="172"/>
      <c r="O213" s="180"/>
      <c r="P213" s="188"/>
    </row>
    <row r="214" spans="1:16">
      <c r="A214" s="181"/>
      <c r="B214" s="169" t="s">
        <v>109</v>
      </c>
      <c r="C214" s="172"/>
      <c r="D214" s="172"/>
      <c r="E214" s="172"/>
      <c r="F214" s="172"/>
      <c r="G214" s="172"/>
      <c r="H214" s="172"/>
      <c r="I214" s="172"/>
      <c r="J214" s="180"/>
      <c r="K214" s="180"/>
      <c r="L214" s="188"/>
      <c r="N214" s="172"/>
      <c r="O214" s="180"/>
      <c r="P214" s="188"/>
    </row>
    <row r="215" spans="1:16">
      <c r="A215" s="181">
        <v>1</v>
      </c>
      <c r="B215" s="171" t="s">
        <v>231</v>
      </c>
      <c r="C215" s="172"/>
      <c r="D215" s="180"/>
      <c r="E215" s="180"/>
      <c r="F215" s="180"/>
      <c r="G215" s="180"/>
      <c r="H215" s="180"/>
      <c r="I215" s="180">
        <f>D84</f>
        <v>82322308</v>
      </c>
      <c r="J215" s="180"/>
      <c r="K215" s="180"/>
      <c r="L215" s="188"/>
      <c r="N215" s="172"/>
      <c r="O215" s="180"/>
      <c r="P215" s="188"/>
    </row>
    <row r="216" spans="1:16">
      <c r="A216" s="181">
        <v>2</v>
      </c>
      <c r="B216" s="171" t="s">
        <v>232</v>
      </c>
      <c r="I216" s="222">
        <v>0</v>
      </c>
      <c r="J216" s="180"/>
      <c r="K216" s="180"/>
      <c r="L216" s="188"/>
      <c r="N216" s="172"/>
      <c r="O216" s="180"/>
      <c r="P216" s="188"/>
    </row>
    <row r="217" spans="1:16" ht="16.5" thickBot="1">
      <c r="A217" s="181">
        <v>3</v>
      </c>
      <c r="B217" s="258" t="s">
        <v>233</v>
      </c>
      <c r="C217" s="259"/>
      <c r="D217" s="247"/>
      <c r="E217" s="180"/>
      <c r="F217" s="180"/>
      <c r="G217" s="225"/>
      <c r="H217" s="180"/>
      <c r="I217" s="220">
        <v>3211334</v>
      </c>
      <c r="J217" s="180"/>
      <c r="K217" s="180"/>
      <c r="L217" s="260" t="s">
        <v>362</v>
      </c>
      <c r="N217" s="172"/>
      <c r="O217" s="180"/>
      <c r="P217" s="188"/>
    </row>
    <row r="218" spans="1:16">
      <c r="A218" s="181">
        <v>4</v>
      </c>
      <c r="B218" s="171" t="s">
        <v>181</v>
      </c>
      <c r="C218" s="172"/>
      <c r="D218" s="180"/>
      <c r="E218" s="180"/>
      <c r="F218" s="180"/>
      <c r="G218" s="225"/>
      <c r="H218" s="180"/>
      <c r="I218" s="180">
        <f>I215-I216-I217</f>
        <v>79110974</v>
      </c>
      <c r="J218" s="180"/>
      <c r="K218" s="180"/>
      <c r="L218" s="188"/>
      <c r="N218" s="172"/>
      <c r="O218" s="180"/>
      <c r="P218" s="188"/>
    </row>
    <row r="219" spans="1:16">
      <c r="A219" s="181"/>
      <c r="C219" s="172"/>
      <c r="D219" s="180"/>
      <c r="E219" s="180"/>
      <c r="F219" s="180"/>
      <c r="G219" s="225"/>
      <c r="H219" s="180"/>
      <c r="J219" s="180"/>
      <c r="K219" s="180"/>
    </row>
    <row r="220" spans="1:16">
      <c r="A220" s="181">
        <v>5</v>
      </c>
      <c r="B220" s="171" t="s">
        <v>234</v>
      </c>
      <c r="C220" s="184"/>
      <c r="D220" s="261"/>
      <c r="E220" s="261"/>
      <c r="F220" s="261"/>
      <c r="G220" s="211"/>
      <c r="H220" s="180" t="s">
        <v>110</v>
      </c>
      <c r="I220" s="224">
        <f>IF(I215&gt;0,I218/I215,0)</f>
        <v>0.96099071955076865</v>
      </c>
      <c r="J220" s="180"/>
      <c r="K220" s="180"/>
    </row>
    <row r="221" spans="1:16">
      <c r="J221" s="180"/>
      <c r="K221" s="180"/>
    </row>
    <row r="222" spans="1:16">
      <c r="B222" s="188" t="s">
        <v>107</v>
      </c>
      <c r="J222" s="180"/>
      <c r="K222" s="180"/>
    </row>
    <row r="223" spans="1:16">
      <c r="A223" s="181">
        <v>6</v>
      </c>
      <c r="B223" s="167" t="s">
        <v>235</v>
      </c>
      <c r="D223" s="172"/>
      <c r="E223" s="172"/>
      <c r="F223" s="172"/>
      <c r="G223" s="175"/>
      <c r="H223" s="172"/>
      <c r="I223" s="180">
        <f>D149</f>
        <v>6481707</v>
      </c>
      <c r="J223" s="180"/>
      <c r="K223" s="180"/>
    </row>
    <row r="224" spans="1:16" ht="16.5" thickBot="1">
      <c r="A224" s="181">
        <v>7</v>
      </c>
      <c r="B224" s="258" t="s">
        <v>236</v>
      </c>
      <c r="C224" s="259"/>
      <c r="D224" s="247"/>
      <c r="E224" s="247"/>
      <c r="F224" s="180"/>
      <c r="G224" s="180"/>
      <c r="H224" s="180"/>
      <c r="I224" s="220">
        <v>2286156</v>
      </c>
      <c r="J224" s="180"/>
      <c r="K224" s="180"/>
      <c r="L224" s="167" t="s">
        <v>363</v>
      </c>
    </row>
    <row r="225" spans="1:17">
      <c r="A225" s="181">
        <v>8</v>
      </c>
      <c r="B225" s="171" t="s">
        <v>261</v>
      </c>
      <c r="C225" s="184"/>
      <c r="D225" s="261"/>
      <c r="E225" s="261"/>
      <c r="F225" s="261"/>
      <c r="G225" s="211"/>
      <c r="H225" s="261"/>
      <c r="I225" s="180">
        <f>+I223-I224</f>
        <v>4195551</v>
      </c>
      <c r="J225" s="180"/>
      <c r="K225" s="180"/>
    </row>
    <row r="226" spans="1:17">
      <c r="A226" s="181"/>
      <c r="B226" s="171"/>
      <c r="C226" s="172"/>
      <c r="D226" s="180"/>
      <c r="E226" s="180"/>
      <c r="F226" s="180"/>
      <c r="G226" s="180"/>
      <c r="J226" s="180"/>
      <c r="K226" s="180"/>
    </row>
    <row r="227" spans="1:17">
      <c r="A227" s="181">
        <v>9</v>
      </c>
      <c r="B227" s="171" t="s">
        <v>237</v>
      </c>
      <c r="C227" s="172"/>
      <c r="D227" s="180"/>
      <c r="E227" s="180"/>
      <c r="F227" s="180"/>
      <c r="G227" s="180"/>
      <c r="H227" s="180"/>
      <c r="I227" s="218">
        <f>IF(I223&gt;0,I225/I223,0)</f>
        <v>0.64729106082703214</v>
      </c>
      <c r="J227" s="180"/>
      <c r="K227" s="180"/>
    </row>
    <row r="228" spans="1:17">
      <c r="A228" s="181">
        <v>10</v>
      </c>
      <c r="B228" s="171" t="s">
        <v>238</v>
      </c>
      <c r="C228" s="172"/>
      <c r="D228" s="180"/>
      <c r="E228" s="180"/>
      <c r="F228" s="180"/>
      <c r="G228" s="180"/>
      <c r="H228" s="172" t="s">
        <v>14</v>
      </c>
      <c r="I228" s="262">
        <f>I220</f>
        <v>0.96099071955076865</v>
      </c>
      <c r="J228" s="180"/>
      <c r="K228" s="180"/>
    </row>
    <row r="229" spans="1:17">
      <c r="A229" s="181">
        <v>11</v>
      </c>
      <c r="B229" s="171" t="s">
        <v>239</v>
      </c>
      <c r="C229" s="172"/>
      <c r="D229" s="172"/>
      <c r="E229" s="172"/>
      <c r="F229" s="172"/>
      <c r="G229" s="172"/>
      <c r="H229" s="172" t="s">
        <v>108</v>
      </c>
      <c r="I229" s="263">
        <f>+I228*I227</f>
        <v>0.62204070230294994</v>
      </c>
      <c r="J229" s="180"/>
      <c r="K229" s="180"/>
    </row>
    <row r="230" spans="1:17">
      <c r="A230" s="181"/>
      <c r="C230" s="172"/>
      <c r="D230" s="180"/>
      <c r="E230" s="180"/>
      <c r="F230" s="180"/>
      <c r="G230" s="225"/>
      <c r="H230" s="180"/>
    </row>
    <row r="231" spans="1:17" ht="16.5" thickBot="1">
      <c r="A231" s="181" t="s">
        <v>3</v>
      </c>
      <c r="B231" s="188" t="s">
        <v>111</v>
      </c>
      <c r="C231" s="180"/>
      <c r="D231" s="264" t="s">
        <v>112</v>
      </c>
      <c r="E231" s="264" t="s">
        <v>14</v>
      </c>
      <c r="F231" s="180"/>
      <c r="G231" s="264" t="s">
        <v>113</v>
      </c>
      <c r="H231" s="180"/>
      <c r="I231" s="180"/>
    </row>
    <row r="232" spans="1:17">
      <c r="A232" s="181">
        <v>12</v>
      </c>
      <c r="B232" s="188" t="s">
        <v>53</v>
      </c>
      <c r="C232" s="180"/>
      <c r="D232" s="222">
        <v>17471914</v>
      </c>
      <c r="E232" s="265">
        <v>0</v>
      </c>
      <c r="F232" s="265"/>
      <c r="G232" s="180">
        <f>D232*E232</f>
        <v>0</v>
      </c>
      <c r="H232" s="180"/>
      <c r="I232" s="180"/>
      <c r="J232" s="180"/>
      <c r="K232" s="180"/>
    </row>
    <row r="233" spans="1:17">
      <c r="A233" s="181">
        <v>13</v>
      </c>
      <c r="B233" s="188" t="s">
        <v>55</v>
      </c>
      <c r="C233" s="180"/>
      <c r="D233" s="222">
        <v>1995506</v>
      </c>
      <c r="E233" s="265">
        <f>+I220</f>
        <v>0.96099071955076865</v>
      </c>
      <c r="F233" s="265"/>
      <c r="G233" s="180">
        <f>D233*E233</f>
        <v>1917662.746807876</v>
      </c>
      <c r="H233" s="180"/>
      <c r="I233" s="180"/>
      <c r="J233" s="180"/>
      <c r="K233" s="180"/>
      <c r="L233" s="266"/>
      <c r="M233" s="267"/>
      <c r="N233" s="247"/>
      <c r="O233" s="268"/>
      <c r="P233" s="269"/>
      <c r="Q233" s="269"/>
    </row>
    <row r="234" spans="1:17">
      <c r="A234" s="181">
        <v>14</v>
      </c>
      <c r="B234" s="188" t="s">
        <v>56</v>
      </c>
      <c r="C234" s="180"/>
      <c r="D234" s="222">
        <v>6492748</v>
      </c>
      <c r="E234" s="265">
        <v>0</v>
      </c>
      <c r="F234" s="265"/>
      <c r="G234" s="180">
        <f>D234*E234</f>
        <v>0</v>
      </c>
      <c r="H234" s="180"/>
      <c r="I234" s="270" t="s">
        <v>114</v>
      </c>
      <c r="J234" s="180"/>
      <c r="K234" s="180"/>
      <c r="L234" s="166" t="s">
        <v>831</v>
      </c>
      <c r="N234" s="180"/>
      <c r="O234" s="180"/>
      <c r="P234" s="188"/>
    </row>
    <row r="235" spans="1:17" ht="16.5" thickBot="1">
      <c r="A235" s="181">
        <v>15</v>
      </c>
      <c r="B235" s="188" t="s">
        <v>115</v>
      </c>
      <c r="C235" s="180"/>
      <c r="D235" s="220">
        <v>3927673</v>
      </c>
      <c r="E235" s="265">
        <v>0</v>
      </c>
      <c r="F235" s="265"/>
      <c r="G235" s="194">
        <f>D235*E235</f>
        <v>0</v>
      </c>
      <c r="H235" s="180"/>
      <c r="I235" s="185" t="s">
        <v>116</v>
      </c>
      <c r="J235" s="180"/>
      <c r="K235" s="180"/>
      <c r="L235" s="188" t="s">
        <v>364</v>
      </c>
      <c r="N235" s="180"/>
      <c r="O235" s="180"/>
      <c r="P235" s="188"/>
    </row>
    <row r="236" spans="1:17">
      <c r="A236" s="181">
        <v>16</v>
      </c>
      <c r="B236" s="188" t="s">
        <v>241</v>
      </c>
      <c r="C236" s="180"/>
      <c r="D236" s="180">
        <f>SUM(D232:D235)</f>
        <v>29887841</v>
      </c>
      <c r="E236" s="180"/>
      <c r="F236" s="180"/>
      <c r="G236" s="180">
        <f>SUM(G232:G235)</f>
        <v>1917662.746807876</v>
      </c>
      <c r="H236" s="175" t="s">
        <v>117</v>
      </c>
      <c r="I236" s="218">
        <f>IF(G236&gt;0,G233/D236,0)</f>
        <v>6.4161969638686048E-2</v>
      </c>
      <c r="J236" s="180" t="s">
        <v>117</v>
      </c>
      <c r="K236" s="180" t="s">
        <v>58</v>
      </c>
      <c r="L236" s="188"/>
      <c r="N236" s="180"/>
      <c r="O236" s="180"/>
      <c r="P236" s="188"/>
    </row>
    <row r="237" spans="1:17">
      <c r="A237" s="181" t="s">
        <v>3</v>
      </c>
      <c r="B237" s="188" t="s">
        <v>3</v>
      </c>
      <c r="C237" s="180" t="s">
        <v>3</v>
      </c>
      <c r="E237" s="180"/>
      <c r="F237" s="180"/>
      <c r="L237" s="188"/>
      <c r="N237" s="180"/>
      <c r="O237" s="180"/>
      <c r="P237" s="188"/>
    </row>
    <row r="238" spans="1:17">
      <c r="A238" s="181"/>
      <c r="B238" s="188" t="s">
        <v>240</v>
      </c>
      <c r="C238" s="180"/>
      <c r="D238" s="212" t="s">
        <v>112</v>
      </c>
      <c r="E238" s="180"/>
      <c r="F238" s="180"/>
      <c r="G238" s="225" t="s">
        <v>118</v>
      </c>
      <c r="H238" s="240" t="s">
        <v>3</v>
      </c>
      <c r="I238" s="221" t="s">
        <v>119</v>
      </c>
      <c r="J238" s="180"/>
      <c r="K238" s="180"/>
      <c r="L238" s="188"/>
      <c r="N238" s="180"/>
      <c r="O238" s="180"/>
      <c r="P238" s="188"/>
    </row>
    <row r="239" spans="1:17">
      <c r="A239" s="181">
        <v>17</v>
      </c>
      <c r="B239" s="188" t="s">
        <v>120</v>
      </c>
      <c r="C239" s="180"/>
      <c r="D239" s="222">
        <v>834655915</v>
      </c>
      <c r="E239" s="180"/>
      <c r="G239" s="181" t="s">
        <v>121</v>
      </c>
      <c r="H239" s="271"/>
      <c r="I239" s="181" t="s">
        <v>122</v>
      </c>
      <c r="J239" s="180"/>
      <c r="K239" s="175" t="s">
        <v>60</v>
      </c>
      <c r="L239" s="219" t="s">
        <v>365</v>
      </c>
      <c r="N239" s="180"/>
      <c r="O239" s="180"/>
      <c r="P239" s="188"/>
    </row>
    <row r="240" spans="1:17">
      <c r="A240" s="181">
        <v>18</v>
      </c>
      <c r="B240" s="188" t="s">
        <v>123</v>
      </c>
      <c r="C240" s="180"/>
      <c r="D240" s="222">
        <v>0</v>
      </c>
      <c r="E240" s="180"/>
      <c r="G240" s="190">
        <f>IF(D242&gt;0,D239/D242,0)</f>
        <v>1</v>
      </c>
      <c r="H240" s="225" t="s">
        <v>124</v>
      </c>
      <c r="I240" s="190">
        <f>I236</f>
        <v>6.4161969638686048E-2</v>
      </c>
      <c r="J240" s="240" t="s">
        <v>117</v>
      </c>
      <c r="K240" s="190">
        <f>I240*G240</f>
        <v>6.4161969638686048E-2</v>
      </c>
      <c r="L240" s="188"/>
      <c r="N240" s="180"/>
      <c r="O240" s="180"/>
      <c r="P240" s="188"/>
    </row>
    <row r="241" spans="1:18" ht="16.5" thickBot="1">
      <c r="A241" s="181">
        <v>19</v>
      </c>
      <c r="B241" s="272" t="s">
        <v>125</v>
      </c>
      <c r="C241" s="194"/>
      <c r="D241" s="220">
        <v>0</v>
      </c>
      <c r="E241" s="180"/>
      <c r="F241" s="180"/>
      <c r="G241" s="180" t="s">
        <v>3</v>
      </c>
      <c r="H241" s="180"/>
      <c r="I241" s="180"/>
      <c r="L241" s="188"/>
      <c r="N241" s="180"/>
      <c r="O241" s="180"/>
      <c r="P241" s="188"/>
    </row>
    <row r="242" spans="1:18">
      <c r="A242" s="181">
        <v>20</v>
      </c>
      <c r="B242" s="188" t="s">
        <v>173</v>
      </c>
      <c r="C242" s="180"/>
      <c r="D242" s="180">
        <f>D239+D240+D241</f>
        <v>834655915</v>
      </c>
      <c r="E242" s="180"/>
      <c r="F242" s="180"/>
      <c r="G242" s="180"/>
      <c r="H242" s="180"/>
      <c r="I242" s="180"/>
      <c r="J242" s="180"/>
      <c r="K242" s="180"/>
      <c r="L242" s="188"/>
      <c r="N242" s="180"/>
      <c r="O242" s="180"/>
      <c r="P242" s="188"/>
    </row>
    <row r="243" spans="1:18">
      <c r="A243" s="181"/>
      <c r="B243" s="188" t="s">
        <v>3</v>
      </c>
      <c r="C243" s="180"/>
      <c r="E243" s="180"/>
      <c r="F243" s="180"/>
      <c r="G243" s="180"/>
      <c r="H243" s="180"/>
      <c r="I243" s="180" t="s">
        <v>3</v>
      </c>
      <c r="J243" s="180"/>
      <c r="K243" s="180"/>
      <c r="L243" s="188"/>
      <c r="N243" s="180"/>
      <c r="O243" s="180"/>
      <c r="P243" s="188"/>
    </row>
    <row r="244" spans="1:18" ht="16.5" thickBot="1">
      <c r="A244" s="181"/>
      <c r="B244" s="169" t="s">
        <v>126</v>
      </c>
      <c r="C244" s="180"/>
      <c r="D244" s="264" t="s">
        <v>112</v>
      </c>
      <c r="E244" s="180"/>
      <c r="F244" s="180"/>
      <c r="G244" s="180"/>
      <c r="H244" s="180"/>
      <c r="J244" s="180" t="s">
        <v>3</v>
      </c>
      <c r="K244" s="180"/>
      <c r="L244" s="188"/>
      <c r="N244" s="180"/>
      <c r="O244" s="180"/>
      <c r="P244" s="188"/>
    </row>
    <row r="245" spans="1:18">
      <c r="A245" s="181">
        <v>21</v>
      </c>
      <c r="B245" s="180" t="s">
        <v>127</v>
      </c>
      <c r="C245" s="171" t="s">
        <v>263</v>
      </c>
      <c r="D245" s="222">
        <v>22648911</v>
      </c>
      <c r="E245" s="180"/>
      <c r="F245" s="180"/>
      <c r="G245" s="180"/>
      <c r="H245" s="180"/>
      <c r="I245" s="180"/>
      <c r="J245" s="180"/>
      <c r="K245" s="180"/>
      <c r="L245" s="188" t="s">
        <v>366</v>
      </c>
      <c r="N245" s="180"/>
      <c r="O245" s="180"/>
      <c r="P245" s="188"/>
    </row>
    <row r="246" spans="1:18">
      <c r="A246" s="181"/>
      <c r="B246" s="188"/>
      <c r="D246" s="180"/>
      <c r="E246" s="180"/>
      <c r="F246" s="180"/>
      <c r="G246" s="225" t="s">
        <v>128</v>
      </c>
      <c r="H246" s="180"/>
      <c r="I246" s="180"/>
      <c r="J246" s="180"/>
      <c r="K246" s="180"/>
      <c r="L246" s="188"/>
      <c r="N246" s="180"/>
      <c r="O246" s="180"/>
      <c r="P246" s="188"/>
    </row>
    <row r="247" spans="1:18" ht="16.5" thickBot="1">
      <c r="A247" s="181"/>
      <c r="B247" s="169"/>
      <c r="C247" s="171"/>
      <c r="D247" s="185" t="s">
        <v>112</v>
      </c>
      <c r="E247" s="185" t="s">
        <v>129</v>
      </c>
      <c r="F247" s="180"/>
      <c r="G247" s="185" t="s">
        <v>130</v>
      </c>
      <c r="H247" s="180"/>
      <c r="I247" s="185" t="s">
        <v>131</v>
      </c>
      <c r="J247" s="180"/>
      <c r="K247" s="180"/>
      <c r="L247" s="188"/>
      <c r="N247" s="180"/>
      <c r="O247" s="180"/>
      <c r="P247" s="188"/>
    </row>
    <row r="248" spans="1:18">
      <c r="A248" s="181">
        <v>22</v>
      </c>
      <c r="B248" s="169" t="s">
        <v>132</v>
      </c>
      <c r="C248" s="171" t="s">
        <v>281</v>
      </c>
      <c r="D248" s="222">
        <v>554228000</v>
      </c>
      <c r="E248" s="273">
        <f>IF($D$250&gt;0,D248/$D$250,0)</f>
        <v>0.65495725133202554</v>
      </c>
      <c r="F248" s="274"/>
      <c r="G248" s="275">
        <f>IF(D248&gt;0,D245/D248,0)</f>
        <v>4.086569245869931E-2</v>
      </c>
      <c r="I248" s="274">
        <f>G248*E248</f>
        <v>2.6765281606529585E-2</v>
      </c>
      <c r="J248" s="276" t="s">
        <v>133</v>
      </c>
      <c r="K248" s="180"/>
      <c r="L248" s="166" t="s">
        <v>367</v>
      </c>
      <c r="N248" s="180"/>
      <c r="O248" s="180"/>
      <c r="P248" s="188"/>
    </row>
    <row r="249" spans="1:18" ht="16.5" thickBot="1">
      <c r="A249" s="181">
        <v>23</v>
      </c>
      <c r="B249" s="169" t="s">
        <v>134</v>
      </c>
      <c r="C249" s="171" t="s">
        <v>262</v>
      </c>
      <c r="D249" s="220">
        <v>291976846</v>
      </c>
      <c r="E249" s="277">
        <f>IF($D$250&gt;0,D249/$D$250,0)</f>
        <v>0.34504274866797441</v>
      </c>
      <c r="F249" s="274"/>
      <c r="G249" s="274">
        <f>I252</f>
        <v>0.1082</v>
      </c>
      <c r="I249" s="278">
        <f>G249*E249</f>
        <v>3.7333625405874836E-2</v>
      </c>
      <c r="L249" s="219" t="s">
        <v>368</v>
      </c>
      <c r="N249" s="180"/>
      <c r="O249" s="180"/>
      <c r="P249" s="188"/>
    </row>
    <row r="250" spans="1:18">
      <c r="A250" s="181">
        <v>24</v>
      </c>
      <c r="B250" s="169" t="s">
        <v>174</v>
      </c>
      <c r="C250" s="171"/>
      <c r="D250" s="180">
        <f>SUM(D248:D249)</f>
        <v>846204846</v>
      </c>
      <c r="E250" s="279">
        <f>SUM(E248+E249)</f>
        <v>1</v>
      </c>
      <c r="F250" s="274"/>
      <c r="G250" s="274"/>
      <c r="I250" s="274">
        <f>SUM(I248:I249)</f>
        <v>6.4098907012404421E-2</v>
      </c>
      <c r="J250" s="276" t="s">
        <v>135</v>
      </c>
      <c r="L250" s="17"/>
      <c r="M250" s="17"/>
      <c r="N250" s="9"/>
      <c r="O250" s="6"/>
      <c r="P250" s="6"/>
    </row>
    <row r="251" spans="1:18">
      <c r="A251" s="181" t="s">
        <v>3</v>
      </c>
      <c r="B251" s="188"/>
      <c r="D251" s="180"/>
      <c r="E251" s="180" t="s">
        <v>3</v>
      </c>
      <c r="F251" s="180"/>
      <c r="G251" s="180"/>
      <c r="H251" s="180"/>
      <c r="I251" s="274"/>
      <c r="L251" s="112"/>
      <c r="M251" s="113"/>
      <c r="N251" s="113"/>
      <c r="O251" s="113"/>
      <c r="P251" s="114"/>
    </row>
    <row r="252" spans="1:18">
      <c r="A252" s="181">
        <v>25</v>
      </c>
      <c r="E252" s="180"/>
      <c r="F252" s="180"/>
      <c r="G252" s="180"/>
      <c r="H252" s="229" t="s">
        <v>203</v>
      </c>
      <c r="I252" s="280">
        <f>P253+P254</f>
        <v>0.1082</v>
      </c>
      <c r="L252" s="116" t="s">
        <v>318</v>
      </c>
      <c r="M252" s="19"/>
      <c r="N252" s="19"/>
      <c r="O252" s="19"/>
      <c r="P252" s="117"/>
    </row>
    <row r="253" spans="1:18">
      <c r="A253" s="181">
        <v>26</v>
      </c>
      <c r="H253" s="168" t="s">
        <v>204</v>
      </c>
      <c r="I253" s="265">
        <f>IF(G248&gt;0,I250/G248,0)</f>
        <v>1.5685261439576885</v>
      </c>
      <c r="L253" s="116" t="s">
        <v>319</v>
      </c>
      <c r="M253" s="19"/>
      <c r="N253" s="19"/>
      <c r="O253" s="19"/>
      <c r="P253" s="118">
        <v>0.1032</v>
      </c>
      <c r="R253" s="167" t="s">
        <v>549</v>
      </c>
    </row>
    <row r="254" spans="1:18">
      <c r="A254" s="181"/>
      <c r="B254" s="169" t="s">
        <v>136</v>
      </c>
      <c r="C254" s="171"/>
      <c r="D254" s="171"/>
      <c r="E254" s="171"/>
      <c r="F254" s="171"/>
      <c r="G254" s="171"/>
      <c r="H254" s="171"/>
      <c r="I254" s="171"/>
      <c r="K254" s="180"/>
      <c r="L254" s="116" t="s">
        <v>320</v>
      </c>
      <c r="M254" s="19"/>
      <c r="N254" s="19"/>
      <c r="O254" s="19"/>
      <c r="P254" s="118">
        <v>5.0000000000000001E-3</v>
      </c>
    </row>
    <row r="255" spans="1:18" ht="16.5" thickBot="1">
      <c r="A255" s="181"/>
      <c r="B255" s="169"/>
      <c r="C255" s="169"/>
      <c r="D255" s="169"/>
      <c r="E255" s="169"/>
      <c r="F255" s="169"/>
      <c r="G255" s="169"/>
      <c r="H255" s="169"/>
      <c r="I255" s="185" t="s">
        <v>137</v>
      </c>
      <c r="J255" s="171"/>
      <c r="K255" s="171"/>
      <c r="L255" s="119"/>
      <c r="M255" s="120"/>
      <c r="N255" s="120"/>
      <c r="O255" s="120"/>
      <c r="P255" s="121"/>
    </row>
    <row r="256" spans="1:18">
      <c r="A256" s="181"/>
      <c r="B256" s="169" t="s">
        <v>138</v>
      </c>
      <c r="C256" s="171"/>
      <c r="D256" s="171"/>
      <c r="E256" s="171"/>
      <c r="F256" s="171"/>
      <c r="G256" s="281" t="s">
        <v>3</v>
      </c>
      <c r="H256" s="253"/>
      <c r="I256" s="1"/>
      <c r="J256" s="169"/>
      <c r="K256" s="169"/>
      <c r="L256" s="17"/>
      <c r="M256" s="17"/>
      <c r="N256" s="9"/>
      <c r="O256" s="6"/>
      <c r="P256" s="6"/>
    </row>
    <row r="257" spans="1:17">
      <c r="A257" s="181">
        <v>27</v>
      </c>
      <c r="B257" s="167" t="s">
        <v>139</v>
      </c>
      <c r="C257" s="171"/>
      <c r="D257" s="171"/>
      <c r="E257" s="171" t="s">
        <v>140</v>
      </c>
      <c r="F257" s="171"/>
      <c r="H257" s="253"/>
      <c r="I257" s="222">
        <v>0</v>
      </c>
      <c r="J257" s="169"/>
      <c r="K257" s="169"/>
      <c r="L257" s="191" t="s">
        <v>369</v>
      </c>
      <c r="N257" s="225"/>
      <c r="O257" s="180"/>
      <c r="P257" s="188"/>
    </row>
    <row r="258" spans="1:17" ht="16.5" thickBot="1">
      <c r="A258" s="181">
        <v>28</v>
      </c>
      <c r="B258" s="227" t="s">
        <v>175</v>
      </c>
      <c r="C258" s="259"/>
      <c r="D258" s="269"/>
      <c r="E258" s="282"/>
      <c r="F258" s="282"/>
      <c r="G258" s="282"/>
      <c r="H258" s="171"/>
      <c r="I258" s="220">
        <v>0</v>
      </c>
      <c r="J258" s="169"/>
      <c r="K258" s="169"/>
      <c r="L258" s="188"/>
      <c r="N258" s="169"/>
      <c r="O258" s="180"/>
      <c r="P258" s="188"/>
    </row>
    <row r="259" spans="1:17">
      <c r="A259" s="181">
        <v>29</v>
      </c>
      <c r="B259" s="167" t="s">
        <v>141</v>
      </c>
      <c r="C259" s="172"/>
      <c r="D259" s="269"/>
      <c r="E259" s="282"/>
      <c r="F259" s="282"/>
      <c r="G259" s="282"/>
      <c r="H259" s="171"/>
      <c r="I259" s="222">
        <f>+I257-I258</f>
        <v>0</v>
      </c>
      <c r="J259" s="169"/>
      <c r="K259" s="169"/>
      <c r="L259" s="188"/>
      <c r="N259" s="169"/>
      <c r="O259" s="180"/>
      <c r="P259" s="188"/>
    </row>
    <row r="260" spans="1:17">
      <c r="A260" s="181"/>
      <c r="B260" s="167" t="s">
        <v>3</v>
      </c>
      <c r="C260" s="172"/>
      <c r="D260" s="269"/>
      <c r="E260" s="282"/>
      <c r="F260" s="282"/>
      <c r="G260" s="283"/>
      <c r="H260" s="171"/>
      <c r="I260" s="2" t="s">
        <v>3</v>
      </c>
      <c r="J260" s="169"/>
      <c r="K260" s="169"/>
      <c r="L260" s="188"/>
      <c r="N260" s="169"/>
      <c r="O260" s="180"/>
      <c r="P260" s="188"/>
    </row>
    <row r="261" spans="1:17">
      <c r="A261" s="181">
        <v>30</v>
      </c>
      <c r="B261" s="169" t="s">
        <v>242</v>
      </c>
      <c r="C261" s="172"/>
      <c r="D261" s="269"/>
      <c r="E261" s="282"/>
      <c r="F261" s="282"/>
      <c r="G261" s="283"/>
      <c r="H261" s="171"/>
      <c r="I261" s="3">
        <v>0</v>
      </c>
      <c r="J261" s="169"/>
      <c r="K261" s="169"/>
      <c r="L261" s="191" t="s">
        <v>370</v>
      </c>
      <c r="N261" s="169"/>
      <c r="O261" s="180"/>
      <c r="P261" s="188"/>
    </row>
    <row r="262" spans="1:17">
      <c r="A262" s="181"/>
      <c r="C262" s="171"/>
      <c r="D262" s="282"/>
      <c r="E262" s="282"/>
      <c r="F262" s="282"/>
      <c r="G262" s="282"/>
      <c r="H262" s="171"/>
      <c r="I262" s="2"/>
      <c r="J262" s="169"/>
      <c r="K262" s="169"/>
      <c r="N262" s="169"/>
      <c r="O262" s="180"/>
      <c r="P262" s="188"/>
    </row>
    <row r="263" spans="1:17">
      <c r="B263" s="169" t="s">
        <v>195</v>
      </c>
      <c r="C263" s="171"/>
      <c r="D263" s="282"/>
      <c r="E263" s="282"/>
      <c r="F263" s="282"/>
      <c r="G263" s="282"/>
      <c r="H263" s="171"/>
      <c r="J263" s="169"/>
      <c r="K263" s="169"/>
      <c r="N263" s="169"/>
      <c r="O263" s="180"/>
      <c r="P263" s="188"/>
    </row>
    <row r="264" spans="1:17">
      <c r="A264" s="181">
        <v>31</v>
      </c>
      <c r="B264" s="169" t="s">
        <v>142</v>
      </c>
      <c r="C264" s="180"/>
      <c r="D264" s="247"/>
      <c r="E264" s="247"/>
      <c r="F264" s="247"/>
      <c r="G264" s="247"/>
      <c r="H264" s="180"/>
      <c r="I264" s="284">
        <v>1133407</v>
      </c>
      <c r="J264" s="169"/>
      <c r="K264" s="169"/>
      <c r="L264" s="191" t="s">
        <v>832</v>
      </c>
      <c r="N264" s="169"/>
      <c r="O264" s="180"/>
      <c r="P264" s="188"/>
    </row>
    <row r="265" spans="1:17">
      <c r="A265" s="181">
        <v>32</v>
      </c>
      <c r="B265" s="285" t="s">
        <v>176</v>
      </c>
      <c r="C265" s="282"/>
      <c r="D265" s="282"/>
      <c r="E265" s="282"/>
      <c r="F265" s="282"/>
      <c r="G265" s="282"/>
      <c r="H265" s="171"/>
      <c r="I265" s="284">
        <v>0</v>
      </c>
      <c r="J265" s="169"/>
      <c r="K265" s="169"/>
      <c r="L265" s="225"/>
      <c r="N265" s="169"/>
      <c r="O265" s="180"/>
      <c r="P265" s="188"/>
    </row>
    <row r="266" spans="1:17">
      <c r="A266" s="181" t="s">
        <v>197</v>
      </c>
      <c r="B266" s="286" t="s">
        <v>294</v>
      </c>
      <c r="C266" s="287"/>
      <c r="D266" s="282"/>
      <c r="E266" s="282"/>
      <c r="F266" s="282"/>
      <c r="G266" s="282"/>
      <c r="H266" s="171"/>
      <c r="I266" s="284">
        <v>1013864</v>
      </c>
      <c r="J266" s="169"/>
      <c r="K266" s="169"/>
      <c r="L266" s="191" t="s">
        <v>548</v>
      </c>
      <c r="N266" s="169"/>
      <c r="O266" s="180"/>
      <c r="P266" s="188"/>
    </row>
    <row r="267" spans="1:17" ht="16.5" thickBot="1">
      <c r="A267" s="181" t="s">
        <v>273</v>
      </c>
      <c r="B267" s="288" t="s">
        <v>295</v>
      </c>
      <c r="C267" s="289"/>
      <c r="D267" s="282"/>
      <c r="E267" s="282"/>
      <c r="F267" s="282"/>
      <c r="G267" s="282"/>
      <c r="H267" s="171"/>
      <c r="I267" s="290">
        <v>0</v>
      </c>
      <c r="J267" s="169"/>
      <c r="K267" s="169"/>
      <c r="L267" s="225"/>
      <c r="N267" s="169"/>
      <c r="O267" s="180"/>
      <c r="P267" s="188"/>
    </row>
    <row r="268" spans="1:17" s="253" customFormat="1">
      <c r="A268" s="181">
        <v>33</v>
      </c>
      <c r="B268" s="167" t="s">
        <v>274</v>
      </c>
      <c r="C268" s="181"/>
      <c r="D268" s="247"/>
      <c r="E268" s="247"/>
      <c r="F268" s="247"/>
      <c r="G268" s="247"/>
      <c r="H268" s="171"/>
      <c r="I268" s="4">
        <f>+I264-I265-I266-I267</f>
        <v>119543</v>
      </c>
      <c r="J268" s="169"/>
      <c r="K268" s="169"/>
      <c r="L268" s="291" t="s">
        <v>371</v>
      </c>
      <c r="M268" s="167"/>
      <c r="N268" s="169"/>
      <c r="O268" s="172"/>
      <c r="P268" s="188"/>
      <c r="Q268" s="167"/>
    </row>
    <row r="269" spans="1:17">
      <c r="A269" s="181"/>
      <c r="B269" s="292"/>
      <c r="C269" s="181"/>
      <c r="D269" s="247"/>
      <c r="E269" s="247"/>
      <c r="F269" s="247"/>
      <c r="G269" s="247"/>
      <c r="H269" s="171"/>
      <c r="I269" s="4"/>
      <c r="J269" s="169"/>
      <c r="K269" s="169"/>
      <c r="L269" s="291" t="s">
        <v>372</v>
      </c>
      <c r="M269" s="253"/>
      <c r="N269" s="293"/>
      <c r="O269" s="255"/>
      <c r="P269" s="294"/>
      <c r="Q269" s="253"/>
    </row>
    <row r="270" spans="1:17">
      <c r="A270" s="181"/>
      <c r="B270" s="292"/>
      <c r="C270" s="181"/>
      <c r="D270" s="247"/>
      <c r="E270" s="247"/>
      <c r="F270" s="247"/>
      <c r="G270" s="247"/>
      <c r="H270" s="171"/>
      <c r="I270" s="4"/>
      <c r="J270" s="169"/>
      <c r="K270" s="169"/>
      <c r="L270" s="291"/>
      <c r="N270" s="169"/>
      <c r="O270" s="172"/>
      <c r="P270" s="188"/>
    </row>
    <row r="271" spans="1:17">
      <c r="A271" s="181"/>
      <c r="B271" s="292"/>
      <c r="C271" s="181"/>
      <c r="D271" s="247"/>
      <c r="E271" s="247"/>
      <c r="F271" s="247"/>
      <c r="G271" s="247"/>
      <c r="H271" s="171"/>
      <c r="I271" s="4"/>
      <c r="J271" s="169"/>
      <c r="K271" s="169"/>
      <c r="L271" s="291"/>
      <c r="N271" s="169"/>
      <c r="O271" s="172"/>
      <c r="P271" s="188"/>
    </row>
    <row r="272" spans="1:17">
      <c r="A272" s="181"/>
      <c r="B272" s="292"/>
      <c r="C272" s="181"/>
      <c r="D272" s="247"/>
      <c r="E272" s="247"/>
      <c r="F272" s="247"/>
      <c r="G272" s="247"/>
      <c r="H272" s="171"/>
      <c r="I272" s="4"/>
      <c r="J272" s="169"/>
      <c r="K272" s="168" t="s">
        <v>302</v>
      </c>
      <c r="L272" s="291"/>
      <c r="N272" s="169"/>
      <c r="O272" s="172"/>
      <c r="P272" s="188"/>
    </row>
    <row r="273" spans="1:16">
      <c r="B273" s="169"/>
      <c r="C273" s="169"/>
      <c r="E273" s="169"/>
      <c r="F273" s="169"/>
      <c r="G273" s="169"/>
      <c r="H273" s="171"/>
      <c r="I273" s="171"/>
      <c r="K273" s="173" t="s">
        <v>190</v>
      </c>
      <c r="L273" s="172"/>
      <c r="N273" s="172"/>
      <c r="O273" s="172"/>
      <c r="P273" s="172"/>
    </row>
    <row r="274" spans="1:16">
      <c r="A274" s="181"/>
      <c r="B274" s="292" t="str">
        <f>B4</f>
        <v xml:space="preserve">Formula Rate - Non-Levelized </v>
      </c>
      <c r="C274" s="686" t="str">
        <f>D4</f>
        <v xml:space="preserve">   Rate Formula Template</v>
      </c>
      <c r="D274" s="686"/>
      <c r="E274" s="180"/>
      <c r="F274" s="180"/>
      <c r="G274" s="180"/>
      <c r="H274" s="295"/>
      <c r="J274" s="172"/>
      <c r="K274" s="296" t="str">
        <f>K4</f>
        <v>For the 12 months ended 02/28/2017</v>
      </c>
      <c r="L274" s="172"/>
      <c r="N274" s="172"/>
      <c r="O274" s="172"/>
      <c r="P274" s="172"/>
    </row>
    <row r="275" spans="1:16">
      <c r="A275" s="181"/>
      <c r="B275" s="292"/>
      <c r="C275" s="181"/>
      <c r="D275" s="180" t="str">
        <f>D5</f>
        <v>Utilizing EIA Form 412 Data</v>
      </c>
      <c r="E275" s="180"/>
      <c r="F275" s="180"/>
      <c r="G275" s="180"/>
      <c r="H275" s="171"/>
      <c r="I275" s="297"/>
      <c r="J275" s="1"/>
      <c r="K275" s="5"/>
      <c r="L275" s="172"/>
      <c r="N275" s="172"/>
      <c r="O275" s="172"/>
      <c r="P275" s="172"/>
    </row>
    <row r="276" spans="1:16">
      <c r="A276" s="181"/>
      <c r="B276" s="292"/>
      <c r="C276" s="181"/>
      <c r="D276" s="180" t="str">
        <f>D7</f>
        <v>City Water, Light and Power - Springfield, IL</v>
      </c>
      <c r="E276" s="180"/>
      <c r="F276" s="180"/>
      <c r="G276" s="180"/>
      <c r="H276" s="171"/>
      <c r="I276" s="297"/>
      <c r="J276" s="1"/>
      <c r="K276" s="5"/>
      <c r="L276" s="172"/>
      <c r="N276" s="172"/>
      <c r="O276" s="172"/>
      <c r="P276" s="172"/>
    </row>
    <row r="277" spans="1:16">
      <c r="A277" s="181"/>
      <c r="B277" s="169" t="s">
        <v>143</v>
      </c>
      <c r="C277" s="181"/>
      <c r="D277" s="180"/>
      <c r="E277" s="180"/>
      <c r="F277" s="180"/>
      <c r="G277" s="180"/>
      <c r="H277" s="171"/>
      <c r="I277" s="180"/>
      <c r="J277" s="1"/>
      <c r="K277" s="5"/>
      <c r="L277" s="172"/>
      <c r="N277" s="181"/>
      <c r="O277" s="172"/>
      <c r="P277" s="188"/>
    </row>
    <row r="278" spans="1:16">
      <c r="A278" s="181"/>
      <c r="B278" s="298" t="s">
        <v>209</v>
      </c>
      <c r="C278" s="181"/>
      <c r="D278" s="180"/>
      <c r="E278" s="180"/>
      <c r="F278" s="180"/>
      <c r="G278" s="180"/>
      <c r="H278" s="171"/>
      <c r="I278" s="180"/>
      <c r="J278" s="171"/>
      <c r="K278" s="180"/>
      <c r="L278" s="172"/>
      <c r="N278" s="181"/>
      <c r="O278" s="172"/>
      <c r="P278" s="188"/>
    </row>
    <row r="279" spans="1:16">
      <c r="B279" s="298" t="s">
        <v>208</v>
      </c>
      <c r="C279" s="181"/>
      <c r="D279" s="180"/>
      <c r="E279" s="180"/>
      <c r="F279" s="180"/>
      <c r="G279" s="180"/>
      <c r="H279" s="171"/>
      <c r="I279" s="180"/>
      <c r="J279" s="171"/>
      <c r="K279" s="180"/>
      <c r="L279" s="172"/>
      <c r="N279" s="181"/>
      <c r="O279" s="172"/>
      <c r="P279" s="172"/>
    </row>
    <row r="280" spans="1:16">
      <c r="A280" s="181" t="s">
        <v>144</v>
      </c>
      <c r="B280" s="169" t="s">
        <v>207</v>
      </c>
      <c r="C280" s="171"/>
      <c r="D280" s="180"/>
      <c r="E280" s="180"/>
      <c r="F280" s="180"/>
      <c r="G280" s="195"/>
      <c r="H280" s="171"/>
      <c r="I280" s="180"/>
      <c r="J280" s="171"/>
      <c r="K280" s="180"/>
      <c r="L280" s="172"/>
      <c r="N280" s="181"/>
      <c r="O280" s="172"/>
      <c r="P280" s="172"/>
    </row>
    <row r="281" spans="1:16" ht="16.5" thickBot="1">
      <c r="A281" s="185" t="s">
        <v>145</v>
      </c>
      <c r="C281" s="171"/>
      <c r="D281" s="180"/>
      <c r="E281" s="180"/>
      <c r="F281" s="180"/>
      <c r="G281" s="180"/>
      <c r="H281" s="171"/>
      <c r="I281" s="180"/>
      <c r="J281" s="171"/>
      <c r="K281" s="180"/>
      <c r="L281" s="172"/>
      <c r="N281" s="181"/>
      <c r="O281" s="172"/>
      <c r="P281" s="172"/>
    </row>
    <row r="282" spans="1:16">
      <c r="A282" s="299" t="s">
        <v>146</v>
      </c>
      <c r="B282" s="684" t="s">
        <v>267</v>
      </c>
      <c r="C282" s="684"/>
      <c r="D282" s="684"/>
      <c r="E282" s="684"/>
      <c r="F282" s="684"/>
      <c r="G282" s="684"/>
      <c r="H282" s="684"/>
      <c r="I282" s="684"/>
      <c r="J282" s="684"/>
      <c r="K282" s="684"/>
      <c r="L282" s="172"/>
      <c r="N282" s="181"/>
      <c r="O282" s="172"/>
      <c r="P282" s="172"/>
    </row>
    <row r="283" spans="1:16">
      <c r="A283" s="299" t="s">
        <v>147</v>
      </c>
      <c r="B283" s="684" t="s">
        <v>268</v>
      </c>
      <c r="C283" s="684"/>
      <c r="D283" s="684"/>
      <c r="E283" s="684"/>
      <c r="F283" s="684"/>
      <c r="G283" s="684"/>
      <c r="H283" s="684"/>
      <c r="I283" s="684"/>
      <c r="J283" s="684"/>
      <c r="K283" s="684"/>
      <c r="L283" s="172"/>
      <c r="N283" s="181"/>
      <c r="O283" s="172"/>
      <c r="P283" s="172"/>
    </row>
    <row r="284" spans="1:16">
      <c r="A284" s="299" t="s">
        <v>148</v>
      </c>
      <c r="B284" s="684" t="s">
        <v>269</v>
      </c>
      <c r="C284" s="684"/>
      <c r="D284" s="684"/>
      <c r="E284" s="684"/>
      <c r="F284" s="684"/>
      <c r="G284" s="684"/>
      <c r="H284" s="684"/>
      <c r="I284" s="684"/>
      <c r="J284" s="684"/>
      <c r="K284" s="684"/>
      <c r="L284" s="172"/>
      <c r="N284" s="181"/>
      <c r="O284" s="172"/>
      <c r="P284" s="172"/>
    </row>
    <row r="285" spans="1:16">
      <c r="A285" s="299" t="s">
        <v>149</v>
      </c>
      <c r="B285" s="684" t="s">
        <v>269</v>
      </c>
      <c r="C285" s="684"/>
      <c r="D285" s="684"/>
      <c r="E285" s="684"/>
      <c r="F285" s="684"/>
      <c r="G285" s="684"/>
      <c r="H285" s="684"/>
      <c r="I285" s="684"/>
      <c r="J285" s="684"/>
      <c r="K285" s="684"/>
      <c r="L285" s="172"/>
      <c r="N285" s="181"/>
      <c r="O285" s="172"/>
      <c r="P285" s="172"/>
    </row>
    <row r="286" spans="1:16">
      <c r="A286" s="299" t="s">
        <v>150</v>
      </c>
      <c r="B286" s="684" t="s">
        <v>282</v>
      </c>
      <c r="C286" s="684"/>
      <c r="D286" s="684"/>
      <c r="E286" s="684"/>
      <c r="F286" s="684"/>
      <c r="G286" s="684"/>
      <c r="H286" s="684"/>
      <c r="I286" s="684"/>
      <c r="J286" s="684"/>
      <c r="K286" s="684"/>
      <c r="L286" s="172"/>
      <c r="N286" s="181"/>
      <c r="O286" s="172"/>
      <c r="P286" s="172"/>
    </row>
    <row r="287" spans="1:16">
      <c r="A287" s="299" t="s">
        <v>151</v>
      </c>
      <c r="B287" s="683" t="s">
        <v>244</v>
      </c>
      <c r="C287" s="683"/>
      <c r="D287" s="683"/>
      <c r="E287" s="683"/>
      <c r="F287" s="683"/>
      <c r="G287" s="683"/>
      <c r="H287" s="683"/>
      <c r="I287" s="683"/>
      <c r="J287" s="683"/>
      <c r="K287" s="683"/>
      <c r="L287" s="172"/>
      <c r="N287" s="181"/>
      <c r="O287" s="172"/>
      <c r="P287" s="172"/>
    </row>
    <row r="288" spans="1:16">
      <c r="A288" s="299" t="s">
        <v>152</v>
      </c>
      <c r="B288" s="683" t="s">
        <v>182</v>
      </c>
      <c r="C288" s="683"/>
      <c r="D288" s="683"/>
      <c r="E288" s="683"/>
      <c r="F288" s="683"/>
      <c r="G288" s="683"/>
      <c r="H288" s="683"/>
      <c r="I288" s="683"/>
      <c r="J288" s="683"/>
      <c r="K288" s="683"/>
      <c r="L288" s="172"/>
      <c r="N288" s="181"/>
      <c r="O288" s="172"/>
      <c r="P288" s="172"/>
    </row>
    <row r="289" spans="1:16">
      <c r="A289" s="299" t="s">
        <v>153</v>
      </c>
      <c r="B289" s="683" t="s">
        <v>245</v>
      </c>
      <c r="C289" s="683"/>
      <c r="D289" s="683"/>
      <c r="E289" s="683"/>
      <c r="F289" s="683"/>
      <c r="G289" s="683"/>
      <c r="H289" s="683"/>
      <c r="I289" s="683"/>
      <c r="J289" s="683"/>
      <c r="K289" s="683"/>
      <c r="L289" s="172"/>
      <c r="N289" s="181"/>
      <c r="O289" s="172"/>
      <c r="P289" s="172"/>
    </row>
    <row r="290" spans="1:16">
      <c r="A290" s="299" t="s">
        <v>154</v>
      </c>
      <c r="B290" s="684" t="s">
        <v>246</v>
      </c>
      <c r="C290" s="684"/>
      <c r="D290" s="684"/>
      <c r="E290" s="684"/>
      <c r="F290" s="684"/>
      <c r="G290" s="684"/>
      <c r="H290" s="684"/>
      <c r="I290" s="684"/>
      <c r="J290" s="684"/>
      <c r="K290" s="684"/>
      <c r="L290" s="172"/>
      <c r="N290" s="181"/>
      <c r="O290" s="172"/>
      <c r="P290" s="172"/>
    </row>
    <row r="291" spans="1:16">
      <c r="A291" s="299" t="s">
        <v>155</v>
      </c>
      <c r="B291" s="683" t="s">
        <v>247</v>
      </c>
      <c r="C291" s="683"/>
      <c r="D291" s="683"/>
      <c r="E291" s="683"/>
      <c r="F291" s="683"/>
      <c r="G291" s="683"/>
      <c r="H291" s="683"/>
      <c r="I291" s="683"/>
      <c r="J291" s="683"/>
      <c r="K291" s="683"/>
      <c r="L291" s="172"/>
      <c r="N291" s="181"/>
      <c r="O291" s="209"/>
      <c r="P291" s="172"/>
    </row>
    <row r="292" spans="1:16">
      <c r="A292" s="299" t="s">
        <v>156</v>
      </c>
      <c r="B292" s="683" t="s">
        <v>248</v>
      </c>
      <c r="C292" s="683"/>
      <c r="D292" s="683"/>
      <c r="E292" s="683"/>
      <c r="F292" s="683"/>
      <c r="G292" s="683"/>
      <c r="H292" s="683"/>
      <c r="I292" s="683"/>
      <c r="J292" s="683"/>
      <c r="K292" s="683"/>
      <c r="L292" s="172"/>
      <c r="N292" s="181"/>
      <c r="O292" s="172"/>
      <c r="P292" s="172"/>
    </row>
    <row r="293" spans="1:16">
      <c r="A293" s="299" t="s">
        <v>3</v>
      </c>
      <c r="B293" s="300" t="s">
        <v>243</v>
      </c>
      <c r="C293" s="301" t="s">
        <v>157</v>
      </c>
      <c r="D293" s="302">
        <v>0</v>
      </c>
      <c r="E293" s="301"/>
      <c r="F293" s="303"/>
      <c r="G293" s="303"/>
      <c r="H293" s="304"/>
      <c r="I293" s="303"/>
      <c r="J293" s="304"/>
      <c r="K293" s="303"/>
      <c r="L293" s="172"/>
      <c r="N293" s="181"/>
      <c r="O293" s="172"/>
      <c r="P293" s="172"/>
    </row>
    <row r="294" spans="1:16">
      <c r="A294" s="299"/>
      <c r="B294" s="301"/>
      <c r="C294" s="301" t="s">
        <v>158</v>
      </c>
      <c r="D294" s="302">
        <v>0</v>
      </c>
      <c r="E294" s="683" t="s">
        <v>159</v>
      </c>
      <c r="F294" s="683"/>
      <c r="G294" s="683"/>
      <c r="H294" s="683"/>
      <c r="I294" s="683"/>
      <c r="J294" s="683"/>
      <c r="K294" s="683"/>
      <c r="N294" s="181"/>
      <c r="O294" s="172"/>
      <c r="P294" s="172"/>
    </row>
    <row r="295" spans="1:16">
      <c r="A295" s="299"/>
      <c r="B295" s="301"/>
      <c r="C295" s="301" t="s">
        <v>160</v>
      </c>
      <c r="D295" s="302">
        <v>0</v>
      </c>
      <c r="E295" s="683" t="s">
        <v>161</v>
      </c>
      <c r="F295" s="683"/>
      <c r="G295" s="683"/>
      <c r="H295" s="683"/>
      <c r="I295" s="683"/>
      <c r="J295" s="683"/>
      <c r="K295" s="683"/>
      <c r="L295" s="172"/>
      <c r="N295" s="181"/>
      <c r="O295" s="172"/>
      <c r="P295" s="172"/>
    </row>
    <row r="296" spans="1:16">
      <c r="A296" s="299" t="s">
        <v>162</v>
      </c>
      <c r="B296" s="683" t="s">
        <v>196</v>
      </c>
      <c r="C296" s="683"/>
      <c r="D296" s="683"/>
      <c r="E296" s="683"/>
      <c r="F296" s="683"/>
      <c r="G296" s="683"/>
      <c r="H296" s="683"/>
      <c r="I296" s="683"/>
      <c r="J296" s="683"/>
      <c r="K296" s="683"/>
      <c r="L296" s="172"/>
      <c r="N296" s="181"/>
      <c r="O296" s="172"/>
      <c r="P296" s="172"/>
    </row>
    <row r="297" spans="1:16">
      <c r="A297" s="299" t="s">
        <v>163</v>
      </c>
      <c r="B297" s="683" t="s">
        <v>300</v>
      </c>
      <c r="C297" s="683"/>
      <c r="D297" s="683"/>
      <c r="E297" s="683"/>
      <c r="F297" s="683"/>
      <c r="G297" s="683"/>
      <c r="H297" s="683"/>
      <c r="I297" s="683"/>
      <c r="J297" s="683"/>
      <c r="K297" s="683"/>
      <c r="L297" s="305" t="s">
        <v>373</v>
      </c>
      <c r="N297" s="181"/>
      <c r="O297" s="172"/>
      <c r="P297" s="172"/>
    </row>
    <row r="298" spans="1:16">
      <c r="A298" s="299" t="s">
        <v>164</v>
      </c>
      <c r="B298" s="683" t="s">
        <v>265</v>
      </c>
      <c r="C298" s="683"/>
      <c r="D298" s="683"/>
      <c r="E298" s="683"/>
      <c r="F298" s="683"/>
      <c r="G298" s="683"/>
      <c r="H298" s="683"/>
      <c r="I298" s="683"/>
      <c r="J298" s="683"/>
      <c r="K298" s="683"/>
      <c r="L298" s="172"/>
      <c r="N298" s="181"/>
      <c r="O298" s="172"/>
      <c r="P298" s="172"/>
    </row>
    <row r="299" spans="1:16">
      <c r="A299" s="299" t="s">
        <v>165</v>
      </c>
      <c r="B299" s="683" t="s">
        <v>183</v>
      </c>
      <c r="C299" s="683"/>
      <c r="D299" s="683"/>
      <c r="E299" s="683"/>
      <c r="F299" s="683"/>
      <c r="G299" s="683"/>
      <c r="H299" s="683"/>
      <c r="I299" s="683"/>
      <c r="J299" s="683"/>
      <c r="K299" s="683"/>
      <c r="L299" s="172"/>
      <c r="N299" s="181"/>
      <c r="O299" s="209"/>
      <c r="P299" s="172"/>
    </row>
    <row r="300" spans="1:16">
      <c r="A300" s="299" t="s">
        <v>166</v>
      </c>
      <c r="B300" s="684" t="s">
        <v>317</v>
      </c>
      <c r="C300" s="684"/>
      <c r="D300" s="684"/>
      <c r="E300" s="684"/>
      <c r="F300" s="684"/>
      <c r="G300" s="684"/>
      <c r="H300" s="684"/>
      <c r="I300" s="684"/>
      <c r="J300" s="684"/>
      <c r="K300" s="684"/>
      <c r="L300" s="172"/>
      <c r="N300" s="181"/>
      <c r="O300" s="209"/>
      <c r="P300" s="172"/>
    </row>
    <row r="301" spans="1:16">
      <c r="A301" s="299" t="s">
        <v>167</v>
      </c>
      <c r="B301" s="683" t="s">
        <v>249</v>
      </c>
      <c r="C301" s="683"/>
      <c r="D301" s="683"/>
      <c r="E301" s="683"/>
      <c r="F301" s="683"/>
      <c r="G301" s="683"/>
      <c r="H301" s="683"/>
      <c r="I301" s="683"/>
      <c r="J301" s="683"/>
      <c r="K301" s="683"/>
      <c r="L301" s="172"/>
      <c r="N301" s="181"/>
      <c r="O301" s="172"/>
      <c r="P301" s="172"/>
    </row>
    <row r="302" spans="1:16">
      <c r="A302" s="299" t="s">
        <v>168</v>
      </c>
      <c r="B302" s="683" t="s">
        <v>169</v>
      </c>
      <c r="C302" s="683"/>
      <c r="D302" s="683"/>
      <c r="E302" s="683"/>
      <c r="F302" s="683"/>
      <c r="G302" s="683"/>
      <c r="H302" s="683"/>
      <c r="I302" s="683"/>
      <c r="J302" s="683"/>
      <c r="K302" s="683"/>
      <c r="L302" s="172"/>
      <c r="N302" s="181"/>
      <c r="O302" s="172"/>
      <c r="P302" s="172"/>
    </row>
    <row r="303" spans="1:16">
      <c r="A303" s="299" t="s">
        <v>184</v>
      </c>
      <c r="B303" s="683" t="s">
        <v>301</v>
      </c>
      <c r="C303" s="683"/>
      <c r="D303" s="683"/>
      <c r="E303" s="683"/>
      <c r="F303" s="683"/>
      <c r="G303" s="683"/>
      <c r="H303" s="683"/>
      <c r="I303" s="683"/>
      <c r="J303" s="683"/>
      <c r="K303" s="683"/>
      <c r="L303" s="172"/>
      <c r="N303" s="181"/>
      <c r="O303" s="172"/>
      <c r="P303" s="172"/>
    </row>
    <row r="304" spans="1:16">
      <c r="A304" s="306" t="s">
        <v>185</v>
      </c>
      <c r="B304" s="687" t="s">
        <v>264</v>
      </c>
      <c r="C304" s="687"/>
      <c r="D304" s="687"/>
      <c r="E304" s="687"/>
      <c r="F304" s="687"/>
      <c r="G304" s="687"/>
      <c r="H304" s="687"/>
      <c r="I304" s="687"/>
      <c r="J304" s="687"/>
      <c r="K304" s="687"/>
      <c r="L304" s="172"/>
      <c r="N304" s="181"/>
      <c r="O304" s="172"/>
      <c r="P304" s="172"/>
    </row>
    <row r="305" spans="1:16">
      <c r="A305" s="306" t="s">
        <v>191</v>
      </c>
      <c r="B305" s="687" t="s">
        <v>290</v>
      </c>
      <c r="C305" s="687"/>
      <c r="D305" s="687"/>
      <c r="E305" s="687"/>
      <c r="F305" s="687"/>
      <c r="G305" s="687"/>
      <c r="H305" s="687"/>
      <c r="I305" s="687"/>
      <c r="J305" s="687"/>
      <c r="K305" s="687"/>
      <c r="L305" s="172"/>
      <c r="N305" s="181"/>
      <c r="O305" s="172"/>
      <c r="P305" s="172"/>
    </row>
    <row r="306" spans="1:16">
      <c r="A306" s="307" t="s">
        <v>193</v>
      </c>
      <c r="B306" s="687" t="s">
        <v>291</v>
      </c>
      <c r="C306" s="687"/>
      <c r="D306" s="687"/>
      <c r="E306" s="687"/>
      <c r="F306" s="687"/>
      <c r="G306" s="687"/>
      <c r="H306" s="687"/>
      <c r="I306" s="687"/>
      <c r="J306" s="687"/>
      <c r="K306" s="687"/>
      <c r="L306" s="172"/>
      <c r="N306" s="225"/>
      <c r="O306" s="172"/>
      <c r="P306" s="172"/>
    </row>
    <row r="307" spans="1:16">
      <c r="A307" s="307" t="s">
        <v>198</v>
      </c>
      <c r="B307" s="687" t="s">
        <v>296</v>
      </c>
      <c r="C307" s="687"/>
      <c r="D307" s="687"/>
      <c r="E307" s="687"/>
      <c r="F307" s="687"/>
      <c r="G307" s="687"/>
      <c r="H307" s="687"/>
      <c r="I307" s="687"/>
      <c r="J307" s="687"/>
      <c r="K307" s="687"/>
      <c r="L307" s="172"/>
      <c r="N307" s="225"/>
      <c r="O307" s="172"/>
      <c r="P307" s="172"/>
    </row>
    <row r="308" spans="1:16" s="232" customFormat="1">
      <c r="A308" s="306" t="s">
        <v>199</v>
      </c>
      <c r="B308" s="687" t="s">
        <v>297</v>
      </c>
      <c r="C308" s="687"/>
      <c r="D308" s="687"/>
      <c r="E308" s="687"/>
      <c r="F308" s="687"/>
      <c r="G308" s="687"/>
      <c r="H308" s="687"/>
      <c r="I308" s="687"/>
      <c r="J308" s="687"/>
      <c r="K308" s="687"/>
      <c r="L308" s="249"/>
      <c r="N308" s="230"/>
      <c r="O308" s="249"/>
      <c r="P308" s="249"/>
    </row>
    <row r="309" spans="1:16" s="253" customFormat="1">
      <c r="A309" s="307" t="s">
        <v>275</v>
      </c>
      <c r="B309" s="687" t="s">
        <v>298</v>
      </c>
      <c r="C309" s="687"/>
      <c r="D309" s="687"/>
      <c r="E309" s="687"/>
      <c r="F309" s="687"/>
      <c r="G309" s="687"/>
      <c r="H309" s="687"/>
      <c r="I309" s="687"/>
      <c r="J309" s="687"/>
      <c r="K309" s="687"/>
      <c r="L309" s="255"/>
      <c r="N309" s="252"/>
      <c r="O309" s="255"/>
      <c r="P309" s="255"/>
    </row>
    <row r="310" spans="1:16" s="253" customFormat="1">
      <c r="A310" s="306" t="s">
        <v>276</v>
      </c>
      <c r="B310" s="687" t="s">
        <v>299</v>
      </c>
      <c r="C310" s="687"/>
      <c r="D310" s="687"/>
      <c r="E310" s="687"/>
      <c r="F310" s="687"/>
      <c r="G310" s="687"/>
      <c r="H310" s="687"/>
      <c r="I310" s="687"/>
      <c r="J310" s="687"/>
      <c r="K310" s="687"/>
      <c r="L310" s="255"/>
      <c r="N310" s="252"/>
      <c r="O310" s="255"/>
      <c r="P310" s="255"/>
    </row>
    <row r="311" spans="1:16" s="253" customFormat="1">
      <c r="A311" s="306" t="s">
        <v>277</v>
      </c>
      <c r="B311" s="308" t="s">
        <v>278</v>
      </c>
      <c r="C311" s="309"/>
      <c r="D311" s="309"/>
      <c r="E311" s="309"/>
      <c r="F311" s="309"/>
      <c r="G311" s="309"/>
      <c r="H311" s="309"/>
      <c r="I311" s="309"/>
      <c r="J311" s="309"/>
      <c r="K311" s="309"/>
      <c r="L311" s="255"/>
      <c r="N311" s="252"/>
      <c r="O311" s="255"/>
      <c r="P311" s="255"/>
    </row>
    <row r="312" spans="1:16" s="253" customFormat="1">
      <c r="A312" s="306" t="s">
        <v>279</v>
      </c>
      <c r="B312" s="310" t="s">
        <v>280</v>
      </c>
      <c r="C312" s="309"/>
      <c r="D312" s="309"/>
      <c r="E312" s="309"/>
      <c r="F312" s="309"/>
      <c r="G312" s="309"/>
      <c r="H312" s="309"/>
      <c r="I312" s="309"/>
      <c r="J312" s="309"/>
      <c r="K312" s="309"/>
      <c r="L312" s="255"/>
      <c r="N312" s="252"/>
      <c r="O312" s="255"/>
      <c r="P312" s="255"/>
    </row>
    <row r="313" spans="1:16" s="253" customFormat="1">
      <c r="A313" s="311" t="s">
        <v>310</v>
      </c>
      <c r="B313" s="249" t="s">
        <v>312</v>
      </c>
      <c r="C313" s="167"/>
      <c r="D313" s="304"/>
      <c r="E313" s="304"/>
      <c r="F313" s="304"/>
      <c r="G313" s="304"/>
      <c r="H313" s="304"/>
      <c r="I313" s="304"/>
      <c r="J313" s="304"/>
      <c r="K313" s="304"/>
      <c r="L313" s="255"/>
      <c r="N313" s="252"/>
      <c r="O313" s="255"/>
      <c r="P313" s="255"/>
    </row>
    <row r="314" spans="1:16" s="253" customFormat="1">
      <c r="A314" s="311"/>
      <c r="B314" s="249" t="s">
        <v>313</v>
      </c>
      <c r="C314" s="167"/>
      <c r="D314" s="304"/>
      <c r="E314" s="304"/>
      <c r="F314" s="304"/>
      <c r="G314" s="304"/>
      <c r="H314" s="304"/>
      <c r="I314" s="304"/>
      <c r="J314" s="304"/>
      <c r="K314" s="304"/>
      <c r="L314" s="255"/>
      <c r="N314" s="252"/>
      <c r="O314" s="255"/>
      <c r="P314" s="255"/>
    </row>
    <row r="315" spans="1:16">
      <c r="A315" s="311" t="s">
        <v>311</v>
      </c>
      <c r="B315" s="249" t="s">
        <v>314</v>
      </c>
      <c r="D315" s="171"/>
      <c r="E315" s="171"/>
      <c r="F315" s="171"/>
      <c r="G315" s="171"/>
      <c r="H315" s="171"/>
      <c r="I315" s="171"/>
      <c r="J315" s="171"/>
      <c r="K315" s="171"/>
      <c r="N315" s="181"/>
      <c r="O315" s="172"/>
      <c r="P315" s="172"/>
    </row>
    <row r="316" spans="1:16">
      <c r="A316" s="311"/>
      <c r="B316" s="249" t="s">
        <v>315</v>
      </c>
      <c r="D316" s="171"/>
      <c r="E316" s="171"/>
      <c r="F316" s="171"/>
      <c r="G316" s="171"/>
      <c r="H316" s="171"/>
      <c r="I316" s="171"/>
      <c r="J316" s="171"/>
      <c r="K316" s="171"/>
      <c r="N316" s="181"/>
      <c r="O316" s="172"/>
      <c r="P316" s="172"/>
    </row>
    <row r="317" spans="1:16">
      <c r="A317" s="181"/>
      <c r="B317" s="171"/>
      <c r="C317" s="171"/>
      <c r="D317" s="171"/>
      <c r="E317" s="171"/>
      <c r="F317" s="171"/>
      <c r="G317" s="171"/>
      <c r="H317" s="171"/>
      <c r="I317" s="171"/>
      <c r="J317" s="171"/>
      <c r="K317" s="171"/>
      <c r="N317" s="181"/>
      <c r="O317" s="172"/>
      <c r="P317" s="172"/>
    </row>
    <row r="318" spans="1:16">
      <c r="A318" s="181"/>
      <c r="B318" s="171"/>
      <c r="C318" s="171"/>
      <c r="D318" s="171"/>
      <c r="E318" s="171"/>
      <c r="F318" s="171"/>
      <c r="G318" s="171"/>
      <c r="H318" s="171"/>
      <c r="I318" s="171"/>
      <c r="J318" s="171"/>
      <c r="K318" s="171"/>
      <c r="N318" s="181"/>
      <c r="O318" s="172"/>
      <c r="P318" s="172"/>
    </row>
    <row r="319" spans="1:16">
      <c r="A319" s="181"/>
      <c r="B319" s="171"/>
      <c r="C319" s="171"/>
      <c r="D319" s="171"/>
      <c r="E319" s="171"/>
      <c r="F319" s="171"/>
      <c r="G319" s="171"/>
      <c r="H319" s="171"/>
      <c r="I319" s="171"/>
      <c r="J319" s="171"/>
      <c r="K319" s="171"/>
      <c r="N319" s="181"/>
      <c r="O319" s="172"/>
      <c r="P319" s="172"/>
    </row>
    <row r="320" spans="1:16">
      <c r="A320" s="181"/>
      <c r="B320" s="312"/>
      <c r="C320" s="171"/>
      <c r="D320" s="171"/>
      <c r="E320" s="171"/>
      <c r="F320" s="171"/>
      <c r="G320" s="171"/>
      <c r="H320" s="171"/>
      <c r="I320" s="171"/>
      <c r="J320" s="171"/>
      <c r="K320" s="171"/>
      <c r="N320" s="181"/>
      <c r="O320" s="172"/>
      <c r="P320" s="172"/>
    </row>
    <row r="321" spans="1:16">
      <c r="A321" s="181"/>
      <c r="B321" s="171"/>
      <c r="C321" s="171"/>
      <c r="D321" s="171"/>
      <c r="E321" s="171"/>
      <c r="F321" s="171"/>
      <c r="G321" s="171"/>
      <c r="H321" s="171"/>
      <c r="I321" s="171"/>
      <c r="J321" s="171"/>
      <c r="K321" s="171"/>
      <c r="N321" s="181"/>
      <c r="O321" s="172"/>
      <c r="P321" s="172"/>
    </row>
    <row r="322" spans="1:16">
      <c r="A322" s="181"/>
      <c r="B322" s="171"/>
      <c r="C322" s="171"/>
      <c r="D322" s="171"/>
      <c r="E322" s="171"/>
      <c r="F322" s="171"/>
      <c r="G322" s="171"/>
      <c r="H322" s="171"/>
      <c r="I322" s="171"/>
      <c r="J322" s="171"/>
      <c r="K322" s="171"/>
      <c r="N322" s="181"/>
      <c r="O322" s="172"/>
      <c r="P322" s="172"/>
    </row>
    <row r="323" spans="1:16">
      <c r="A323" s="181"/>
      <c r="B323" s="171"/>
      <c r="C323" s="171"/>
      <c r="D323" s="171"/>
      <c r="E323" s="171"/>
      <c r="F323" s="171"/>
      <c r="G323" s="171"/>
      <c r="H323" s="171"/>
      <c r="I323" s="171"/>
      <c r="J323" s="171"/>
      <c r="K323" s="171"/>
      <c r="N323" s="181"/>
      <c r="O323" s="172"/>
      <c r="P323" s="172"/>
    </row>
    <row r="324" spans="1:16">
      <c r="A324" s="181"/>
      <c r="B324" s="171"/>
      <c r="C324" s="171"/>
      <c r="D324" s="171"/>
      <c r="E324" s="171"/>
      <c r="F324" s="171"/>
      <c r="G324" s="171"/>
      <c r="H324" s="171"/>
      <c r="I324" s="171"/>
      <c r="J324" s="171"/>
      <c r="K324" s="171"/>
      <c r="N324" s="181"/>
      <c r="O324" s="172"/>
      <c r="P324" s="172"/>
    </row>
    <row r="325" spans="1:16">
      <c r="A325" s="181"/>
      <c r="B325" s="171"/>
      <c r="C325" s="171"/>
      <c r="D325" s="171"/>
      <c r="E325" s="171"/>
      <c r="F325" s="171"/>
      <c r="G325" s="171"/>
      <c r="H325" s="171"/>
      <c r="I325" s="171"/>
      <c r="J325" s="171"/>
      <c r="K325" s="171"/>
      <c r="N325" s="181"/>
      <c r="O325" s="172"/>
      <c r="P325" s="172"/>
    </row>
    <row r="326" spans="1:16">
      <c r="A326" s="181"/>
      <c r="B326" s="171"/>
      <c r="C326" s="171"/>
      <c r="D326" s="171"/>
      <c r="E326" s="171"/>
      <c r="F326" s="171"/>
      <c r="G326" s="171"/>
      <c r="H326" s="171"/>
      <c r="I326" s="171"/>
      <c r="J326" s="171"/>
      <c r="K326" s="171"/>
      <c r="N326" s="181"/>
      <c r="O326" s="172"/>
      <c r="P326" s="172"/>
    </row>
    <row r="327" spans="1:16">
      <c r="A327" s="181"/>
      <c r="B327" s="171"/>
      <c r="C327" s="171"/>
      <c r="D327" s="171"/>
      <c r="E327" s="171"/>
      <c r="F327" s="171"/>
      <c r="G327" s="171"/>
      <c r="H327" s="171"/>
      <c r="I327" s="171"/>
      <c r="J327" s="171"/>
      <c r="K327" s="171"/>
      <c r="N327" s="181"/>
      <c r="O327" s="172"/>
      <c r="P327" s="172"/>
    </row>
    <row r="328" spans="1:16">
      <c r="A328" s="181"/>
      <c r="B328" s="171"/>
      <c r="C328" s="171"/>
      <c r="D328" s="171"/>
      <c r="E328" s="171"/>
      <c r="F328" s="171"/>
      <c r="G328" s="171"/>
      <c r="H328" s="171"/>
      <c r="I328" s="171"/>
      <c r="J328" s="171"/>
      <c r="K328" s="171"/>
      <c r="N328" s="181"/>
      <c r="O328" s="172"/>
      <c r="P328" s="172"/>
    </row>
    <row r="329" spans="1:16">
      <c r="A329" s="181"/>
      <c r="B329" s="171"/>
      <c r="C329" s="171"/>
      <c r="D329" s="171"/>
      <c r="E329" s="171"/>
      <c r="F329" s="171"/>
      <c r="G329" s="171"/>
      <c r="H329" s="171"/>
      <c r="I329" s="171"/>
      <c r="J329" s="171"/>
      <c r="K329" s="171"/>
      <c r="N329" s="181"/>
      <c r="O329" s="172"/>
      <c r="P329" s="172"/>
    </row>
    <row r="330" spans="1:16">
      <c r="B330" s="172"/>
      <c r="C330" s="172"/>
      <c r="D330" s="172"/>
      <c r="E330" s="172"/>
      <c r="F330" s="172"/>
      <c r="G330" s="172"/>
      <c r="H330" s="172"/>
      <c r="I330" s="172"/>
      <c r="J330" s="171"/>
      <c r="K330" s="171"/>
      <c r="N330" s="181"/>
      <c r="O330" s="172"/>
      <c r="P330" s="172"/>
    </row>
    <row r="331" spans="1:16">
      <c r="B331" s="172"/>
      <c r="C331" s="172"/>
      <c r="D331" s="172"/>
      <c r="E331" s="172"/>
      <c r="F331" s="172"/>
      <c r="G331" s="172"/>
      <c r="H331" s="172"/>
      <c r="I331" s="172"/>
      <c r="J331" s="172"/>
      <c r="K331" s="172"/>
      <c r="N331" s="181"/>
      <c r="O331" s="172"/>
      <c r="P331" s="172"/>
    </row>
    <row r="332" spans="1:16">
      <c r="B332" s="172"/>
      <c r="C332" s="172"/>
      <c r="D332" s="172"/>
      <c r="E332" s="172"/>
      <c r="F332" s="172"/>
      <c r="G332" s="172"/>
      <c r="H332" s="172"/>
      <c r="I332" s="172"/>
      <c r="J332" s="172"/>
      <c r="K332" s="172"/>
      <c r="N332" s="181"/>
      <c r="O332" s="172"/>
      <c r="P332" s="172"/>
    </row>
    <row r="333" spans="1:16">
      <c r="B333" s="172"/>
      <c r="C333" s="172"/>
      <c r="D333" s="172"/>
      <c r="E333" s="172"/>
      <c r="F333" s="172"/>
      <c r="G333" s="172"/>
      <c r="H333" s="172"/>
      <c r="I333" s="172"/>
      <c r="J333" s="172"/>
      <c r="K333" s="172"/>
      <c r="N333" s="172"/>
      <c r="O333" s="172"/>
      <c r="P333" s="172"/>
    </row>
    <row r="334" spans="1:16">
      <c r="B334" s="172"/>
      <c r="C334" s="172"/>
      <c r="D334" s="172"/>
      <c r="E334" s="172"/>
      <c r="F334" s="172"/>
      <c r="G334" s="172"/>
      <c r="H334" s="172"/>
      <c r="I334" s="172"/>
      <c r="J334" s="172"/>
      <c r="K334" s="172"/>
      <c r="N334" s="172"/>
      <c r="O334" s="172"/>
      <c r="P334" s="172"/>
    </row>
    <row r="335" spans="1:16">
      <c r="B335" s="172"/>
      <c r="C335" s="172"/>
      <c r="D335" s="172"/>
      <c r="E335" s="172"/>
      <c r="F335" s="172"/>
      <c r="G335" s="172"/>
      <c r="H335" s="172"/>
      <c r="I335" s="172"/>
      <c r="J335" s="172"/>
      <c r="K335" s="172"/>
      <c r="N335" s="172"/>
      <c r="O335" s="172"/>
      <c r="P335" s="172"/>
    </row>
    <row r="336" spans="1:16">
      <c r="B336" s="172"/>
      <c r="C336" s="172"/>
      <c r="D336" s="172"/>
      <c r="E336" s="172"/>
      <c r="F336" s="172"/>
      <c r="G336" s="172"/>
      <c r="H336" s="172"/>
      <c r="I336" s="172"/>
      <c r="J336" s="172"/>
      <c r="K336" s="172"/>
      <c r="N336" s="172"/>
      <c r="O336" s="172"/>
      <c r="P336" s="172"/>
    </row>
    <row r="337" spans="2:16">
      <c r="B337" s="172"/>
      <c r="C337" s="172"/>
      <c r="D337" s="172"/>
      <c r="E337" s="172"/>
      <c r="F337" s="172"/>
      <c r="G337" s="172"/>
      <c r="H337" s="172"/>
      <c r="I337" s="172"/>
      <c r="J337" s="172"/>
      <c r="K337" s="172"/>
      <c r="N337" s="172"/>
      <c r="O337" s="172"/>
      <c r="P337" s="172"/>
    </row>
    <row r="338" spans="2:16">
      <c r="B338" s="172"/>
      <c r="C338" s="172"/>
      <c r="D338" s="172"/>
      <c r="E338" s="172"/>
      <c r="F338" s="172"/>
      <c r="G338" s="172"/>
      <c r="H338" s="172"/>
      <c r="I338" s="172"/>
      <c r="J338" s="172"/>
      <c r="K338" s="172"/>
      <c r="N338" s="172"/>
      <c r="O338" s="172"/>
      <c r="P338" s="172"/>
    </row>
    <row r="339" spans="2:16">
      <c r="J339" s="172"/>
      <c r="K339" s="172"/>
      <c r="N339" s="172"/>
      <c r="O339" s="172"/>
      <c r="P339" s="172"/>
    </row>
    <row r="340" spans="2:16">
      <c r="N340" s="172"/>
      <c r="O340" s="172"/>
      <c r="P340" s="172"/>
    </row>
    <row r="341" spans="2:16">
      <c r="N341" s="172"/>
      <c r="O341" s="172"/>
      <c r="P341" s="172"/>
    </row>
  </sheetData>
  <protectedRanges>
    <protectedRange sqref="L250:P256" name="Range1"/>
  </protectedRanges>
  <mergeCells count="29">
    <mergeCell ref="B306:K306"/>
    <mergeCell ref="B307:K307"/>
    <mergeCell ref="B308:K308"/>
    <mergeCell ref="B309:K309"/>
    <mergeCell ref="B310:K310"/>
    <mergeCell ref="B305:K305"/>
    <mergeCell ref="E294:K294"/>
    <mergeCell ref="E295:K295"/>
    <mergeCell ref="B296:K296"/>
    <mergeCell ref="B297:K297"/>
    <mergeCell ref="B298:K298"/>
    <mergeCell ref="B299:K299"/>
    <mergeCell ref="B300:K300"/>
    <mergeCell ref="B301:K301"/>
    <mergeCell ref="B302:K302"/>
    <mergeCell ref="B303:K303"/>
    <mergeCell ref="B304:K304"/>
    <mergeCell ref="B292:K292"/>
    <mergeCell ref="C274:D274"/>
    <mergeCell ref="B282:K282"/>
    <mergeCell ref="B283:K283"/>
    <mergeCell ref="B284:K284"/>
    <mergeCell ref="B285:K285"/>
    <mergeCell ref="B286:K286"/>
    <mergeCell ref="B287:K287"/>
    <mergeCell ref="B288:K288"/>
    <mergeCell ref="B289:K289"/>
    <mergeCell ref="B290:K290"/>
    <mergeCell ref="B291:K29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G39"/>
  <sheetViews>
    <sheetView zoomScale="80" zoomScaleNormal="80" workbookViewId="0">
      <selection activeCell="F27" sqref="F27"/>
    </sheetView>
  </sheetViews>
  <sheetFormatPr defaultColWidth="7.44140625" defaultRowHeight="15"/>
  <cols>
    <col min="1" max="1" width="4.21875" style="148" customWidth="1"/>
    <col min="2" max="2" width="16.6640625" style="148" customWidth="1"/>
    <col min="3" max="3" width="46.5546875" style="148" customWidth="1"/>
    <col min="4" max="4" width="54.21875" style="148" customWidth="1"/>
    <col min="5" max="5" width="1.6640625" style="148" customWidth="1"/>
    <col min="6" max="6" width="10.33203125" style="148" customWidth="1"/>
    <col min="7" max="7" width="7.44140625" style="148"/>
    <col min="8" max="30" width="7.44140625" style="149"/>
    <col min="31" max="31" width="24.21875" style="149" bestFit="1" customWidth="1"/>
    <col min="32" max="16384" width="7.44140625" style="149"/>
  </cols>
  <sheetData>
    <row r="1" spans="1:7">
      <c r="A1" s="158" t="s">
        <v>3</v>
      </c>
      <c r="B1" s="158"/>
      <c r="C1" s="158"/>
      <c r="D1" s="158"/>
      <c r="E1" s="158"/>
      <c r="F1" s="158"/>
      <c r="G1" s="158"/>
    </row>
    <row r="2" spans="1:7">
      <c r="A2" s="158"/>
      <c r="B2" s="158"/>
      <c r="C2" s="158"/>
      <c r="D2" s="158"/>
      <c r="E2" s="158"/>
      <c r="F2" s="158"/>
      <c r="G2" s="158"/>
    </row>
    <row r="3" spans="1:7">
      <c r="A3" s="158"/>
      <c r="B3" s="158"/>
      <c r="C3" s="158"/>
      <c r="D3" s="158"/>
      <c r="E3" s="158"/>
      <c r="F3" s="158"/>
      <c r="G3" s="158"/>
    </row>
    <row r="4" spans="1:7">
      <c r="A4" s="158"/>
      <c r="B4" s="158"/>
      <c r="C4" s="158"/>
      <c r="D4" s="158"/>
      <c r="E4" s="158"/>
      <c r="F4" s="158"/>
      <c r="G4" s="158"/>
    </row>
    <row r="5" spans="1:7" ht="21">
      <c r="A5" s="158"/>
      <c r="B5" s="159" t="s">
        <v>321</v>
      </c>
      <c r="C5" s="158"/>
      <c r="D5" s="158"/>
      <c r="E5" s="158"/>
      <c r="F5" s="158"/>
      <c r="G5" s="158"/>
    </row>
    <row r="6" spans="1:7">
      <c r="A6" s="158"/>
      <c r="B6" s="158"/>
      <c r="C6" s="158"/>
      <c r="D6" s="158"/>
      <c r="E6" s="158"/>
      <c r="F6" s="158"/>
      <c r="G6" s="158"/>
    </row>
    <row r="7" spans="1:7">
      <c r="A7" s="158">
        <v>1</v>
      </c>
      <c r="B7" s="158" t="s">
        <v>322</v>
      </c>
      <c r="C7" s="150" t="s">
        <v>345</v>
      </c>
      <c r="D7" s="158"/>
      <c r="E7" s="158"/>
      <c r="F7" s="158"/>
      <c r="G7" s="158"/>
    </row>
    <row r="8" spans="1:7">
      <c r="A8" s="158">
        <f t="shared" ref="A8:A39" si="0">1+A7</f>
        <v>2</v>
      </c>
      <c r="B8" s="158"/>
      <c r="C8" s="151"/>
      <c r="D8" s="158"/>
      <c r="E8" s="158"/>
      <c r="F8" s="158"/>
      <c r="G8" s="158"/>
    </row>
    <row r="9" spans="1:7">
      <c r="A9" s="158">
        <f t="shared" si="0"/>
        <v>3</v>
      </c>
      <c r="B9" s="158" t="s">
        <v>323</v>
      </c>
      <c r="C9" s="152" t="s">
        <v>803</v>
      </c>
      <c r="D9" s="158"/>
      <c r="E9" s="158"/>
      <c r="F9" s="158"/>
      <c r="G9" s="158"/>
    </row>
    <row r="10" spans="1:7">
      <c r="A10" s="158">
        <f t="shared" si="0"/>
        <v>4</v>
      </c>
      <c r="B10" s="158" t="s">
        <v>342</v>
      </c>
      <c r="C10" s="152"/>
      <c r="D10" s="158"/>
      <c r="E10" s="158"/>
      <c r="F10" s="158"/>
      <c r="G10" s="158"/>
    </row>
    <row r="11" spans="1:7">
      <c r="A11" s="158">
        <f t="shared" si="0"/>
        <v>5</v>
      </c>
      <c r="B11" s="158"/>
      <c r="C11" s="153"/>
      <c r="D11" s="158"/>
      <c r="E11" s="158"/>
      <c r="F11" s="158"/>
      <c r="G11" s="158"/>
    </row>
    <row r="12" spans="1:7">
      <c r="A12" s="158">
        <f t="shared" si="0"/>
        <v>6</v>
      </c>
      <c r="B12" s="158" t="s">
        <v>324</v>
      </c>
      <c r="C12" s="152" t="s">
        <v>534</v>
      </c>
      <c r="D12" s="158"/>
      <c r="E12" s="158"/>
      <c r="F12" s="158"/>
      <c r="G12" s="158"/>
    </row>
    <row r="13" spans="1:7">
      <c r="A13" s="158">
        <f t="shared" si="0"/>
        <v>7</v>
      </c>
      <c r="B13" s="158"/>
      <c r="C13" s="158"/>
      <c r="D13" s="158"/>
      <c r="E13" s="158"/>
      <c r="F13" s="158"/>
      <c r="G13" s="158"/>
    </row>
    <row r="14" spans="1:7">
      <c r="A14" s="158">
        <f t="shared" si="0"/>
        <v>8</v>
      </c>
      <c r="B14" s="160" t="s">
        <v>325</v>
      </c>
      <c r="C14" s="161"/>
      <c r="D14" s="160" t="s">
        <v>326</v>
      </c>
      <c r="E14" s="161"/>
      <c r="F14" s="160" t="s">
        <v>327</v>
      </c>
      <c r="G14" s="161"/>
    </row>
    <row r="15" spans="1:7">
      <c r="A15" s="158">
        <f t="shared" si="0"/>
        <v>9</v>
      </c>
      <c r="B15" s="162"/>
      <c r="C15" s="162"/>
      <c r="D15" s="162"/>
      <c r="E15" s="162"/>
      <c r="F15" s="162"/>
      <c r="G15" s="162"/>
    </row>
    <row r="16" spans="1:7">
      <c r="A16" s="158">
        <f t="shared" si="0"/>
        <v>10</v>
      </c>
      <c r="B16" s="158" t="s">
        <v>328</v>
      </c>
      <c r="C16" s="158"/>
      <c r="D16" s="154" t="s">
        <v>535</v>
      </c>
      <c r="E16" s="164" t="s">
        <v>112</v>
      </c>
      <c r="F16" s="676">
        <f>ROUND(964118.55+1040247.94+281789.39,0)</f>
        <v>2286156</v>
      </c>
      <c r="G16" s="158"/>
    </row>
    <row r="17" spans="1:6" s="149" customFormat="1">
      <c r="A17" s="158">
        <f t="shared" si="0"/>
        <v>11</v>
      </c>
      <c r="B17" s="158" t="s">
        <v>329</v>
      </c>
      <c r="C17" s="158"/>
      <c r="D17" s="163"/>
      <c r="E17" s="164"/>
      <c r="F17" s="155"/>
    </row>
    <row r="18" spans="1:6" s="149" customFormat="1">
      <c r="A18" s="158">
        <f t="shared" si="0"/>
        <v>12</v>
      </c>
      <c r="B18" s="158" t="s">
        <v>330</v>
      </c>
      <c r="C18" s="158"/>
      <c r="D18" s="163"/>
      <c r="E18" s="164"/>
      <c r="F18" s="155"/>
    </row>
    <row r="19" spans="1:6" s="149" customFormat="1">
      <c r="A19" s="158">
        <f t="shared" si="0"/>
        <v>13</v>
      </c>
      <c r="B19" s="158" t="s">
        <v>331</v>
      </c>
      <c r="C19" s="158"/>
      <c r="D19" s="158" t="str">
        <f>"(Line "&amp;A16&amp;"+ Line "&amp;A17&amp;"+ Line "&amp;A18&amp;")"</f>
        <v>(Line 10+ Line 11+ Line 12)</v>
      </c>
      <c r="E19" s="158" t="s">
        <v>112</v>
      </c>
      <c r="F19" s="156">
        <f>SUM(F16:F18)</f>
        <v>2286156</v>
      </c>
    </row>
    <row r="20" spans="1:6" s="149" customFormat="1">
      <c r="A20" s="158">
        <f t="shared" si="0"/>
        <v>14</v>
      </c>
      <c r="B20" s="158"/>
      <c r="C20" s="158"/>
      <c r="D20" s="158"/>
      <c r="E20" s="158"/>
      <c r="F20" s="158"/>
    </row>
    <row r="21" spans="1:6" s="149" customFormat="1">
      <c r="A21" s="158">
        <f t="shared" si="0"/>
        <v>15</v>
      </c>
      <c r="B21" s="158" t="s">
        <v>332</v>
      </c>
      <c r="C21" s="158"/>
      <c r="D21" s="154" t="s">
        <v>536</v>
      </c>
      <c r="E21" s="164"/>
      <c r="F21" s="676">
        <v>635448</v>
      </c>
    </row>
    <row r="22" spans="1:6" s="149" customFormat="1">
      <c r="A22" s="158">
        <f t="shared" si="0"/>
        <v>16</v>
      </c>
      <c r="B22" s="158"/>
      <c r="C22" s="158"/>
      <c r="D22" s="158"/>
      <c r="E22" s="158"/>
      <c r="F22" s="158"/>
    </row>
    <row r="23" spans="1:6" s="149" customFormat="1">
      <c r="A23" s="158">
        <f t="shared" si="0"/>
        <v>17</v>
      </c>
      <c r="B23" s="165" t="s">
        <v>333</v>
      </c>
      <c r="C23" s="158"/>
      <c r="D23" s="158" t="str">
        <f>"(Line "&amp;A19&amp;" - Line "&amp;A21&amp;")"</f>
        <v>(Line 13 - Line 15)</v>
      </c>
      <c r="E23" s="158" t="s">
        <v>112</v>
      </c>
      <c r="F23" s="157">
        <f>+F19-F21</f>
        <v>1650708</v>
      </c>
    </row>
    <row r="24" spans="1:6" s="149" customFormat="1">
      <c r="A24" s="158">
        <f t="shared" si="0"/>
        <v>18</v>
      </c>
      <c r="B24" s="158"/>
      <c r="C24" s="158"/>
      <c r="D24" s="158"/>
      <c r="E24" s="158"/>
      <c r="F24" s="158"/>
    </row>
    <row r="25" spans="1:6" s="149" customFormat="1">
      <c r="A25" s="158">
        <f t="shared" si="0"/>
        <v>19</v>
      </c>
      <c r="B25" s="165" t="s">
        <v>334</v>
      </c>
      <c r="C25" s="158"/>
      <c r="D25" s="163"/>
      <c r="E25" s="164"/>
      <c r="F25" s="155"/>
    </row>
    <row r="26" spans="1:6" s="149" customFormat="1">
      <c r="A26" s="158">
        <f t="shared" si="0"/>
        <v>20</v>
      </c>
      <c r="B26" s="158"/>
      <c r="C26" s="158"/>
      <c r="D26" s="158"/>
      <c r="E26" s="158"/>
      <c r="F26" s="158"/>
    </row>
    <row r="27" spans="1:6" s="149" customFormat="1">
      <c r="A27" s="158">
        <f t="shared" si="0"/>
        <v>21</v>
      </c>
      <c r="B27" s="165" t="s">
        <v>343</v>
      </c>
      <c r="C27" s="158"/>
      <c r="D27" s="154" t="s">
        <v>547</v>
      </c>
      <c r="E27" s="158" t="s">
        <v>112</v>
      </c>
      <c r="F27" s="676">
        <v>88020</v>
      </c>
    </row>
    <row r="28" spans="1:6" s="149" customFormat="1">
      <c r="A28" s="158">
        <f t="shared" si="0"/>
        <v>22</v>
      </c>
      <c r="B28" s="158"/>
      <c r="C28" s="158"/>
      <c r="D28" s="158"/>
      <c r="E28" s="158"/>
      <c r="F28" s="158"/>
    </row>
    <row r="29" spans="1:6" s="149" customFormat="1">
      <c r="A29" s="158">
        <f t="shared" si="0"/>
        <v>23</v>
      </c>
      <c r="B29" s="165" t="s">
        <v>335</v>
      </c>
      <c r="C29" s="158"/>
      <c r="D29" s="158" t="str">
        <f>"(Line "&amp;A23&amp;" + Line "&amp;A25&amp;" - Line "&amp;A27&amp;")"</f>
        <v>(Line 17 + Line 19 - Line 21)</v>
      </c>
      <c r="E29" s="158" t="s">
        <v>112</v>
      </c>
      <c r="F29" s="157">
        <f>+F23+F25-F27</f>
        <v>1562688</v>
      </c>
    </row>
    <row r="30" spans="1:6" s="149" customFormat="1">
      <c r="A30" s="158">
        <f t="shared" si="0"/>
        <v>24</v>
      </c>
      <c r="B30" s="158"/>
      <c r="C30" s="158"/>
      <c r="D30" s="158"/>
      <c r="E30" s="158"/>
      <c r="F30" s="158"/>
    </row>
    <row r="31" spans="1:6" s="149" customFormat="1">
      <c r="A31" s="158">
        <f>1+A30</f>
        <v>25</v>
      </c>
      <c r="B31" s="158" t="str">
        <f>"Note 1:  Utilized by forward-looking Transmission Owners.  Line "&amp;A25&amp;" will be supported by a True-Up Worksheet."</f>
        <v>Note 1:  Utilized by forward-looking Transmission Owners.  Line 19 will be supported by a True-Up Worksheet.</v>
      </c>
      <c r="C31" s="158"/>
      <c r="D31" s="158"/>
      <c r="E31" s="158"/>
      <c r="F31" s="158"/>
    </row>
    <row r="32" spans="1:6" s="149" customFormat="1">
      <c r="A32" s="158">
        <f t="shared" si="0"/>
        <v>26</v>
      </c>
      <c r="B32" s="158"/>
      <c r="C32" s="158"/>
      <c r="D32" s="158"/>
      <c r="E32" s="158"/>
      <c r="F32" s="158"/>
    </row>
    <row r="33" spans="1:2" s="149" customFormat="1">
      <c r="A33" s="158">
        <f t="shared" si="0"/>
        <v>27</v>
      </c>
      <c r="B33" s="158" t="s">
        <v>336</v>
      </c>
    </row>
    <row r="34" spans="1:2" s="149" customFormat="1">
      <c r="A34" s="158">
        <f t="shared" si="0"/>
        <v>28</v>
      </c>
      <c r="B34" s="158" t="s">
        <v>337</v>
      </c>
    </row>
    <row r="35" spans="1:2" s="149" customFormat="1">
      <c r="A35" s="158">
        <f t="shared" si="0"/>
        <v>29</v>
      </c>
      <c r="B35" s="158"/>
    </row>
    <row r="36" spans="1:2" s="149" customFormat="1">
      <c r="A36" s="158">
        <f t="shared" si="0"/>
        <v>30</v>
      </c>
      <c r="B36" s="158" t="s">
        <v>338</v>
      </c>
    </row>
    <row r="37" spans="1:2" s="149" customFormat="1">
      <c r="A37" s="158">
        <f t="shared" si="0"/>
        <v>31</v>
      </c>
      <c r="B37" s="158" t="s">
        <v>339</v>
      </c>
    </row>
    <row r="38" spans="1:2" s="149" customFormat="1">
      <c r="A38" s="158">
        <f t="shared" si="0"/>
        <v>32</v>
      </c>
      <c r="B38" s="158" t="s">
        <v>340</v>
      </c>
    </row>
    <row r="39" spans="1:2" s="149" customFormat="1">
      <c r="A39" s="158">
        <f t="shared" si="0"/>
        <v>33</v>
      </c>
      <c r="B39" s="158" t="s">
        <v>341</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B1:I127"/>
  <sheetViews>
    <sheetView topLeftCell="A30" workbookViewId="0">
      <selection activeCell="I57" sqref="I57"/>
    </sheetView>
  </sheetViews>
  <sheetFormatPr defaultColWidth="8.77734375" defaultRowHeight="15"/>
  <cols>
    <col min="1" max="1" width="1.21875" style="652" customWidth="1"/>
    <col min="2" max="2" width="8.77734375" style="652"/>
    <col min="3" max="3" width="42.44140625" style="652" customWidth="1"/>
    <col min="4" max="4" width="11.109375" style="656" customWidth="1"/>
    <col min="5" max="5" width="11.109375" style="656" bestFit="1" customWidth="1"/>
    <col min="6" max="6" width="3" style="656" customWidth="1"/>
    <col min="7" max="7" width="9.21875" style="663" customWidth="1"/>
    <col min="8" max="8" width="2.44140625" style="652" customWidth="1"/>
    <col min="9" max="9" width="44.109375" style="653" customWidth="1"/>
    <col min="10" max="16384" width="8.77734375" style="652"/>
  </cols>
  <sheetData>
    <row r="1" spans="2:9">
      <c r="C1" s="688" t="s">
        <v>845</v>
      </c>
      <c r="D1" s="688"/>
      <c r="E1" s="688"/>
      <c r="F1" s="688"/>
      <c r="G1" s="688"/>
    </row>
    <row r="2" spans="2:9">
      <c r="C2" s="654"/>
      <c r="D2" s="655"/>
      <c r="E2" s="655"/>
      <c r="G2" s="657"/>
    </row>
    <row r="3" spans="2:9" ht="45">
      <c r="C3" s="658" t="s">
        <v>846</v>
      </c>
      <c r="D3" s="659" t="s">
        <v>847</v>
      </c>
      <c r="E3" s="659" t="s">
        <v>848</v>
      </c>
      <c r="F3" s="660"/>
      <c r="G3" s="661" t="s">
        <v>849</v>
      </c>
      <c r="H3" s="653"/>
      <c r="I3" s="662" t="s">
        <v>850</v>
      </c>
    </row>
    <row r="4" spans="2:9">
      <c r="B4" s="658" t="s">
        <v>851</v>
      </c>
      <c r="C4" s="654" t="s">
        <v>852</v>
      </c>
    </row>
    <row r="5" spans="2:9">
      <c r="C5" s="652" t="s">
        <v>853</v>
      </c>
    </row>
    <row r="6" spans="2:9">
      <c r="B6" s="664">
        <v>8</v>
      </c>
      <c r="C6" s="665" t="s">
        <v>20</v>
      </c>
      <c r="D6" s="656">
        <v>298000</v>
      </c>
      <c r="E6" s="656">
        <v>289000</v>
      </c>
      <c r="G6" s="666">
        <f>IFERROR((D6-E6)/E6,"n/a")</f>
        <v>3.1141868512110725E-2</v>
      </c>
    </row>
    <row r="7" spans="2:9">
      <c r="B7" s="664">
        <v>9</v>
      </c>
      <c r="C7" s="665" t="s">
        <v>854</v>
      </c>
      <c r="G7" s="666" t="str">
        <f t="shared" ref="G7:G12" si="0">IFERROR((D7-E7)/E7,"n/a")</f>
        <v>n/a</v>
      </c>
      <c r="I7" s="653" t="str">
        <f>IFERROR((E7-D7)/E7," ")</f>
        <v xml:space="preserve"> </v>
      </c>
    </row>
    <row r="8" spans="2:9">
      <c r="B8" s="664">
        <v>10</v>
      </c>
      <c r="C8" s="665" t="s">
        <v>24</v>
      </c>
      <c r="D8" s="656">
        <v>0</v>
      </c>
      <c r="E8" s="656">
        <v>0</v>
      </c>
      <c r="G8" s="666" t="str">
        <f t="shared" si="0"/>
        <v>n/a</v>
      </c>
      <c r="I8" s="653" t="str">
        <f>IFERROR((E8-D8)/E8," ")</f>
        <v xml:space="preserve"> </v>
      </c>
    </row>
    <row r="9" spans="2:9">
      <c r="B9" s="664">
        <v>11</v>
      </c>
      <c r="C9" s="665" t="s">
        <v>26</v>
      </c>
      <c r="G9" s="666" t="str">
        <f t="shared" si="0"/>
        <v>n/a</v>
      </c>
      <c r="I9" s="653" t="str">
        <f>IFERROR((E9-D9)/E9," ")</f>
        <v xml:space="preserve"> </v>
      </c>
    </row>
    <row r="10" spans="2:9">
      <c r="B10" s="664">
        <v>12</v>
      </c>
      <c r="C10" s="665" t="s">
        <v>28</v>
      </c>
      <c r="D10" s="656">
        <v>0</v>
      </c>
      <c r="E10" s="656">
        <v>0</v>
      </c>
      <c r="G10" s="666" t="str">
        <f t="shared" si="0"/>
        <v>n/a</v>
      </c>
      <c r="I10" s="653" t="str">
        <f>IFERROR((E10-D10)/E10," ")</f>
        <v xml:space="preserve"> </v>
      </c>
    </row>
    <row r="11" spans="2:9" ht="30">
      <c r="B11" s="664">
        <v>13</v>
      </c>
      <c r="C11" s="667" t="s">
        <v>855</v>
      </c>
      <c r="G11" s="666" t="str">
        <f t="shared" si="0"/>
        <v>n/a</v>
      </c>
    </row>
    <row r="12" spans="2:9" ht="30">
      <c r="B12" s="664">
        <v>14</v>
      </c>
      <c r="C12" s="667" t="s">
        <v>172</v>
      </c>
      <c r="G12" s="666" t="str">
        <f t="shared" si="0"/>
        <v>n/a</v>
      </c>
    </row>
    <row r="14" spans="2:9">
      <c r="B14" s="654" t="s">
        <v>851</v>
      </c>
      <c r="C14" s="654" t="s">
        <v>856</v>
      </c>
    </row>
    <row r="15" spans="2:9">
      <c r="C15" s="652" t="s">
        <v>857</v>
      </c>
    </row>
    <row r="16" spans="2:9">
      <c r="B16" s="664">
        <v>1</v>
      </c>
      <c r="C16" s="665" t="s">
        <v>858</v>
      </c>
      <c r="D16" s="656">
        <v>1065271322</v>
      </c>
      <c r="E16" s="656">
        <v>1051732139</v>
      </c>
      <c r="G16" s="666">
        <f t="shared" ref="G16:G20" si="1">IFERROR((D16-E16)/E16,"n/a")</f>
        <v>1.2873223606985352E-2</v>
      </c>
    </row>
    <row r="17" spans="2:7" s="652" customFormat="1">
      <c r="B17" s="664">
        <v>2</v>
      </c>
      <c r="C17" s="665" t="s">
        <v>47</v>
      </c>
      <c r="D17" s="656">
        <v>82322308</v>
      </c>
      <c r="E17" s="656">
        <v>81872482</v>
      </c>
      <c r="F17" s="656"/>
      <c r="G17" s="666">
        <f t="shared" si="1"/>
        <v>5.4942269858143543E-3</v>
      </c>
    </row>
    <row r="18" spans="2:7" s="652" customFormat="1">
      <c r="B18" s="664">
        <v>3</v>
      </c>
      <c r="C18" s="665" t="s">
        <v>859</v>
      </c>
      <c r="D18" s="656">
        <v>298886363</v>
      </c>
      <c r="E18" s="656">
        <v>291610003</v>
      </c>
      <c r="F18" s="656"/>
      <c r="G18" s="666">
        <f t="shared" si="1"/>
        <v>2.4952367631915561E-2</v>
      </c>
    </row>
    <row r="19" spans="2:7" s="652" customFormat="1">
      <c r="B19" s="664">
        <v>4</v>
      </c>
      <c r="C19" s="665" t="s">
        <v>860</v>
      </c>
      <c r="D19" s="656">
        <v>65546904</v>
      </c>
      <c r="E19" s="656">
        <v>64762413</v>
      </c>
      <c r="F19" s="656"/>
      <c r="G19" s="666">
        <f t="shared" si="1"/>
        <v>1.2113368907362979E-2</v>
      </c>
    </row>
    <row r="20" spans="2:7" s="652" customFormat="1">
      <c r="B20" s="664">
        <v>5</v>
      </c>
      <c r="C20" s="665" t="s">
        <v>861</v>
      </c>
      <c r="D20" s="656">
        <v>0</v>
      </c>
      <c r="E20" s="656">
        <v>0</v>
      </c>
      <c r="F20" s="656"/>
      <c r="G20" s="666" t="str">
        <f t="shared" si="1"/>
        <v>n/a</v>
      </c>
    </row>
    <row r="21" spans="2:7" s="652" customFormat="1">
      <c r="B21" s="668"/>
      <c r="D21" s="656"/>
      <c r="E21" s="656"/>
      <c r="F21" s="656"/>
      <c r="G21" s="663"/>
    </row>
    <row r="22" spans="2:7" s="652" customFormat="1">
      <c r="B22" s="668"/>
      <c r="C22" s="652" t="s">
        <v>862</v>
      </c>
      <c r="D22" s="656"/>
      <c r="E22" s="656"/>
      <c r="F22" s="656"/>
      <c r="G22" s="663"/>
    </row>
    <row r="23" spans="2:7" s="652" customFormat="1">
      <c r="B23" s="664">
        <v>7</v>
      </c>
      <c r="C23" s="665" t="s">
        <v>858</v>
      </c>
      <c r="D23" s="656">
        <v>382634159</v>
      </c>
      <c r="E23" s="656">
        <v>361880022</v>
      </c>
      <c r="F23" s="656"/>
      <c r="G23" s="666">
        <f t="shared" ref="G23:G27" si="2">IFERROR((D23-E23)/E23,"n/a")</f>
        <v>5.7350878021113862E-2</v>
      </c>
    </row>
    <row r="24" spans="2:7" s="652" customFormat="1">
      <c r="B24" s="664">
        <v>8</v>
      </c>
      <c r="C24" s="665" t="s">
        <v>47</v>
      </c>
      <c r="D24" s="656">
        <v>59710425</v>
      </c>
      <c r="E24" s="656">
        <v>58481654</v>
      </c>
      <c r="F24" s="656"/>
      <c r="G24" s="666">
        <f t="shared" si="2"/>
        <v>2.1011221741437068E-2</v>
      </c>
    </row>
    <row r="25" spans="2:7" s="652" customFormat="1">
      <c r="B25" s="664">
        <v>9</v>
      </c>
      <c r="C25" s="665" t="s">
        <v>859</v>
      </c>
      <c r="D25" s="656">
        <v>190346618</v>
      </c>
      <c r="E25" s="656">
        <v>183914573</v>
      </c>
      <c r="F25" s="656"/>
      <c r="G25" s="666">
        <f t="shared" si="2"/>
        <v>3.4973003471562854E-2</v>
      </c>
    </row>
    <row r="26" spans="2:7" s="652" customFormat="1">
      <c r="B26" s="664">
        <v>10</v>
      </c>
      <c r="C26" s="665" t="s">
        <v>860</v>
      </c>
      <c r="D26" s="656">
        <v>44679780</v>
      </c>
      <c r="E26" s="656">
        <v>44229056</v>
      </c>
      <c r="F26" s="656"/>
      <c r="G26" s="666">
        <f t="shared" si="2"/>
        <v>1.0190676463906442E-2</v>
      </c>
    </row>
    <row r="27" spans="2:7" s="652" customFormat="1">
      <c r="B27" s="664">
        <v>11</v>
      </c>
      <c r="C27" s="665" t="s">
        <v>861</v>
      </c>
      <c r="D27" s="656">
        <v>0</v>
      </c>
      <c r="E27" s="656">
        <v>0</v>
      </c>
      <c r="F27" s="656"/>
      <c r="G27" s="666" t="str">
        <f t="shared" si="2"/>
        <v>n/a</v>
      </c>
    </row>
    <row r="28" spans="2:7" s="652" customFormat="1">
      <c r="B28" s="668"/>
      <c r="D28" s="656"/>
      <c r="E28" s="656"/>
      <c r="F28" s="656"/>
      <c r="G28" s="663"/>
    </row>
    <row r="29" spans="2:7" s="652" customFormat="1">
      <c r="B29" s="668"/>
      <c r="C29" s="652" t="s">
        <v>863</v>
      </c>
      <c r="D29" s="656"/>
      <c r="E29" s="656"/>
      <c r="F29" s="656"/>
      <c r="G29" s="663"/>
    </row>
    <row r="30" spans="2:7" s="652" customFormat="1">
      <c r="B30" s="664">
        <v>19</v>
      </c>
      <c r="C30" s="665" t="s">
        <v>864</v>
      </c>
      <c r="D30" s="656">
        <v>0</v>
      </c>
      <c r="E30" s="656">
        <v>0</v>
      </c>
      <c r="F30" s="656"/>
      <c r="G30" s="666" t="str">
        <f t="shared" ref="G30:G34" si="3">IFERROR((D30-E30)/E30,"n/a")</f>
        <v>n/a</v>
      </c>
    </row>
    <row r="31" spans="2:7" s="652" customFormat="1">
      <c r="B31" s="664">
        <v>20</v>
      </c>
      <c r="C31" s="665" t="s">
        <v>865</v>
      </c>
      <c r="D31" s="656">
        <v>0</v>
      </c>
      <c r="E31" s="656">
        <v>0</v>
      </c>
      <c r="F31" s="656"/>
      <c r="G31" s="666" t="str">
        <f t="shared" si="3"/>
        <v>n/a</v>
      </c>
    </row>
    <row r="32" spans="2:7" s="652" customFormat="1">
      <c r="B32" s="664">
        <v>21</v>
      </c>
      <c r="C32" s="665" t="s">
        <v>866</v>
      </c>
      <c r="D32" s="656">
        <v>0</v>
      </c>
      <c r="E32" s="656">
        <v>0</v>
      </c>
      <c r="F32" s="656"/>
      <c r="G32" s="666" t="str">
        <f t="shared" si="3"/>
        <v>n/a</v>
      </c>
    </row>
    <row r="33" spans="2:7" s="652" customFormat="1">
      <c r="B33" s="664">
        <v>22</v>
      </c>
      <c r="C33" s="665" t="s">
        <v>867</v>
      </c>
      <c r="D33" s="656">
        <v>0</v>
      </c>
      <c r="E33" s="656">
        <v>0</v>
      </c>
      <c r="F33" s="656"/>
      <c r="G33" s="666" t="str">
        <f t="shared" si="3"/>
        <v>n/a</v>
      </c>
    </row>
    <row r="34" spans="2:7" s="652" customFormat="1">
      <c r="B34" s="664">
        <v>23</v>
      </c>
      <c r="C34" s="665" t="s">
        <v>868</v>
      </c>
      <c r="D34" s="656">
        <v>0</v>
      </c>
      <c r="E34" s="656">
        <v>0</v>
      </c>
      <c r="F34" s="656"/>
      <c r="G34" s="666" t="str">
        <f t="shared" si="3"/>
        <v>n/a</v>
      </c>
    </row>
    <row r="35" spans="2:7" s="652" customFormat="1">
      <c r="B35" s="664"/>
      <c r="D35" s="656"/>
      <c r="E35" s="656"/>
      <c r="F35" s="656"/>
      <c r="G35" s="663"/>
    </row>
    <row r="36" spans="2:7" s="652" customFormat="1">
      <c r="B36" s="664">
        <v>25</v>
      </c>
      <c r="C36" s="652" t="s">
        <v>869</v>
      </c>
      <c r="D36" s="656">
        <v>0</v>
      </c>
      <c r="E36" s="656">
        <v>0</v>
      </c>
      <c r="F36" s="656"/>
      <c r="G36" s="666" t="str">
        <f t="shared" ref="G36" si="4">IFERROR((D36-E36)/E36,"n/a")</f>
        <v>n/a</v>
      </c>
    </row>
    <row r="37" spans="2:7" s="652" customFormat="1">
      <c r="B37" s="668"/>
      <c r="D37" s="656"/>
      <c r="E37" s="656"/>
      <c r="F37" s="656"/>
      <c r="G37" s="663"/>
    </row>
    <row r="38" spans="2:7" s="652" customFormat="1">
      <c r="B38" s="668"/>
      <c r="C38" s="652" t="s">
        <v>870</v>
      </c>
      <c r="D38" s="656"/>
      <c r="E38" s="656"/>
      <c r="F38" s="656"/>
      <c r="G38" s="663"/>
    </row>
    <row r="39" spans="2:7" s="652" customFormat="1">
      <c r="B39" s="664">
        <v>26</v>
      </c>
      <c r="C39" s="665" t="s">
        <v>871</v>
      </c>
      <c r="D39" s="656">
        <v>2989537</v>
      </c>
      <c r="E39" s="656">
        <v>3105744</v>
      </c>
      <c r="F39" s="656"/>
      <c r="G39" s="666">
        <f t="shared" ref="G39:G41" si="5">IFERROR((D39-E39)/E39,"n/a")</f>
        <v>-3.7416799324091102E-2</v>
      </c>
    </row>
    <row r="40" spans="2:7" s="652" customFormat="1">
      <c r="B40" s="664">
        <v>27</v>
      </c>
      <c r="C40" s="665" t="s">
        <v>872</v>
      </c>
      <c r="D40" s="656">
        <v>374905</v>
      </c>
      <c r="E40" s="656">
        <v>387306</v>
      </c>
      <c r="F40" s="656"/>
      <c r="G40" s="666">
        <f t="shared" si="5"/>
        <v>-3.2018610607633238E-2</v>
      </c>
    </row>
    <row r="41" spans="2:7" s="652" customFormat="1">
      <c r="B41" s="664">
        <v>28</v>
      </c>
      <c r="C41" s="665" t="s">
        <v>873</v>
      </c>
      <c r="D41" s="656">
        <v>2156938</v>
      </c>
      <c r="E41" s="656">
        <v>2203446</v>
      </c>
      <c r="F41" s="656"/>
      <c r="G41" s="666">
        <f t="shared" si="5"/>
        <v>-2.1106938858497098E-2</v>
      </c>
    </row>
    <row r="42" spans="2:7" s="652" customFormat="1">
      <c r="D42" s="656"/>
      <c r="E42" s="656"/>
      <c r="F42" s="656"/>
      <c r="G42" s="663"/>
    </row>
    <row r="43" spans="2:7" s="652" customFormat="1">
      <c r="B43" s="654" t="s">
        <v>851</v>
      </c>
      <c r="C43" s="654" t="s">
        <v>874</v>
      </c>
      <c r="D43" s="656"/>
      <c r="E43" s="656"/>
      <c r="F43" s="656"/>
      <c r="G43" s="663"/>
    </row>
    <row r="44" spans="2:7" s="652" customFormat="1">
      <c r="C44" s="652" t="s">
        <v>875</v>
      </c>
      <c r="D44" s="656"/>
      <c r="E44" s="656"/>
      <c r="F44" s="656"/>
      <c r="G44" s="663"/>
    </row>
    <row r="45" spans="2:7" s="652" customFormat="1">
      <c r="B45" s="664">
        <v>1</v>
      </c>
      <c r="C45" s="665" t="s">
        <v>876</v>
      </c>
      <c r="D45" s="656">
        <v>6481707</v>
      </c>
      <c r="E45" s="656">
        <v>5646892</v>
      </c>
      <c r="F45" s="656"/>
      <c r="G45" s="666">
        <f t="shared" ref="G45:G53" si="6">IFERROR((D45-E45)/E45,"n/a")</f>
        <v>0.14783619024412012</v>
      </c>
    </row>
    <row r="46" spans="2:7" s="652" customFormat="1" ht="30">
      <c r="B46" s="664" t="s">
        <v>192</v>
      </c>
      <c r="C46" s="669" t="s">
        <v>877</v>
      </c>
      <c r="D46" s="656"/>
      <c r="E46" s="656"/>
      <c r="F46" s="656"/>
      <c r="G46" s="666" t="str">
        <f t="shared" si="6"/>
        <v>n/a</v>
      </c>
    </row>
    <row r="47" spans="2:7" s="652" customFormat="1">
      <c r="B47" s="664">
        <v>2</v>
      </c>
      <c r="C47" s="670" t="s">
        <v>878</v>
      </c>
      <c r="D47" s="656">
        <v>3060198</v>
      </c>
      <c r="E47" s="656">
        <v>2628952</v>
      </c>
      <c r="F47" s="656"/>
      <c r="G47" s="666">
        <f t="shared" si="6"/>
        <v>0.16403722852300079</v>
      </c>
    </row>
    <row r="48" spans="2:7" s="652" customFormat="1">
      <c r="B48" s="664">
        <v>3</v>
      </c>
      <c r="C48" s="665" t="s">
        <v>879</v>
      </c>
      <c r="D48" s="656">
        <v>20632096</v>
      </c>
      <c r="E48" s="656">
        <v>21946864</v>
      </c>
      <c r="F48" s="656"/>
      <c r="G48" s="666">
        <f t="shared" si="6"/>
        <v>-5.9906873255331602E-2</v>
      </c>
    </row>
    <row r="49" spans="2:9">
      <c r="B49" s="664">
        <v>4</v>
      </c>
      <c r="C49" s="670" t="s">
        <v>880</v>
      </c>
      <c r="D49" s="656">
        <v>137311</v>
      </c>
      <c r="E49" s="656">
        <v>118849</v>
      </c>
      <c r="G49" s="666">
        <f t="shared" si="6"/>
        <v>0.15533996920462098</v>
      </c>
    </row>
    <row r="50" spans="2:9">
      <c r="B50" s="664">
        <v>5</v>
      </c>
      <c r="C50" s="670" t="s">
        <v>881</v>
      </c>
      <c r="D50" s="656">
        <v>0</v>
      </c>
      <c r="E50" s="656">
        <v>0</v>
      </c>
      <c r="G50" s="666" t="str">
        <f t="shared" si="6"/>
        <v>n/a</v>
      </c>
    </row>
    <row r="51" spans="2:9">
      <c r="B51" s="664" t="s">
        <v>180</v>
      </c>
      <c r="C51" s="670" t="s">
        <v>882</v>
      </c>
      <c r="D51" s="656">
        <v>0</v>
      </c>
      <c r="E51" s="656">
        <v>0</v>
      </c>
      <c r="G51" s="666" t="str">
        <f t="shared" si="6"/>
        <v>n/a</v>
      </c>
    </row>
    <row r="52" spans="2:9">
      <c r="B52" s="664">
        <v>6</v>
      </c>
      <c r="C52" s="665" t="s">
        <v>861</v>
      </c>
      <c r="D52" s="656">
        <v>0</v>
      </c>
      <c r="E52" s="656">
        <v>0</v>
      </c>
      <c r="G52" s="666" t="str">
        <f t="shared" si="6"/>
        <v>n/a</v>
      </c>
    </row>
    <row r="53" spans="2:9">
      <c r="B53" s="664">
        <v>7</v>
      </c>
      <c r="C53" s="665" t="s">
        <v>883</v>
      </c>
      <c r="D53" s="656">
        <v>0</v>
      </c>
      <c r="E53" s="656">
        <v>0</v>
      </c>
      <c r="G53" s="666" t="str">
        <f t="shared" si="6"/>
        <v>n/a</v>
      </c>
    </row>
    <row r="54" spans="2:9">
      <c r="B54" s="668"/>
    </row>
    <row r="55" spans="2:9">
      <c r="B55" s="668"/>
      <c r="C55" s="652" t="s">
        <v>884</v>
      </c>
    </row>
    <row r="56" spans="2:9" ht="60">
      <c r="B56" s="664">
        <v>9</v>
      </c>
      <c r="C56" s="665" t="s">
        <v>876</v>
      </c>
      <c r="D56" s="656">
        <v>1368176</v>
      </c>
      <c r="E56" s="656">
        <v>2102566</v>
      </c>
      <c r="G56" s="671">
        <f t="shared" ref="G56:G58" si="7">IFERROR((D56-E56)/E56,"n/a")</f>
        <v>-0.34928273357411849</v>
      </c>
      <c r="I56" s="653" t="s">
        <v>908</v>
      </c>
    </row>
    <row r="57" spans="2:9">
      <c r="B57" s="664">
        <v>10</v>
      </c>
      <c r="C57" s="665" t="s">
        <v>885</v>
      </c>
      <c r="D57" s="656">
        <v>2288418</v>
      </c>
      <c r="E57" s="656">
        <v>2335305</v>
      </c>
      <c r="G57" s="666">
        <f t="shared" si="7"/>
        <v>-2.0077463115096315E-2</v>
      </c>
    </row>
    <row r="58" spans="2:9">
      <c r="B58" s="664">
        <v>11</v>
      </c>
      <c r="C58" s="665" t="s">
        <v>861</v>
      </c>
      <c r="D58" s="656">
        <v>0</v>
      </c>
      <c r="E58" s="656">
        <v>0</v>
      </c>
      <c r="G58" s="666" t="str">
        <f t="shared" si="7"/>
        <v>n/a</v>
      </c>
    </row>
    <row r="59" spans="2:9">
      <c r="B59" s="664"/>
    </row>
    <row r="60" spans="2:9">
      <c r="B60" s="664"/>
      <c r="C60" s="652" t="s">
        <v>229</v>
      </c>
    </row>
    <row r="61" spans="2:9">
      <c r="B61" s="664"/>
      <c r="C61" s="665" t="s">
        <v>886</v>
      </c>
    </row>
    <row r="62" spans="2:9">
      <c r="B62" s="664">
        <v>13</v>
      </c>
      <c r="C62" s="670" t="s">
        <v>887</v>
      </c>
      <c r="D62" s="656">
        <v>0</v>
      </c>
      <c r="E62" s="656">
        <v>0</v>
      </c>
      <c r="G62" s="666" t="str">
        <f t="shared" ref="G62:G68" si="8">IFERROR((D62-E62)/E62,"n/a")</f>
        <v>n/a</v>
      </c>
    </row>
    <row r="63" spans="2:9">
      <c r="B63" s="664">
        <v>14</v>
      </c>
      <c r="C63" s="670" t="s">
        <v>888</v>
      </c>
      <c r="D63" s="656">
        <v>0</v>
      </c>
      <c r="E63" s="656">
        <v>0</v>
      </c>
      <c r="G63" s="666" t="str">
        <f t="shared" si="8"/>
        <v>n/a</v>
      </c>
    </row>
    <row r="64" spans="2:9">
      <c r="B64" s="664">
        <v>15</v>
      </c>
      <c r="C64" s="665" t="s">
        <v>889</v>
      </c>
      <c r="G64" s="666"/>
    </row>
    <row r="65" spans="2:9">
      <c r="B65" s="664">
        <v>16</v>
      </c>
      <c r="C65" s="670" t="s">
        <v>890</v>
      </c>
      <c r="D65" s="656">
        <v>0</v>
      </c>
      <c r="E65" s="656">
        <v>0</v>
      </c>
      <c r="G65" s="666" t="str">
        <f t="shared" si="8"/>
        <v>n/a</v>
      </c>
    </row>
    <row r="66" spans="2:9">
      <c r="B66" s="664">
        <v>17</v>
      </c>
      <c r="C66" s="670" t="s">
        <v>891</v>
      </c>
      <c r="D66" s="656">
        <v>0</v>
      </c>
      <c r="E66" s="656">
        <v>0</v>
      </c>
      <c r="G66" s="666" t="str">
        <f t="shared" si="8"/>
        <v>n/a</v>
      </c>
    </row>
    <row r="67" spans="2:9">
      <c r="B67" s="664">
        <v>18</v>
      </c>
      <c r="C67" s="670" t="s">
        <v>892</v>
      </c>
      <c r="D67" s="656">
        <v>0</v>
      </c>
      <c r="E67" s="656">
        <v>0</v>
      </c>
      <c r="G67" s="666" t="str">
        <f t="shared" si="8"/>
        <v>n/a</v>
      </c>
    </row>
    <row r="68" spans="2:9" ht="30">
      <c r="B68" s="664">
        <v>19</v>
      </c>
      <c r="C68" s="670" t="s">
        <v>893</v>
      </c>
      <c r="D68" s="656">
        <v>12415291</v>
      </c>
      <c r="E68" s="656">
        <v>2497876</v>
      </c>
      <c r="G68" s="671">
        <f t="shared" si="8"/>
        <v>3.9703392001844766</v>
      </c>
      <c r="I68" s="653" t="s">
        <v>907</v>
      </c>
    </row>
    <row r="69" spans="2:9">
      <c r="B69" s="672"/>
    </row>
    <row r="70" spans="2:9">
      <c r="B70" s="654" t="s">
        <v>851</v>
      </c>
      <c r="C70" s="654" t="s">
        <v>894</v>
      </c>
    </row>
    <row r="71" spans="2:9">
      <c r="B71" s="672"/>
      <c r="C71" s="652" t="s">
        <v>109</v>
      </c>
    </row>
    <row r="72" spans="2:9">
      <c r="B72" s="664">
        <v>2</v>
      </c>
      <c r="C72" s="665" t="s">
        <v>232</v>
      </c>
      <c r="D72" s="656">
        <v>0</v>
      </c>
      <c r="E72" s="656">
        <v>0</v>
      </c>
      <c r="G72" s="666" t="str">
        <f t="shared" ref="G72:G73" si="9">IFERROR((D72-E72)/E72,"n/a")</f>
        <v>n/a</v>
      </c>
    </row>
    <row r="73" spans="2:9">
      <c r="B73" s="664">
        <v>3</v>
      </c>
      <c r="C73" s="665" t="s">
        <v>895</v>
      </c>
      <c r="D73" s="656">
        <v>3211334</v>
      </c>
      <c r="E73" s="656">
        <v>3150166</v>
      </c>
      <c r="G73" s="666">
        <f t="shared" si="9"/>
        <v>1.9417389432810843E-2</v>
      </c>
    </row>
    <row r="74" spans="2:9">
      <c r="B74" s="664"/>
    </row>
    <row r="75" spans="2:9">
      <c r="B75" s="664"/>
      <c r="C75" s="652" t="s">
        <v>896</v>
      </c>
    </row>
    <row r="76" spans="2:9" ht="30">
      <c r="B76" s="664">
        <v>7</v>
      </c>
      <c r="C76" s="667" t="s">
        <v>236</v>
      </c>
      <c r="D76" s="656">
        <v>2286156</v>
      </c>
      <c r="E76" s="656">
        <v>2205487</v>
      </c>
      <c r="G76" s="666">
        <f t="shared" ref="G76" si="10">IFERROR((D76-E76)/E76,"n/a")</f>
        <v>3.6576502151225557E-2</v>
      </c>
    </row>
    <row r="77" spans="2:9">
      <c r="B77" s="664"/>
    </row>
    <row r="78" spans="2:9">
      <c r="B78" s="664"/>
      <c r="C78" s="652" t="s">
        <v>111</v>
      </c>
    </row>
    <row r="79" spans="2:9">
      <c r="B79" s="664">
        <v>12</v>
      </c>
      <c r="C79" s="665" t="s">
        <v>858</v>
      </c>
      <c r="D79" s="656">
        <v>17471914</v>
      </c>
      <c r="E79" s="656">
        <v>17353011</v>
      </c>
      <c r="G79" s="666">
        <f t="shared" ref="G79:G82" si="11">IFERROR((D79-E79)/E79,"n/a")</f>
        <v>6.8520097175066618E-3</v>
      </c>
    </row>
    <row r="80" spans="2:9">
      <c r="B80" s="664">
        <v>13</v>
      </c>
      <c r="C80" s="665" t="s">
        <v>47</v>
      </c>
      <c r="D80" s="656">
        <v>1995506</v>
      </c>
      <c r="E80" s="656">
        <v>1979321</v>
      </c>
      <c r="G80" s="666">
        <f t="shared" si="11"/>
        <v>8.1770465730419666E-3</v>
      </c>
    </row>
    <row r="81" spans="2:7" s="652" customFormat="1">
      <c r="B81" s="664">
        <v>14</v>
      </c>
      <c r="C81" s="665" t="s">
        <v>859</v>
      </c>
      <c r="D81" s="656">
        <v>6492748</v>
      </c>
      <c r="E81" s="656">
        <v>6259232</v>
      </c>
      <c r="F81" s="656"/>
      <c r="G81" s="666">
        <f t="shared" si="11"/>
        <v>3.7307452415887447E-2</v>
      </c>
    </row>
    <row r="82" spans="2:7" s="652" customFormat="1">
      <c r="B82" s="664">
        <v>15</v>
      </c>
      <c r="C82" s="665" t="s">
        <v>892</v>
      </c>
      <c r="D82" s="656">
        <v>3927673</v>
      </c>
      <c r="E82" s="656">
        <v>4042769</v>
      </c>
      <c r="F82" s="656"/>
      <c r="G82" s="666">
        <f t="shared" si="11"/>
        <v>-2.8469595962569219E-2</v>
      </c>
    </row>
    <row r="83" spans="2:7" s="652" customFormat="1">
      <c r="B83" s="664"/>
      <c r="D83" s="656"/>
      <c r="E83" s="656"/>
      <c r="F83" s="656"/>
      <c r="G83" s="663"/>
    </row>
    <row r="84" spans="2:7" s="652" customFormat="1">
      <c r="B84" s="664"/>
      <c r="C84" s="652" t="s">
        <v>897</v>
      </c>
      <c r="D84" s="656"/>
      <c r="E84" s="656"/>
      <c r="F84" s="656"/>
      <c r="G84" s="663"/>
    </row>
    <row r="85" spans="2:7" s="652" customFormat="1">
      <c r="B85" s="664">
        <v>17</v>
      </c>
      <c r="C85" s="652" t="s">
        <v>120</v>
      </c>
      <c r="D85" s="656">
        <v>834655915</v>
      </c>
      <c r="E85" s="656">
        <v>841471732</v>
      </c>
      <c r="F85" s="656"/>
      <c r="G85" s="666">
        <f t="shared" ref="G85:G87" si="12">IFERROR((D85-E85)/E85,"n/a")</f>
        <v>-8.0998763723176392E-3</v>
      </c>
    </row>
    <row r="86" spans="2:7" s="652" customFormat="1">
      <c r="B86" s="664">
        <v>18</v>
      </c>
      <c r="C86" s="652" t="s">
        <v>123</v>
      </c>
      <c r="D86" s="656">
        <v>0</v>
      </c>
      <c r="E86" s="656">
        <v>0</v>
      </c>
      <c r="F86" s="656"/>
      <c r="G86" s="666" t="str">
        <f t="shared" si="12"/>
        <v>n/a</v>
      </c>
    </row>
    <row r="87" spans="2:7" s="652" customFormat="1">
      <c r="B87" s="664">
        <v>19</v>
      </c>
      <c r="C87" s="652" t="s">
        <v>125</v>
      </c>
      <c r="D87" s="656">
        <v>0</v>
      </c>
      <c r="E87" s="656">
        <v>0</v>
      </c>
      <c r="F87" s="656"/>
      <c r="G87" s="666" t="str">
        <f t="shared" si="12"/>
        <v>n/a</v>
      </c>
    </row>
    <row r="88" spans="2:7" s="652" customFormat="1">
      <c r="B88" s="664"/>
      <c r="D88" s="656"/>
      <c r="E88" s="656"/>
      <c r="F88" s="656"/>
      <c r="G88" s="663"/>
    </row>
    <row r="89" spans="2:7" s="652" customFormat="1">
      <c r="B89" s="664">
        <v>21</v>
      </c>
      <c r="C89" s="652" t="s">
        <v>898</v>
      </c>
      <c r="D89" s="656">
        <v>22648911</v>
      </c>
      <c r="E89" s="656">
        <v>25596002</v>
      </c>
      <c r="F89" s="656"/>
      <c r="G89" s="666">
        <f t="shared" ref="G89" si="13">IFERROR((D89-E89)/E89,"n/a")</f>
        <v>-0.1151387236178525</v>
      </c>
    </row>
    <row r="90" spans="2:7" s="652" customFormat="1">
      <c r="B90" s="664"/>
      <c r="D90" s="656"/>
      <c r="E90" s="656"/>
      <c r="F90" s="656"/>
      <c r="G90" s="663"/>
    </row>
    <row r="91" spans="2:7" s="652" customFormat="1">
      <c r="B91" s="664">
        <v>22</v>
      </c>
      <c r="C91" s="652" t="s">
        <v>899</v>
      </c>
      <c r="D91" s="656">
        <v>554228000</v>
      </c>
      <c r="E91" s="656">
        <v>571187020</v>
      </c>
      <c r="F91" s="656"/>
      <c r="G91" s="666">
        <f t="shared" ref="G91:G92" si="14">IFERROR((D91-E91)/E91,"n/a")</f>
        <v>-2.969083576163898E-2</v>
      </c>
    </row>
    <row r="92" spans="2:7" s="652" customFormat="1">
      <c r="B92" s="664">
        <v>23</v>
      </c>
      <c r="C92" s="652" t="s">
        <v>900</v>
      </c>
      <c r="D92" s="656">
        <v>291976846</v>
      </c>
      <c r="E92" s="656">
        <v>288476692</v>
      </c>
      <c r="F92" s="656"/>
      <c r="G92" s="666">
        <f t="shared" si="14"/>
        <v>1.2133229813935886E-2</v>
      </c>
    </row>
    <row r="93" spans="2:7" s="652" customFormat="1">
      <c r="B93" s="664"/>
      <c r="D93" s="656"/>
      <c r="E93" s="656"/>
      <c r="F93" s="656"/>
      <c r="G93" s="663"/>
    </row>
    <row r="94" spans="2:7" s="652" customFormat="1">
      <c r="B94" s="664"/>
      <c r="C94" s="652" t="s">
        <v>203</v>
      </c>
      <c r="D94" s="656">
        <v>0.1082</v>
      </c>
      <c r="E94" s="656">
        <v>0.1082</v>
      </c>
      <c r="F94" s="656"/>
      <c r="G94" s="666">
        <f t="shared" ref="G94" si="15">IFERROR((D94-E94)/E94,"n/a")</f>
        <v>0</v>
      </c>
    </row>
    <row r="95" spans="2:7" s="652" customFormat="1">
      <c r="B95" s="664"/>
      <c r="D95" s="656"/>
      <c r="E95" s="656"/>
      <c r="F95" s="656"/>
      <c r="G95" s="663"/>
    </row>
    <row r="96" spans="2:7" s="652" customFormat="1">
      <c r="B96" s="664">
        <v>30</v>
      </c>
      <c r="C96" s="652" t="s">
        <v>901</v>
      </c>
      <c r="D96" s="663">
        <v>0.1082</v>
      </c>
      <c r="E96" s="663">
        <v>0.1082</v>
      </c>
      <c r="F96" s="656"/>
      <c r="G96" s="666">
        <f t="shared" ref="G96" si="16">IFERROR((D96-E96)/E96,"n/a")</f>
        <v>0</v>
      </c>
    </row>
    <row r="97" spans="2:7" s="652" customFormat="1">
      <c r="B97" s="664"/>
      <c r="D97" s="656"/>
      <c r="E97" s="656"/>
      <c r="F97" s="656"/>
      <c r="G97" s="663"/>
    </row>
    <row r="98" spans="2:7" s="652" customFormat="1">
      <c r="B98" s="664"/>
      <c r="C98" s="652" t="s">
        <v>902</v>
      </c>
      <c r="D98" s="656"/>
      <c r="E98" s="656"/>
      <c r="F98" s="656"/>
      <c r="G98" s="663"/>
    </row>
    <row r="99" spans="2:7" s="652" customFormat="1">
      <c r="B99" s="664">
        <v>31</v>
      </c>
      <c r="C99" s="665" t="s">
        <v>903</v>
      </c>
      <c r="D99" s="656">
        <v>1133407</v>
      </c>
      <c r="E99" s="656">
        <v>1235298</v>
      </c>
      <c r="F99" s="656"/>
      <c r="G99" s="666">
        <f t="shared" ref="G99:G102" si="17">IFERROR((D99-E99)/E99,"n/a")</f>
        <v>-8.2482931244120858E-2</v>
      </c>
    </row>
    <row r="100" spans="2:7" s="652" customFormat="1" ht="30">
      <c r="B100" s="664">
        <v>32</v>
      </c>
      <c r="C100" s="667" t="s">
        <v>904</v>
      </c>
      <c r="D100" s="656"/>
      <c r="E100" s="656"/>
      <c r="F100" s="656"/>
      <c r="G100" s="666" t="str">
        <f t="shared" si="17"/>
        <v>n/a</v>
      </c>
    </row>
    <row r="101" spans="2:7" s="652" customFormat="1" ht="30">
      <c r="B101" s="664" t="s">
        <v>197</v>
      </c>
      <c r="C101" s="667" t="s">
        <v>905</v>
      </c>
      <c r="D101" s="656">
        <v>1013864</v>
      </c>
      <c r="E101" s="656">
        <v>1115490</v>
      </c>
      <c r="F101" s="656"/>
      <c r="G101" s="666">
        <f t="shared" si="17"/>
        <v>-9.1104357726201041E-2</v>
      </c>
    </row>
    <row r="102" spans="2:7" s="652" customFormat="1" ht="30">
      <c r="B102" s="664" t="s">
        <v>273</v>
      </c>
      <c r="C102" s="667" t="s">
        <v>906</v>
      </c>
      <c r="D102" s="656">
        <v>0</v>
      </c>
      <c r="E102" s="656">
        <v>0</v>
      </c>
      <c r="F102" s="656"/>
      <c r="G102" s="666" t="str">
        <f t="shared" si="17"/>
        <v>n/a</v>
      </c>
    </row>
    <row r="103" spans="2:7" s="652" customFormat="1">
      <c r="B103" s="672"/>
      <c r="D103" s="656"/>
      <c r="E103" s="656"/>
      <c r="F103" s="656"/>
      <c r="G103" s="666"/>
    </row>
    <row r="104" spans="2:7" s="652" customFormat="1">
      <c r="B104" s="672"/>
      <c r="D104" s="656"/>
      <c r="E104" s="656"/>
      <c r="F104" s="656"/>
      <c r="G104" s="663"/>
    </row>
    <row r="105" spans="2:7" s="652" customFormat="1">
      <c r="B105" s="672"/>
      <c r="D105" s="656"/>
      <c r="E105" s="656"/>
      <c r="F105" s="656"/>
      <c r="G105" s="663"/>
    </row>
    <row r="106" spans="2:7" s="652" customFormat="1">
      <c r="B106" s="672"/>
      <c r="D106" s="656"/>
      <c r="E106" s="656"/>
      <c r="F106" s="656"/>
      <c r="G106" s="663"/>
    </row>
    <row r="107" spans="2:7" s="652" customFormat="1">
      <c r="B107" s="672"/>
      <c r="D107" s="656"/>
      <c r="E107" s="656"/>
      <c r="F107" s="656"/>
      <c r="G107" s="663"/>
    </row>
    <row r="108" spans="2:7" s="652" customFormat="1">
      <c r="B108" s="672"/>
      <c r="D108" s="656"/>
      <c r="E108" s="656"/>
      <c r="F108" s="656"/>
      <c r="G108" s="663"/>
    </row>
    <row r="109" spans="2:7" s="652" customFormat="1">
      <c r="B109" s="672"/>
      <c r="D109" s="656"/>
      <c r="E109" s="656"/>
      <c r="F109" s="656"/>
      <c r="G109" s="663"/>
    </row>
    <row r="110" spans="2:7" s="652" customFormat="1">
      <c r="B110" s="672"/>
      <c r="D110" s="656"/>
      <c r="E110" s="656"/>
      <c r="F110" s="656"/>
      <c r="G110" s="663"/>
    </row>
    <row r="111" spans="2:7" s="652" customFormat="1">
      <c r="B111" s="672"/>
      <c r="D111" s="656"/>
      <c r="E111" s="656"/>
      <c r="F111" s="656"/>
      <c r="G111" s="663"/>
    </row>
    <row r="112" spans="2:7" s="652" customFormat="1">
      <c r="B112" s="672"/>
      <c r="D112" s="656"/>
      <c r="E112" s="656"/>
      <c r="F112" s="656"/>
      <c r="G112" s="663"/>
    </row>
    <row r="113" spans="2:2" s="652" customFormat="1">
      <c r="B113" s="672"/>
    </row>
    <row r="114" spans="2:2" s="652" customFormat="1">
      <c r="B114" s="672"/>
    </row>
    <row r="115" spans="2:2" s="652" customFormat="1">
      <c r="B115" s="672"/>
    </row>
    <row r="116" spans="2:2" s="652" customFormat="1">
      <c r="B116" s="672"/>
    </row>
    <row r="117" spans="2:2" s="652" customFormat="1">
      <c r="B117" s="672"/>
    </row>
    <row r="118" spans="2:2" s="652" customFormat="1">
      <c r="B118" s="672"/>
    </row>
    <row r="119" spans="2:2" s="652" customFormat="1">
      <c r="B119" s="672"/>
    </row>
    <row r="120" spans="2:2" s="652" customFormat="1">
      <c r="B120" s="672"/>
    </row>
    <row r="121" spans="2:2" s="652" customFormat="1">
      <c r="B121" s="672"/>
    </row>
    <row r="122" spans="2:2" s="652" customFormat="1">
      <c r="B122" s="672"/>
    </row>
    <row r="123" spans="2:2" s="652" customFormat="1">
      <c r="B123" s="672"/>
    </row>
    <row r="124" spans="2:2" s="652" customFormat="1">
      <c r="B124" s="672"/>
    </row>
    <row r="125" spans="2:2" s="652" customFormat="1">
      <c r="B125" s="672"/>
    </row>
    <row r="126" spans="2:2" s="652" customFormat="1">
      <c r="B126" s="672"/>
    </row>
    <row r="127" spans="2:2" s="652" customFormat="1">
      <c r="B127" s="672"/>
    </row>
  </sheetData>
  <mergeCells count="1">
    <mergeCell ref="C1:G1"/>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pageSetUpPr fitToPage="1"/>
  </sheetPr>
  <dimension ref="A1:S211"/>
  <sheetViews>
    <sheetView topLeftCell="A90" zoomScale="80" zoomScaleNormal="80" workbookViewId="0">
      <selection activeCell="C107" sqref="C107"/>
    </sheetView>
  </sheetViews>
  <sheetFormatPr defaultColWidth="8.88671875" defaultRowHeight="15"/>
  <cols>
    <col min="1" max="1" width="38.33203125" style="315" customWidth="1"/>
    <col min="2" max="2" width="18.77734375" style="315" customWidth="1"/>
    <col min="3" max="3" width="17.33203125" style="315" customWidth="1"/>
    <col min="4" max="4" width="18.109375" style="315" customWidth="1"/>
    <col min="5" max="5" width="20.6640625" style="315" customWidth="1"/>
    <col min="6" max="6" width="19.109375" style="315" customWidth="1"/>
    <col min="7" max="7" width="26.88671875" style="315" customWidth="1"/>
    <col min="8" max="8" width="17.88671875" style="320" customWidth="1"/>
    <col min="9" max="9" width="8.88671875" style="315"/>
    <col min="10" max="10" width="2.109375" style="315" customWidth="1"/>
    <col min="11" max="11" width="9.6640625" style="320" customWidth="1"/>
    <col min="12" max="12" width="2.88671875" style="320" customWidth="1"/>
    <col min="13" max="13" width="9.77734375" style="320" customWidth="1"/>
    <col min="14" max="14" width="8.44140625" style="320" customWidth="1"/>
    <col min="15" max="15" width="15.109375" style="315" customWidth="1"/>
    <col min="16" max="256" width="8.88671875" style="315"/>
    <col min="257" max="257" width="38.33203125" style="315" customWidth="1"/>
    <col min="258" max="258" width="18.77734375" style="315" customWidth="1"/>
    <col min="259" max="259" width="17.33203125" style="315" customWidth="1"/>
    <col min="260" max="260" width="18.109375" style="315" customWidth="1"/>
    <col min="261" max="262" width="19.109375" style="315" customWidth="1"/>
    <col min="263" max="263" width="18.5546875" style="315" customWidth="1"/>
    <col min="264" max="264" width="12.33203125" style="315" customWidth="1"/>
    <col min="265" max="265" width="8.88671875" style="315"/>
    <col min="266" max="266" width="2.109375" style="315" customWidth="1"/>
    <col min="267" max="267" width="9.6640625" style="315" customWidth="1"/>
    <col min="268" max="268" width="2.88671875" style="315" customWidth="1"/>
    <col min="269" max="269" width="9.77734375" style="315" customWidth="1"/>
    <col min="270" max="270" width="8.44140625" style="315" customWidth="1"/>
    <col min="271" max="271" width="15.109375" style="315" customWidth="1"/>
    <col min="272" max="512" width="8.88671875" style="315"/>
    <col min="513" max="513" width="38.33203125" style="315" customWidth="1"/>
    <col min="514" max="514" width="18.77734375" style="315" customWidth="1"/>
    <col min="515" max="515" width="17.33203125" style="315" customWidth="1"/>
    <col min="516" max="516" width="18.109375" style="315" customWidth="1"/>
    <col min="517" max="518" width="19.109375" style="315" customWidth="1"/>
    <col min="519" max="519" width="18.5546875" style="315" customWidth="1"/>
    <col min="520" max="520" width="12.33203125" style="315" customWidth="1"/>
    <col min="521" max="521" width="8.88671875" style="315"/>
    <col min="522" max="522" width="2.109375" style="315" customWidth="1"/>
    <col min="523" max="523" width="9.6640625" style="315" customWidth="1"/>
    <col min="524" max="524" width="2.88671875" style="315" customWidth="1"/>
    <col min="525" max="525" width="9.77734375" style="315" customWidth="1"/>
    <col min="526" max="526" width="8.44140625" style="315" customWidth="1"/>
    <col min="527" max="527" width="15.109375" style="315" customWidth="1"/>
    <col min="528" max="768" width="8.88671875" style="315"/>
    <col min="769" max="769" width="38.33203125" style="315" customWidth="1"/>
    <col min="770" max="770" width="18.77734375" style="315" customWidth="1"/>
    <col min="771" max="771" width="17.33203125" style="315" customWidth="1"/>
    <col min="772" max="772" width="18.109375" style="315" customWidth="1"/>
    <col min="773" max="774" width="19.109375" style="315" customWidth="1"/>
    <col min="775" max="775" width="18.5546875" style="315" customWidth="1"/>
    <col min="776" max="776" width="12.33203125" style="315" customWidth="1"/>
    <col min="777" max="777" width="8.88671875" style="315"/>
    <col min="778" max="778" width="2.109375" style="315" customWidth="1"/>
    <col min="779" max="779" width="9.6640625" style="315" customWidth="1"/>
    <col min="780" max="780" width="2.88671875" style="315" customWidth="1"/>
    <col min="781" max="781" width="9.77734375" style="315" customWidth="1"/>
    <col min="782" max="782" width="8.44140625" style="315" customWidth="1"/>
    <col min="783" max="783" width="15.109375" style="315" customWidth="1"/>
    <col min="784" max="1024" width="8.88671875" style="315"/>
    <col min="1025" max="1025" width="38.33203125" style="315" customWidth="1"/>
    <col min="1026" max="1026" width="18.77734375" style="315" customWidth="1"/>
    <col min="1027" max="1027" width="17.33203125" style="315" customWidth="1"/>
    <col min="1028" max="1028" width="18.109375" style="315" customWidth="1"/>
    <col min="1029" max="1030" width="19.109375" style="315" customWidth="1"/>
    <col min="1031" max="1031" width="18.5546875" style="315" customWidth="1"/>
    <col min="1032" max="1032" width="12.33203125" style="315" customWidth="1"/>
    <col min="1033" max="1033" width="8.88671875" style="315"/>
    <col min="1034" max="1034" width="2.109375" style="315" customWidth="1"/>
    <col min="1035" max="1035" width="9.6640625" style="315" customWidth="1"/>
    <col min="1036" max="1036" width="2.88671875" style="315" customWidth="1"/>
    <col min="1037" max="1037" width="9.77734375" style="315" customWidth="1"/>
    <col min="1038" max="1038" width="8.44140625" style="315" customWidth="1"/>
    <col min="1039" max="1039" width="15.109375" style="315" customWidth="1"/>
    <col min="1040" max="1280" width="8.88671875" style="315"/>
    <col min="1281" max="1281" width="38.33203125" style="315" customWidth="1"/>
    <col min="1282" max="1282" width="18.77734375" style="315" customWidth="1"/>
    <col min="1283" max="1283" width="17.33203125" style="315" customWidth="1"/>
    <col min="1284" max="1284" width="18.109375" style="315" customWidth="1"/>
    <col min="1285" max="1286" width="19.109375" style="315" customWidth="1"/>
    <col min="1287" max="1287" width="18.5546875" style="315" customWidth="1"/>
    <col min="1288" max="1288" width="12.33203125" style="315" customWidth="1"/>
    <col min="1289" max="1289" width="8.88671875" style="315"/>
    <col min="1290" max="1290" width="2.109375" style="315" customWidth="1"/>
    <col min="1291" max="1291" width="9.6640625" style="315" customWidth="1"/>
    <col min="1292" max="1292" width="2.88671875" style="315" customWidth="1"/>
    <col min="1293" max="1293" width="9.77734375" style="315" customWidth="1"/>
    <col min="1294" max="1294" width="8.44140625" style="315" customWidth="1"/>
    <col min="1295" max="1295" width="15.109375" style="315" customWidth="1"/>
    <col min="1296" max="1536" width="8.88671875" style="315"/>
    <col min="1537" max="1537" width="38.33203125" style="315" customWidth="1"/>
    <col min="1538" max="1538" width="18.77734375" style="315" customWidth="1"/>
    <col min="1539" max="1539" width="17.33203125" style="315" customWidth="1"/>
    <col min="1540" max="1540" width="18.109375" style="315" customWidth="1"/>
    <col min="1541" max="1542" width="19.109375" style="315" customWidth="1"/>
    <col min="1543" max="1543" width="18.5546875" style="315" customWidth="1"/>
    <col min="1544" max="1544" width="12.33203125" style="315" customWidth="1"/>
    <col min="1545" max="1545" width="8.88671875" style="315"/>
    <col min="1546" max="1546" width="2.109375" style="315" customWidth="1"/>
    <col min="1547" max="1547" width="9.6640625" style="315" customWidth="1"/>
    <col min="1548" max="1548" width="2.88671875" style="315" customWidth="1"/>
    <col min="1549" max="1549" width="9.77734375" style="315" customWidth="1"/>
    <col min="1550" max="1550" width="8.44140625" style="315" customWidth="1"/>
    <col min="1551" max="1551" width="15.109375" style="315" customWidth="1"/>
    <col min="1552" max="1792" width="8.88671875" style="315"/>
    <col min="1793" max="1793" width="38.33203125" style="315" customWidth="1"/>
    <col min="1794" max="1794" width="18.77734375" style="315" customWidth="1"/>
    <col min="1795" max="1795" width="17.33203125" style="315" customWidth="1"/>
    <col min="1796" max="1796" width="18.109375" style="315" customWidth="1"/>
    <col min="1797" max="1798" width="19.109375" style="315" customWidth="1"/>
    <col min="1799" max="1799" width="18.5546875" style="315" customWidth="1"/>
    <col min="1800" max="1800" width="12.33203125" style="315" customWidth="1"/>
    <col min="1801" max="1801" width="8.88671875" style="315"/>
    <col min="1802" max="1802" width="2.109375" style="315" customWidth="1"/>
    <col min="1803" max="1803" width="9.6640625" style="315" customWidth="1"/>
    <col min="1804" max="1804" width="2.88671875" style="315" customWidth="1"/>
    <col min="1805" max="1805" width="9.77734375" style="315" customWidth="1"/>
    <col min="1806" max="1806" width="8.44140625" style="315" customWidth="1"/>
    <col min="1807" max="1807" width="15.109375" style="315" customWidth="1"/>
    <col min="1808" max="2048" width="8.88671875" style="315"/>
    <col min="2049" max="2049" width="38.33203125" style="315" customWidth="1"/>
    <col min="2050" max="2050" width="18.77734375" style="315" customWidth="1"/>
    <col min="2051" max="2051" width="17.33203125" style="315" customWidth="1"/>
    <col min="2052" max="2052" width="18.109375" style="315" customWidth="1"/>
    <col min="2053" max="2054" width="19.109375" style="315" customWidth="1"/>
    <col min="2055" max="2055" width="18.5546875" style="315" customWidth="1"/>
    <col min="2056" max="2056" width="12.33203125" style="315" customWidth="1"/>
    <col min="2057" max="2057" width="8.88671875" style="315"/>
    <col min="2058" max="2058" width="2.109375" style="315" customWidth="1"/>
    <col min="2059" max="2059" width="9.6640625" style="315" customWidth="1"/>
    <col min="2060" max="2060" width="2.88671875" style="315" customWidth="1"/>
    <col min="2061" max="2061" width="9.77734375" style="315" customWidth="1"/>
    <col min="2062" max="2062" width="8.44140625" style="315" customWidth="1"/>
    <col min="2063" max="2063" width="15.109375" style="315" customWidth="1"/>
    <col min="2064" max="2304" width="8.88671875" style="315"/>
    <col min="2305" max="2305" width="38.33203125" style="315" customWidth="1"/>
    <col min="2306" max="2306" width="18.77734375" style="315" customWidth="1"/>
    <col min="2307" max="2307" width="17.33203125" style="315" customWidth="1"/>
    <col min="2308" max="2308" width="18.109375" style="315" customWidth="1"/>
    <col min="2309" max="2310" width="19.109375" style="315" customWidth="1"/>
    <col min="2311" max="2311" width="18.5546875" style="315" customWidth="1"/>
    <col min="2312" max="2312" width="12.33203125" style="315" customWidth="1"/>
    <col min="2313" max="2313" width="8.88671875" style="315"/>
    <col min="2314" max="2314" width="2.109375" style="315" customWidth="1"/>
    <col min="2315" max="2315" width="9.6640625" style="315" customWidth="1"/>
    <col min="2316" max="2316" width="2.88671875" style="315" customWidth="1"/>
    <col min="2317" max="2317" width="9.77734375" style="315" customWidth="1"/>
    <col min="2318" max="2318" width="8.44140625" style="315" customWidth="1"/>
    <col min="2319" max="2319" width="15.109375" style="315" customWidth="1"/>
    <col min="2320" max="2560" width="8.88671875" style="315"/>
    <col min="2561" max="2561" width="38.33203125" style="315" customWidth="1"/>
    <col min="2562" max="2562" width="18.77734375" style="315" customWidth="1"/>
    <col min="2563" max="2563" width="17.33203125" style="315" customWidth="1"/>
    <col min="2564" max="2564" width="18.109375" style="315" customWidth="1"/>
    <col min="2565" max="2566" width="19.109375" style="315" customWidth="1"/>
    <col min="2567" max="2567" width="18.5546875" style="315" customWidth="1"/>
    <col min="2568" max="2568" width="12.33203125" style="315" customWidth="1"/>
    <col min="2569" max="2569" width="8.88671875" style="315"/>
    <col min="2570" max="2570" width="2.109375" style="315" customWidth="1"/>
    <col min="2571" max="2571" width="9.6640625" style="315" customWidth="1"/>
    <col min="2572" max="2572" width="2.88671875" style="315" customWidth="1"/>
    <col min="2573" max="2573" width="9.77734375" style="315" customWidth="1"/>
    <col min="2574" max="2574" width="8.44140625" style="315" customWidth="1"/>
    <col min="2575" max="2575" width="15.109375" style="315" customWidth="1"/>
    <col min="2576" max="2816" width="8.88671875" style="315"/>
    <col min="2817" max="2817" width="38.33203125" style="315" customWidth="1"/>
    <col min="2818" max="2818" width="18.77734375" style="315" customWidth="1"/>
    <col min="2819" max="2819" width="17.33203125" style="315" customWidth="1"/>
    <col min="2820" max="2820" width="18.109375" style="315" customWidth="1"/>
    <col min="2821" max="2822" width="19.109375" style="315" customWidth="1"/>
    <col min="2823" max="2823" width="18.5546875" style="315" customWidth="1"/>
    <col min="2824" max="2824" width="12.33203125" style="315" customWidth="1"/>
    <col min="2825" max="2825" width="8.88671875" style="315"/>
    <col min="2826" max="2826" width="2.109375" style="315" customWidth="1"/>
    <col min="2827" max="2827" width="9.6640625" style="315" customWidth="1"/>
    <col min="2828" max="2828" width="2.88671875" style="315" customWidth="1"/>
    <col min="2829" max="2829" width="9.77734375" style="315" customWidth="1"/>
    <col min="2830" max="2830" width="8.44140625" style="315" customWidth="1"/>
    <col min="2831" max="2831" width="15.109375" style="315" customWidth="1"/>
    <col min="2832" max="3072" width="8.88671875" style="315"/>
    <col min="3073" max="3073" width="38.33203125" style="315" customWidth="1"/>
    <col min="3074" max="3074" width="18.77734375" style="315" customWidth="1"/>
    <col min="3075" max="3075" width="17.33203125" style="315" customWidth="1"/>
    <col min="3076" max="3076" width="18.109375" style="315" customWidth="1"/>
    <col min="3077" max="3078" width="19.109375" style="315" customWidth="1"/>
    <col min="3079" max="3079" width="18.5546875" style="315" customWidth="1"/>
    <col min="3080" max="3080" width="12.33203125" style="315" customWidth="1"/>
    <col min="3081" max="3081" width="8.88671875" style="315"/>
    <col min="3082" max="3082" width="2.109375" style="315" customWidth="1"/>
    <col min="3083" max="3083" width="9.6640625" style="315" customWidth="1"/>
    <col min="3084" max="3084" width="2.88671875" style="315" customWidth="1"/>
    <col min="3085" max="3085" width="9.77734375" style="315" customWidth="1"/>
    <col min="3086" max="3086" width="8.44140625" style="315" customWidth="1"/>
    <col min="3087" max="3087" width="15.109375" style="315" customWidth="1"/>
    <col min="3088" max="3328" width="8.88671875" style="315"/>
    <col min="3329" max="3329" width="38.33203125" style="315" customWidth="1"/>
    <col min="3330" max="3330" width="18.77734375" style="315" customWidth="1"/>
    <col min="3331" max="3331" width="17.33203125" style="315" customWidth="1"/>
    <col min="3332" max="3332" width="18.109375" style="315" customWidth="1"/>
    <col min="3333" max="3334" width="19.109375" style="315" customWidth="1"/>
    <col min="3335" max="3335" width="18.5546875" style="315" customWidth="1"/>
    <col min="3336" max="3336" width="12.33203125" style="315" customWidth="1"/>
    <col min="3337" max="3337" width="8.88671875" style="315"/>
    <col min="3338" max="3338" width="2.109375" style="315" customWidth="1"/>
    <col min="3339" max="3339" width="9.6640625" style="315" customWidth="1"/>
    <col min="3340" max="3340" width="2.88671875" style="315" customWidth="1"/>
    <col min="3341" max="3341" width="9.77734375" style="315" customWidth="1"/>
    <col min="3342" max="3342" width="8.44140625" style="315" customWidth="1"/>
    <col min="3343" max="3343" width="15.109375" style="315" customWidth="1"/>
    <col min="3344" max="3584" width="8.88671875" style="315"/>
    <col min="3585" max="3585" width="38.33203125" style="315" customWidth="1"/>
    <col min="3586" max="3586" width="18.77734375" style="315" customWidth="1"/>
    <col min="3587" max="3587" width="17.33203125" style="315" customWidth="1"/>
    <col min="3588" max="3588" width="18.109375" style="315" customWidth="1"/>
    <col min="3589" max="3590" width="19.109375" style="315" customWidth="1"/>
    <col min="3591" max="3591" width="18.5546875" style="315" customWidth="1"/>
    <col min="3592" max="3592" width="12.33203125" style="315" customWidth="1"/>
    <col min="3593" max="3593" width="8.88671875" style="315"/>
    <col min="3594" max="3594" width="2.109375" style="315" customWidth="1"/>
    <col min="3595" max="3595" width="9.6640625" style="315" customWidth="1"/>
    <col min="3596" max="3596" width="2.88671875" style="315" customWidth="1"/>
    <col min="3597" max="3597" width="9.77734375" style="315" customWidth="1"/>
    <col min="3598" max="3598" width="8.44140625" style="315" customWidth="1"/>
    <col min="3599" max="3599" width="15.109375" style="315" customWidth="1"/>
    <col min="3600" max="3840" width="8.88671875" style="315"/>
    <col min="3841" max="3841" width="38.33203125" style="315" customWidth="1"/>
    <col min="3842" max="3842" width="18.77734375" style="315" customWidth="1"/>
    <col min="3843" max="3843" width="17.33203125" style="315" customWidth="1"/>
    <col min="3844" max="3844" width="18.109375" style="315" customWidth="1"/>
    <col min="3845" max="3846" width="19.109375" style="315" customWidth="1"/>
    <col min="3847" max="3847" width="18.5546875" style="315" customWidth="1"/>
    <col min="3848" max="3848" width="12.33203125" style="315" customWidth="1"/>
    <col min="3849" max="3849" width="8.88671875" style="315"/>
    <col min="3850" max="3850" width="2.109375" style="315" customWidth="1"/>
    <col min="3851" max="3851" width="9.6640625" style="315" customWidth="1"/>
    <col min="3852" max="3852" width="2.88671875" style="315" customWidth="1"/>
    <col min="3853" max="3853" width="9.77734375" style="315" customWidth="1"/>
    <col min="3854" max="3854" width="8.44140625" style="315" customWidth="1"/>
    <col min="3855" max="3855" width="15.109375" style="315" customWidth="1"/>
    <col min="3856" max="4096" width="8.88671875" style="315"/>
    <col min="4097" max="4097" width="38.33203125" style="315" customWidth="1"/>
    <col min="4098" max="4098" width="18.77734375" style="315" customWidth="1"/>
    <col min="4099" max="4099" width="17.33203125" style="315" customWidth="1"/>
    <col min="4100" max="4100" width="18.109375" style="315" customWidth="1"/>
    <col min="4101" max="4102" width="19.109375" style="315" customWidth="1"/>
    <col min="4103" max="4103" width="18.5546875" style="315" customWidth="1"/>
    <col min="4104" max="4104" width="12.33203125" style="315" customWidth="1"/>
    <col min="4105" max="4105" width="8.88671875" style="315"/>
    <col min="4106" max="4106" width="2.109375" style="315" customWidth="1"/>
    <col min="4107" max="4107" width="9.6640625" style="315" customWidth="1"/>
    <col min="4108" max="4108" width="2.88671875" style="315" customWidth="1"/>
    <col min="4109" max="4109" width="9.77734375" style="315" customWidth="1"/>
    <col min="4110" max="4110" width="8.44140625" style="315" customWidth="1"/>
    <col min="4111" max="4111" width="15.109375" style="315" customWidth="1"/>
    <col min="4112" max="4352" width="8.88671875" style="315"/>
    <col min="4353" max="4353" width="38.33203125" style="315" customWidth="1"/>
    <col min="4354" max="4354" width="18.77734375" style="315" customWidth="1"/>
    <col min="4355" max="4355" width="17.33203125" style="315" customWidth="1"/>
    <col min="4356" max="4356" width="18.109375" style="315" customWidth="1"/>
    <col min="4357" max="4358" width="19.109375" style="315" customWidth="1"/>
    <col min="4359" max="4359" width="18.5546875" style="315" customWidth="1"/>
    <col min="4360" max="4360" width="12.33203125" style="315" customWidth="1"/>
    <col min="4361" max="4361" width="8.88671875" style="315"/>
    <col min="4362" max="4362" width="2.109375" style="315" customWidth="1"/>
    <col min="4363" max="4363" width="9.6640625" style="315" customWidth="1"/>
    <col min="4364" max="4364" width="2.88671875" style="315" customWidth="1"/>
    <col min="4365" max="4365" width="9.77734375" style="315" customWidth="1"/>
    <col min="4366" max="4366" width="8.44140625" style="315" customWidth="1"/>
    <col min="4367" max="4367" width="15.109375" style="315" customWidth="1"/>
    <col min="4368" max="4608" width="8.88671875" style="315"/>
    <col min="4609" max="4609" width="38.33203125" style="315" customWidth="1"/>
    <col min="4610" max="4610" width="18.77734375" style="315" customWidth="1"/>
    <col min="4611" max="4611" width="17.33203125" style="315" customWidth="1"/>
    <col min="4612" max="4612" width="18.109375" style="315" customWidth="1"/>
    <col min="4613" max="4614" width="19.109375" style="315" customWidth="1"/>
    <col min="4615" max="4615" width="18.5546875" style="315" customWidth="1"/>
    <col min="4616" max="4616" width="12.33203125" style="315" customWidth="1"/>
    <col min="4617" max="4617" width="8.88671875" style="315"/>
    <col min="4618" max="4618" width="2.109375" style="315" customWidth="1"/>
    <col min="4619" max="4619" width="9.6640625" style="315" customWidth="1"/>
    <col min="4620" max="4620" width="2.88671875" style="315" customWidth="1"/>
    <col min="4621" max="4621" width="9.77734375" style="315" customWidth="1"/>
    <col min="4622" max="4622" width="8.44140625" style="315" customWidth="1"/>
    <col min="4623" max="4623" width="15.109375" style="315" customWidth="1"/>
    <col min="4624" max="4864" width="8.88671875" style="315"/>
    <col min="4865" max="4865" width="38.33203125" style="315" customWidth="1"/>
    <col min="4866" max="4866" width="18.77734375" style="315" customWidth="1"/>
    <col min="4867" max="4867" width="17.33203125" style="315" customWidth="1"/>
    <col min="4868" max="4868" width="18.109375" style="315" customWidth="1"/>
    <col min="4869" max="4870" width="19.109375" style="315" customWidth="1"/>
    <col min="4871" max="4871" width="18.5546875" style="315" customWidth="1"/>
    <col min="4872" max="4872" width="12.33203125" style="315" customWidth="1"/>
    <col min="4873" max="4873" width="8.88671875" style="315"/>
    <col min="4874" max="4874" width="2.109375" style="315" customWidth="1"/>
    <col min="4875" max="4875" width="9.6640625" style="315" customWidth="1"/>
    <col min="4876" max="4876" width="2.88671875" style="315" customWidth="1"/>
    <col min="4877" max="4877" width="9.77734375" style="315" customWidth="1"/>
    <col min="4878" max="4878" width="8.44140625" style="315" customWidth="1"/>
    <col min="4879" max="4879" width="15.109375" style="315" customWidth="1"/>
    <col min="4880" max="5120" width="8.88671875" style="315"/>
    <col min="5121" max="5121" width="38.33203125" style="315" customWidth="1"/>
    <col min="5122" max="5122" width="18.77734375" style="315" customWidth="1"/>
    <col min="5123" max="5123" width="17.33203125" style="315" customWidth="1"/>
    <col min="5124" max="5124" width="18.109375" style="315" customWidth="1"/>
    <col min="5125" max="5126" width="19.109375" style="315" customWidth="1"/>
    <col min="5127" max="5127" width="18.5546875" style="315" customWidth="1"/>
    <col min="5128" max="5128" width="12.33203125" style="315" customWidth="1"/>
    <col min="5129" max="5129" width="8.88671875" style="315"/>
    <col min="5130" max="5130" width="2.109375" style="315" customWidth="1"/>
    <col min="5131" max="5131" width="9.6640625" style="315" customWidth="1"/>
    <col min="5132" max="5132" width="2.88671875" style="315" customWidth="1"/>
    <col min="5133" max="5133" width="9.77734375" style="315" customWidth="1"/>
    <col min="5134" max="5134" width="8.44140625" style="315" customWidth="1"/>
    <col min="5135" max="5135" width="15.109375" style="315" customWidth="1"/>
    <col min="5136" max="5376" width="8.88671875" style="315"/>
    <col min="5377" max="5377" width="38.33203125" style="315" customWidth="1"/>
    <col min="5378" max="5378" width="18.77734375" style="315" customWidth="1"/>
    <col min="5379" max="5379" width="17.33203125" style="315" customWidth="1"/>
    <col min="5380" max="5380" width="18.109375" style="315" customWidth="1"/>
    <col min="5381" max="5382" width="19.109375" style="315" customWidth="1"/>
    <col min="5383" max="5383" width="18.5546875" style="315" customWidth="1"/>
    <col min="5384" max="5384" width="12.33203125" style="315" customWidth="1"/>
    <col min="5385" max="5385" width="8.88671875" style="315"/>
    <col min="5386" max="5386" width="2.109375" style="315" customWidth="1"/>
    <col min="5387" max="5387" width="9.6640625" style="315" customWidth="1"/>
    <col min="5388" max="5388" width="2.88671875" style="315" customWidth="1"/>
    <col min="5389" max="5389" width="9.77734375" style="315" customWidth="1"/>
    <col min="5390" max="5390" width="8.44140625" style="315" customWidth="1"/>
    <col min="5391" max="5391" width="15.109375" style="315" customWidth="1"/>
    <col min="5392" max="5632" width="8.88671875" style="315"/>
    <col min="5633" max="5633" width="38.33203125" style="315" customWidth="1"/>
    <col min="5634" max="5634" width="18.77734375" style="315" customWidth="1"/>
    <col min="5635" max="5635" width="17.33203125" style="315" customWidth="1"/>
    <col min="5636" max="5636" width="18.109375" style="315" customWidth="1"/>
    <col min="5637" max="5638" width="19.109375" style="315" customWidth="1"/>
    <col min="5639" max="5639" width="18.5546875" style="315" customWidth="1"/>
    <col min="5640" max="5640" width="12.33203125" style="315" customWidth="1"/>
    <col min="5641" max="5641" width="8.88671875" style="315"/>
    <col min="5642" max="5642" width="2.109375" style="315" customWidth="1"/>
    <col min="5643" max="5643" width="9.6640625" style="315" customWidth="1"/>
    <col min="5644" max="5644" width="2.88671875" style="315" customWidth="1"/>
    <col min="5645" max="5645" width="9.77734375" style="315" customWidth="1"/>
    <col min="5646" max="5646" width="8.44140625" style="315" customWidth="1"/>
    <col min="5647" max="5647" width="15.109375" style="315" customWidth="1"/>
    <col min="5648" max="5888" width="8.88671875" style="315"/>
    <col min="5889" max="5889" width="38.33203125" style="315" customWidth="1"/>
    <col min="5890" max="5890" width="18.77734375" style="315" customWidth="1"/>
    <col min="5891" max="5891" width="17.33203125" style="315" customWidth="1"/>
    <col min="5892" max="5892" width="18.109375" style="315" customWidth="1"/>
    <col min="5893" max="5894" width="19.109375" style="315" customWidth="1"/>
    <col min="5895" max="5895" width="18.5546875" style="315" customWidth="1"/>
    <col min="5896" max="5896" width="12.33203125" style="315" customWidth="1"/>
    <col min="5897" max="5897" width="8.88671875" style="315"/>
    <col min="5898" max="5898" width="2.109375" style="315" customWidth="1"/>
    <col min="5899" max="5899" width="9.6640625" style="315" customWidth="1"/>
    <col min="5900" max="5900" width="2.88671875" style="315" customWidth="1"/>
    <col min="5901" max="5901" width="9.77734375" style="315" customWidth="1"/>
    <col min="5902" max="5902" width="8.44140625" style="315" customWidth="1"/>
    <col min="5903" max="5903" width="15.109375" style="315" customWidth="1"/>
    <col min="5904" max="6144" width="8.88671875" style="315"/>
    <col min="6145" max="6145" width="38.33203125" style="315" customWidth="1"/>
    <col min="6146" max="6146" width="18.77734375" style="315" customWidth="1"/>
    <col min="6147" max="6147" width="17.33203125" style="315" customWidth="1"/>
    <col min="6148" max="6148" width="18.109375" style="315" customWidth="1"/>
    <col min="6149" max="6150" width="19.109375" style="315" customWidth="1"/>
    <col min="6151" max="6151" width="18.5546875" style="315" customWidth="1"/>
    <col min="6152" max="6152" width="12.33203125" style="315" customWidth="1"/>
    <col min="6153" max="6153" width="8.88671875" style="315"/>
    <col min="6154" max="6154" width="2.109375" style="315" customWidth="1"/>
    <col min="6155" max="6155" width="9.6640625" style="315" customWidth="1"/>
    <col min="6156" max="6156" width="2.88671875" style="315" customWidth="1"/>
    <col min="6157" max="6157" width="9.77734375" style="315" customWidth="1"/>
    <col min="6158" max="6158" width="8.44140625" style="315" customWidth="1"/>
    <col min="6159" max="6159" width="15.109375" style="315" customWidth="1"/>
    <col min="6160" max="6400" width="8.88671875" style="315"/>
    <col min="6401" max="6401" width="38.33203125" style="315" customWidth="1"/>
    <col min="6402" max="6402" width="18.77734375" style="315" customWidth="1"/>
    <col min="6403" max="6403" width="17.33203125" style="315" customWidth="1"/>
    <col min="6404" max="6404" width="18.109375" style="315" customWidth="1"/>
    <col min="6405" max="6406" width="19.109375" style="315" customWidth="1"/>
    <col min="6407" max="6407" width="18.5546875" style="315" customWidth="1"/>
    <col min="6408" max="6408" width="12.33203125" style="315" customWidth="1"/>
    <col min="6409" max="6409" width="8.88671875" style="315"/>
    <col min="6410" max="6410" width="2.109375" style="315" customWidth="1"/>
    <col min="6411" max="6411" width="9.6640625" style="315" customWidth="1"/>
    <col min="6412" max="6412" width="2.88671875" style="315" customWidth="1"/>
    <col min="6413" max="6413" width="9.77734375" style="315" customWidth="1"/>
    <col min="6414" max="6414" width="8.44140625" style="315" customWidth="1"/>
    <col min="6415" max="6415" width="15.109375" style="315" customWidth="1"/>
    <col min="6416" max="6656" width="8.88671875" style="315"/>
    <col min="6657" max="6657" width="38.33203125" style="315" customWidth="1"/>
    <col min="6658" max="6658" width="18.77734375" style="315" customWidth="1"/>
    <col min="6659" max="6659" width="17.33203125" style="315" customWidth="1"/>
    <col min="6660" max="6660" width="18.109375" style="315" customWidth="1"/>
    <col min="6661" max="6662" width="19.109375" style="315" customWidth="1"/>
    <col min="6663" max="6663" width="18.5546875" style="315" customWidth="1"/>
    <col min="6664" max="6664" width="12.33203125" style="315" customWidth="1"/>
    <col min="6665" max="6665" width="8.88671875" style="315"/>
    <col min="6666" max="6666" width="2.109375" style="315" customWidth="1"/>
    <col min="6667" max="6667" width="9.6640625" style="315" customWidth="1"/>
    <col min="6668" max="6668" width="2.88671875" style="315" customWidth="1"/>
    <col min="6669" max="6669" width="9.77734375" style="315" customWidth="1"/>
    <col min="6670" max="6670" width="8.44140625" style="315" customWidth="1"/>
    <col min="6671" max="6671" width="15.109375" style="315" customWidth="1"/>
    <col min="6672" max="6912" width="8.88671875" style="315"/>
    <col min="6913" max="6913" width="38.33203125" style="315" customWidth="1"/>
    <col min="6914" max="6914" width="18.77734375" style="315" customWidth="1"/>
    <col min="6915" max="6915" width="17.33203125" style="315" customWidth="1"/>
    <col min="6916" max="6916" width="18.109375" style="315" customWidth="1"/>
    <col min="6917" max="6918" width="19.109375" style="315" customWidth="1"/>
    <col min="6919" max="6919" width="18.5546875" style="315" customWidth="1"/>
    <col min="6920" max="6920" width="12.33203125" style="315" customWidth="1"/>
    <col min="6921" max="6921" width="8.88671875" style="315"/>
    <col min="6922" max="6922" width="2.109375" style="315" customWidth="1"/>
    <col min="6923" max="6923" width="9.6640625" style="315" customWidth="1"/>
    <col min="6924" max="6924" width="2.88671875" style="315" customWidth="1"/>
    <col min="6925" max="6925" width="9.77734375" style="315" customWidth="1"/>
    <col min="6926" max="6926" width="8.44140625" style="315" customWidth="1"/>
    <col min="6927" max="6927" width="15.109375" style="315" customWidth="1"/>
    <col min="6928" max="7168" width="8.88671875" style="315"/>
    <col min="7169" max="7169" width="38.33203125" style="315" customWidth="1"/>
    <col min="7170" max="7170" width="18.77734375" style="315" customWidth="1"/>
    <col min="7171" max="7171" width="17.33203125" style="315" customWidth="1"/>
    <col min="7172" max="7172" width="18.109375" style="315" customWidth="1"/>
    <col min="7173" max="7174" width="19.109375" style="315" customWidth="1"/>
    <col min="7175" max="7175" width="18.5546875" style="315" customWidth="1"/>
    <col min="7176" max="7176" width="12.33203125" style="315" customWidth="1"/>
    <col min="7177" max="7177" width="8.88671875" style="315"/>
    <col min="7178" max="7178" width="2.109375" style="315" customWidth="1"/>
    <col min="7179" max="7179" width="9.6640625" style="315" customWidth="1"/>
    <col min="7180" max="7180" width="2.88671875" style="315" customWidth="1"/>
    <col min="7181" max="7181" width="9.77734375" style="315" customWidth="1"/>
    <col min="7182" max="7182" width="8.44140625" style="315" customWidth="1"/>
    <col min="7183" max="7183" width="15.109375" style="315" customWidth="1"/>
    <col min="7184" max="7424" width="8.88671875" style="315"/>
    <col min="7425" max="7425" width="38.33203125" style="315" customWidth="1"/>
    <col min="7426" max="7426" width="18.77734375" style="315" customWidth="1"/>
    <col min="7427" max="7427" width="17.33203125" style="315" customWidth="1"/>
    <col min="7428" max="7428" width="18.109375" style="315" customWidth="1"/>
    <col min="7429" max="7430" width="19.109375" style="315" customWidth="1"/>
    <col min="7431" max="7431" width="18.5546875" style="315" customWidth="1"/>
    <col min="7432" max="7432" width="12.33203125" style="315" customWidth="1"/>
    <col min="7433" max="7433" width="8.88671875" style="315"/>
    <col min="7434" max="7434" width="2.109375" style="315" customWidth="1"/>
    <col min="7435" max="7435" width="9.6640625" style="315" customWidth="1"/>
    <col min="7436" max="7436" width="2.88671875" style="315" customWidth="1"/>
    <col min="7437" max="7437" width="9.77734375" style="315" customWidth="1"/>
    <col min="7438" max="7438" width="8.44140625" style="315" customWidth="1"/>
    <col min="7439" max="7439" width="15.109375" style="315" customWidth="1"/>
    <col min="7440" max="7680" width="8.88671875" style="315"/>
    <col min="7681" max="7681" width="38.33203125" style="315" customWidth="1"/>
    <col min="7682" max="7682" width="18.77734375" style="315" customWidth="1"/>
    <col min="7683" max="7683" width="17.33203125" style="315" customWidth="1"/>
    <col min="7684" max="7684" width="18.109375" style="315" customWidth="1"/>
    <col min="7685" max="7686" width="19.109375" style="315" customWidth="1"/>
    <col min="7687" max="7687" width="18.5546875" style="315" customWidth="1"/>
    <col min="7688" max="7688" width="12.33203125" style="315" customWidth="1"/>
    <col min="7689" max="7689" width="8.88671875" style="315"/>
    <col min="7690" max="7690" width="2.109375" style="315" customWidth="1"/>
    <col min="7691" max="7691" width="9.6640625" style="315" customWidth="1"/>
    <col min="7692" max="7692" width="2.88671875" style="315" customWidth="1"/>
    <col min="7693" max="7693" width="9.77734375" style="315" customWidth="1"/>
    <col min="7694" max="7694" width="8.44140625" style="315" customWidth="1"/>
    <col min="7695" max="7695" width="15.109375" style="315" customWidth="1"/>
    <col min="7696" max="7936" width="8.88671875" style="315"/>
    <col min="7937" max="7937" width="38.33203125" style="315" customWidth="1"/>
    <col min="7938" max="7938" width="18.77734375" style="315" customWidth="1"/>
    <col min="7939" max="7939" width="17.33203125" style="315" customWidth="1"/>
    <col min="7940" max="7940" width="18.109375" style="315" customWidth="1"/>
    <col min="7941" max="7942" width="19.109375" style="315" customWidth="1"/>
    <col min="7943" max="7943" width="18.5546875" style="315" customWidth="1"/>
    <col min="7944" max="7944" width="12.33203125" style="315" customWidth="1"/>
    <col min="7945" max="7945" width="8.88671875" style="315"/>
    <col min="7946" max="7946" width="2.109375" style="315" customWidth="1"/>
    <col min="7947" max="7947" width="9.6640625" style="315" customWidth="1"/>
    <col min="7948" max="7948" width="2.88671875" style="315" customWidth="1"/>
    <col min="7949" max="7949" width="9.77734375" style="315" customWidth="1"/>
    <col min="7950" max="7950" width="8.44140625" style="315" customWidth="1"/>
    <col min="7951" max="7951" width="15.109375" style="315" customWidth="1"/>
    <col min="7952" max="8192" width="8.88671875" style="315"/>
    <col min="8193" max="8193" width="38.33203125" style="315" customWidth="1"/>
    <col min="8194" max="8194" width="18.77734375" style="315" customWidth="1"/>
    <col min="8195" max="8195" width="17.33203125" style="315" customWidth="1"/>
    <col min="8196" max="8196" width="18.109375" style="315" customWidth="1"/>
    <col min="8197" max="8198" width="19.109375" style="315" customWidth="1"/>
    <col min="8199" max="8199" width="18.5546875" style="315" customWidth="1"/>
    <col min="8200" max="8200" width="12.33203125" style="315" customWidth="1"/>
    <col min="8201" max="8201" width="8.88671875" style="315"/>
    <col min="8202" max="8202" width="2.109375" style="315" customWidth="1"/>
    <col min="8203" max="8203" width="9.6640625" style="315" customWidth="1"/>
    <col min="8204" max="8204" width="2.88671875" style="315" customWidth="1"/>
    <col min="8205" max="8205" width="9.77734375" style="315" customWidth="1"/>
    <col min="8206" max="8206" width="8.44140625" style="315" customWidth="1"/>
    <col min="8207" max="8207" width="15.109375" style="315" customWidth="1"/>
    <col min="8208" max="8448" width="8.88671875" style="315"/>
    <col min="8449" max="8449" width="38.33203125" style="315" customWidth="1"/>
    <col min="8450" max="8450" width="18.77734375" style="315" customWidth="1"/>
    <col min="8451" max="8451" width="17.33203125" style="315" customWidth="1"/>
    <col min="8452" max="8452" width="18.109375" style="315" customWidth="1"/>
    <col min="8453" max="8454" width="19.109375" style="315" customWidth="1"/>
    <col min="8455" max="8455" width="18.5546875" style="315" customWidth="1"/>
    <col min="8456" max="8456" width="12.33203125" style="315" customWidth="1"/>
    <col min="8457" max="8457" width="8.88671875" style="315"/>
    <col min="8458" max="8458" width="2.109375" style="315" customWidth="1"/>
    <col min="8459" max="8459" width="9.6640625" style="315" customWidth="1"/>
    <col min="8460" max="8460" width="2.88671875" style="315" customWidth="1"/>
    <col min="8461" max="8461" width="9.77734375" style="315" customWidth="1"/>
    <col min="8462" max="8462" width="8.44140625" style="315" customWidth="1"/>
    <col min="8463" max="8463" width="15.109375" style="315" customWidth="1"/>
    <col min="8464" max="8704" width="8.88671875" style="315"/>
    <col min="8705" max="8705" width="38.33203125" style="315" customWidth="1"/>
    <col min="8706" max="8706" width="18.77734375" style="315" customWidth="1"/>
    <col min="8707" max="8707" width="17.33203125" style="315" customWidth="1"/>
    <col min="8708" max="8708" width="18.109375" style="315" customWidth="1"/>
    <col min="8709" max="8710" width="19.109375" style="315" customWidth="1"/>
    <col min="8711" max="8711" width="18.5546875" style="315" customWidth="1"/>
    <col min="8712" max="8712" width="12.33203125" style="315" customWidth="1"/>
    <col min="8713" max="8713" width="8.88671875" style="315"/>
    <col min="8714" max="8714" width="2.109375" style="315" customWidth="1"/>
    <col min="8715" max="8715" width="9.6640625" style="315" customWidth="1"/>
    <col min="8716" max="8716" width="2.88671875" style="315" customWidth="1"/>
    <col min="8717" max="8717" width="9.77734375" style="315" customWidth="1"/>
    <col min="8718" max="8718" width="8.44140625" style="315" customWidth="1"/>
    <col min="8719" max="8719" width="15.109375" style="315" customWidth="1"/>
    <col min="8720" max="8960" width="8.88671875" style="315"/>
    <col min="8961" max="8961" width="38.33203125" style="315" customWidth="1"/>
    <col min="8962" max="8962" width="18.77734375" style="315" customWidth="1"/>
    <col min="8963" max="8963" width="17.33203125" style="315" customWidth="1"/>
    <col min="8964" max="8964" width="18.109375" style="315" customWidth="1"/>
    <col min="8965" max="8966" width="19.109375" style="315" customWidth="1"/>
    <col min="8967" max="8967" width="18.5546875" style="315" customWidth="1"/>
    <col min="8968" max="8968" width="12.33203125" style="315" customWidth="1"/>
    <col min="8969" max="8969" width="8.88671875" style="315"/>
    <col min="8970" max="8970" width="2.109375" style="315" customWidth="1"/>
    <col min="8971" max="8971" width="9.6640625" style="315" customWidth="1"/>
    <col min="8972" max="8972" width="2.88671875" style="315" customWidth="1"/>
    <col min="8973" max="8973" width="9.77734375" style="315" customWidth="1"/>
    <col min="8974" max="8974" width="8.44140625" style="315" customWidth="1"/>
    <col min="8975" max="8975" width="15.109375" style="315" customWidth="1"/>
    <col min="8976" max="9216" width="8.88671875" style="315"/>
    <col min="9217" max="9217" width="38.33203125" style="315" customWidth="1"/>
    <col min="9218" max="9218" width="18.77734375" style="315" customWidth="1"/>
    <col min="9219" max="9219" width="17.33203125" style="315" customWidth="1"/>
    <col min="9220" max="9220" width="18.109375" style="315" customWidth="1"/>
    <col min="9221" max="9222" width="19.109375" style="315" customWidth="1"/>
    <col min="9223" max="9223" width="18.5546875" style="315" customWidth="1"/>
    <col min="9224" max="9224" width="12.33203125" style="315" customWidth="1"/>
    <col min="9225" max="9225" width="8.88671875" style="315"/>
    <col min="9226" max="9226" width="2.109375" style="315" customWidth="1"/>
    <col min="9227" max="9227" width="9.6640625" style="315" customWidth="1"/>
    <col min="9228" max="9228" width="2.88671875" style="315" customWidth="1"/>
    <col min="9229" max="9229" width="9.77734375" style="315" customWidth="1"/>
    <col min="9230" max="9230" width="8.44140625" style="315" customWidth="1"/>
    <col min="9231" max="9231" width="15.109375" style="315" customWidth="1"/>
    <col min="9232" max="9472" width="8.88671875" style="315"/>
    <col min="9473" max="9473" width="38.33203125" style="315" customWidth="1"/>
    <col min="9474" max="9474" width="18.77734375" style="315" customWidth="1"/>
    <col min="9475" max="9475" width="17.33203125" style="315" customWidth="1"/>
    <col min="9476" max="9476" width="18.109375" style="315" customWidth="1"/>
    <col min="9477" max="9478" width="19.109375" style="315" customWidth="1"/>
    <col min="9479" max="9479" width="18.5546875" style="315" customWidth="1"/>
    <col min="9480" max="9480" width="12.33203125" style="315" customWidth="1"/>
    <col min="9481" max="9481" width="8.88671875" style="315"/>
    <col min="9482" max="9482" width="2.109375" style="315" customWidth="1"/>
    <col min="9483" max="9483" width="9.6640625" style="315" customWidth="1"/>
    <col min="9484" max="9484" width="2.88671875" style="315" customWidth="1"/>
    <col min="9485" max="9485" width="9.77734375" style="315" customWidth="1"/>
    <col min="9486" max="9486" width="8.44140625" style="315" customWidth="1"/>
    <col min="9487" max="9487" width="15.109375" style="315" customWidth="1"/>
    <col min="9488" max="9728" width="8.88671875" style="315"/>
    <col min="9729" max="9729" width="38.33203125" style="315" customWidth="1"/>
    <col min="9730" max="9730" width="18.77734375" style="315" customWidth="1"/>
    <col min="9731" max="9731" width="17.33203125" style="315" customWidth="1"/>
    <col min="9732" max="9732" width="18.109375" style="315" customWidth="1"/>
    <col min="9733" max="9734" width="19.109375" style="315" customWidth="1"/>
    <col min="9735" max="9735" width="18.5546875" style="315" customWidth="1"/>
    <col min="9736" max="9736" width="12.33203125" style="315" customWidth="1"/>
    <col min="9737" max="9737" width="8.88671875" style="315"/>
    <col min="9738" max="9738" width="2.109375" style="315" customWidth="1"/>
    <col min="9739" max="9739" width="9.6640625" style="315" customWidth="1"/>
    <col min="9740" max="9740" width="2.88671875" style="315" customWidth="1"/>
    <col min="9741" max="9741" width="9.77734375" style="315" customWidth="1"/>
    <col min="9742" max="9742" width="8.44140625" style="315" customWidth="1"/>
    <col min="9743" max="9743" width="15.109375" style="315" customWidth="1"/>
    <col min="9744" max="9984" width="8.88671875" style="315"/>
    <col min="9985" max="9985" width="38.33203125" style="315" customWidth="1"/>
    <col min="9986" max="9986" width="18.77734375" style="315" customWidth="1"/>
    <col min="9987" max="9987" width="17.33203125" style="315" customWidth="1"/>
    <col min="9988" max="9988" width="18.109375" style="315" customWidth="1"/>
    <col min="9989" max="9990" width="19.109375" style="315" customWidth="1"/>
    <col min="9991" max="9991" width="18.5546875" style="315" customWidth="1"/>
    <col min="9992" max="9992" width="12.33203125" style="315" customWidth="1"/>
    <col min="9993" max="9993" width="8.88671875" style="315"/>
    <col min="9994" max="9994" width="2.109375" style="315" customWidth="1"/>
    <col min="9995" max="9995" width="9.6640625" style="315" customWidth="1"/>
    <col min="9996" max="9996" width="2.88671875" style="315" customWidth="1"/>
    <col min="9997" max="9997" width="9.77734375" style="315" customWidth="1"/>
    <col min="9998" max="9998" width="8.44140625" style="315" customWidth="1"/>
    <col min="9999" max="9999" width="15.109375" style="315" customWidth="1"/>
    <col min="10000" max="10240" width="8.88671875" style="315"/>
    <col min="10241" max="10241" width="38.33203125" style="315" customWidth="1"/>
    <col min="10242" max="10242" width="18.77734375" style="315" customWidth="1"/>
    <col min="10243" max="10243" width="17.33203125" style="315" customWidth="1"/>
    <col min="10244" max="10244" width="18.109375" style="315" customWidth="1"/>
    <col min="10245" max="10246" width="19.109375" style="315" customWidth="1"/>
    <col min="10247" max="10247" width="18.5546875" style="315" customWidth="1"/>
    <col min="10248" max="10248" width="12.33203125" style="315" customWidth="1"/>
    <col min="10249" max="10249" width="8.88671875" style="315"/>
    <col min="10250" max="10250" width="2.109375" style="315" customWidth="1"/>
    <col min="10251" max="10251" width="9.6640625" style="315" customWidth="1"/>
    <col min="10252" max="10252" width="2.88671875" style="315" customWidth="1"/>
    <col min="10253" max="10253" width="9.77734375" style="315" customWidth="1"/>
    <col min="10254" max="10254" width="8.44140625" style="315" customWidth="1"/>
    <col min="10255" max="10255" width="15.109375" style="315" customWidth="1"/>
    <col min="10256" max="10496" width="8.88671875" style="315"/>
    <col min="10497" max="10497" width="38.33203125" style="315" customWidth="1"/>
    <col min="10498" max="10498" width="18.77734375" style="315" customWidth="1"/>
    <col min="10499" max="10499" width="17.33203125" style="315" customWidth="1"/>
    <col min="10500" max="10500" width="18.109375" style="315" customWidth="1"/>
    <col min="10501" max="10502" width="19.109375" style="315" customWidth="1"/>
    <col min="10503" max="10503" width="18.5546875" style="315" customWidth="1"/>
    <col min="10504" max="10504" width="12.33203125" style="315" customWidth="1"/>
    <col min="10505" max="10505" width="8.88671875" style="315"/>
    <col min="10506" max="10506" width="2.109375" style="315" customWidth="1"/>
    <col min="10507" max="10507" width="9.6640625" style="315" customWidth="1"/>
    <col min="10508" max="10508" width="2.88671875" style="315" customWidth="1"/>
    <col min="10509" max="10509" width="9.77734375" style="315" customWidth="1"/>
    <col min="10510" max="10510" width="8.44140625" style="315" customWidth="1"/>
    <col min="10511" max="10511" width="15.109375" style="315" customWidth="1"/>
    <col min="10512" max="10752" width="8.88671875" style="315"/>
    <col min="10753" max="10753" width="38.33203125" style="315" customWidth="1"/>
    <col min="10754" max="10754" width="18.77734375" style="315" customWidth="1"/>
    <col min="10755" max="10755" width="17.33203125" style="315" customWidth="1"/>
    <col min="10756" max="10756" width="18.109375" style="315" customWidth="1"/>
    <col min="10757" max="10758" width="19.109375" style="315" customWidth="1"/>
    <col min="10759" max="10759" width="18.5546875" style="315" customWidth="1"/>
    <col min="10760" max="10760" width="12.33203125" style="315" customWidth="1"/>
    <col min="10761" max="10761" width="8.88671875" style="315"/>
    <col min="10762" max="10762" width="2.109375" style="315" customWidth="1"/>
    <col min="10763" max="10763" width="9.6640625" style="315" customWidth="1"/>
    <col min="10764" max="10764" width="2.88671875" style="315" customWidth="1"/>
    <col min="10765" max="10765" width="9.77734375" style="315" customWidth="1"/>
    <col min="10766" max="10766" width="8.44140625" style="315" customWidth="1"/>
    <col min="10767" max="10767" width="15.109375" style="315" customWidth="1"/>
    <col min="10768" max="11008" width="8.88671875" style="315"/>
    <col min="11009" max="11009" width="38.33203125" style="315" customWidth="1"/>
    <col min="11010" max="11010" width="18.77734375" style="315" customWidth="1"/>
    <col min="11011" max="11011" width="17.33203125" style="315" customWidth="1"/>
    <col min="11012" max="11012" width="18.109375" style="315" customWidth="1"/>
    <col min="11013" max="11014" width="19.109375" style="315" customWidth="1"/>
    <col min="11015" max="11015" width="18.5546875" style="315" customWidth="1"/>
    <col min="11016" max="11016" width="12.33203125" style="315" customWidth="1"/>
    <col min="11017" max="11017" width="8.88671875" style="315"/>
    <col min="11018" max="11018" width="2.109375" style="315" customWidth="1"/>
    <col min="11019" max="11019" width="9.6640625" style="315" customWidth="1"/>
    <col min="11020" max="11020" width="2.88671875" style="315" customWidth="1"/>
    <col min="11021" max="11021" width="9.77734375" style="315" customWidth="1"/>
    <col min="11022" max="11022" width="8.44140625" style="315" customWidth="1"/>
    <col min="11023" max="11023" width="15.109375" style="315" customWidth="1"/>
    <col min="11024" max="11264" width="8.88671875" style="315"/>
    <col min="11265" max="11265" width="38.33203125" style="315" customWidth="1"/>
    <col min="11266" max="11266" width="18.77734375" style="315" customWidth="1"/>
    <col min="11267" max="11267" width="17.33203125" style="315" customWidth="1"/>
    <col min="11268" max="11268" width="18.109375" style="315" customWidth="1"/>
    <col min="11269" max="11270" width="19.109375" style="315" customWidth="1"/>
    <col min="11271" max="11271" width="18.5546875" style="315" customWidth="1"/>
    <col min="11272" max="11272" width="12.33203125" style="315" customWidth="1"/>
    <col min="11273" max="11273" width="8.88671875" style="315"/>
    <col min="11274" max="11274" width="2.109375" style="315" customWidth="1"/>
    <col min="11275" max="11275" width="9.6640625" style="315" customWidth="1"/>
    <col min="11276" max="11276" width="2.88671875" style="315" customWidth="1"/>
    <col min="11277" max="11277" width="9.77734375" style="315" customWidth="1"/>
    <col min="11278" max="11278" width="8.44140625" style="315" customWidth="1"/>
    <col min="11279" max="11279" width="15.109375" style="315" customWidth="1"/>
    <col min="11280" max="11520" width="8.88671875" style="315"/>
    <col min="11521" max="11521" width="38.33203125" style="315" customWidth="1"/>
    <col min="11522" max="11522" width="18.77734375" style="315" customWidth="1"/>
    <col min="11523" max="11523" width="17.33203125" style="315" customWidth="1"/>
    <col min="11524" max="11524" width="18.109375" style="315" customWidth="1"/>
    <col min="11525" max="11526" width="19.109375" style="315" customWidth="1"/>
    <col min="11527" max="11527" width="18.5546875" style="315" customWidth="1"/>
    <col min="11528" max="11528" width="12.33203125" style="315" customWidth="1"/>
    <col min="11529" max="11529" width="8.88671875" style="315"/>
    <col min="11530" max="11530" width="2.109375" style="315" customWidth="1"/>
    <col min="11531" max="11531" width="9.6640625" style="315" customWidth="1"/>
    <col min="11532" max="11532" width="2.88671875" style="315" customWidth="1"/>
    <col min="11533" max="11533" width="9.77734375" style="315" customWidth="1"/>
    <col min="11534" max="11534" width="8.44140625" style="315" customWidth="1"/>
    <col min="11535" max="11535" width="15.109375" style="315" customWidth="1"/>
    <col min="11536" max="11776" width="8.88671875" style="315"/>
    <col min="11777" max="11777" width="38.33203125" style="315" customWidth="1"/>
    <col min="11778" max="11778" width="18.77734375" style="315" customWidth="1"/>
    <col min="11779" max="11779" width="17.33203125" style="315" customWidth="1"/>
    <col min="11780" max="11780" width="18.109375" style="315" customWidth="1"/>
    <col min="11781" max="11782" width="19.109375" style="315" customWidth="1"/>
    <col min="11783" max="11783" width="18.5546875" style="315" customWidth="1"/>
    <col min="11784" max="11784" width="12.33203125" style="315" customWidth="1"/>
    <col min="11785" max="11785" width="8.88671875" style="315"/>
    <col min="11786" max="11786" width="2.109375" style="315" customWidth="1"/>
    <col min="11787" max="11787" width="9.6640625" style="315" customWidth="1"/>
    <col min="11788" max="11788" width="2.88671875" style="315" customWidth="1"/>
    <col min="11789" max="11789" width="9.77734375" style="315" customWidth="1"/>
    <col min="11790" max="11790" width="8.44140625" style="315" customWidth="1"/>
    <col min="11791" max="11791" width="15.109375" style="315" customWidth="1"/>
    <col min="11792" max="12032" width="8.88671875" style="315"/>
    <col min="12033" max="12033" width="38.33203125" style="315" customWidth="1"/>
    <col min="12034" max="12034" width="18.77734375" style="315" customWidth="1"/>
    <col min="12035" max="12035" width="17.33203125" style="315" customWidth="1"/>
    <col min="12036" max="12036" width="18.109375" style="315" customWidth="1"/>
    <col min="12037" max="12038" width="19.109375" style="315" customWidth="1"/>
    <col min="12039" max="12039" width="18.5546875" style="315" customWidth="1"/>
    <col min="12040" max="12040" width="12.33203125" style="315" customWidth="1"/>
    <col min="12041" max="12041" width="8.88671875" style="315"/>
    <col min="12042" max="12042" width="2.109375" style="315" customWidth="1"/>
    <col min="12043" max="12043" width="9.6640625" style="315" customWidth="1"/>
    <col min="12044" max="12044" width="2.88671875" style="315" customWidth="1"/>
    <col min="12045" max="12045" width="9.77734375" style="315" customWidth="1"/>
    <col min="12046" max="12046" width="8.44140625" style="315" customWidth="1"/>
    <col min="12047" max="12047" width="15.109375" style="315" customWidth="1"/>
    <col min="12048" max="12288" width="8.88671875" style="315"/>
    <col min="12289" max="12289" width="38.33203125" style="315" customWidth="1"/>
    <col min="12290" max="12290" width="18.77734375" style="315" customWidth="1"/>
    <col min="12291" max="12291" width="17.33203125" style="315" customWidth="1"/>
    <col min="12292" max="12292" width="18.109375" style="315" customWidth="1"/>
    <col min="12293" max="12294" width="19.109375" style="315" customWidth="1"/>
    <col min="12295" max="12295" width="18.5546875" style="315" customWidth="1"/>
    <col min="12296" max="12296" width="12.33203125" style="315" customWidth="1"/>
    <col min="12297" max="12297" width="8.88671875" style="315"/>
    <col min="12298" max="12298" width="2.109375" style="315" customWidth="1"/>
    <col min="12299" max="12299" width="9.6640625" style="315" customWidth="1"/>
    <col min="12300" max="12300" width="2.88671875" style="315" customWidth="1"/>
    <col min="12301" max="12301" width="9.77734375" style="315" customWidth="1"/>
    <col min="12302" max="12302" width="8.44140625" style="315" customWidth="1"/>
    <col min="12303" max="12303" width="15.109375" style="315" customWidth="1"/>
    <col min="12304" max="12544" width="8.88671875" style="315"/>
    <col min="12545" max="12545" width="38.33203125" style="315" customWidth="1"/>
    <col min="12546" max="12546" width="18.77734375" style="315" customWidth="1"/>
    <col min="12547" max="12547" width="17.33203125" style="315" customWidth="1"/>
    <col min="12548" max="12548" width="18.109375" style="315" customWidth="1"/>
    <col min="12549" max="12550" width="19.109375" style="315" customWidth="1"/>
    <col min="12551" max="12551" width="18.5546875" style="315" customWidth="1"/>
    <col min="12552" max="12552" width="12.33203125" style="315" customWidth="1"/>
    <col min="12553" max="12553" width="8.88671875" style="315"/>
    <col min="12554" max="12554" width="2.109375" style="315" customWidth="1"/>
    <col min="12555" max="12555" width="9.6640625" style="315" customWidth="1"/>
    <col min="12556" max="12556" width="2.88671875" style="315" customWidth="1"/>
    <col min="12557" max="12557" width="9.77734375" style="315" customWidth="1"/>
    <col min="12558" max="12558" width="8.44140625" style="315" customWidth="1"/>
    <col min="12559" max="12559" width="15.109375" style="315" customWidth="1"/>
    <col min="12560" max="12800" width="8.88671875" style="315"/>
    <col min="12801" max="12801" width="38.33203125" style="315" customWidth="1"/>
    <col min="12802" max="12802" width="18.77734375" style="315" customWidth="1"/>
    <col min="12803" max="12803" width="17.33203125" style="315" customWidth="1"/>
    <col min="12804" max="12804" width="18.109375" style="315" customWidth="1"/>
    <col min="12805" max="12806" width="19.109375" style="315" customWidth="1"/>
    <col min="12807" max="12807" width="18.5546875" style="315" customWidth="1"/>
    <col min="12808" max="12808" width="12.33203125" style="315" customWidth="1"/>
    <col min="12809" max="12809" width="8.88671875" style="315"/>
    <col min="12810" max="12810" width="2.109375" style="315" customWidth="1"/>
    <col min="12811" max="12811" width="9.6640625" style="315" customWidth="1"/>
    <col min="12812" max="12812" width="2.88671875" style="315" customWidth="1"/>
    <col min="12813" max="12813" width="9.77734375" style="315" customWidth="1"/>
    <col min="12814" max="12814" width="8.44140625" style="315" customWidth="1"/>
    <col min="12815" max="12815" width="15.109375" style="315" customWidth="1"/>
    <col min="12816" max="13056" width="8.88671875" style="315"/>
    <col min="13057" max="13057" width="38.33203125" style="315" customWidth="1"/>
    <col min="13058" max="13058" width="18.77734375" style="315" customWidth="1"/>
    <col min="13059" max="13059" width="17.33203125" style="315" customWidth="1"/>
    <col min="13060" max="13060" width="18.109375" style="315" customWidth="1"/>
    <col min="13061" max="13062" width="19.109375" style="315" customWidth="1"/>
    <col min="13063" max="13063" width="18.5546875" style="315" customWidth="1"/>
    <col min="13064" max="13064" width="12.33203125" style="315" customWidth="1"/>
    <col min="13065" max="13065" width="8.88671875" style="315"/>
    <col min="13066" max="13066" width="2.109375" style="315" customWidth="1"/>
    <col min="13067" max="13067" width="9.6640625" style="315" customWidth="1"/>
    <col min="13068" max="13068" width="2.88671875" style="315" customWidth="1"/>
    <col min="13069" max="13069" width="9.77734375" style="315" customWidth="1"/>
    <col min="13070" max="13070" width="8.44140625" style="315" customWidth="1"/>
    <col min="13071" max="13071" width="15.109375" style="315" customWidth="1"/>
    <col min="13072" max="13312" width="8.88671875" style="315"/>
    <col min="13313" max="13313" width="38.33203125" style="315" customWidth="1"/>
    <col min="13314" max="13314" width="18.77734375" style="315" customWidth="1"/>
    <col min="13315" max="13315" width="17.33203125" style="315" customWidth="1"/>
    <col min="13316" max="13316" width="18.109375" style="315" customWidth="1"/>
    <col min="13317" max="13318" width="19.109375" style="315" customWidth="1"/>
    <col min="13319" max="13319" width="18.5546875" style="315" customWidth="1"/>
    <col min="13320" max="13320" width="12.33203125" style="315" customWidth="1"/>
    <col min="13321" max="13321" width="8.88671875" style="315"/>
    <col min="13322" max="13322" width="2.109375" style="315" customWidth="1"/>
    <col min="13323" max="13323" width="9.6640625" style="315" customWidth="1"/>
    <col min="13324" max="13324" width="2.88671875" style="315" customWidth="1"/>
    <col min="13325" max="13325" width="9.77734375" style="315" customWidth="1"/>
    <col min="13326" max="13326" width="8.44140625" style="315" customWidth="1"/>
    <col min="13327" max="13327" width="15.109375" style="315" customWidth="1"/>
    <col min="13328" max="13568" width="8.88671875" style="315"/>
    <col min="13569" max="13569" width="38.33203125" style="315" customWidth="1"/>
    <col min="13570" max="13570" width="18.77734375" style="315" customWidth="1"/>
    <col min="13571" max="13571" width="17.33203125" style="315" customWidth="1"/>
    <col min="13572" max="13572" width="18.109375" style="315" customWidth="1"/>
    <col min="13573" max="13574" width="19.109375" style="315" customWidth="1"/>
    <col min="13575" max="13575" width="18.5546875" style="315" customWidth="1"/>
    <col min="13576" max="13576" width="12.33203125" style="315" customWidth="1"/>
    <col min="13577" max="13577" width="8.88671875" style="315"/>
    <col min="13578" max="13578" width="2.109375" style="315" customWidth="1"/>
    <col min="13579" max="13579" width="9.6640625" style="315" customWidth="1"/>
    <col min="13580" max="13580" width="2.88671875" style="315" customWidth="1"/>
    <col min="13581" max="13581" width="9.77734375" style="315" customWidth="1"/>
    <col min="13582" max="13582" width="8.44140625" style="315" customWidth="1"/>
    <col min="13583" max="13583" width="15.109375" style="315" customWidth="1"/>
    <col min="13584" max="13824" width="8.88671875" style="315"/>
    <col min="13825" max="13825" width="38.33203125" style="315" customWidth="1"/>
    <col min="13826" max="13826" width="18.77734375" style="315" customWidth="1"/>
    <col min="13827" max="13827" width="17.33203125" style="315" customWidth="1"/>
    <col min="13828" max="13828" width="18.109375" style="315" customWidth="1"/>
    <col min="13829" max="13830" width="19.109375" style="315" customWidth="1"/>
    <col min="13831" max="13831" width="18.5546875" style="315" customWidth="1"/>
    <col min="13832" max="13832" width="12.33203125" style="315" customWidth="1"/>
    <col min="13833" max="13833" width="8.88671875" style="315"/>
    <col min="13834" max="13834" width="2.109375" style="315" customWidth="1"/>
    <col min="13835" max="13835" width="9.6640625" style="315" customWidth="1"/>
    <col min="13836" max="13836" width="2.88671875" style="315" customWidth="1"/>
    <col min="13837" max="13837" width="9.77734375" style="315" customWidth="1"/>
    <col min="13838" max="13838" width="8.44140625" style="315" customWidth="1"/>
    <col min="13839" max="13839" width="15.109375" style="315" customWidth="1"/>
    <col min="13840" max="14080" width="8.88671875" style="315"/>
    <col min="14081" max="14081" width="38.33203125" style="315" customWidth="1"/>
    <col min="14082" max="14082" width="18.77734375" style="315" customWidth="1"/>
    <col min="14083" max="14083" width="17.33203125" style="315" customWidth="1"/>
    <col min="14084" max="14084" width="18.109375" style="315" customWidth="1"/>
    <col min="14085" max="14086" width="19.109375" style="315" customWidth="1"/>
    <col min="14087" max="14087" width="18.5546875" style="315" customWidth="1"/>
    <col min="14088" max="14088" width="12.33203125" style="315" customWidth="1"/>
    <col min="14089" max="14089" width="8.88671875" style="315"/>
    <col min="14090" max="14090" width="2.109375" style="315" customWidth="1"/>
    <col min="14091" max="14091" width="9.6640625" style="315" customWidth="1"/>
    <col min="14092" max="14092" width="2.88671875" style="315" customWidth="1"/>
    <col min="14093" max="14093" width="9.77734375" style="315" customWidth="1"/>
    <col min="14094" max="14094" width="8.44140625" style="315" customWidth="1"/>
    <col min="14095" max="14095" width="15.109375" style="315" customWidth="1"/>
    <col min="14096" max="14336" width="8.88671875" style="315"/>
    <col min="14337" max="14337" width="38.33203125" style="315" customWidth="1"/>
    <col min="14338" max="14338" width="18.77734375" style="315" customWidth="1"/>
    <col min="14339" max="14339" width="17.33203125" style="315" customWidth="1"/>
    <col min="14340" max="14340" width="18.109375" style="315" customWidth="1"/>
    <col min="14341" max="14342" width="19.109375" style="315" customWidth="1"/>
    <col min="14343" max="14343" width="18.5546875" style="315" customWidth="1"/>
    <col min="14344" max="14344" width="12.33203125" style="315" customWidth="1"/>
    <col min="14345" max="14345" width="8.88671875" style="315"/>
    <col min="14346" max="14346" width="2.109375" style="315" customWidth="1"/>
    <col min="14347" max="14347" width="9.6640625" style="315" customWidth="1"/>
    <col min="14348" max="14348" width="2.88671875" style="315" customWidth="1"/>
    <col min="14349" max="14349" width="9.77734375" style="315" customWidth="1"/>
    <col min="14350" max="14350" width="8.44140625" style="315" customWidth="1"/>
    <col min="14351" max="14351" width="15.109375" style="315" customWidth="1"/>
    <col min="14352" max="14592" width="8.88671875" style="315"/>
    <col min="14593" max="14593" width="38.33203125" style="315" customWidth="1"/>
    <col min="14594" max="14594" width="18.77734375" style="315" customWidth="1"/>
    <col min="14595" max="14595" width="17.33203125" style="315" customWidth="1"/>
    <col min="14596" max="14596" width="18.109375" style="315" customWidth="1"/>
    <col min="14597" max="14598" width="19.109375" style="315" customWidth="1"/>
    <col min="14599" max="14599" width="18.5546875" style="315" customWidth="1"/>
    <col min="14600" max="14600" width="12.33203125" style="315" customWidth="1"/>
    <col min="14601" max="14601" width="8.88671875" style="315"/>
    <col min="14602" max="14602" width="2.109375" style="315" customWidth="1"/>
    <col min="14603" max="14603" width="9.6640625" style="315" customWidth="1"/>
    <col min="14604" max="14604" width="2.88671875" style="315" customWidth="1"/>
    <col min="14605" max="14605" width="9.77734375" style="315" customWidth="1"/>
    <col min="14606" max="14606" width="8.44140625" style="315" customWidth="1"/>
    <col min="14607" max="14607" width="15.109375" style="315" customWidth="1"/>
    <col min="14608" max="14848" width="8.88671875" style="315"/>
    <col min="14849" max="14849" width="38.33203125" style="315" customWidth="1"/>
    <col min="14850" max="14850" width="18.77734375" style="315" customWidth="1"/>
    <col min="14851" max="14851" width="17.33203125" style="315" customWidth="1"/>
    <col min="14852" max="14852" width="18.109375" style="315" customWidth="1"/>
    <col min="14853" max="14854" width="19.109375" style="315" customWidth="1"/>
    <col min="14855" max="14855" width="18.5546875" style="315" customWidth="1"/>
    <col min="14856" max="14856" width="12.33203125" style="315" customWidth="1"/>
    <col min="14857" max="14857" width="8.88671875" style="315"/>
    <col min="14858" max="14858" width="2.109375" style="315" customWidth="1"/>
    <col min="14859" max="14859" width="9.6640625" style="315" customWidth="1"/>
    <col min="14860" max="14860" width="2.88671875" style="315" customWidth="1"/>
    <col min="14861" max="14861" width="9.77734375" style="315" customWidth="1"/>
    <col min="14862" max="14862" width="8.44140625" style="315" customWidth="1"/>
    <col min="14863" max="14863" width="15.109375" style="315" customWidth="1"/>
    <col min="14864" max="15104" width="8.88671875" style="315"/>
    <col min="15105" max="15105" width="38.33203125" style="315" customWidth="1"/>
    <col min="15106" max="15106" width="18.77734375" style="315" customWidth="1"/>
    <col min="15107" max="15107" width="17.33203125" style="315" customWidth="1"/>
    <col min="15108" max="15108" width="18.109375" style="315" customWidth="1"/>
    <col min="15109" max="15110" width="19.109375" style="315" customWidth="1"/>
    <col min="15111" max="15111" width="18.5546875" style="315" customWidth="1"/>
    <col min="15112" max="15112" width="12.33203125" style="315" customWidth="1"/>
    <col min="15113" max="15113" width="8.88671875" style="315"/>
    <col min="15114" max="15114" width="2.109375" style="315" customWidth="1"/>
    <col min="15115" max="15115" width="9.6640625" style="315" customWidth="1"/>
    <col min="15116" max="15116" width="2.88671875" style="315" customWidth="1"/>
    <col min="15117" max="15117" width="9.77734375" style="315" customWidth="1"/>
    <col min="15118" max="15118" width="8.44140625" style="315" customWidth="1"/>
    <col min="15119" max="15119" width="15.109375" style="315" customWidth="1"/>
    <col min="15120" max="15360" width="8.88671875" style="315"/>
    <col min="15361" max="15361" width="38.33203125" style="315" customWidth="1"/>
    <col min="15362" max="15362" width="18.77734375" style="315" customWidth="1"/>
    <col min="15363" max="15363" width="17.33203125" style="315" customWidth="1"/>
    <col min="15364" max="15364" width="18.109375" style="315" customWidth="1"/>
    <col min="15365" max="15366" width="19.109375" style="315" customWidth="1"/>
    <col min="15367" max="15367" width="18.5546875" style="315" customWidth="1"/>
    <col min="15368" max="15368" width="12.33203125" style="315" customWidth="1"/>
    <col min="15369" max="15369" width="8.88671875" style="315"/>
    <col min="15370" max="15370" width="2.109375" style="315" customWidth="1"/>
    <col min="15371" max="15371" width="9.6640625" style="315" customWidth="1"/>
    <col min="15372" max="15372" width="2.88671875" style="315" customWidth="1"/>
    <col min="15373" max="15373" width="9.77734375" style="315" customWidth="1"/>
    <col min="15374" max="15374" width="8.44140625" style="315" customWidth="1"/>
    <col min="15375" max="15375" width="15.109375" style="315" customWidth="1"/>
    <col min="15376" max="15616" width="8.88671875" style="315"/>
    <col min="15617" max="15617" width="38.33203125" style="315" customWidth="1"/>
    <col min="15618" max="15618" width="18.77734375" style="315" customWidth="1"/>
    <col min="15619" max="15619" width="17.33203125" style="315" customWidth="1"/>
    <col min="15620" max="15620" width="18.109375" style="315" customWidth="1"/>
    <col min="15621" max="15622" width="19.109375" style="315" customWidth="1"/>
    <col min="15623" max="15623" width="18.5546875" style="315" customWidth="1"/>
    <col min="15624" max="15624" width="12.33203125" style="315" customWidth="1"/>
    <col min="15625" max="15625" width="8.88671875" style="315"/>
    <col min="15626" max="15626" width="2.109375" style="315" customWidth="1"/>
    <col min="15627" max="15627" width="9.6640625" style="315" customWidth="1"/>
    <col min="15628" max="15628" width="2.88671875" style="315" customWidth="1"/>
    <col min="15629" max="15629" width="9.77734375" style="315" customWidth="1"/>
    <col min="15630" max="15630" width="8.44140625" style="315" customWidth="1"/>
    <col min="15631" max="15631" width="15.109375" style="315" customWidth="1"/>
    <col min="15632" max="15872" width="8.88671875" style="315"/>
    <col min="15873" max="15873" width="38.33203125" style="315" customWidth="1"/>
    <col min="15874" max="15874" width="18.77734375" style="315" customWidth="1"/>
    <col min="15875" max="15875" width="17.33203125" style="315" customWidth="1"/>
    <col min="15876" max="15876" width="18.109375" style="315" customWidth="1"/>
    <col min="15877" max="15878" width="19.109375" style="315" customWidth="1"/>
    <col min="15879" max="15879" width="18.5546875" style="315" customWidth="1"/>
    <col min="15880" max="15880" width="12.33203125" style="315" customWidth="1"/>
    <col min="15881" max="15881" width="8.88671875" style="315"/>
    <col min="15882" max="15882" width="2.109375" style="315" customWidth="1"/>
    <col min="15883" max="15883" width="9.6640625" style="315" customWidth="1"/>
    <col min="15884" max="15884" width="2.88671875" style="315" customWidth="1"/>
    <col min="15885" max="15885" width="9.77734375" style="315" customWidth="1"/>
    <col min="15886" max="15886" width="8.44140625" style="315" customWidth="1"/>
    <col min="15887" max="15887" width="15.109375" style="315" customWidth="1"/>
    <col min="15888" max="16128" width="8.88671875" style="315"/>
    <col min="16129" max="16129" width="38.33203125" style="315" customWidth="1"/>
    <col min="16130" max="16130" width="18.77734375" style="315" customWidth="1"/>
    <col min="16131" max="16131" width="17.33203125" style="315" customWidth="1"/>
    <col min="16132" max="16132" width="18.109375" style="315" customWidth="1"/>
    <col min="16133" max="16134" width="19.109375" style="315" customWidth="1"/>
    <col min="16135" max="16135" width="18.5546875" style="315" customWidth="1"/>
    <col min="16136" max="16136" width="12.33203125" style="315" customWidth="1"/>
    <col min="16137" max="16137" width="8.88671875" style="315"/>
    <col min="16138" max="16138" width="2.109375" style="315" customWidth="1"/>
    <col min="16139" max="16139" width="9.6640625" style="315" customWidth="1"/>
    <col min="16140" max="16140" width="2.88671875" style="315" customWidth="1"/>
    <col min="16141" max="16141" width="9.77734375" style="315" customWidth="1"/>
    <col min="16142" max="16142" width="8.44140625" style="315" customWidth="1"/>
    <col min="16143" max="16143" width="15.109375" style="315" customWidth="1"/>
    <col min="16144" max="16384" width="8.88671875" style="315"/>
  </cols>
  <sheetData>
    <row r="1" spans="1:14">
      <c r="A1" s="314"/>
      <c r="H1" s="315"/>
      <c r="K1" s="315"/>
      <c r="L1" s="315"/>
      <c r="M1" s="315"/>
      <c r="N1" s="315"/>
    </row>
    <row r="2" spans="1:14" ht="15.75">
      <c r="A2" s="316" t="s">
        <v>805</v>
      </c>
      <c r="H2" s="315"/>
      <c r="K2" s="315"/>
      <c r="L2" s="315"/>
      <c r="M2" s="315"/>
      <c r="N2" s="315"/>
    </row>
    <row r="4" spans="1:14">
      <c r="A4" s="315" t="s">
        <v>374</v>
      </c>
      <c r="B4" s="317" t="s">
        <v>375</v>
      </c>
      <c r="C4" s="317"/>
      <c r="D4" s="318" t="s">
        <v>376</v>
      </c>
      <c r="E4" s="317"/>
      <c r="H4" s="315"/>
      <c r="K4" s="315"/>
      <c r="L4" s="315"/>
      <c r="M4" s="315"/>
      <c r="N4" s="315"/>
    </row>
    <row r="5" spans="1:14">
      <c r="A5" s="315" t="s">
        <v>377</v>
      </c>
      <c r="B5" s="319">
        <v>17228748.260000002</v>
      </c>
      <c r="C5" s="320"/>
      <c r="D5" s="321"/>
      <c r="E5" s="322"/>
      <c r="H5" s="315"/>
      <c r="K5" s="315"/>
      <c r="L5" s="315"/>
      <c r="M5" s="315"/>
      <c r="N5" s="315"/>
    </row>
    <row r="6" spans="1:14">
      <c r="A6" s="315" t="s">
        <v>378</v>
      </c>
      <c r="B6" s="319">
        <v>64534.2</v>
      </c>
      <c r="C6" s="320"/>
      <c r="D6" s="323"/>
      <c r="E6" s="322"/>
      <c r="H6" s="315"/>
      <c r="K6" s="315"/>
      <c r="L6" s="315"/>
      <c r="M6" s="315"/>
      <c r="N6" s="315"/>
    </row>
    <row r="7" spans="1:14">
      <c r="A7" s="315" t="s">
        <v>379</v>
      </c>
      <c r="B7" s="319">
        <v>30557.91</v>
      </c>
      <c r="C7" s="320"/>
      <c r="D7" s="323"/>
      <c r="E7" s="322"/>
      <c r="H7" s="315"/>
      <c r="K7" s="315"/>
      <c r="L7" s="315"/>
      <c r="M7" s="315"/>
      <c r="N7" s="315"/>
    </row>
    <row r="8" spans="1:14">
      <c r="A8" s="315" t="s">
        <v>380</v>
      </c>
      <c r="B8" s="319">
        <v>148073.13</v>
      </c>
      <c r="C8" s="320"/>
      <c r="D8" s="323"/>
      <c r="E8" s="322"/>
      <c r="H8" s="315"/>
      <c r="K8" s="315"/>
      <c r="L8" s="315"/>
      <c r="M8" s="315"/>
      <c r="N8" s="315"/>
    </row>
    <row r="9" spans="1:14">
      <c r="A9" s="315" t="s">
        <v>381</v>
      </c>
      <c r="B9" s="319">
        <f>SUM(B5:B8)</f>
        <v>17471913.5</v>
      </c>
      <c r="C9" s="320"/>
      <c r="D9" s="323"/>
      <c r="E9" s="322"/>
      <c r="H9" s="315"/>
      <c r="K9" s="315"/>
      <c r="L9" s="315"/>
      <c r="M9" s="315"/>
      <c r="N9" s="315"/>
    </row>
    <row r="10" spans="1:14">
      <c r="B10" s="319"/>
      <c r="C10" s="320"/>
      <c r="D10" s="321"/>
      <c r="E10" s="322"/>
      <c r="H10" s="315"/>
      <c r="K10" s="315"/>
      <c r="L10" s="315"/>
      <c r="M10" s="315"/>
      <c r="N10" s="315"/>
    </row>
    <row r="11" spans="1:14">
      <c r="A11" s="315" t="s">
        <v>382</v>
      </c>
      <c r="B11" s="319">
        <v>1995506.16</v>
      </c>
      <c r="C11" s="320"/>
      <c r="D11" s="323"/>
      <c r="E11" s="322"/>
      <c r="H11" s="315"/>
      <c r="K11" s="315"/>
      <c r="L11" s="315"/>
      <c r="M11" s="315"/>
      <c r="N11" s="315"/>
    </row>
    <row r="12" spans="1:14">
      <c r="B12" s="319"/>
      <c r="C12" s="320"/>
      <c r="D12" s="321"/>
      <c r="E12" s="322"/>
      <c r="H12" s="315"/>
      <c r="K12" s="315"/>
      <c r="L12" s="315"/>
      <c r="M12" s="315"/>
      <c r="N12" s="315"/>
    </row>
    <row r="13" spans="1:14">
      <c r="A13" s="315" t="s">
        <v>383</v>
      </c>
      <c r="B13" s="319">
        <v>6492747.8600000003</v>
      </c>
      <c r="C13" s="320"/>
      <c r="D13" s="323"/>
      <c r="E13" s="322"/>
      <c r="H13" s="315"/>
      <c r="K13" s="315"/>
      <c r="L13" s="315"/>
      <c r="M13" s="315"/>
      <c r="N13" s="315"/>
    </row>
    <row r="14" spans="1:14">
      <c r="B14" s="319"/>
      <c r="C14" s="320"/>
      <c r="D14" s="321"/>
      <c r="E14" s="322"/>
      <c r="H14" s="315"/>
      <c r="K14" s="315"/>
      <c r="L14" s="315"/>
      <c r="M14" s="315"/>
      <c r="N14" s="315"/>
    </row>
    <row r="15" spans="1:14">
      <c r="A15" s="315" t="s">
        <v>384</v>
      </c>
      <c r="B15" s="319"/>
      <c r="C15" s="320"/>
      <c r="D15" s="321"/>
      <c r="E15" s="322"/>
      <c r="F15" s="322"/>
      <c r="H15" s="315"/>
      <c r="K15" s="315"/>
      <c r="L15" s="315"/>
      <c r="M15" s="315"/>
      <c r="N15" s="315"/>
    </row>
    <row r="16" spans="1:14">
      <c r="A16" s="315" t="s">
        <v>385</v>
      </c>
      <c r="B16" s="319">
        <v>3647160.84</v>
      </c>
      <c r="C16" s="320"/>
      <c r="D16" s="323"/>
      <c r="E16" s="322"/>
      <c r="H16" s="315"/>
      <c r="K16" s="315"/>
      <c r="L16" s="315"/>
      <c r="M16" s="315"/>
      <c r="N16" s="315"/>
    </row>
    <row r="17" spans="1:14">
      <c r="A17" s="315" t="s">
        <v>386</v>
      </c>
      <c r="B17" s="319">
        <v>272652.38</v>
      </c>
      <c r="C17" s="320"/>
      <c r="D17" s="323"/>
      <c r="E17" s="322"/>
      <c r="H17" s="315"/>
      <c r="K17" s="315"/>
      <c r="L17" s="315"/>
      <c r="M17" s="315"/>
      <c r="N17" s="315"/>
    </row>
    <row r="18" spans="1:14">
      <c r="A18" s="315" t="s">
        <v>387</v>
      </c>
      <c r="B18" s="319">
        <v>0</v>
      </c>
      <c r="C18" s="324"/>
      <c r="D18" s="325" t="s">
        <v>388</v>
      </c>
      <c r="E18" s="322"/>
      <c r="H18" s="315"/>
      <c r="K18" s="315"/>
      <c r="L18" s="315"/>
      <c r="M18" s="315"/>
      <c r="N18" s="315"/>
    </row>
    <row r="19" spans="1:14">
      <c r="A19" s="315" t="s">
        <v>389</v>
      </c>
      <c r="B19" s="319">
        <v>7859.9</v>
      </c>
      <c r="C19" s="320"/>
      <c r="D19" s="323"/>
      <c r="E19" s="322"/>
      <c r="H19" s="315"/>
      <c r="K19" s="315"/>
      <c r="L19" s="315"/>
      <c r="M19" s="315"/>
      <c r="N19" s="315"/>
    </row>
    <row r="20" spans="1:14">
      <c r="A20" s="315" t="s">
        <v>390</v>
      </c>
      <c r="B20" s="319">
        <f>SUM(B16:B19)</f>
        <v>3927673.1199999996</v>
      </c>
      <c r="C20" s="320"/>
      <c r="D20" s="320"/>
      <c r="E20" s="322"/>
      <c r="H20" s="315"/>
      <c r="K20" s="315"/>
      <c r="L20" s="315"/>
      <c r="M20" s="315"/>
      <c r="N20" s="315"/>
    </row>
    <row r="21" spans="1:14">
      <c r="B21" s="319"/>
      <c r="C21" s="320"/>
      <c r="E21" s="322"/>
      <c r="H21" s="315"/>
      <c r="K21" s="315"/>
      <c r="L21" s="315"/>
      <c r="M21" s="315"/>
      <c r="N21" s="315"/>
    </row>
    <row r="22" spans="1:14">
      <c r="A22" s="315" t="s">
        <v>391</v>
      </c>
      <c r="B22" s="319">
        <f>+B20+B13+B11+B9</f>
        <v>29887840.640000001</v>
      </c>
      <c r="C22" s="319"/>
      <c r="D22" s="318" t="s">
        <v>392</v>
      </c>
      <c r="E22" s="322"/>
      <c r="H22" s="315"/>
      <c r="K22" s="315"/>
      <c r="L22" s="315"/>
      <c r="M22" s="315"/>
      <c r="N22" s="315"/>
    </row>
    <row r="23" spans="1:14">
      <c r="B23" s="319"/>
      <c r="C23" s="320"/>
      <c r="H23" s="315"/>
      <c r="K23" s="315"/>
      <c r="L23" s="315"/>
      <c r="M23" s="315"/>
      <c r="N23" s="315"/>
    </row>
    <row r="24" spans="1:14">
      <c r="A24" s="318" t="s">
        <v>393</v>
      </c>
      <c r="B24" s="319"/>
      <c r="C24" s="320"/>
      <c r="H24" s="315"/>
      <c r="K24" s="315"/>
      <c r="L24" s="315"/>
      <c r="M24" s="315"/>
      <c r="N24" s="315"/>
    </row>
    <row r="25" spans="1:14">
      <c r="B25" s="319"/>
      <c r="C25" s="320"/>
      <c r="H25" s="315"/>
      <c r="K25" s="315"/>
      <c r="L25" s="315"/>
      <c r="M25" s="315"/>
      <c r="N25" s="315"/>
    </row>
    <row r="26" spans="1:14">
      <c r="B26" s="319"/>
      <c r="C26" s="326"/>
      <c r="H26" s="315"/>
      <c r="K26" s="315"/>
      <c r="L26" s="315"/>
      <c r="M26" s="315"/>
      <c r="N26" s="315"/>
    </row>
    <row r="30" spans="1:14" ht="15.75">
      <c r="A30" s="316" t="s">
        <v>806</v>
      </c>
      <c r="B30" s="316"/>
      <c r="C30" s="316"/>
      <c r="D30" s="327" t="s">
        <v>394</v>
      </c>
      <c r="H30" s="315"/>
      <c r="K30" s="315"/>
      <c r="L30" s="315"/>
      <c r="M30" s="315"/>
      <c r="N30" s="315"/>
    </row>
    <row r="31" spans="1:14" ht="15.75">
      <c r="A31" s="318" t="s">
        <v>395</v>
      </c>
      <c r="B31" s="327" t="s">
        <v>396</v>
      </c>
      <c r="C31" s="327" t="s">
        <v>397</v>
      </c>
      <c r="D31" s="327" t="s">
        <v>398</v>
      </c>
      <c r="H31" s="315"/>
      <c r="K31" s="315"/>
      <c r="L31" s="315"/>
      <c r="M31" s="315"/>
      <c r="N31" s="315"/>
    </row>
    <row r="32" spans="1:14" ht="15.75">
      <c r="A32" s="316" t="s">
        <v>398</v>
      </c>
      <c r="B32" s="319"/>
      <c r="C32" s="319"/>
      <c r="D32" s="319"/>
      <c r="H32" s="315"/>
      <c r="K32" s="315"/>
      <c r="L32" s="315"/>
      <c r="M32" s="315"/>
      <c r="N32" s="315"/>
    </row>
    <row r="33" spans="1:14" ht="15.75">
      <c r="B33" s="319"/>
      <c r="C33" s="319"/>
      <c r="D33" s="319"/>
      <c r="F33" s="328"/>
    </row>
    <row r="34" spans="1:14" ht="15.75">
      <c r="A34" s="315" t="s">
        <v>399</v>
      </c>
      <c r="B34" s="319">
        <v>0</v>
      </c>
      <c r="C34" s="319">
        <v>0</v>
      </c>
      <c r="D34" s="319">
        <f>SUM(B34:C34)</f>
        <v>0</v>
      </c>
      <c r="G34" s="328"/>
    </row>
    <row r="35" spans="1:14" ht="15.75">
      <c r="A35" s="315" t="s">
        <v>400</v>
      </c>
      <c r="B35" s="319">
        <v>0</v>
      </c>
      <c r="C35" s="319">
        <v>0</v>
      </c>
      <c r="D35" s="319">
        <f>SUM(B35:C35)</f>
        <v>0</v>
      </c>
      <c r="F35" s="328"/>
    </row>
    <row r="36" spans="1:14" ht="15.75">
      <c r="A36" s="318" t="s">
        <v>401</v>
      </c>
      <c r="B36" s="319">
        <v>9520000</v>
      </c>
      <c r="C36" s="319">
        <v>476000</v>
      </c>
      <c r="D36" s="319">
        <f>SUM(B36:C36)</f>
        <v>9996000</v>
      </c>
      <c r="I36" s="328"/>
      <c r="J36"/>
      <c r="K36" s="324"/>
      <c r="L36" s="324"/>
      <c r="M36" s="324"/>
      <c r="N36" s="324"/>
    </row>
    <row r="37" spans="1:14" ht="15.75">
      <c r="A37" s="318" t="s">
        <v>537</v>
      </c>
      <c r="B37" s="319">
        <v>0</v>
      </c>
      <c r="C37" s="319">
        <v>23965275</v>
      </c>
      <c r="D37" s="319">
        <f>SUM(B37:C37)</f>
        <v>23965275</v>
      </c>
      <c r="I37" s="329"/>
      <c r="J37" s="329"/>
      <c r="K37" s="330"/>
      <c r="L37" s="330"/>
      <c r="M37" s="689"/>
      <c r="N37" s="689"/>
    </row>
    <row r="38" spans="1:14" ht="15.75">
      <c r="I38" s="329"/>
      <c r="J38" s="329"/>
      <c r="K38" s="330"/>
      <c r="L38" s="330"/>
      <c r="M38" s="330"/>
      <c r="N38" s="330"/>
    </row>
    <row r="39" spans="1:14" ht="15.75">
      <c r="B39" s="331"/>
      <c r="C39" s="331"/>
      <c r="D39" s="331"/>
      <c r="E39" s="332" t="s">
        <v>538</v>
      </c>
      <c r="F39" s="320">
        <v>24442467</v>
      </c>
      <c r="G39" s="318" t="s">
        <v>402</v>
      </c>
      <c r="I39" s="333"/>
      <c r="J39" s="329"/>
      <c r="K39" s="334"/>
      <c r="L39" s="330"/>
      <c r="M39" s="334"/>
      <c r="N39" s="330"/>
    </row>
    <row r="40" spans="1:14" ht="15.75">
      <c r="A40" s="335" t="s">
        <v>403</v>
      </c>
      <c r="B40" s="319">
        <f>SUM(B34:B38)</f>
        <v>9520000</v>
      </c>
      <c r="C40" s="319">
        <f>SUM(C34:C38)</f>
        <v>24441275</v>
      </c>
      <c r="D40" s="319">
        <f>SUM(D34:D38)</f>
        <v>33961275</v>
      </c>
      <c r="E40" s="332" t="s">
        <v>538</v>
      </c>
      <c r="F40" s="320">
        <v>-2299560</v>
      </c>
      <c r="G40" s="318" t="s">
        <v>404</v>
      </c>
      <c r="I40" s="329"/>
      <c r="J40" s="329"/>
      <c r="K40" s="334"/>
      <c r="L40" s="330"/>
      <c r="M40" s="334"/>
      <c r="N40" s="330"/>
    </row>
    <row r="41" spans="1:14" ht="15.75">
      <c r="A41" s="335"/>
      <c r="B41" s="319"/>
      <c r="C41" s="319"/>
      <c r="D41" s="319"/>
      <c r="E41" s="332" t="s">
        <v>538</v>
      </c>
      <c r="F41" s="320">
        <v>506004</v>
      </c>
      <c r="G41" s="318" t="s">
        <v>405</v>
      </c>
      <c r="I41" s="329"/>
      <c r="J41" s="329"/>
      <c r="K41" s="334"/>
      <c r="L41" s="330"/>
      <c r="M41" s="334"/>
      <c r="N41" s="330"/>
    </row>
    <row r="42" spans="1:14" ht="15.75">
      <c r="A42" s="336" t="s">
        <v>406</v>
      </c>
      <c r="B42" s="319"/>
      <c r="C42" s="319"/>
      <c r="D42" s="319"/>
      <c r="E42" s="332" t="s">
        <v>407</v>
      </c>
      <c r="F42" s="320">
        <v>0</v>
      </c>
      <c r="G42" s="318" t="s">
        <v>539</v>
      </c>
      <c r="I42" s="329"/>
      <c r="J42" s="329"/>
      <c r="K42" s="330"/>
      <c r="L42" s="330"/>
      <c r="M42" s="330"/>
      <c r="N42" s="330"/>
    </row>
    <row r="43" spans="1:14" ht="15.75">
      <c r="A43" s="336" t="s">
        <v>408</v>
      </c>
      <c r="B43" s="319"/>
      <c r="C43" s="319"/>
      <c r="D43" s="319"/>
      <c r="E43" s="332" t="s">
        <v>409</v>
      </c>
      <c r="F43" s="320">
        <f>SUM(F39:F42)</f>
        <v>22648911</v>
      </c>
      <c r="G43" s="318" t="s">
        <v>410</v>
      </c>
      <c r="I43" s="329"/>
      <c r="J43" s="329"/>
      <c r="K43" s="334"/>
      <c r="L43" s="330"/>
      <c r="M43" s="334"/>
      <c r="N43" s="334"/>
    </row>
    <row r="44" spans="1:14" ht="15.75">
      <c r="A44" s="336"/>
      <c r="B44" s="319"/>
      <c r="C44" s="319"/>
      <c r="D44" s="319"/>
      <c r="E44" s="332"/>
      <c r="F44" s="320"/>
      <c r="G44" s="318"/>
      <c r="I44" s="329"/>
      <c r="J44" s="329"/>
      <c r="K44" s="330"/>
      <c r="L44" s="330"/>
      <c r="M44" s="330"/>
      <c r="N44" s="330"/>
    </row>
    <row r="45" spans="1:14" ht="15.75">
      <c r="E45" s="332" t="s">
        <v>540</v>
      </c>
      <c r="F45" s="320">
        <v>1191.97</v>
      </c>
      <c r="G45" s="318"/>
      <c r="I45" s="329"/>
      <c r="J45" s="329"/>
      <c r="K45" s="330"/>
      <c r="L45" s="330"/>
      <c r="M45" s="330"/>
      <c r="N45" s="330"/>
    </row>
    <row r="46" spans="1:14" ht="15.75">
      <c r="A46" s="316" t="s">
        <v>532</v>
      </c>
      <c r="E46" s="332" t="s">
        <v>541</v>
      </c>
      <c r="F46" s="320">
        <f>0+476000+23965275</f>
        <v>24441275</v>
      </c>
      <c r="I46" s="333"/>
      <c r="J46" s="329"/>
      <c r="K46" s="334"/>
      <c r="L46" s="330"/>
      <c r="M46" s="334"/>
      <c r="N46" s="330"/>
    </row>
    <row r="47" spans="1:14" ht="15.75">
      <c r="A47" s="318" t="s">
        <v>411</v>
      </c>
      <c r="B47" s="319">
        <v>0</v>
      </c>
      <c r="E47" s="332" t="s">
        <v>412</v>
      </c>
      <c r="F47" s="320">
        <f>SUM(F45:F46)</f>
        <v>24442466.969999999</v>
      </c>
      <c r="G47" s="338">
        <f>F39-F47</f>
        <v>3.0000001192092896E-2</v>
      </c>
      <c r="I47" s="329"/>
      <c r="J47" s="329"/>
      <c r="K47" s="334"/>
      <c r="L47" s="330"/>
      <c r="M47" s="334"/>
      <c r="N47" s="330"/>
    </row>
    <row r="48" spans="1:14" ht="15.75">
      <c r="A48" s="315" t="s">
        <v>399</v>
      </c>
      <c r="B48" s="337">
        <v>0</v>
      </c>
      <c r="E48" s="318"/>
      <c r="F48" s="320"/>
      <c r="I48" s="329"/>
      <c r="J48" s="329"/>
      <c r="K48" s="334"/>
      <c r="L48" s="330"/>
      <c r="M48" s="334"/>
      <c r="N48" s="330"/>
    </row>
    <row r="49" spans="1:14" ht="15.75">
      <c r="A49" s="318" t="s">
        <v>400</v>
      </c>
      <c r="B49" s="337">
        <v>0</v>
      </c>
      <c r="E49" s="318" t="s">
        <v>413</v>
      </c>
      <c r="F49" s="320">
        <f>F39-C40</f>
        <v>1192</v>
      </c>
      <c r="I49" s="329"/>
      <c r="J49" s="329"/>
      <c r="K49" s="330"/>
      <c r="L49" s="330"/>
      <c r="M49" s="330"/>
      <c r="N49" s="330"/>
    </row>
    <row r="50" spans="1:14" ht="15.75">
      <c r="A50" s="318" t="s">
        <v>401</v>
      </c>
      <c r="B50" s="337">
        <v>9520000</v>
      </c>
      <c r="I50" s="329"/>
      <c r="J50" s="329"/>
      <c r="K50" s="334"/>
      <c r="L50" s="330"/>
      <c r="M50" s="334"/>
      <c r="N50" s="334"/>
    </row>
    <row r="51" spans="1:14" ht="15.75">
      <c r="A51" s="318" t="s">
        <v>537</v>
      </c>
      <c r="B51" s="337">
        <v>507735000</v>
      </c>
      <c r="E51" s="332" t="s">
        <v>540</v>
      </c>
      <c r="F51" s="320">
        <v>1192</v>
      </c>
      <c r="I51" s="329"/>
      <c r="J51" s="329"/>
      <c r="K51" s="330"/>
      <c r="L51" s="330"/>
      <c r="M51" s="330"/>
      <c r="N51" s="330"/>
    </row>
    <row r="52" spans="1:14" ht="15.75">
      <c r="A52" s="318" t="s">
        <v>414</v>
      </c>
      <c r="B52" s="337">
        <v>36973000</v>
      </c>
      <c r="E52" s="332" t="s">
        <v>415</v>
      </c>
      <c r="F52" s="320">
        <v>0</v>
      </c>
      <c r="I52" s="329"/>
      <c r="J52" s="329"/>
      <c r="K52" s="330"/>
      <c r="L52" s="330"/>
      <c r="M52" s="330"/>
      <c r="N52" s="334"/>
    </row>
    <row r="53" spans="1:14">
      <c r="A53" s="335" t="s">
        <v>394</v>
      </c>
      <c r="B53" s="337">
        <f>SUM(B47:B52)</f>
        <v>554228000</v>
      </c>
      <c r="E53" s="332" t="s">
        <v>417</v>
      </c>
      <c r="F53" s="320">
        <f>SUM(F51:F52)</f>
        <v>1192</v>
      </c>
      <c r="G53" s="338">
        <f>F53-F49</f>
        <v>0</v>
      </c>
    </row>
    <row r="54" spans="1:14">
      <c r="A54" s="318" t="s">
        <v>416</v>
      </c>
      <c r="B54" s="338">
        <f>-B47</f>
        <v>0</v>
      </c>
    </row>
    <row r="55" spans="1:14">
      <c r="A55" s="318" t="s">
        <v>418</v>
      </c>
      <c r="B55" s="338">
        <f>B53+B54</f>
        <v>554228000</v>
      </c>
      <c r="E55" s="324" t="s">
        <v>807</v>
      </c>
      <c r="F55" s="318"/>
    </row>
    <row r="56" spans="1:14">
      <c r="A56" s="335"/>
      <c r="B56" s="337"/>
      <c r="E56" s="324" t="s">
        <v>419</v>
      </c>
      <c r="F56" s="318"/>
    </row>
    <row r="57" spans="1:14">
      <c r="A57" s="335"/>
      <c r="B57" s="337"/>
      <c r="E57" s="324" t="s">
        <v>420</v>
      </c>
      <c r="F57" s="318"/>
    </row>
    <row r="58" spans="1:14">
      <c r="B58" s="331"/>
      <c r="E58" s="318" t="s">
        <v>542</v>
      </c>
    </row>
    <row r="59" spans="1:14">
      <c r="B59" s="331"/>
      <c r="E59" s="318" t="s">
        <v>421</v>
      </c>
    </row>
    <row r="60" spans="1:14">
      <c r="B60" s="331"/>
      <c r="E60" s="318"/>
    </row>
    <row r="61" spans="1:14">
      <c r="B61" s="331"/>
      <c r="E61" s="318"/>
    </row>
    <row r="62" spans="1:14" ht="15.75">
      <c r="A62" s="316" t="s">
        <v>422</v>
      </c>
    </row>
    <row r="63" spans="1:14">
      <c r="B63" s="332" t="s">
        <v>808</v>
      </c>
      <c r="C63" s="332" t="s">
        <v>809</v>
      </c>
      <c r="D63" s="332" t="s">
        <v>810</v>
      </c>
      <c r="E63" s="332" t="s">
        <v>809</v>
      </c>
    </row>
    <row r="64" spans="1:14">
      <c r="B64" s="339" t="s">
        <v>424</v>
      </c>
      <c r="C64" s="339" t="s">
        <v>425</v>
      </c>
      <c r="D64" s="339" t="s">
        <v>426</v>
      </c>
      <c r="E64" s="339" t="s">
        <v>427</v>
      </c>
    </row>
    <row r="65" spans="1:14">
      <c r="A65" s="318" t="s">
        <v>374</v>
      </c>
      <c r="B65" s="319">
        <v>1063780237</v>
      </c>
      <c r="C65" s="319">
        <v>381275180</v>
      </c>
      <c r="D65" s="320">
        <f>B65-C65</f>
        <v>682505057</v>
      </c>
      <c r="E65" s="320">
        <v>21729796</v>
      </c>
    </row>
    <row r="66" spans="1:14">
      <c r="A66" s="315" t="s">
        <v>428</v>
      </c>
      <c r="B66" s="319">
        <v>1491085</v>
      </c>
      <c r="C66" s="319">
        <v>1358979</v>
      </c>
      <c r="D66" s="320">
        <f>B66-C66</f>
        <v>132106</v>
      </c>
      <c r="E66" s="320">
        <v>7428</v>
      </c>
    </row>
    <row r="67" spans="1:14">
      <c r="A67" s="335" t="s">
        <v>381</v>
      </c>
      <c r="B67" s="319">
        <f>SUM(B65:B66)</f>
        <v>1065271322</v>
      </c>
      <c r="C67" s="319">
        <f>SUM(C65:C66)</f>
        <v>382634159</v>
      </c>
      <c r="D67" s="319">
        <f>SUM(D65:D66)</f>
        <v>682637163</v>
      </c>
      <c r="E67" s="320">
        <f>SUM(E65:E66)</f>
        <v>21737224</v>
      </c>
    </row>
    <row r="68" spans="1:14">
      <c r="B68" s="319"/>
      <c r="C68" s="319"/>
      <c r="E68" s="320"/>
      <c r="H68" s="315"/>
      <c r="K68" s="315"/>
      <c r="L68" s="315"/>
      <c r="M68" s="315"/>
      <c r="N68" s="315"/>
    </row>
    <row r="69" spans="1:14">
      <c r="A69" s="315" t="s">
        <v>382</v>
      </c>
      <c r="B69" s="319">
        <v>82322308</v>
      </c>
      <c r="C69" s="319">
        <v>59710425</v>
      </c>
      <c r="D69" s="320">
        <f>B69-C69</f>
        <v>22611883</v>
      </c>
      <c r="E69" s="320">
        <v>1368176</v>
      </c>
      <c r="H69" s="315"/>
      <c r="K69" s="315"/>
      <c r="L69" s="315"/>
      <c r="M69" s="315"/>
      <c r="N69" s="315"/>
    </row>
    <row r="70" spans="1:14">
      <c r="B70" s="319"/>
      <c r="C70" s="319"/>
      <c r="E70" s="320"/>
      <c r="H70" s="315"/>
      <c r="K70" s="315"/>
      <c r="L70" s="315"/>
      <c r="M70" s="315"/>
      <c r="N70" s="315"/>
    </row>
    <row r="71" spans="1:14">
      <c r="A71" s="315" t="s">
        <v>383</v>
      </c>
      <c r="B71" s="319">
        <v>298886363</v>
      </c>
      <c r="C71" s="319">
        <v>190346618</v>
      </c>
      <c r="D71" s="320">
        <f>B71-C71</f>
        <v>108539745</v>
      </c>
      <c r="E71" s="320">
        <v>6462247</v>
      </c>
      <c r="H71" s="315"/>
      <c r="K71" s="315"/>
      <c r="L71" s="315"/>
      <c r="M71" s="315"/>
      <c r="N71" s="315"/>
    </row>
    <row r="72" spans="1:14">
      <c r="A72" s="315" t="s">
        <v>429</v>
      </c>
      <c r="B72" s="319">
        <v>4355509.45</v>
      </c>
      <c r="C72" s="340">
        <v>4355509</v>
      </c>
      <c r="D72" s="320">
        <f>B72-C72</f>
        <v>0.45000000018626451</v>
      </c>
      <c r="E72" s="320">
        <v>88100</v>
      </c>
      <c r="H72" s="315"/>
      <c r="K72" s="315"/>
      <c r="L72" s="315"/>
      <c r="M72" s="315"/>
      <c r="N72" s="315"/>
    </row>
    <row r="73" spans="1:14">
      <c r="A73" s="335" t="s">
        <v>430</v>
      </c>
      <c r="B73" s="319">
        <f>SUM(B71:B72)</f>
        <v>303241872.44999999</v>
      </c>
      <c r="C73" s="319">
        <f>SUM(C71:C72)</f>
        <v>194702127</v>
      </c>
      <c r="D73" s="319">
        <f>SUM(D71:D72)</f>
        <v>108539745.45</v>
      </c>
      <c r="E73" s="320">
        <f>SUM(E71:E72)</f>
        <v>6550347</v>
      </c>
      <c r="H73" s="315"/>
      <c r="K73" s="315"/>
      <c r="L73" s="315"/>
      <c r="M73" s="315"/>
      <c r="N73" s="315"/>
    </row>
    <row r="74" spans="1:14">
      <c r="B74" s="319"/>
      <c r="C74" s="319"/>
      <c r="E74" s="320"/>
      <c r="H74" s="315"/>
      <c r="K74" s="315"/>
      <c r="L74" s="315"/>
      <c r="M74" s="315"/>
      <c r="N74" s="315"/>
    </row>
    <row r="75" spans="1:14">
      <c r="A75" s="315" t="s">
        <v>431</v>
      </c>
      <c r="B75" s="319">
        <v>65546904</v>
      </c>
      <c r="C75" s="319">
        <v>44679780</v>
      </c>
      <c r="D75" s="320">
        <f>B75-C75</f>
        <v>20867124</v>
      </c>
      <c r="E75" s="324">
        <v>2288418</v>
      </c>
      <c r="F75" s="318"/>
      <c r="H75" s="315"/>
      <c r="K75" s="315"/>
      <c r="L75" s="315"/>
      <c r="M75" s="315"/>
      <c r="N75" s="315"/>
    </row>
    <row r="76" spans="1:14">
      <c r="B76" s="319"/>
      <c r="C76" s="319"/>
      <c r="E76" s="320"/>
      <c r="H76" s="315"/>
      <c r="K76" s="315"/>
      <c r="L76" s="315"/>
      <c r="M76" s="315"/>
      <c r="N76" s="315"/>
    </row>
    <row r="77" spans="1:14">
      <c r="A77" s="315" t="s">
        <v>403</v>
      </c>
      <c r="B77" s="341">
        <f>+B75+B73+B69+B67</f>
        <v>1516382406.45</v>
      </c>
      <c r="C77" s="341">
        <f>+C75+C73+C69+C67</f>
        <v>681726491</v>
      </c>
      <c r="D77" s="341">
        <f>B77-C77</f>
        <v>834655915.45000005</v>
      </c>
      <c r="E77" s="341">
        <f>E75+E73+E69+E67</f>
        <v>31944165</v>
      </c>
      <c r="F77" s="341"/>
      <c r="H77" s="315"/>
      <c r="K77" s="315"/>
      <c r="L77" s="315"/>
      <c r="M77" s="315"/>
      <c r="N77" s="315"/>
    </row>
    <row r="78" spans="1:14">
      <c r="B78" s="341"/>
      <c r="C78" s="341"/>
      <c r="D78" s="341"/>
      <c r="E78" s="341"/>
      <c r="H78" s="315"/>
      <c r="K78" s="315"/>
      <c r="L78" s="315"/>
      <c r="M78" s="315"/>
      <c r="N78" s="315"/>
    </row>
    <row r="79" spans="1:14">
      <c r="A79" s="315" t="s">
        <v>432</v>
      </c>
      <c r="B79" s="341">
        <v>1516382406</v>
      </c>
      <c r="C79" s="341">
        <v>681726491</v>
      </c>
      <c r="D79" s="341">
        <f>B79-C79</f>
        <v>834655915</v>
      </c>
      <c r="E79" s="341">
        <v>31944165</v>
      </c>
      <c r="H79" s="315"/>
      <c r="K79" s="315"/>
      <c r="L79" s="315"/>
      <c r="M79" s="315"/>
      <c r="N79" s="315"/>
    </row>
    <row r="80" spans="1:14">
      <c r="E80" s="320"/>
      <c r="H80" s="315"/>
      <c r="K80" s="315"/>
      <c r="L80" s="315"/>
      <c r="M80" s="315"/>
      <c r="N80" s="315"/>
    </row>
    <row r="81" spans="1:14">
      <c r="A81" s="315" t="s">
        <v>433</v>
      </c>
      <c r="B81" s="341">
        <f>B79-B72</f>
        <v>1512026896.55</v>
      </c>
      <c r="C81" s="341">
        <f>C79-C72</f>
        <v>677370982</v>
      </c>
      <c r="D81" s="341">
        <f>D79-D72</f>
        <v>834655914.54999995</v>
      </c>
      <c r="E81" s="341">
        <f>E79-E72</f>
        <v>31856065</v>
      </c>
      <c r="H81" s="315"/>
      <c r="K81" s="315"/>
      <c r="L81" s="315"/>
      <c r="M81" s="315"/>
      <c r="N81" s="315"/>
    </row>
    <row r="83" spans="1:14" ht="15.75">
      <c r="A83" s="316" t="s">
        <v>72</v>
      </c>
      <c r="H83" s="315"/>
      <c r="K83" s="315"/>
      <c r="L83" s="315"/>
      <c r="M83" s="315"/>
      <c r="N83" s="315"/>
    </row>
    <row r="84" spans="1:14">
      <c r="A84" s="315" t="s">
        <v>434</v>
      </c>
      <c r="E84" s="556" t="s">
        <v>812</v>
      </c>
      <c r="H84" s="315"/>
      <c r="K84" s="315"/>
      <c r="L84" s="315"/>
      <c r="M84" s="315"/>
      <c r="N84" s="315"/>
    </row>
    <row r="85" spans="1:14">
      <c r="A85" s="315" t="s">
        <v>435</v>
      </c>
      <c r="B85" s="319">
        <v>2174495.06</v>
      </c>
      <c r="D85" s="318" t="s">
        <v>436</v>
      </c>
      <c r="E85" s="556" t="s">
        <v>802</v>
      </c>
      <c r="H85" s="315"/>
      <c r="K85" s="315"/>
      <c r="L85" s="315"/>
      <c r="M85" s="315"/>
      <c r="N85" s="315"/>
    </row>
    <row r="86" spans="1:14">
      <c r="A86" s="318" t="s">
        <v>437</v>
      </c>
      <c r="B86" s="319">
        <v>14256420.92</v>
      </c>
      <c r="D86" s="318" t="s">
        <v>436</v>
      </c>
      <c r="G86" s="557" t="s">
        <v>796</v>
      </c>
      <c r="H86" s="556"/>
      <c r="K86" s="315"/>
      <c r="L86" s="315"/>
      <c r="M86" s="315"/>
      <c r="N86" s="315"/>
    </row>
    <row r="87" spans="1:14">
      <c r="A87" s="318" t="s">
        <v>438</v>
      </c>
      <c r="B87" s="319">
        <v>42465.3</v>
      </c>
      <c r="D87" s="318" t="s">
        <v>436</v>
      </c>
      <c r="G87" s="558">
        <v>2044800</v>
      </c>
      <c r="H87" s="556" t="s">
        <v>795</v>
      </c>
      <c r="K87" s="315"/>
      <c r="L87" s="315"/>
      <c r="M87" s="315"/>
      <c r="N87" s="315"/>
    </row>
    <row r="88" spans="1:14">
      <c r="A88" s="318" t="s">
        <v>439</v>
      </c>
      <c r="B88" s="320">
        <f>SUM(B85:B87)</f>
        <v>16473381.280000001</v>
      </c>
      <c r="D88" s="318" t="s">
        <v>440</v>
      </c>
      <c r="G88" s="559">
        <v>1744640</v>
      </c>
      <c r="H88" s="556" t="s">
        <v>797</v>
      </c>
      <c r="K88" s="315"/>
      <c r="L88" s="315"/>
      <c r="M88" s="315"/>
      <c r="N88" s="315"/>
    </row>
    <row r="89" spans="1:14">
      <c r="A89" s="315" t="s">
        <v>441</v>
      </c>
      <c r="B89" s="342">
        <f>+D69/(+D69+D71)</f>
        <v>0.17241023496864255</v>
      </c>
      <c r="D89" s="315" t="s">
        <v>442</v>
      </c>
      <c r="G89" s="559">
        <v>1438509</v>
      </c>
      <c r="H89" s="556" t="s">
        <v>798</v>
      </c>
      <c r="K89" s="315"/>
      <c r="L89" s="315"/>
      <c r="M89" s="315"/>
      <c r="N89" s="315"/>
    </row>
    <row r="90" spans="1:14">
      <c r="G90" s="559">
        <v>1658857</v>
      </c>
      <c r="H90" s="556" t="s">
        <v>799</v>
      </c>
    </row>
    <row r="91" spans="1:14">
      <c r="A91" s="315" t="s">
        <v>443</v>
      </c>
      <c r="B91" s="319">
        <f>ROUND(B85*B89,0)</f>
        <v>374905</v>
      </c>
      <c r="G91" s="559">
        <v>2170529</v>
      </c>
      <c r="H91" s="556" t="s">
        <v>800</v>
      </c>
      <c r="K91" s="315"/>
      <c r="L91" s="315"/>
      <c r="M91" s="315"/>
      <c r="N91" s="315"/>
    </row>
    <row r="92" spans="1:14">
      <c r="G92" s="559">
        <v>2174495</v>
      </c>
      <c r="H92" s="556" t="s">
        <v>811</v>
      </c>
    </row>
    <row r="93" spans="1:14">
      <c r="A93" s="315" t="s">
        <v>444</v>
      </c>
      <c r="B93" s="319">
        <v>2156938</v>
      </c>
      <c r="D93" s="318" t="s">
        <v>445</v>
      </c>
      <c r="G93" s="558">
        <f>AVERAGE(G87:G92)</f>
        <v>1871971.6666666667</v>
      </c>
      <c r="H93" s="559" t="s">
        <v>801</v>
      </c>
      <c r="K93" s="315"/>
      <c r="L93" s="315"/>
      <c r="M93" s="315"/>
      <c r="N93" s="315"/>
    </row>
    <row r="94" spans="1:14">
      <c r="H94" s="315"/>
    </row>
    <row r="95" spans="1:14" ht="15.75">
      <c r="A95" s="316" t="s">
        <v>844</v>
      </c>
      <c r="H95" s="315"/>
      <c r="K95" s="315"/>
      <c r="L95" s="315"/>
      <c r="M95" s="315"/>
      <c r="N95" s="315"/>
    </row>
    <row r="96" spans="1:14">
      <c r="A96" s="315" t="s">
        <v>446</v>
      </c>
      <c r="C96" s="319">
        <v>2418762</v>
      </c>
      <c r="D96" s="318" t="s">
        <v>843</v>
      </c>
      <c r="H96" s="315"/>
      <c r="K96" s="315"/>
      <c r="L96" s="315"/>
      <c r="M96" s="315"/>
      <c r="N96" s="315"/>
    </row>
    <row r="97" spans="1:14">
      <c r="A97" s="315" t="s">
        <v>447</v>
      </c>
      <c r="H97" s="315"/>
      <c r="K97" s="315"/>
      <c r="L97" s="315"/>
      <c r="M97" s="315"/>
      <c r="N97" s="315"/>
    </row>
    <row r="99" spans="1:14">
      <c r="A99" s="315" t="s">
        <v>448</v>
      </c>
      <c r="C99" s="319">
        <v>7965387</v>
      </c>
      <c r="D99" s="318" t="s">
        <v>837</v>
      </c>
      <c r="H99" s="315"/>
      <c r="K99" s="315"/>
      <c r="L99" s="315"/>
      <c r="M99" s="315"/>
      <c r="N99" s="315"/>
    </row>
    <row r="100" spans="1:14">
      <c r="A100" s="318" t="s">
        <v>449</v>
      </c>
      <c r="H100" s="315"/>
      <c r="K100" s="315"/>
      <c r="L100" s="315"/>
      <c r="M100" s="315"/>
      <c r="N100" s="315"/>
    </row>
    <row r="101" spans="1:14">
      <c r="A101" s="318"/>
      <c r="E101" s="650" t="s">
        <v>842</v>
      </c>
      <c r="G101" s="556">
        <v>29483</v>
      </c>
      <c r="H101" s="318" t="s">
        <v>840</v>
      </c>
      <c r="K101" s="315"/>
      <c r="L101" s="315"/>
      <c r="M101" s="315"/>
      <c r="N101" s="315"/>
    </row>
    <row r="102" spans="1:14">
      <c r="A102" s="318" t="s">
        <v>813</v>
      </c>
      <c r="C102" s="319"/>
      <c r="D102" s="318"/>
      <c r="G102" s="315">
        <f>C103-G101</f>
        <v>1380402</v>
      </c>
      <c r="H102" s="318" t="s">
        <v>839</v>
      </c>
      <c r="K102" s="315"/>
      <c r="L102" s="315"/>
      <c r="M102" s="315"/>
      <c r="N102" s="315"/>
    </row>
    <row r="103" spans="1:14">
      <c r="A103" s="318" t="s">
        <v>833</v>
      </c>
      <c r="C103" s="319">
        <v>1409885</v>
      </c>
      <c r="D103" s="318" t="s">
        <v>838</v>
      </c>
      <c r="G103" s="315">
        <f>G101+G102</f>
        <v>1409885</v>
      </c>
      <c r="H103" s="318"/>
      <c r="K103" s="315"/>
      <c r="L103" s="315"/>
      <c r="M103" s="315"/>
      <c r="N103" s="315"/>
    </row>
    <row r="104" spans="1:14">
      <c r="A104" s="318" t="s">
        <v>834</v>
      </c>
      <c r="C104" s="319">
        <v>621257</v>
      </c>
      <c r="D104" s="318" t="s">
        <v>836</v>
      </c>
      <c r="K104" s="315"/>
      <c r="L104" s="315"/>
      <c r="M104" s="315"/>
      <c r="N104" s="315"/>
    </row>
    <row r="105" spans="1:14">
      <c r="A105" s="318"/>
      <c r="K105" s="315"/>
      <c r="L105" s="315"/>
      <c r="M105" s="315"/>
      <c r="N105" s="315"/>
    </row>
    <row r="106" spans="1:14">
      <c r="A106" s="318"/>
      <c r="G106" s="648"/>
      <c r="H106" s="315"/>
      <c r="K106" s="315"/>
      <c r="L106" s="315"/>
      <c r="M106" s="315"/>
      <c r="N106" s="315"/>
    </row>
    <row r="107" spans="1:14">
      <c r="A107" s="315" t="s">
        <v>450</v>
      </c>
      <c r="C107" s="319">
        <f>+C99+C96+C103+C104</f>
        <v>12415291</v>
      </c>
      <c r="H107" s="315"/>
      <c r="K107" s="315"/>
      <c r="L107" s="315"/>
      <c r="M107" s="315"/>
      <c r="N107" s="315"/>
    </row>
    <row r="109" spans="1:14" ht="15.75">
      <c r="A109" s="316" t="s">
        <v>451</v>
      </c>
      <c r="H109" s="315"/>
      <c r="K109" s="315"/>
      <c r="L109" s="315"/>
      <c r="M109" s="315"/>
      <c r="N109" s="315"/>
    </row>
    <row r="110" spans="1:14" ht="15.75">
      <c r="A110" s="316" t="s">
        <v>809</v>
      </c>
      <c r="H110" s="315"/>
      <c r="K110" s="315"/>
      <c r="L110" s="315"/>
      <c r="M110" s="315"/>
      <c r="N110" s="315"/>
    </row>
    <row r="111" spans="1:14">
      <c r="A111" s="343" t="s">
        <v>452</v>
      </c>
      <c r="B111" s="343" t="s">
        <v>453</v>
      </c>
      <c r="C111" s="343" t="s">
        <v>454</v>
      </c>
      <c r="D111" s="343" t="s">
        <v>455</v>
      </c>
      <c r="E111" s="344" t="s">
        <v>456</v>
      </c>
      <c r="F111" s="344" t="s">
        <v>394</v>
      </c>
      <c r="G111" s="343" t="s">
        <v>457</v>
      </c>
      <c r="H111" s="315"/>
      <c r="K111" s="315"/>
      <c r="L111" s="315"/>
      <c r="M111" s="315"/>
      <c r="N111" s="315"/>
    </row>
    <row r="112" spans="1:14">
      <c r="A112" s="318" t="s">
        <v>814</v>
      </c>
      <c r="B112" s="345">
        <v>9569.0499999999993</v>
      </c>
      <c r="C112" s="345">
        <v>370.2</v>
      </c>
      <c r="D112" s="345">
        <v>0</v>
      </c>
      <c r="E112" s="346">
        <v>80920.880000000121</v>
      </c>
      <c r="F112" s="346">
        <f t="shared" ref="F112:F123" si="0">SUM(B112:E112)</f>
        <v>90860.130000000121</v>
      </c>
      <c r="G112" s="346">
        <v>6488.0500000001257</v>
      </c>
      <c r="H112" s="315"/>
      <c r="K112" s="315"/>
      <c r="L112" s="315"/>
      <c r="M112" s="315"/>
      <c r="N112" s="315"/>
    </row>
    <row r="113" spans="1:14">
      <c r="A113" s="315" t="s">
        <v>458</v>
      </c>
      <c r="B113" s="347">
        <v>8528.58</v>
      </c>
      <c r="C113" s="347">
        <v>247.24</v>
      </c>
      <c r="D113" s="347">
        <v>0</v>
      </c>
      <c r="E113" s="348">
        <v>74392.600000000384</v>
      </c>
      <c r="F113" s="348">
        <f t="shared" si="0"/>
        <v>83168.420000000391</v>
      </c>
      <c r="G113" s="348">
        <v>5383.860000000117</v>
      </c>
      <c r="H113" s="315"/>
      <c r="K113" s="315"/>
      <c r="L113" s="315"/>
      <c r="M113" s="315"/>
      <c r="N113" s="315"/>
    </row>
    <row r="114" spans="1:14">
      <c r="A114" s="315" t="s">
        <v>459</v>
      </c>
      <c r="B114" s="347">
        <v>9906.2000000000007</v>
      </c>
      <c r="C114" s="347">
        <v>179.45</v>
      </c>
      <c r="D114" s="347">
        <v>0</v>
      </c>
      <c r="E114" s="348">
        <v>87482.010000000038</v>
      </c>
      <c r="F114" s="348">
        <f t="shared" si="0"/>
        <v>97567.660000000033</v>
      </c>
      <c r="G114" s="348">
        <v>7847.0700000000706</v>
      </c>
      <c r="H114" s="315"/>
      <c r="K114" s="315"/>
      <c r="L114" s="315"/>
      <c r="M114" s="315"/>
      <c r="N114" s="315"/>
    </row>
    <row r="115" spans="1:14">
      <c r="A115" s="315" t="s">
        <v>460</v>
      </c>
      <c r="B115" s="347">
        <v>10379.780000000001</v>
      </c>
      <c r="C115" s="347">
        <v>291.37</v>
      </c>
      <c r="D115" s="347">
        <v>0</v>
      </c>
      <c r="E115" s="348">
        <v>93929.219999999666</v>
      </c>
      <c r="F115" s="348">
        <f t="shared" si="0"/>
        <v>104600.36999999968</v>
      </c>
      <c r="G115" s="348">
        <v>9523.4200000001383</v>
      </c>
      <c r="H115" s="315"/>
      <c r="K115" s="315"/>
      <c r="L115" s="315"/>
      <c r="M115" s="315"/>
      <c r="N115" s="315"/>
    </row>
    <row r="116" spans="1:14">
      <c r="A116" s="315" t="s">
        <v>461</v>
      </c>
      <c r="B116" s="347">
        <v>11119.2</v>
      </c>
      <c r="C116" s="347">
        <v>237.72</v>
      </c>
      <c r="D116" s="347">
        <v>0</v>
      </c>
      <c r="E116" s="348">
        <v>105726.41999999991</v>
      </c>
      <c r="F116" s="348">
        <f t="shared" si="0"/>
        <v>117083.33999999991</v>
      </c>
      <c r="G116" s="348">
        <v>10281.960000000145</v>
      </c>
      <c r="H116" s="315"/>
      <c r="K116" s="315"/>
      <c r="L116" s="315"/>
      <c r="M116" s="315"/>
      <c r="N116" s="315"/>
    </row>
    <row r="117" spans="1:14">
      <c r="A117" s="315" t="s">
        <v>462</v>
      </c>
      <c r="B117" s="347">
        <v>11193.51</v>
      </c>
      <c r="C117" s="347">
        <v>339.93</v>
      </c>
      <c r="D117" s="347">
        <v>0</v>
      </c>
      <c r="E117" s="348">
        <v>105372.93999999936</v>
      </c>
      <c r="F117" s="348">
        <f t="shared" si="0"/>
        <v>116906.37999999936</v>
      </c>
      <c r="G117" s="348">
        <v>10274.350000000128</v>
      </c>
      <c r="H117" s="315"/>
      <c r="K117" s="315"/>
      <c r="L117" s="315"/>
      <c r="M117" s="315"/>
      <c r="N117" s="315"/>
    </row>
    <row r="118" spans="1:14">
      <c r="A118" s="315" t="s">
        <v>463</v>
      </c>
      <c r="B118" s="347">
        <v>10453.950000000001</v>
      </c>
      <c r="C118" s="347">
        <v>169.54</v>
      </c>
      <c r="D118" s="347">
        <v>0</v>
      </c>
      <c r="E118" s="348">
        <v>93161.489999999962</v>
      </c>
      <c r="F118" s="348">
        <f t="shared" si="0"/>
        <v>103784.97999999997</v>
      </c>
      <c r="G118" s="348">
        <v>9541.6900000001169</v>
      </c>
      <c r="H118" s="315"/>
      <c r="K118" s="315"/>
      <c r="L118" s="315"/>
      <c r="M118" s="315"/>
      <c r="N118" s="315"/>
    </row>
    <row r="119" spans="1:14">
      <c r="A119" s="315" t="s">
        <v>464</v>
      </c>
      <c r="B119" s="347">
        <v>10164.27</v>
      </c>
      <c r="C119" s="320">
        <v>570.04999999999995</v>
      </c>
      <c r="D119" s="347">
        <v>0</v>
      </c>
      <c r="E119" s="348">
        <v>74005.979999999938</v>
      </c>
      <c r="F119" s="348">
        <f t="shared" si="0"/>
        <v>84740.29999999993</v>
      </c>
      <c r="G119" s="348">
        <v>6111.3600000001134</v>
      </c>
      <c r="H119" s="315"/>
      <c r="K119" s="315"/>
      <c r="L119" s="315"/>
      <c r="M119" s="315"/>
      <c r="N119" s="315"/>
    </row>
    <row r="120" spans="1:14">
      <c r="A120" s="315" t="s">
        <v>465</v>
      </c>
      <c r="B120" s="347">
        <v>8862.51</v>
      </c>
      <c r="C120" s="347">
        <v>401.94</v>
      </c>
      <c r="D120" s="347">
        <v>0</v>
      </c>
      <c r="E120" s="348">
        <v>69634.779999999591</v>
      </c>
      <c r="F120" s="348">
        <f t="shared" si="0"/>
        <v>78899.229999999588</v>
      </c>
      <c r="G120" s="348">
        <v>5142.7900000001118</v>
      </c>
      <c r="H120" s="315"/>
      <c r="K120" s="315"/>
      <c r="L120" s="315"/>
      <c r="M120" s="315"/>
      <c r="N120" s="315"/>
    </row>
    <row r="121" spans="1:14">
      <c r="A121" s="315" t="s">
        <v>466</v>
      </c>
      <c r="B121" s="347">
        <v>9012.56</v>
      </c>
      <c r="C121" s="347">
        <v>375.87</v>
      </c>
      <c r="D121" s="347">
        <v>0</v>
      </c>
      <c r="E121" s="348">
        <v>81911.359999999448</v>
      </c>
      <c r="F121" s="348">
        <f t="shared" si="0"/>
        <v>91299.789999999455</v>
      </c>
      <c r="G121" s="348">
        <v>6947.4600000001492</v>
      </c>
      <c r="H121" s="315"/>
      <c r="K121" s="315"/>
      <c r="L121" s="315"/>
      <c r="M121" s="315"/>
      <c r="N121" s="315"/>
    </row>
    <row r="122" spans="1:14">
      <c r="A122" s="318" t="s">
        <v>815</v>
      </c>
      <c r="B122" s="347">
        <v>8745.8700000000008</v>
      </c>
      <c r="C122" s="347">
        <v>358.62</v>
      </c>
      <c r="D122" s="347">
        <v>0</v>
      </c>
      <c r="E122" s="348">
        <v>79321.099999999613</v>
      </c>
      <c r="F122" s="348">
        <f t="shared" si="0"/>
        <v>88425.589999999618</v>
      </c>
      <c r="G122" s="348">
        <v>6123.88</v>
      </c>
      <c r="H122" s="315"/>
      <c r="K122" s="315"/>
      <c r="L122" s="315"/>
      <c r="M122" s="315"/>
      <c r="N122" s="315"/>
    </row>
    <row r="123" spans="1:14">
      <c r="A123" s="318" t="s">
        <v>816</v>
      </c>
      <c r="B123" s="349">
        <v>7903.99</v>
      </c>
      <c r="C123" s="349">
        <v>161.56</v>
      </c>
      <c r="D123" s="349">
        <v>0</v>
      </c>
      <c r="E123" s="350">
        <v>68005.48000000001</v>
      </c>
      <c r="F123" s="350">
        <f t="shared" si="0"/>
        <v>76071.030000000013</v>
      </c>
      <c r="G123" s="350">
        <v>4354.4100000000735</v>
      </c>
      <c r="H123" s="315"/>
      <c r="K123" s="315"/>
      <c r="L123" s="315"/>
      <c r="M123" s="315"/>
      <c r="N123" s="315"/>
    </row>
    <row r="124" spans="1:14">
      <c r="B124" s="340"/>
      <c r="C124" s="335"/>
      <c r="D124" s="335"/>
      <c r="E124" s="351"/>
      <c r="F124" s="351"/>
      <c r="H124" s="315"/>
      <c r="K124" s="315"/>
      <c r="L124" s="315"/>
      <c r="M124" s="315"/>
      <c r="N124" s="315"/>
    </row>
    <row r="125" spans="1:14">
      <c r="A125" s="315" t="s">
        <v>467</v>
      </c>
      <c r="B125" s="345">
        <f t="shared" ref="B125:G125" si="1">SUM(B112:B123)</f>
        <v>115839.47</v>
      </c>
      <c r="C125" s="345">
        <f t="shared" si="1"/>
        <v>3703.49</v>
      </c>
      <c r="D125" s="345">
        <f t="shared" si="1"/>
        <v>0</v>
      </c>
      <c r="E125" s="346">
        <f t="shared" si="1"/>
        <v>1013864.259999998</v>
      </c>
      <c r="F125" s="346">
        <f t="shared" si="1"/>
        <v>1133407.2199999981</v>
      </c>
      <c r="G125" s="352">
        <f t="shared" si="1"/>
        <v>88020.300000001298</v>
      </c>
      <c r="H125" s="318" t="s">
        <v>468</v>
      </c>
      <c r="K125" s="315"/>
      <c r="L125" s="315"/>
      <c r="M125" s="315"/>
      <c r="N125" s="315"/>
    </row>
    <row r="126" spans="1:14">
      <c r="B126" s="319"/>
      <c r="F126" s="353"/>
      <c r="H126" s="315"/>
      <c r="K126" s="315"/>
      <c r="L126" s="315"/>
      <c r="M126" s="315"/>
      <c r="N126" s="315"/>
    </row>
    <row r="127" spans="1:14">
      <c r="A127" s="318" t="s">
        <v>469</v>
      </c>
      <c r="C127" s="345"/>
      <c r="H127" s="315"/>
      <c r="K127" s="315"/>
      <c r="L127" s="315"/>
      <c r="M127" s="315"/>
      <c r="N127" s="315"/>
    </row>
    <row r="128" spans="1:14">
      <c r="A128" s="315" t="s">
        <v>470</v>
      </c>
      <c r="H128" s="315"/>
      <c r="K128" s="315"/>
      <c r="L128" s="315"/>
      <c r="M128" s="315"/>
      <c r="N128" s="315"/>
    </row>
    <row r="130" spans="1:19" ht="15.75">
      <c r="A130" s="379" t="s">
        <v>823</v>
      </c>
      <c r="B130" s="353"/>
      <c r="C130" s="353"/>
      <c r="D130" s="353"/>
      <c r="E130" s="353"/>
      <c r="F130" s="353"/>
      <c r="G130" s="353"/>
      <c r="H130" s="315"/>
      <c r="K130" s="315"/>
      <c r="L130" s="315"/>
      <c r="M130" s="315"/>
      <c r="N130" s="315"/>
    </row>
    <row r="131" spans="1:19">
      <c r="A131" s="355"/>
      <c r="B131" s="356"/>
      <c r="C131" s="355"/>
      <c r="D131" s="355"/>
      <c r="E131" s="355"/>
      <c r="F131" s="354"/>
      <c r="G131" s="355"/>
      <c r="H131" s="315"/>
      <c r="K131" s="315"/>
      <c r="L131" s="315"/>
      <c r="M131" s="315"/>
      <c r="N131" s="315"/>
    </row>
    <row r="132" spans="1:19" ht="16.5" thickBot="1">
      <c r="H132" s="315"/>
      <c r="K132" s="315"/>
      <c r="L132" s="315"/>
      <c r="M132" s="329"/>
      <c r="N132" s="329"/>
      <c r="O132" s="329"/>
      <c r="P132" s="329"/>
      <c r="Q132" s="329"/>
      <c r="R132" s="329"/>
      <c r="S132" s="329"/>
    </row>
    <row r="133" spans="1:19" ht="15.75" thickBot="1">
      <c r="A133" s="357" t="s">
        <v>472</v>
      </c>
      <c r="B133" s="358" t="s">
        <v>473</v>
      </c>
      <c r="C133" s="359" t="s">
        <v>474</v>
      </c>
      <c r="D133" s="359" t="s">
        <v>163</v>
      </c>
      <c r="E133" s="359" t="s">
        <v>475</v>
      </c>
      <c r="F133" s="359" t="s">
        <v>476</v>
      </c>
      <c r="G133" s="359" t="s">
        <v>471</v>
      </c>
      <c r="H133" s="315"/>
      <c r="K133" s="315"/>
      <c r="L133" s="315"/>
    </row>
    <row r="134" spans="1:19">
      <c r="A134" s="360">
        <v>32524</v>
      </c>
      <c r="B134" s="361" t="s">
        <v>477</v>
      </c>
      <c r="C134" s="362" t="s">
        <v>478</v>
      </c>
      <c r="D134" s="362" t="s">
        <v>163</v>
      </c>
      <c r="E134" s="363">
        <v>0.15</v>
      </c>
      <c r="F134" s="364">
        <v>0</v>
      </c>
      <c r="G134" s="364">
        <f>F134*E134</f>
        <v>0</v>
      </c>
      <c r="H134" s="315"/>
      <c r="K134" s="315"/>
      <c r="L134" s="315"/>
    </row>
    <row r="135" spans="1:19">
      <c r="A135" s="360" t="s">
        <v>543</v>
      </c>
      <c r="B135" s="361" t="s">
        <v>544</v>
      </c>
      <c r="C135" s="362" t="s">
        <v>545</v>
      </c>
      <c r="D135" s="362"/>
      <c r="E135" s="363">
        <v>1</v>
      </c>
      <c r="F135" s="364">
        <v>35982.519999999997</v>
      </c>
      <c r="G135" s="364">
        <f t="shared" ref="G135:G144" si="2">F135*E135</f>
        <v>35982.519999999997</v>
      </c>
      <c r="H135" s="315"/>
      <c r="K135" s="315"/>
      <c r="L135" s="315"/>
    </row>
    <row r="136" spans="1:19">
      <c r="A136" s="360" t="s">
        <v>479</v>
      </c>
      <c r="B136" s="361" t="s">
        <v>480</v>
      </c>
      <c r="C136" s="362" t="s">
        <v>481</v>
      </c>
      <c r="D136" s="362" t="s">
        <v>146</v>
      </c>
      <c r="E136" s="363">
        <v>1</v>
      </c>
      <c r="F136" s="364">
        <v>106334.51</v>
      </c>
      <c r="G136" s="364">
        <f t="shared" si="2"/>
        <v>106334.51</v>
      </c>
      <c r="H136" s="315"/>
      <c r="K136" s="315"/>
      <c r="L136" s="315"/>
    </row>
    <row r="137" spans="1:19">
      <c r="A137" s="360">
        <v>30248</v>
      </c>
      <c r="B137" s="361" t="s">
        <v>482</v>
      </c>
      <c r="C137" s="362" t="s">
        <v>483</v>
      </c>
      <c r="D137" s="362" t="s">
        <v>166</v>
      </c>
      <c r="E137" s="363">
        <v>1</v>
      </c>
      <c r="F137" s="364">
        <v>100506.87</v>
      </c>
      <c r="G137" s="364">
        <f t="shared" si="2"/>
        <v>100506.87</v>
      </c>
      <c r="H137" s="315"/>
      <c r="K137" s="315"/>
      <c r="L137" s="315"/>
    </row>
    <row r="138" spans="1:19">
      <c r="A138" s="360">
        <v>30743</v>
      </c>
      <c r="B138" s="361" t="s">
        <v>484</v>
      </c>
      <c r="C138" s="362" t="s">
        <v>485</v>
      </c>
      <c r="D138" s="362"/>
      <c r="E138" s="363">
        <v>1</v>
      </c>
      <c r="F138" s="364">
        <v>118500.02</v>
      </c>
      <c r="G138" s="364">
        <f t="shared" si="2"/>
        <v>118500.02</v>
      </c>
      <c r="H138" s="315"/>
      <c r="K138" s="315"/>
      <c r="L138" s="315"/>
    </row>
    <row r="139" spans="1:19">
      <c r="A139" s="360" t="s">
        <v>817</v>
      </c>
      <c r="B139" s="361" t="s">
        <v>818</v>
      </c>
      <c r="C139" s="362" t="s">
        <v>819</v>
      </c>
      <c r="D139" s="362"/>
      <c r="E139" s="363">
        <v>1</v>
      </c>
      <c r="F139" s="364">
        <v>5596.76</v>
      </c>
      <c r="G139" s="364">
        <f t="shared" si="2"/>
        <v>5596.76</v>
      </c>
      <c r="H139" s="315"/>
      <c r="K139" s="315"/>
      <c r="L139" s="315"/>
    </row>
    <row r="140" spans="1:19">
      <c r="A140" s="360" t="s">
        <v>486</v>
      </c>
      <c r="B140" s="361" t="s">
        <v>487</v>
      </c>
      <c r="C140" s="362" t="s">
        <v>488</v>
      </c>
      <c r="D140" s="362" t="s">
        <v>155</v>
      </c>
      <c r="E140" s="363">
        <v>1</v>
      </c>
      <c r="F140" s="364">
        <v>119837.58</v>
      </c>
      <c r="G140" s="364">
        <f t="shared" si="2"/>
        <v>119837.58</v>
      </c>
      <c r="H140" s="315"/>
      <c r="K140" s="315"/>
      <c r="L140" s="315"/>
    </row>
    <row r="141" spans="1:19">
      <c r="A141" s="360" t="s">
        <v>820</v>
      </c>
      <c r="B141" s="361" t="s">
        <v>821</v>
      </c>
      <c r="C141" s="362" t="s">
        <v>822</v>
      </c>
      <c r="D141" s="362"/>
      <c r="E141" s="363">
        <v>1</v>
      </c>
      <c r="F141" s="364">
        <v>1512.32</v>
      </c>
      <c r="G141" s="364">
        <f t="shared" si="2"/>
        <v>1512.32</v>
      </c>
      <c r="H141" s="315"/>
      <c r="K141" s="315"/>
      <c r="L141" s="315"/>
    </row>
    <row r="142" spans="1:19">
      <c r="A142" s="360" t="s">
        <v>489</v>
      </c>
      <c r="B142" s="361" t="s">
        <v>490</v>
      </c>
      <c r="C142" s="362" t="s">
        <v>491</v>
      </c>
      <c r="D142" s="362" t="s">
        <v>166</v>
      </c>
      <c r="E142" s="363">
        <v>1</v>
      </c>
      <c r="F142" s="364">
        <v>2751.42</v>
      </c>
      <c r="G142" s="364">
        <f t="shared" si="2"/>
        <v>2751.42</v>
      </c>
      <c r="H142" s="315"/>
      <c r="K142" s="315"/>
      <c r="L142" s="315"/>
    </row>
    <row r="143" spans="1:19">
      <c r="A143" s="360" t="s">
        <v>492</v>
      </c>
      <c r="B143" s="361" t="s">
        <v>493</v>
      </c>
      <c r="C143" s="362" t="s">
        <v>494</v>
      </c>
      <c r="D143" s="362"/>
      <c r="E143" s="363">
        <v>1</v>
      </c>
      <c r="F143" s="364">
        <v>115763.45</v>
      </c>
      <c r="G143" s="364">
        <f t="shared" si="2"/>
        <v>115763.45</v>
      </c>
      <c r="H143" s="315"/>
      <c r="K143" s="315"/>
      <c r="L143" s="315"/>
    </row>
    <row r="144" spans="1:19" ht="15.75" thickBot="1">
      <c r="A144" s="365" t="s">
        <v>495</v>
      </c>
      <c r="B144" s="366" t="s">
        <v>546</v>
      </c>
      <c r="C144" s="367" t="s">
        <v>483</v>
      </c>
      <c r="D144" s="367"/>
      <c r="E144" s="368">
        <v>1</v>
      </c>
      <c r="F144" s="369">
        <v>28662.67</v>
      </c>
      <c r="G144" s="369">
        <f t="shared" si="2"/>
        <v>28662.67</v>
      </c>
      <c r="H144" s="315"/>
      <c r="K144" s="315"/>
      <c r="L144" s="315"/>
    </row>
    <row r="145" spans="1:14" ht="15.75">
      <c r="A145" s="329"/>
      <c r="B145" s="329"/>
      <c r="C145" s="329"/>
      <c r="D145" s="329"/>
      <c r="E145" s="329"/>
      <c r="F145" s="370" t="s">
        <v>394</v>
      </c>
      <c r="G145" s="370">
        <f>SUM(G134:G144)</f>
        <v>635448.12</v>
      </c>
      <c r="H145" s="315"/>
      <c r="K145" s="315"/>
      <c r="L145" s="315"/>
    </row>
    <row r="146" spans="1:14">
      <c r="A146" s="371" t="s">
        <v>496</v>
      </c>
      <c r="B146" s="372"/>
      <c r="C146" s="372"/>
      <c r="D146" s="372"/>
      <c r="E146" s="371"/>
      <c r="H146" s="315"/>
      <c r="K146" s="315"/>
      <c r="L146" s="315"/>
      <c r="M146" s="315"/>
      <c r="N146" s="315"/>
    </row>
    <row r="147" spans="1:14">
      <c r="C147" s="331"/>
      <c r="D147" s="342"/>
      <c r="E147" s="331"/>
      <c r="H147" s="315"/>
      <c r="K147" s="315"/>
      <c r="L147" s="315"/>
      <c r="M147" s="315"/>
      <c r="N147" s="315"/>
    </row>
    <row r="148" spans="1:14">
      <c r="A148" s="318" t="s">
        <v>824</v>
      </c>
      <c r="C148" s="337"/>
      <c r="H148" s="315"/>
      <c r="K148" s="315"/>
      <c r="L148" s="315"/>
      <c r="M148" s="315"/>
      <c r="N148" s="315"/>
    </row>
    <row r="149" spans="1:14">
      <c r="A149" s="343" t="s">
        <v>452</v>
      </c>
      <c r="C149" s="319"/>
      <c r="D149" s="342"/>
      <c r="E149" s="331"/>
      <c r="H149" s="315"/>
      <c r="K149" s="315"/>
      <c r="L149" s="315"/>
      <c r="M149" s="315"/>
      <c r="N149" s="315"/>
    </row>
    <row r="150" spans="1:14">
      <c r="A150" s="318" t="s">
        <v>814</v>
      </c>
      <c r="B150" s="315">
        <v>7861.2</v>
      </c>
      <c r="D150" s="342"/>
      <c r="E150" s="319"/>
      <c r="H150" s="315"/>
      <c r="K150" s="315"/>
      <c r="L150" s="315"/>
      <c r="M150" s="315"/>
      <c r="N150" s="315"/>
    </row>
    <row r="151" spans="1:14">
      <c r="A151" s="315" t="s">
        <v>458</v>
      </c>
      <c r="B151" s="373">
        <v>7480.18</v>
      </c>
      <c r="K151" s="315"/>
      <c r="L151" s="315"/>
      <c r="M151" s="315"/>
      <c r="N151" s="315"/>
    </row>
    <row r="152" spans="1:14">
      <c r="A152" s="315" t="s">
        <v>459</v>
      </c>
      <c r="B152" s="373">
        <v>9381.92</v>
      </c>
      <c r="H152" s="315"/>
      <c r="K152" s="315"/>
      <c r="L152" s="315"/>
      <c r="M152" s="315"/>
      <c r="N152" s="315"/>
    </row>
    <row r="153" spans="1:14">
      <c r="A153" s="315" t="s">
        <v>460</v>
      </c>
      <c r="B153" s="373">
        <v>12243.3</v>
      </c>
      <c r="H153" s="315"/>
      <c r="K153" s="315"/>
      <c r="L153" s="315"/>
      <c r="M153" s="315"/>
      <c r="N153" s="315"/>
    </row>
    <row r="154" spans="1:14">
      <c r="A154" s="315" t="s">
        <v>461</v>
      </c>
      <c r="B154" s="373">
        <v>12915.73</v>
      </c>
      <c r="H154" s="315"/>
      <c r="K154" s="315"/>
      <c r="L154" s="315"/>
      <c r="M154" s="315"/>
      <c r="N154" s="315"/>
    </row>
    <row r="155" spans="1:14">
      <c r="A155" s="315" t="s">
        <v>462</v>
      </c>
      <c r="B155" s="373">
        <v>16699.27</v>
      </c>
      <c r="H155" s="315"/>
      <c r="K155" s="315"/>
      <c r="L155" s="315"/>
      <c r="M155" s="315"/>
      <c r="N155" s="315"/>
    </row>
    <row r="156" spans="1:14">
      <c r="A156" s="315" t="s">
        <v>463</v>
      </c>
      <c r="B156" s="373">
        <v>15611.3</v>
      </c>
      <c r="H156" s="315"/>
      <c r="K156" s="315"/>
      <c r="L156" s="315"/>
      <c r="M156" s="315"/>
      <c r="N156" s="315"/>
    </row>
    <row r="157" spans="1:14">
      <c r="A157" s="315" t="s">
        <v>464</v>
      </c>
      <c r="B157" s="373">
        <v>11815.35</v>
      </c>
      <c r="H157" s="315"/>
      <c r="K157" s="315"/>
      <c r="L157" s="315"/>
      <c r="M157" s="315"/>
      <c r="N157" s="315"/>
    </row>
    <row r="158" spans="1:14">
      <c r="A158" s="315" t="s">
        <v>465</v>
      </c>
      <c r="B158" s="373">
        <v>9534.9599999999991</v>
      </c>
      <c r="H158" s="315"/>
      <c r="K158" s="315"/>
      <c r="L158" s="315"/>
      <c r="M158" s="315"/>
      <c r="N158" s="315"/>
    </row>
    <row r="159" spans="1:14">
      <c r="A159" s="315" t="s">
        <v>466</v>
      </c>
      <c r="B159" s="373">
        <v>12164.96</v>
      </c>
      <c r="H159" s="315"/>
      <c r="K159" s="315"/>
      <c r="L159" s="315"/>
      <c r="M159" s="315"/>
      <c r="N159" s="315"/>
    </row>
    <row r="160" spans="1:14">
      <c r="A160" s="318" t="s">
        <v>815</v>
      </c>
      <c r="B160" s="373">
        <v>12032.86</v>
      </c>
      <c r="H160" s="315"/>
      <c r="K160" s="315"/>
      <c r="L160" s="315"/>
      <c r="M160" s="315"/>
      <c r="N160" s="315"/>
    </row>
    <row r="161" spans="1:14">
      <c r="A161" s="318" t="s">
        <v>497</v>
      </c>
      <c r="B161" s="373">
        <v>9569.83</v>
      </c>
      <c r="H161" s="315"/>
      <c r="K161" s="315"/>
      <c r="L161" s="315"/>
      <c r="M161" s="315"/>
      <c r="N161" s="315"/>
    </row>
    <row r="163" spans="1:14">
      <c r="A163" s="318" t="s">
        <v>498</v>
      </c>
      <c r="B163" s="315">
        <f>SUM(B150:B162)</f>
        <v>137310.86000000002</v>
      </c>
      <c r="H163" s="315"/>
      <c r="K163" s="315"/>
      <c r="L163" s="315"/>
      <c r="M163" s="315"/>
      <c r="N163" s="315"/>
    </row>
    <row r="165" spans="1:14">
      <c r="A165" s="318" t="s">
        <v>499</v>
      </c>
      <c r="H165" s="315"/>
      <c r="K165" s="315"/>
      <c r="L165" s="315"/>
      <c r="M165" s="315"/>
      <c r="N165" s="315"/>
    </row>
    <row r="168" spans="1:14">
      <c r="A168" s="318" t="s">
        <v>825</v>
      </c>
      <c r="H168" s="315"/>
      <c r="K168" s="315"/>
      <c r="L168" s="315"/>
      <c r="M168" s="315"/>
      <c r="N168" s="315"/>
    </row>
    <row r="169" spans="1:14">
      <c r="D169" s="317" t="s">
        <v>500</v>
      </c>
      <c r="H169" s="315"/>
      <c r="K169" s="315"/>
      <c r="L169" s="315"/>
      <c r="M169" s="315"/>
      <c r="N169" s="315"/>
    </row>
    <row r="170" spans="1:14">
      <c r="A170" s="343" t="s">
        <v>452</v>
      </c>
      <c r="B170" s="343" t="s">
        <v>501</v>
      </c>
      <c r="C170" s="343" t="s">
        <v>502</v>
      </c>
      <c r="D170" s="343" t="s">
        <v>503</v>
      </c>
      <c r="H170" s="315"/>
      <c r="K170" s="315"/>
      <c r="L170" s="315"/>
      <c r="M170" s="315"/>
      <c r="N170" s="315"/>
    </row>
    <row r="171" spans="1:14">
      <c r="A171" s="318" t="s">
        <v>814</v>
      </c>
      <c r="B171" s="320">
        <v>1</v>
      </c>
      <c r="C171" s="320">
        <v>7</v>
      </c>
      <c r="D171" s="320">
        <v>238</v>
      </c>
      <c r="H171" s="315"/>
      <c r="K171" s="315"/>
      <c r="L171" s="315"/>
      <c r="M171" s="315"/>
      <c r="N171" s="315"/>
    </row>
    <row r="172" spans="1:14">
      <c r="A172" s="315" t="s">
        <v>458</v>
      </c>
      <c r="B172" s="320">
        <v>25</v>
      </c>
      <c r="C172" s="320">
        <v>4</v>
      </c>
      <c r="D172" s="320">
        <v>234</v>
      </c>
      <c r="H172" s="315"/>
      <c r="K172" s="315"/>
      <c r="L172" s="315"/>
      <c r="M172" s="315"/>
      <c r="N172" s="315"/>
    </row>
    <row r="173" spans="1:14">
      <c r="A173" s="315" t="s">
        <v>459</v>
      </c>
      <c r="B173" s="320">
        <v>26</v>
      </c>
      <c r="C173" s="320">
        <v>4</v>
      </c>
      <c r="D173" s="320">
        <v>284</v>
      </c>
      <c r="H173" s="315"/>
      <c r="K173" s="315"/>
      <c r="L173" s="315"/>
      <c r="M173" s="315"/>
      <c r="N173" s="315"/>
    </row>
    <row r="174" spans="1:14">
      <c r="A174" s="315" t="s">
        <v>460</v>
      </c>
      <c r="B174" s="320">
        <v>15</v>
      </c>
      <c r="C174" s="320">
        <v>4</v>
      </c>
      <c r="D174" s="320">
        <v>383</v>
      </c>
      <c r="H174" s="315"/>
      <c r="K174" s="315"/>
      <c r="L174" s="315"/>
      <c r="M174" s="315"/>
      <c r="N174" s="315"/>
    </row>
    <row r="175" spans="1:14">
      <c r="A175" s="315" t="s">
        <v>461</v>
      </c>
      <c r="B175" s="320">
        <v>21</v>
      </c>
      <c r="C175" s="320">
        <v>4</v>
      </c>
      <c r="D175" s="320">
        <v>391</v>
      </c>
      <c r="H175" s="315"/>
      <c r="K175" s="315"/>
      <c r="L175" s="315"/>
      <c r="M175" s="315"/>
      <c r="N175" s="315"/>
    </row>
    <row r="176" spans="1:14">
      <c r="A176" s="315" t="s">
        <v>462</v>
      </c>
      <c r="B176" s="320">
        <v>11</v>
      </c>
      <c r="C176" s="320">
        <v>3</v>
      </c>
      <c r="D176" s="320">
        <v>383</v>
      </c>
      <c r="H176" s="315"/>
      <c r="K176" s="315"/>
      <c r="L176" s="315"/>
      <c r="M176" s="315"/>
      <c r="N176" s="315"/>
    </row>
    <row r="177" spans="1:14">
      <c r="A177" s="315" t="s">
        <v>463</v>
      </c>
      <c r="B177" s="320">
        <v>7</v>
      </c>
      <c r="C177" s="320">
        <v>3</v>
      </c>
      <c r="D177" s="320">
        <v>370</v>
      </c>
      <c r="H177" s="315"/>
      <c r="K177" s="315"/>
      <c r="L177" s="315"/>
      <c r="M177" s="315"/>
      <c r="N177" s="315"/>
    </row>
    <row r="178" spans="1:14">
      <c r="A178" s="315" t="s">
        <v>464</v>
      </c>
      <c r="B178" s="320">
        <v>17</v>
      </c>
      <c r="C178" s="320">
        <v>3</v>
      </c>
      <c r="D178" s="320">
        <v>271</v>
      </c>
      <c r="H178" s="315"/>
      <c r="K178" s="315"/>
      <c r="L178" s="315"/>
      <c r="M178" s="315"/>
      <c r="N178" s="315"/>
    </row>
    <row r="179" spans="1:14">
      <c r="A179" s="315" t="s">
        <v>465</v>
      </c>
      <c r="B179" s="320">
        <v>30</v>
      </c>
      <c r="C179" s="320">
        <v>6</v>
      </c>
      <c r="D179" s="320">
        <v>226</v>
      </c>
      <c r="H179" s="315"/>
      <c r="K179" s="315"/>
      <c r="L179" s="315"/>
      <c r="M179" s="315"/>
      <c r="N179" s="315"/>
    </row>
    <row r="180" spans="1:14">
      <c r="A180" s="315" t="s">
        <v>466</v>
      </c>
      <c r="B180" s="320">
        <v>18</v>
      </c>
      <c r="C180" s="320">
        <v>6</v>
      </c>
      <c r="D180" s="320">
        <v>279</v>
      </c>
      <c r="H180" s="315"/>
      <c r="K180" s="315"/>
      <c r="L180" s="315"/>
      <c r="M180" s="315"/>
      <c r="N180" s="315"/>
    </row>
    <row r="181" spans="1:14">
      <c r="A181" s="318" t="s">
        <v>815</v>
      </c>
      <c r="B181" s="320">
        <v>6</v>
      </c>
      <c r="C181" s="320">
        <v>6</v>
      </c>
      <c r="D181" s="320">
        <v>276</v>
      </c>
      <c r="H181" s="315"/>
      <c r="K181" s="315"/>
      <c r="L181" s="315"/>
      <c r="M181" s="315"/>
      <c r="N181" s="315"/>
    </row>
    <row r="182" spans="1:14">
      <c r="A182" s="318" t="s">
        <v>497</v>
      </c>
      <c r="B182" s="320">
        <v>9</v>
      </c>
      <c r="C182" s="320">
        <v>10</v>
      </c>
      <c r="D182" s="320">
        <v>243</v>
      </c>
      <c r="H182" s="315"/>
      <c r="K182" s="315"/>
      <c r="L182" s="315"/>
      <c r="M182" s="315"/>
      <c r="N182" s="315"/>
    </row>
    <row r="183" spans="1:14" ht="15.75">
      <c r="D183" s="374">
        <f>AVERAGE(D171:D182)</f>
        <v>298.16666666666669</v>
      </c>
      <c r="H183" s="315"/>
      <c r="K183" s="315"/>
      <c r="L183" s="315"/>
      <c r="M183" s="315"/>
      <c r="N183" s="315"/>
    </row>
    <row r="184" spans="1:14">
      <c r="A184" s="318" t="s">
        <v>504</v>
      </c>
      <c r="H184" s="315"/>
      <c r="K184" s="315"/>
      <c r="L184" s="315"/>
      <c r="M184" s="315"/>
      <c r="N184" s="315"/>
    </row>
    <row r="186" spans="1:14">
      <c r="A186" s="318" t="s">
        <v>826</v>
      </c>
      <c r="H186" s="315"/>
      <c r="K186" s="315"/>
      <c r="L186" s="315"/>
      <c r="M186" s="315"/>
      <c r="N186" s="315"/>
    </row>
    <row r="187" spans="1:14">
      <c r="B187" s="375" t="s">
        <v>41</v>
      </c>
      <c r="C187" s="375" t="s">
        <v>42</v>
      </c>
      <c r="D187" s="375" t="s">
        <v>43</v>
      </c>
      <c r="H187" s="315"/>
      <c r="K187" s="315"/>
      <c r="L187" s="315"/>
      <c r="M187" s="315"/>
      <c r="N187" s="315"/>
    </row>
    <row r="188" spans="1:14">
      <c r="B188" s="317" t="s">
        <v>505</v>
      </c>
      <c r="C188" s="317" t="s">
        <v>506</v>
      </c>
      <c r="D188" s="317" t="s">
        <v>507</v>
      </c>
      <c r="E188" s="317" t="s">
        <v>508</v>
      </c>
      <c r="H188" s="315"/>
      <c r="K188" s="315"/>
      <c r="L188" s="315"/>
      <c r="M188" s="315"/>
      <c r="N188" s="315"/>
    </row>
    <row r="189" spans="1:14">
      <c r="A189" s="318" t="s">
        <v>509</v>
      </c>
      <c r="B189" s="317" t="s">
        <v>827</v>
      </c>
      <c r="C189" s="317" t="s">
        <v>510</v>
      </c>
      <c r="D189" s="317" t="s">
        <v>511</v>
      </c>
      <c r="E189" s="317" t="s">
        <v>512</v>
      </c>
      <c r="H189" s="315"/>
      <c r="K189" s="315"/>
      <c r="L189" s="315"/>
      <c r="M189" s="315"/>
      <c r="N189" s="315"/>
    </row>
    <row r="190" spans="1:14">
      <c r="A190" s="318" t="s">
        <v>513</v>
      </c>
      <c r="B190" s="320">
        <v>787500</v>
      </c>
      <c r="C190" s="376" t="s">
        <v>514</v>
      </c>
      <c r="D190" s="377">
        <v>0.96162028497545904</v>
      </c>
      <c r="E190" s="320">
        <f>D190*B190</f>
        <v>757275.97441817401</v>
      </c>
      <c r="H190" s="315"/>
      <c r="K190" s="315"/>
      <c r="L190" s="315"/>
      <c r="M190" s="315"/>
      <c r="N190" s="315"/>
    </row>
    <row r="191" spans="1:14">
      <c r="A191" s="318" t="s">
        <v>515</v>
      </c>
      <c r="B191" s="320">
        <v>787500</v>
      </c>
      <c r="C191" s="376" t="s">
        <v>516</v>
      </c>
      <c r="D191" s="377">
        <v>0.236525263939487</v>
      </c>
      <c r="E191" s="320">
        <f>D191*B191</f>
        <v>186263.64535234601</v>
      </c>
      <c r="H191" s="315"/>
      <c r="K191" s="315"/>
      <c r="L191" s="315"/>
      <c r="M191" s="315"/>
      <c r="N191" s="315"/>
    </row>
    <row r="192" spans="1:14">
      <c r="A192" s="318" t="s">
        <v>517</v>
      </c>
      <c r="B192" s="320">
        <v>1218000</v>
      </c>
      <c r="C192" s="376" t="s">
        <v>518</v>
      </c>
      <c r="D192" s="377">
        <v>0.34710719459603201</v>
      </c>
      <c r="E192" s="320">
        <f>D192*B192</f>
        <v>422776.56301796698</v>
      </c>
      <c r="H192" s="315"/>
      <c r="K192" s="315"/>
      <c r="L192" s="315"/>
      <c r="M192" s="315"/>
      <c r="N192" s="315"/>
    </row>
    <row r="193" spans="1:14">
      <c r="A193" s="318" t="s">
        <v>519</v>
      </c>
      <c r="B193" s="320">
        <v>929250</v>
      </c>
      <c r="C193" s="376" t="s">
        <v>520</v>
      </c>
      <c r="D193" s="377">
        <v>0.75773287381840204</v>
      </c>
      <c r="E193" s="320">
        <f>D193*B193</f>
        <v>704123.27299575007</v>
      </c>
      <c r="H193" s="315"/>
      <c r="K193" s="315"/>
      <c r="L193" s="315"/>
      <c r="M193" s="315"/>
      <c r="N193" s="315"/>
    </row>
    <row r="194" spans="1:14">
      <c r="A194" s="318" t="s">
        <v>521</v>
      </c>
      <c r="B194" s="320">
        <v>1218000</v>
      </c>
      <c r="C194" s="376" t="s">
        <v>522</v>
      </c>
      <c r="D194" s="377">
        <v>0.936695321591134</v>
      </c>
      <c r="E194" s="320">
        <f>D194*B194</f>
        <v>1140894.9016980012</v>
      </c>
      <c r="H194" s="315"/>
      <c r="K194" s="315"/>
      <c r="L194" s="315"/>
      <c r="M194" s="315"/>
      <c r="N194" s="315"/>
    </row>
    <row r="195" spans="1:14">
      <c r="B195" s="320"/>
      <c r="C195" s="320"/>
      <c r="D195" s="377"/>
      <c r="E195" s="320"/>
      <c r="H195" s="315"/>
      <c r="K195" s="315"/>
      <c r="L195" s="315"/>
      <c r="M195" s="315"/>
      <c r="N195" s="315"/>
    </row>
    <row r="196" spans="1:14">
      <c r="A196" s="318" t="s">
        <v>11</v>
      </c>
      <c r="B196" s="378">
        <f>SUM(B190:B195)</f>
        <v>4940250</v>
      </c>
      <c r="C196" s="378"/>
      <c r="D196" s="378"/>
      <c r="E196" s="378">
        <f>SUM(E190:E195)</f>
        <v>3211334.3574822382</v>
      </c>
      <c r="H196" s="315"/>
      <c r="K196" s="315"/>
      <c r="L196" s="315"/>
      <c r="M196" s="315"/>
      <c r="N196" s="315"/>
    </row>
    <row r="198" spans="1:14">
      <c r="A198" s="318" t="s">
        <v>523</v>
      </c>
      <c r="B198" s="318" t="s">
        <v>828</v>
      </c>
      <c r="H198" s="315"/>
      <c r="K198" s="315"/>
      <c r="L198" s="315"/>
      <c r="M198" s="315"/>
      <c r="N198" s="315"/>
    </row>
    <row r="199" spans="1:14">
      <c r="B199" s="318" t="s">
        <v>524</v>
      </c>
      <c r="H199" s="315"/>
      <c r="K199" s="315"/>
      <c r="L199" s="315"/>
      <c r="M199" s="315"/>
      <c r="N199" s="315"/>
    </row>
    <row r="200" spans="1:14">
      <c r="B200" s="318" t="s">
        <v>531</v>
      </c>
      <c r="H200" s="315"/>
      <c r="K200" s="315"/>
      <c r="L200" s="315"/>
      <c r="M200" s="315"/>
      <c r="N200" s="315"/>
    </row>
    <row r="201" spans="1:14">
      <c r="B201" s="318"/>
      <c r="H201" s="315"/>
      <c r="K201" s="315"/>
      <c r="L201" s="315"/>
      <c r="M201" s="315"/>
      <c r="N201" s="315"/>
    </row>
    <row r="203" spans="1:14">
      <c r="A203" s="318" t="s">
        <v>525</v>
      </c>
      <c r="H203" s="315"/>
      <c r="K203" s="315"/>
      <c r="L203" s="315"/>
      <c r="M203" s="315"/>
      <c r="N203" s="315"/>
    </row>
    <row r="204" spans="1:14">
      <c r="A204" s="318" t="s">
        <v>526</v>
      </c>
      <c r="B204" s="320">
        <v>410000</v>
      </c>
      <c r="C204" s="376" t="s">
        <v>527</v>
      </c>
      <c r="D204" s="377">
        <v>0.1673</v>
      </c>
      <c r="E204" s="320">
        <f>D204*B204</f>
        <v>68593</v>
      </c>
      <c r="H204" s="315"/>
      <c r="K204" s="315"/>
      <c r="L204" s="315"/>
      <c r="M204" s="315"/>
      <c r="N204" s="315"/>
    </row>
    <row r="205" spans="1:14">
      <c r="A205" s="318" t="s">
        <v>528</v>
      </c>
      <c r="B205" s="320">
        <v>410000</v>
      </c>
      <c r="C205" s="376" t="s">
        <v>529</v>
      </c>
      <c r="D205" s="377">
        <v>0.17521999999999999</v>
      </c>
      <c r="E205" s="320">
        <f>D205*B205</f>
        <v>71840.2</v>
      </c>
      <c r="H205" s="315"/>
      <c r="K205" s="315"/>
      <c r="L205" s="315"/>
      <c r="M205" s="315"/>
      <c r="N205" s="315"/>
    </row>
    <row r="207" spans="1:14">
      <c r="A207" s="260" t="s">
        <v>530</v>
      </c>
      <c r="H207" s="315"/>
      <c r="K207" s="315"/>
      <c r="L207" s="315"/>
      <c r="M207" s="315"/>
      <c r="N207" s="315"/>
    </row>
    <row r="211" spans="1:1">
      <c r="A211" s="318"/>
    </row>
  </sheetData>
  <mergeCells count="1">
    <mergeCell ref="M37:N37"/>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sheetPr>
    <tabColor indexed="49"/>
  </sheetPr>
  <dimension ref="A1:BM304"/>
  <sheetViews>
    <sheetView topLeftCell="A85" zoomScale="70" zoomScaleNormal="70" workbookViewId="0">
      <selection activeCell="G19" sqref="G19"/>
    </sheetView>
  </sheetViews>
  <sheetFormatPr defaultColWidth="8.88671875" defaultRowHeight="15"/>
  <cols>
    <col min="1" max="1" width="6" style="381" customWidth="1"/>
    <col min="2" max="2" width="1.44140625" style="381" customWidth="1"/>
    <col min="3" max="3" width="39.109375" style="381" customWidth="1"/>
    <col min="4" max="4" width="12" style="381" customWidth="1"/>
    <col min="5" max="5" width="14.44140625" style="381" customWidth="1"/>
    <col min="6" max="6" width="11.88671875" style="381" customWidth="1"/>
    <col min="7" max="7" width="14.109375" style="381" customWidth="1"/>
    <col min="8" max="8" width="13.88671875" style="381" customWidth="1"/>
    <col min="9" max="10" width="12.77734375" style="381" customWidth="1"/>
    <col min="11" max="11" width="13.5546875" style="381" customWidth="1"/>
    <col min="12" max="12" width="16" style="381" customWidth="1"/>
    <col min="13" max="13" width="12.77734375" style="381" customWidth="1"/>
    <col min="14" max="14" width="13.88671875" style="381" customWidth="1"/>
    <col min="15" max="15" width="1.88671875" style="381" customWidth="1"/>
    <col min="16" max="16" width="13" style="381" customWidth="1"/>
    <col min="17" max="16384" width="8.88671875" style="381"/>
  </cols>
  <sheetData>
    <row r="1" spans="1:65">
      <c r="N1" s="382"/>
    </row>
    <row r="2" spans="1:65">
      <c r="N2" s="382"/>
    </row>
    <row r="4" spans="1:65">
      <c r="N4" s="383" t="s">
        <v>550</v>
      </c>
    </row>
    <row r="5" spans="1:65">
      <c r="C5" s="384" t="s">
        <v>551</v>
      </c>
      <c r="D5" s="384"/>
      <c r="E5" s="384"/>
      <c r="F5" s="384"/>
      <c r="G5" s="385" t="s">
        <v>552</v>
      </c>
      <c r="H5" s="384"/>
      <c r="I5" s="384"/>
      <c r="J5" s="384"/>
      <c r="K5" s="386"/>
      <c r="M5" s="387"/>
      <c r="N5" s="388" t="s">
        <v>804</v>
      </c>
      <c r="O5" s="389"/>
      <c r="P5" s="390"/>
      <c r="Q5" s="390"/>
      <c r="R5" s="389"/>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row>
    <row r="6" spans="1:65">
      <c r="C6" s="384"/>
      <c r="D6" s="384"/>
      <c r="E6" s="392" t="s">
        <v>3</v>
      </c>
      <c r="F6" s="392"/>
      <c r="G6" s="392" t="s">
        <v>553</v>
      </c>
      <c r="H6" s="392"/>
      <c r="I6" s="392"/>
      <c r="J6" s="392"/>
      <c r="K6" s="386"/>
      <c r="M6" s="387"/>
      <c r="N6" s="386"/>
      <c r="O6" s="389"/>
      <c r="P6" s="393"/>
      <c r="Q6" s="390"/>
      <c r="R6" s="389"/>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row>
    <row r="7" spans="1:65">
      <c r="C7" s="387"/>
      <c r="D7" s="387"/>
      <c r="E7" s="387"/>
      <c r="F7" s="387"/>
      <c r="G7" s="387"/>
      <c r="H7" s="387"/>
      <c r="I7" s="387"/>
      <c r="J7" s="387"/>
      <c r="K7" s="387"/>
      <c r="M7" s="387"/>
      <c r="N7" s="387" t="s">
        <v>554</v>
      </c>
      <c r="O7" s="389"/>
      <c r="P7" s="390"/>
      <c r="Q7" s="390"/>
      <c r="R7" s="389"/>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row>
    <row r="8" spans="1:65" ht="15.75">
      <c r="A8" s="394"/>
      <c r="C8" s="387"/>
      <c r="D8" s="387"/>
      <c r="E8" s="387"/>
      <c r="F8" s="387"/>
      <c r="G8" s="395" t="s">
        <v>345</v>
      </c>
      <c r="H8" s="387"/>
      <c r="I8" s="387"/>
      <c r="J8" s="387"/>
      <c r="K8" s="387"/>
      <c r="L8" s="387"/>
      <c r="M8" s="387"/>
      <c r="N8" s="387"/>
      <c r="O8" s="389"/>
      <c r="P8" s="390"/>
      <c r="Q8" s="390"/>
      <c r="R8" s="389"/>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row>
    <row r="9" spans="1:65">
      <c r="A9" s="394"/>
      <c r="C9" s="387"/>
      <c r="D9" s="387"/>
      <c r="E9" s="387"/>
      <c r="F9" s="387"/>
      <c r="G9" s="396"/>
      <c r="H9" s="387"/>
      <c r="I9" s="387"/>
      <c r="J9" s="387"/>
      <c r="K9" s="387"/>
      <c r="L9" s="387"/>
      <c r="M9" s="387"/>
      <c r="N9" s="387"/>
      <c r="O9" s="389"/>
      <c r="P9" s="390"/>
      <c r="Q9" s="390"/>
      <c r="R9" s="389"/>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row>
    <row r="10" spans="1:65">
      <c r="A10" s="394"/>
      <c r="C10" s="387" t="s">
        <v>555</v>
      </c>
      <c r="D10" s="387"/>
      <c r="E10" s="387"/>
      <c r="F10" s="387"/>
      <c r="G10" s="396"/>
      <c r="H10" s="387"/>
      <c r="I10" s="387"/>
      <c r="J10" s="387"/>
      <c r="K10" s="387"/>
      <c r="L10" s="387"/>
      <c r="M10" s="387"/>
      <c r="N10" s="387"/>
      <c r="O10" s="389"/>
      <c r="P10" s="390"/>
      <c r="Q10" s="390"/>
      <c r="R10" s="389"/>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row>
    <row r="11" spans="1:65">
      <c r="A11" s="394"/>
      <c r="C11" s="387"/>
      <c r="D11" s="387"/>
      <c r="E11" s="387"/>
      <c r="F11" s="387"/>
      <c r="G11" s="396"/>
      <c r="L11" s="387"/>
      <c r="M11" s="387"/>
      <c r="N11" s="387"/>
      <c r="O11" s="389"/>
      <c r="P11" s="389"/>
      <c r="Q11" s="389"/>
      <c r="R11" s="389"/>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row>
    <row r="12" spans="1:65">
      <c r="A12" s="394"/>
      <c r="C12" s="387"/>
      <c r="D12" s="387"/>
      <c r="E12" s="387"/>
      <c r="F12" s="387"/>
      <c r="G12" s="387"/>
      <c r="L12" s="397"/>
      <c r="M12" s="387"/>
      <c r="N12" s="387"/>
      <c r="O12" s="389"/>
      <c r="P12" s="389"/>
      <c r="Q12" s="389"/>
      <c r="R12" s="389"/>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row>
    <row r="13" spans="1:65">
      <c r="C13" s="398" t="s">
        <v>41</v>
      </c>
      <c r="D13" s="398"/>
      <c r="E13" s="398" t="s">
        <v>42</v>
      </c>
      <c r="F13" s="398"/>
      <c r="G13" s="398" t="s">
        <v>43</v>
      </c>
      <c r="L13" s="399" t="s">
        <v>44</v>
      </c>
      <c r="M13" s="392"/>
      <c r="N13" s="399"/>
      <c r="O13" s="400"/>
      <c r="P13" s="399"/>
      <c r="Q13" s="400"/>
      <c r="R13" s="40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row>
    <row r="14" spans="1:65" ht="15.75">
      <c r="C14" s="402"/>
      <c r="D14" s="402"/>
      <c r="E14" s="403" t="s">
        <v>556</v>
      </c>
      <c r="F14" s="403"/>
      <c r="G14" s="392"/>
      <c r="M14" s="392"/>
      <c r="O14" s="400"/>
      <c r="P14" s="404"/>
      <c r="Q14" s="404"/>
      <c r="R14" s="40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row>
    <row r="15" spans="1:65" ht="15.75">
      <c r="A15" s="394" t="s">
        <v>6</v>
      </c>
      <c r="C15" s="402"/>
      <c r="D15" s="402"/>
      <c r="E15" s="405" t="s">
        <v>557</v>
      </c>
      <c r="F15" s="405"/>
      <c r="G15" s="406" t="s">
        <v>47</v>
      </c>
      <c r="L15" s="406" t="s">
        <v>12</v>
      </c>
      <c r="M15" s="392"/>
      <c r="O15" s="389"/>
      <c r="P15" s="407"/>
      <c r="Q15" s="404"/>
      <c r="R15" s="40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row>
    <row r="16" spans="1:65" ht="15.75">
      <c r="A16" s="394" t="s">
        <v>8</v>
      </c>
      <c r="C16" s="408"/>
      <c r="D16" s="408"/>
      <c r="E16" s="392"/>
      <c r="F16" s="392"/>
      <c r="G16" s="392"/>
      <c r="J16" s="409"/>
      <c r="L16" s="392"/>
      <c r="M16" s="392"/>
      <c r="N16" s="392"/>
      <c r="O16" s="389"/>
      <c r="P16" s="400"/>
      <c r="Q16" s="400"/>
      <c r="R16" s="40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row>
    <row r="17" spans="1:65" ht="15.75">
      <c r="A17" s="410"/>
      <c r="C17" s="402"/>
      <c r="D17" s="402"/>
      <c r="E17" s="392"/>
      <c r="F17" s="392"/>
      <c r="G17" s="392"/>
      <c r="L17" s="392"/>
      <c r="M17" s="392"/>
      <c r="N17" s="392"/>
      <c r="O17" s="389"/>
      <c r="P17" s="400"/>
      <c r="Q17" s="400"/>
      <c r="R17" s="40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row>
    <row r="18" spans="1:65" ht="15.75">
      <c r="A18" s="411">
        <v>1</v>
      </c>
      <c r="C18" s="402" t="s">
        <v>558</v>
      </c>
      <c r="D18" s="402"/>
      <c r="E18" s="412" t="s">
        <v>559</v>
      </c>
      <c r="F18" s="412"/>
      <c r="G18" s="413">
        <v>79110974</v>
      </c>
      <c r="M18" s="392"/>
      <c r="N18" s="392"/>
      <c r="O18" s="389"/>
      <c r="P18" s="400"/>
      <c r="Q18" s="400"/>
      <c r="R18" s="40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row>
    <row r="19" spans="1:65" ht="15.75">
      <c r="A19" s="411">
        <v>2</v>
      </c>
      <c r="C19" s="402" t="s">
        <v>560</v>
      </c>
      <c r="D19" s="402"/>
      <c r="E19" s="412" t="s">
        <v>561</v>
      </c>
      <c r="F19" s="412"/>
      <c r="G19" s="414">
        <v>21729809.714567795</v>
      </c>
      <c r="M19" s="392"/>
      <c r="N19" s="392"/>
      <c r="O19" s="389"/>
      <c r="P19" s="400"/>
      <c r="Q19" s="400"/>
      <c r="R19" s="401"/>
      <c r="S19" s="391"/>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1"/>
      <c r="AR19" s="391"/>
      <c r="AS19" s="391"/>
      <c r="AT19" s="391"/>
      <c r="AU19" s="391"/>
      <c r="AV19" s="391"/>
      <c r="AW19" s="391"/>
      <c r="AX19" s="391"/>
      <c r="AY19" s="391"/>
      <c r="AZ19" s="391"/>
      <c r="BA19" s="391"/>
      <c r="BB19" s="391"/>
      <c r="BC19" s="391"/>
      <c r="BD19" s="391"/>
      <c r="BE19" s="391"/>
      <c r="BF19" s="391"/>
      <c r="BG19" s="391"/>
      <c r="BH19" s="391"/>
      <c r="BI19" s="391"/>
      <c r="BJ19" s="391"/>
      <c r="BK19" s="391"/>
      <c r="BL19" s="391"/>
      <c r="BM19" s="391"/>
    </row>
    <row r="20" spans="1:65">
      <c r="A20" s="411"/>
      <c r="E20" s="412"/>
      <c r="F20" s="412"/>
      <c r="M20" s="392"/>
      <c r="N20" s="392"/>
      <c r="O20" s="389"/>
      <c r="P20" s="400"/>
      <c r="Q20" s="400"/>
      <c r="R20" s="401"/>
      <c r="S20" s="391"/>
      <c r="T20" s="391"/>
      <c r="U20" s="391"/>
      <c r="V20" s="391"/>
      <c r="W20" s="391"/>
      <c r="X20" s="391"/>
      <c r="Y20" s="391"/>
      <c r="Z20" s="391"/>
      <c r="AA20" s="391"/>
      <c r="AB20" s="391"/>
      <c r="AC20" s="391"/>
      <c r="AD20" s="391"/>
      <c r="AE20" s="391"/>
      <c r="AF20" s="391"/>
      <c r="AG20" s="391"/>
      <c r="AH20" s="391"/>
      <c r="AI20" s="391"/>
      <c r="AJ20" s="391"/>
      <c r="AK20" s="391"/>
      <c r="AL20" s="391"/>
      <c r="AM20" s="391"/>
      <c r="AN20" s="391"/>
      <c r="AO20" s="391"/>
      <c r="AP20" s="391"/>
      <c r="AQ20" s="391"/>
      <c r="AR20" s="391"/>
      <c r="AS20" s="391"/>
      <c r="AT20" s="391"/>
      <c r="AU20" s="391"/>
      <c r="AV20" s="391"/>
      <c r="AW20" s="391"/>
      <c r="AX20" s="391"/>
      <c r="AY20" s="391"/>
      <c r="AZ20" s="391"/>
      <c r="BA20" s="391"/>
      <c r="BB20" s="391"/>
      <c r="BC20" s="391"/>
      <c r="BD20" s="391"/>
      <c r="BE20" s="391"/>
      <c r="BF20" s="391"/>
      <c r="BG20" s="391"/>
      <c r="BH20" s="391"/>
      <c r="BI20" s="391"/>
      <c r="BJ20" s="391"/>
      <c r="BK20" s="391"/>
      <c r="BL20" s="391"/>
      <c r="BM20" s="391"/>
    </row>
    <row r="21" spans="1:65">
      <c r="A21" s="411"/>
      <c r="C21" s="402" t="s">
        <v>562</v>
      </c>
      <c r="D21" s="402"/>
      <c r="E21" s="412"/>
      <c r="F21" s="412"/>
      <c r="G21" s="392"/>
      <c r="L21" s="392"/>
      <c r="M21" s="392"/>
      <c r="N21" s="392"/>
      <c r="O21" s="400"/>
      <c r="P21" s="400"/>
      <c r="Q21" s="400"/>
      <c r="R21" s="40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1"/>
      <c r="AU21" s="391"/>
      <c r="AV21" s="391"/>
      <c r="AW21" s="391"/>
      <c r="AX21" s="391"/>
      <c r="AY21" s="391"/>
      <c r="AZ21" s="391"/>
      <c r="BA21" s="391"/>
      <c r="BB21" s="391"/>
      <c r="BC21" s="391"/>
      <c r="BD21" s="391"/>
      <c r="BE21" s="391"/>
      <c r="BF21" s="391"/>
      <c r="BG21" s="391"/>
      <c r="BH21" s="391"/>
      <c r="BI21" s="391"/>
      <c r="BJ21" s="391"/>
      <c r="BK21" s="391"/>
      <c r="BL21" s="391"/>
      <c r="BM21" s="391"/>
    </row>
    <row r="22" spans="1:65">
      <c r="A22" s="411">
        <v>3</v>
      </c>
      <c r="C22" s="402" t="s">
        <v>563</v>
      </c>
      <c r="D22" s="402"/>
      <c r="E22" s="412" t="s">
        <v>564</v>
      </c>
      <c r="F22" s="412"/>
      <c r="G22" s="673">
        <v>3443304</v>
      </c>
      <c r="M22" s="392"/>
      <c r="N22" s="392"/>
      <c r="O22" s="400"/>
      <c r="P22" s="400"/>
      <c r="Q22" s="400"/>
      <c r="R22" s="401"/>
      <c r="S22" s="391"/>
      <c r="T22" s="391"/>
      <c r="U22" s="391"/>
      <c r="V22" s="391"/>
      <c r="W22" s="391"/>
      <c r="X22" s="391"/>
      <c r="Y22" s="391"/>
      <c r="Z22" s="391"/>
      <c r="AA22" s="391"/>
      <c r="AB22" s="391"/>
      <c r="AC22" s="391"/>
      <c r="AD22" s="391"/>
      <c r="AE22" s="391"/>
      <c r="AF22" s="391"/>
      <c r="AG22" s="391"/>
      <c r="AH22" s="391"/>
      <c r="AI22" s="391"/>
      <c r="AJ22" s="391"/>
      <c r="AK22" s="391"/>
      <c r="AL22" s="391"/>
      <c r="AM22" s="391"/>
      <c r="AN22" s="391"/>
      <c r="AO22" s="391"/>
      <c r="AP22" s="391"/>
      <c r="AQ22" s="391"/>
      <c r="AR22" s="391"/>
      <c r="AS22" s="391"/>
      <c r="AT22" s="391"/>
      <c r="AU22" s="391"/>
      <c r="AV22" s="391"/>
      <c r="AW22" s="391"/>
      <c r="AX22" s="391"/>
      <c r="AY22" s="391"/>
      <c r="AZ22" s="391"/>
      <c r="BA22" s="391"/>
      <c r="BB22" s="391"/>
      <c r="BC22" s="391"/>
      <c r="BD22" s="391"/>
      <c r="BE22" s="391"/>
      <c r="BF22" s="391"/>
      <c r="BG22" s="391"/>
      <c r="BH22" s="391"/>
      <c r="BI22" s="391"/>
      <c r="BJ22" s="391"/>
      <c r="BK22" s="391"/>
      <c r="BL22" s="391"/>
      <c r="BM22" s="391"/>
    </row>
    <row r="23" spans="1:65" ht="15.75">
      <c r="A23" s="411">
        <v>4</v>
      </c>
      <c r="C23" s="402" t="s">
        <v>565</v>
      </c>
      <c r="D23" s="402"/>
      <c r="E23" s="412" t="s">
        <v>566</v>
      </c>
      <c r="F23" s="412"/>
      <c r="G23" s="416">
        <f>IF(G22=0,0,G22/G18)</f>
        <v>4.3524985547517089E-2</v>
      </c>
      <c r="L23" s="417">
        <f>G23</f>
        <v>4.3524985547517089E-2</v>
      </c>
      <c r="M23" s="392"/>
      <c r="N23" s="418"/>
      <c r="O23" s="419"/>
      <c r="P23" s="420"/>
      <c r="Q23" s="400"/>
      <c r="R23" s="401"/>
      <c r="S23" s="391"/>
      <c r="T23" s="391"/>
      <c r="U23" s="391"/>
      <c r="V23" s="391"/>
      <c r="W23" s="391"/>
      <c r="X23" s="391"/>
      <c r="Y23" s="391"/>
      <c r="Z23" s="391"/>
      <c r="AA23" s="391"/>
      <c r="AB23" s="391"/>
      <c r="AC23" s="391"/>
      <c r="AD23" s="391"/>
      <c r="AE23" s="391"/>
      <c r="AF23" s="391"/>
      <c r="AG23" s="391"/>
      <c r="AH23" s="391"/>
      <c r="AI23" s="391"/>
      <c r="AJ23" s="391"/>
      <c r="AK23" s="391"/>
      <c r="AL23" s="391"/>
      <c r="AM23" s="391"/>
      <c r="AN23" s="391"/>
      <c r="AO23" s="391"/>
      <c r="AP23" s="391"/>
      <c r="AQ23" s="391"/>
      <c r="AR23" s="391"/>
      <c r="AS23" s="391"/>
      <c r="AT23" s="391"/>
      <c r="AU23" s="391"/>
      <c r="AV23" s="391"/>
      <c r="AW23" s="391"/>
      <c r="AX23" s="391"/>
      <c r="AY23" s="391"/>
      <c r="AZ23" s="391"/>
      <c r="BA23" s="391"/>
      <c r="BB23" s="391"/>
      <c r="BC23" s="391"/>
      <c r="BD23" s="391"/>
      <c r="BE23" s="391"/>
      <c r="BF23" s="391"/>
      <c r="BG23" s="391"/>
      <c r="BH23" s="391"/>
      <c r="BI23" s="391"/>
      <c r="BJ23" s="391"/>
      <c r="BK23" s="391"/>
      <c r="BL23" s="391"/>
      <c r="BM23" s="391"/>
    </row>
    <row r="24" spans="1:65" ht="15.75">
      <c r="A24" s="411"/>
      <c r="C24" s="402"/>
      <c r="D24" s="402"/>
      <c r="E24" s="412"/>
      <c r="F24" s="412"/>
      <c r="G24" s="416"/>
      <c r="L24" s="417"/>
      <c r="M24" s="392"/>
      <c r="N24" s="418"/>
      <c r="O24" s="419"/>
      <c r="P24" s="420"/>
      <c r="Q24" s="400"/>
      <c r="R24" s="401"/>
      <c r="S24" s="391"/>
      <c r="T24" s="391"/>
      <c r="U24" s="391"/>
      <c r="V24" s="391"/>
      <c r="W24" s="391"/>
      <c r="X24" s="391"/>
      <c r="Y24" s="391"/>
      <c r="Z24" s="391"/>
      <c r="AA24" s="391"/>
      <c r="AB24" s="391"/>
      <c r="AC24" s="391"/>
      <c r="AD24" s="391"/>
      <c r="AE24" s="391"/>
      <c r="AF24" s="391"/>
      <c r="AG24" s="391"/>
      <c r="AH24" s="391"/>
      <c r="AI24" s="391"/>
      <c r="AJ24" s="391"/>
      <c r="AK24" s="391"/>
      <c r="AL24" s="391"/>
      <c r="AM24" s="391"/>
      <c r="AN24" s="391"/>
      <c r="AO24" s="391"/>
      <c r="AP24" s="391"/>
      <c r="AQ24" s="391"/>
      <c r="AR24" s="391"/>
      <c r="AS24" s="391"/>
      <c r="AT24" s="391"/>
      <c r="AU24" s="391"/>
      <c r="AV24" s="391"/>
      <c r="AW24" s="391"/>
      <c r="AX24" s="391"/>
      <c r="AY24" s="391"/>
      <c r="AZ24" s="391"/>
      <c r="BA24" s="391"/>
      <c r="BB24" s="391"/>
      <c r="BC24" s="391"/>
      <c r="BD24" s="391"/>
      <c r="BE24" s="391"/>
      <c r="BF24" s="391"/>
      <c r="BG24" s="391"/>
      <c r="BH24" s="391"/>
      <c r="BI24" s="391"/>
      <c r="BJ24" s="391"/>
      <c r="BK24" s="391"/>
      <c r="BL24" s="391"/>
      <c r="BM24" s="391"/>
    </row>
    <row r="25" spans="1:65" ht="15.75">
      <c r="A25" s="421"/>
      <c r="B25" s="391"/>
      <c r="C25" s="402" t="s">
        <v>567</v>
      </c>
      <c r="D25" s="402"/>
      <c r="E25" s="422"/>
      <c r="F25" s="422"/>
      <c r="G25" s="392"/>
      <c r="H25" s="391"/>
      <c r="I25" s="391"/>
      <c r="J25" s="391"/>
      <c r="K25" s="391"/>
      <c r="L25" s="392"/>
      <c r="M25" s="392"/>
      <c r="N25" s="418"/>
      <c r="O25" s="419"/>
      <c r="P25" s="420"/>
      <c r="Q25" s="400"/>
      <c r="R25" s="401"/>
      <c r="S25" s="391"/>
      <c r="T25" s="391"/>
      <c r="U25" s="391"/>
      <c r="V25" s="391"/>
      <c r="W25" s="391"/>
      <c r="X25" s="391"/>
      <c r="Y25" s="391"/>
      <c r="Z25" s="391"/>
      <c r="AA25" s="391"/>
      <c r="AB25" s="391"/>
      <c r="AC25" s="391"/>
      <c r="AD25" s="391"/>
      <c r="AE25" s="391"/>
      <c r="AF25" s="391"/>
      <c r="AG25" s="391"/>
      <c r="AH25" s="391"/>
      <c r="AI25" s="391"/>
      <c r="AJ25" s="391"/>
      <c r="AK25" s="391"/>
      <c r="AL25" s="391"/>
      <c r="AM25" s="391"/>
      <c r="AN25" s="391"/>
      <c r="AO25" s="391"/>
      <c r="AP25" s="391"/>
      <c r="AQ25" s="391"/>
      <c r="AR25" s="391"/>
      <c r="AS25" s="391"/>
      <c r="AT25" s="391"/>
      <c r="AU25" s="391"/>
      <c r="AV25" s="391"/>
      <c r="AW25" s="391"/>
      <c r="AX25" s="391"/>
      <c r="AY25" s="391"/>
      <c r="AZ25" s="391"/>
      <c r="BA25" s="391"/>
      <c r="BB25" s="391"/>
      <c r="BC25" s="391"/>
      <c r="BD25" s="391"/>
      <c r="BE25" s="391"/>
      <c r="BF25" s="391"/>
      <c r="BG25" s="391"/>
      <c r="BH25" s="391"/>
      <c r="BI25" s="391"/>
      <c r="BJ25" s="391"/>
      <c r="BK25" s="391"/>
      <c r="BL25" s="391"/>
      <c r="BM25" s="391"/>
    </row>
    <row r="26" spans="1:65" ht="15.75">
      <c r="A26" s="421" t="s">
        <v>568</v>
      </c>
      <c r="B26" s="391"/>
      <c r="C26" s="402" t="s">
        <v>569</v>
      </c>
      <c r="D26" s="402"/>
      <c r="E26" s="412" t="s">
        <v>570</v>
      </c>
      <c r="F26" s="412"/>
      <c r="G26" s="673">
        <v>146829</v>
      </c>
      <c r="H26" s="391"/>
      <c r="I26" s="391"/>
      <c r="J26" s="391"/>
      <c r="K26" s="391"/>
      <c r="L26" s="391"/>
      <c r="M26" s="392"/>
      <c r="N26" s="418"/>
      <c r="O26" s="419"/>
      <c r="P26" s="420"/>
      <c r="Q26" s="400"/>
      <c r="R26" s="401"/>
      <c r="S26" s="391"/>
      <c r="T26" s="391"/>
      <c r="U26" s="391"/>
      <c r="V26" s="391"/>
      <c r="W26" s="391"/>
      <c r="X26" s="391"/>
      <c r="Y26" s="391"/>
      <c r="Z26" s="391"/>
      <c r="AA26" s="391"/>
      <c r="AB26" s="391"/>
      <c r="AC26" s="391"/>
      <c r="AD26" s="391"/>
      <c r="AE26" s="391"/>
      <c r="AF26" s="391"/>
      <c r="AG26" s="391"/>
      <c r="AH26" s="391"/>
      <c r="AI26" s="391"/>
      <c r="AJ26" s="391"/>
      <c r="AK26" s="391"/>
      <c r="AL26" s="391"/>
      <c r="AM26" s="391"/>
      <c r="AN26" s="391"/>
      <c r="AO26" s="391"/>
      <c r="AP26" s="391"/>
      <c r="AQ26" s="391"/>
      <c r="AR26" s="391"/>
      <c r="AS26" s="391"/>
      <c r="AT26" s="391"/>
      <c r="AU26" s="391"/>
      <c r="AV26" s="391"/>
      <c r="AW26" s="391"/>
      <c r="AX26" s="391"/>
      <c r="AY26" s="391"/>
      <c r="AZ26" s="391"/>
      <c r="BA26" s="391"/>
      <c r="BB26" s="391"/>
      <c r="BC26" s="391"/>
      <c r="BD26" s="391"/>
      <c r="BE26" s="391"/>
      <c r="BF26" s="391"/>
      <c r="BG26" s="391"/>
      <c r="BH26" s="391"/>
      <c r="BI26" s="391"/>
      <c r="BJ26" s="391"/>
      <c r="BK26" s="391"/>
      <c r="BL26" s="391"/>
      <c r="BM26" s="391"/>
    </row>
    <row r="27" spans="1:65" ht="15.75">
      <c r="A27" s="421" t="s">
        <v>571</v>
      </c>
      <c r="B27" s="391"/>
      <c r="C27" s="402" t="s">
        <v>572</v>
      </c>
      <c r="D27" s="402"/>
      <c r="E27" s="412" t="s">
        <v>573</v>
      </c>
      <c r="F27" s="412"/>
      <c r="G27" s="416">
        <f>IF(G26=0,0,G26/G18)</f>
        <v>1.8559877672596977E-3</v>
      </c>
      <c r="H27" s="391"/>
      <c r="I27" s="391"/>
      <c r="J27" s="391"/>
      <c r="K27" s="391"/>
      <c r="L27" s="417">
        <f>G27</f>
        <v>1.8559877672596977E-3</v>
      </c>
      <c r="M27" s="392"/>
      <c r="N27" s="418"/>
      <c r="O27" s="419"/>
      <c r="P27" s="420"/>
      <c r="Q27" s="400"/>
      <c r="R27" s="401"/>
      <c r="S27" s="391"/>
      <c r="T27" s="391"/>
      <c r="U27" s="391"/>
      <c r="V27" s="391"/>
      <c r="W27" s="391"/>
      <c r="X27" s="391"/>
      <c r="Y27" s="391"/>
      <c r="Z27" s="391"/>
      <c r="AA27" s="391"/>
      <c r="AB27" s="391"/>
      <c r="AC27" s="391"/>
      <c r="AD27" s="391"/>
      <c r="AE27" s="391"/>
      <c r="AF27" s="391"/>
      <c r="AG27" s="391"/>
      <c r="AH27" s="391"/>
      <c r="AI27" s="391"/>
      <c r="AJ27" s="391"/>
      <c r="AK27" s="391"/>
      <c r="AL27" s="391"/>
      <c r="AM27" s="391"/>
      <c r="AN27" s="391"/>
      <c r="AO27" s="391"/>
      <c r="AP27" s="391"/>
      <c r="AQ27" s="391"/>
      <c r="AR27" s="391"/>
      <c r="AS27" s="391"/>
      <c r="AT27" s="391"/>
      <c r="AU27" s="391"/>
      <c r="AV27" s="391"/>
      <c r="AW27" s="391"/>
      <c r="AX27" s="391"/>
      <c r="AY27" s="391"/>
      <c r="AZ27" s="391"/>
      <c r="BA27" s="391"/>
      <c r="BB27" s="391"/>
      <c r="BC27" s="391"/>
      <c r="BD27" s="391"/>
      <c r="BE27" s="391"/>
      <c r="BF27" s="391"/>
      <c r="BG27" s="391"/>
      <c r="BH27" s="391"/>
      <c r="BI27" s="391"/>
      <c r="BJ27" s="391"/>
      <c r="BK27" s="391"/>
      <c r="BL27" s="391"/>
      <c r="BM27" s="391"/>
    </row>
    <row r="28" spans="1:65" ht="15.75">
      <c r="A28" s="411"/>
      <c r="C28" s="402"/>
      <c r="D28" s="402"/>
      <c r="E28" s="412"/>
      <c r="F28" s="412"/>
      <c r="G28" s="416"/>
      <c r="L28" s="417"/>
      <c r="M28" s="392"/>
      <c r="N28" s="418"/>
      <c r="O28" s="419"/>
      <c r="P28" s="420"/>
      <c r="Q28" s="400"/>
      <c r="R28" s="401"/>
      <c r="S28" s="391"/>
      <c r="T28" s="391"/>
      <c r="U28" s="391"/>
      <c r="V28" s="391"/>
      <c r="W28" s="391"/>
      <c r="X28" s="391"/>
      <c r="Y28" s="391"/>
      <c r="Z28" s="391"/>
      <c r="AA28" s="391"/>
      <c r="AB28" s="391"/>
      <c r="AC28" s="391"/>
      <c r="AD28" s="391"/>
      <c r="AE28" s="391"/>
      <c r="AF28" s="391"/>
      <c r="AG28" s="391"/>
      <c r="AH28" s="391"/>
      <c r="AI28" s="391"/>
      <c r="AJ28" s="391"/>
      <c r="AK28" s="391"/>
      <c r="AL28" s="391"/>
      <c r="AM28" s="391"/>
      <c r="AN28" s="391"/>
      <c r="AO28" s="391"/>
      <c r="AP28" s="391"/>
      <c r="AQ28" s="391"/>
      <c r="AR28" s="391"/>
      <c r="AS28" s="391"/>
      <c r="AT28" s="391"/>
      <c r="AU28" s="391"/>
      <c r="AV28" s="391"/>
      <c r="AW28" s="391"/>
      <c r="AX28" s="391"/>
      <c r="AY28" s="391"/>
      <c r="AZ28" s="391"/>
      <c r="BA28" s="391"/>
      <c r="BB28" s="391"/>
      <c r="BC28" s="391"/>
      <c r="BD28" s="391"/>
      <c r="BE28" s="391"/>
      <c r="BF28" s="391"/>
      <c r="BG28" s="391"/>
      <c r="BH28" s="391"/>
      <c r="BI28" s="391"/>
      <c r="BJ28" s="391"/>
      <c r="BK28" s="391"/>
      <c r="BL28" s="391"/>
      <c r="BM28" s="391"/>
    </row>
    <row r="29" spans="1:65">
      <c r="A29" s="423"/>
      <c r="C29" s="402" t="s">
        <v>574</v>
      </c>
      <c r="D29" s="402"/>
      <c r="E29" s="422"/>
      <c r="F29" s="422"/>
      <c r="G29" s="392"/>
      <c r="L29" s="392"/>
      <c r="M29" s="392"/>
      <c r="N29" s="392"/>
      <c r="O29" s="400"/>
      <c r="P29" s="392"/>
      <c r="Q29" s="400"/>
      <c r="R29" s="401"/>
      <c r="S29" s="391"/>
      <c r="T29" s="391"/>
      <c r="U29" s="391"/>
      <c r="V29" s="391"/>
      <c r="W29" s="391"/>
      <c r="X29" s="391"/>
      <c r="Y29" s="391"/>
      <c r="Z29" s="391"/>
      <c r="AA29" s="391"/>
      <c r="AB29" s="391"/>
      <c r="AC29" s="391"/>
      <c r="AD29" s="391"/>
      <c r="AE29" s="391"/>
      <c r="AF29" s="391"/>
      <c r="AG29" s="391"/>
      <c r="AH29" s="391"/>
      <c r="AI29" s="391"/>
      <c r="AJ29" s="391"/>
      <c r="AK29" s="391"/>
      <c r="AL29" s="391"/>
      <c r="AM29" s="391"/>
      <c r="AN29" s="391"/>
      <c r="AO29" s="391"/>
      <c r="AP29" s="391"/>
      <c r="AQ29" s="391"/>
      <c r="AR29" s="391"/>
      <c r="AS29" s="391"/>
      <c r="AT29" s="391"/>
      <c r="AU29" s="391"/>
      <c r="AV29" s="391"/>
      <c r="AW29" s="391"/>
      <c r="AX29" s="391"/>
      <c r="AY29" s="391"/>
      <c r="AZ29" s="391"/>
      <c r="BA29" s="391"/>
      <c r="BB29" s="391"/>
      <c r="BC29" s="391"/>
      <c r="BD29" s="391"/>
      <c r="BE29" s="391"/>
      <c r="BF29" s="391"/>
      <c r="BG29" s="391"/>
      <c r="BH29" s="391"/>
      <c r="BI29" s="391"/>
      <c r="BJ29" s="391"/>
      <c r="BK29" s="391"/>
      <c r="BL29" s="391"/>
      <c r="BM29" s="391"/>
    </row>
    <row r="30" spans="1:65" ht="15.75">
      <c r="A30" s="423" t="s">
        <v>575</v>
      </c>
      <c r="C30" s="402" t="s">
        <v>576</v>
      </c>
      <c r="D30" s="402"/>
      <c r="E30" s="412" t="s">
        <v>577</v>
      </c>
      <c r="F30" s="412"/>
      <c r="G30" s="673">
        <v>684115</v>
      </c>
      <c r="M30" s="392"/>
      <c r="N30" s="424"/>
      <c r="O30" s="400"/>
      <c r="P30" s="425"/>
      <c r="Q30" s="404"/>
      <c r="R30" s="401"/>
      <c r="S30" s="391"/>
      <c r="T30" s="391"/>
      <c r="U30" s="391"/>
      <c r="V30" s="391"/>
      <c r="W30" s="391"/>
      <c r="X30" s="391"/>
      <c r="Y30" s="391"/>
      <c r="Z30" s="391"/>
      <c r="AA30" s="391"/>
      <c r="AB30" s="391"/>
      <c r="AC30" s="391"/>
      <c r="AD30" s="391"/>
      <c r="AE30" s="391"/>
      <c r="AF30" s="391"/>
      <c r="AG30" s="391"/>
      <c r="AH30" s="391"/>
      <c r="AI30" s="391"/>
      <c r="AJ30" s="391"/>
      <c r="AK30" s="391"/>
      <c r="AL30" s="391"/>
      <c r="AM30" s="391"/>
      <c r="AN30" s="391"/>
      <c r="AO30" s="391"/>
      <c r="AP30" s="391"/>
      <c r="AQ30" s="391"/>
      <c r="AR30" s="391"/>
      <c r="AS30" s="391"/>
      <c r="AT30" s="391"/>
      <c r="AU30" s="391"/>
      <c r="AV30" s="391"/>
      <c r="AW30" s="391"/>
      <c r="AX30" s="391"/>
      <c r="AY30" s="391"/>
      <c r="AZ30" s="391"/>
      <c r="BA30" s="391"/>
      <c r="BB30" s="391"/>
      <c r="BC30" s="391"/>
      <c r="BD30" s="391"/>
      <c r="BE30" s="391"/>
      <c r="BF30" s="391"/>
      <c r="BG30" s="391"/>
      <c r="BH30" s="391"/>
      <c r="BI30" s="391"/>
      <c r="BJ30" s="391"/>
      <c r="BK30" s="391"/>
      <c r="BL30" s="391"/>
      <c r="BM30" s="391"/>
    </row>
    <row r="31" spans="1:65" ht="15.75">
      <c r="A31" s="423" t="s">
        <v>578</v>
      </c>
      <c r="C31" s="402" t="s">
        <v>579</v>
      </c>
      <c r="D31" s="402"/>
      <c r="E31" s="412" t="s">
        <v>580</v>
      </c>
      <c r="F31" s="412"/>
      <c r="G31" s="416">
        <f>IF(G30=0,0,G30/G18)</f>
        <v>8.647536054858837E-3</v>
      </c>
      <c r="L31" s="417">
        <f>G31</f>
        <v>8.647536054858837E-3</v>
      </c>
      <c r="M31" s="392"/>
      <c r="N31" s="418"/>
      <c r="O31" s="400"/>
      <c r="P31" s="420"/>
      <c r="Q31" s="404"/>
      <c r="R31" s="401"/>
      <c r="S31" s="391"/>
      <c r="T31" s="391"/>
      <c r="U31" s="391"/>
      <c r="V31" s="391"/>
      <c r="W31" s="391"/>
      <c r="X31" s="391"/>
      <c r="Y31" s="391"/>
      <c r="Z31" s="391"/>
      <c r="AA31" s="391"/>
      <c r="AB31" s="391"/>
      <c r="AC31" s="391"/>
      <c r="AD31" s="391"/>
      <c r="AE31" s="391"/>
      <c r="AF31" s="391"/>
      <c r="AG31" s="391"/>
      <c r="AH31" s="391"/>
      <c r="AI31" s="391"/>
      <c r="AJ31" s="391"/>
      <c r="AK31" s="391"/>
      <c r="AL31" s="391"/>
      <c r="AM31" s="391"/>
      <c r="AN31" s="391"/>
      <c r="AO31" s="391"/>
      <c r="AP31" s="391"/>
      <c r="AQ31" s="391"/>
      <c r="AR31" s="391"/>
      <c r="AS31" s="391"/>
      <c r="AT31" s="391"/>
      <c r="AU31" s="391"/>
      <c r="AV31" s="391"/>
      <c r="AW31" s="391"/>
      <c r="AX31" s="391"/>
      <c r="AY31" s="391"/>
      <c r="AZ31" s="391"/>
      <c r="BA31" s="391"/>
      <c r="BB31" s="391"/>
      <c r="BC31" s="391"/>
      <c r="BD31" s="391"/>
      <c r="BE31" s="391"/>
      <c r="BF31" s="391"/>
      <c r="BG31" s="391"/>
      <c r="BH31" s="391"/>
      <c r="BI31" s="391"/>
      <c r="BJ31" s="391"/>
      <c r="BK31" s="391"/>
      <c r="BL31" s="391"/>
      <c r="BM31" s="391"/>
    </row>
    <row r="32" spans="1:65">
      <c r="A32" s="423"/>
      <c r="C32" s="402"/>
      <c r="D32" s="402"/>
      <c r="E32" s="412"/>
      <c r="F32" s="412"/>
      <c r="G32" s="392"/>
      <c r="L32" s="392"/>
      <c r="M32" s="392"/>
      <c r="Q32" s="400"/>
      <c r="R32" s="401"/>
      <c r="S32" s="391"/>
      <c r="T32" s="391"/>
      <c r="U32" s="391"/>
      <c r="V32" s="391"/>
      <c r="W32" s="391"/>
      <c r="X32" s="391"/>
      <c r="Y32" s="391"/>
      <c r="Z32" s="391"/>
      <c r="AA32" s="391"/>
      <c r="AB32" s="391"/>
      <c r="AC32" s="391"/>
      <c r="AD32" s="391"/>
      <c r="AE32" s="391"/>
      <c r="AF32" s="391"/>
      <c r="AG32" s="391"/>
      <c r="AH32" s="391"/>
      <c r="AI32" s="391"/>
      <c r="AJ32" s="391"/>
      <c r="AK32" s="391"/>
      <c r="AL32" s="391"/>
      <c r="AM32" s="391"/>
      <c r="AN32" s="391"/>
      <c r="AO32" s="391"/>
      <c r="AP32" s="391"/>
      <c r="AQ32" s="391"/>
      <c r="AR32" s="391"/>
      <c r="AS32" s="391"/>
      <c r="AT32" s="391"/>
      <c r="AU32" s="391"/>
      <c r="AV32" s="391"/>
      <c r="AW32" s="391"/>
      <c r="AX32" s="391"/>
      <c r="AY32" s="391"/>
      <c r="AZ32" s="391"/>
      <c r="BA32" s="391"/>
      <c r="BB32" s="391"/>
      <c r="BC32" s="391"/>
      <c r="BD32" s="391"/>
      <c r="BE32" s="391"/>
      <c r="BF32" s="391"/>
      <c r="BG32" s="391"/>
      <c r="BH32" s="391"/>
      <c r="BI32" s="391"/>
      <c r="BJ32" s="391"/>
      <c r="BK32" s="391"/>
      <c r="BL32" s="391"/>
      <c r="BM32" s="391"/>
    </row>
    <row r="33" spans="1:65" ht="15.75">
      <c r="A33" s="426" t="s">
        <v>581</v>
      </c>
      <c r="B33" s="427"/>
      <c r="C33" s="408" t="s">
        <v>582</v>
      </c>
      <c r="D33" s="408"/>
      <c r="E33" s="403" t="s">
        <v>583</v>
      </c>
      <c r="F33" s="403"/>
      <c r="G33" s="428"/>
      <c r="L33" s="429">
        <f>L23+L27+L31</f>
        <v>5.4028509369635623E-2</v>
      </c>
      <c r="M33" s="392"/>
      <c r="Q33" s="400"/>
      <c r="R33" s="401"/>
      <c r="S33" s="391"/>
      <c r="T33" s="391"/>
      <c r="U33" s="391"/>
      <c r="V33" s="391"/>
      <c r="W33" s="391"/>
      <c r="X33" s="391"/>
      <c r="Y33" s="391"/>
      <c r="Z33" s="391"/>
      <c r="AA33" s="391"/>
      <c r="AB33" s="391"/>
      <c r="AC33" s="391"/>
      <c r="AD33" s="391"/>
      <c r="AE33" s="391"/>
      <c r="AF33" s="391"/>
      <c r="AG33" s="391"/>
      <c r="AH33" s="391"/>
      <c r="AI33" s="391"/>
      <c r="AJ33" s="391"/>
      <c r="AK33" s="391"/>
      <c r="AL33" s="391"/>
      <c r="AM33" s="391"/>
      <c r="AN33" s="391"/>
      <c r="AO33" s="391"/>
      <c r="AP33" s="391"/>
      <c r="AQ33" s="391"/>
      <c r="AR33" s="391"/>
      <c r="AS33" s="391"/>
      <c r="AT33" s="391"/>
      <c r="AU33" s="391"/>
      <c r="AV33" s="391"/>
      <c r="AW33" s="391"/>
      <c r="AX33" s="391"/>
      <c r="AY33" s="391"/>
      <c r="AZ33" s="391"/>
      <c r="BA33" s="391"/>
      <c r="BB33" s="391"/>
      <c r="BC33" s="391"/>
      <c r="BD33" s="391"/>
      <c r="BE33" s="391"/>
      <c r="BF33" s="391"/>
      <c r="BG33" s="391"/>
      <c r="BH33" s="391"/>
      <c r="BI33" s="391"/>
      <c r="BJ33" s="391"/>
      <c r="BK33" s="391"/>
      <c r="BL33" s="391"/>
      <c r="BM33" s="391"/>
    </row>
    <row r="34" spans="1:65">
      <c r="A34" s="423"/>
      <c r="C34" s="402"/>
      <c r="D34" s="402"/>
      <c r="E34" s="412"/>
      <c r="F34" s="412"/>
      <c r="G34" s="392"/>
      <c r="L34" s="392"/>
      <c r="M34" s="392"/>
      <c r="N34" s="392"/>
      <c r="O34" s="400"/>
      <c r="P34" s="430"/>
      <c r="Q34" s="400"/>
      <c r="R34" s="401"/>
      <c r="S34" s="391"/>
      <c r="T34" s="391"/>
      <c r="U34" s="391"/>
      <c r="V34" s="391"/>
      <c r="W34" s="391"/>
      <c r="X34" s="391"/>
      <c r="Y34" s="391"/>
      <c r="Z34" s="391"/>
      <c r="AA34" s="391"/>
      <c r="AB34" s="391"/>
      <c r="AC34" s="391"/>
      <c r="AD34" s="391"/>
      <c r="AE34" s="391"/>
      <c r="AF34" s="391"/>
      <c r="AG34" s="391"/>
      <c r="AH34" s="391"/>
      <c r="AI34" s="391"/>
      <c r="AJ34" s="391"/>
      <c r="AK34" s="391"/>
      <c r="AL34" s="391"/>
      <c r="AM34" s="391"/>
      <c r="AN34" s="391"/>
      <c r="AO34" s="391"/>
      <c r="AP34" s="391"/>
      <c r="AQ34" s="391"/>
      <c r="AR34" s="391"/>
      <c r="AS34" s="391"/>
      <c r="AT34" s="391"/>
      <c r="AU34" s="391"/>
      <c r="AV34" s="391"/>
      <c r="AW34" s="391"/>
      <c r="AX34" s="391"/>
      <c r="AY34" s="391"/>
      <c r="AZ34" s="391"/>
      <c r="BA34" s="391"/>
      <c r="BB34" s="391"/>
      <c r="BC34" s="391"/>
      <c r="BD34" s="391"/>
      <c r="BE34" s="391"/>
      <c r="BF34" s="391"/>
      <c r="BG34" s="391"/>
      <c r="BH34" s="391"/>
      <c r="BI34" s="391"/>
      <c r="BJ34" s="391"/>
      <c r="BK34" s="391"/>
      <c r="BL34" s="391"/>
      <c r="BM34" s="391"/>
    </row>
    <row r="35" spans="1:65">
      <c r="A35" s="421"/>
      <c r="B35" s="431"/>
      <c r="C35" s="392" t="s">
        <v>584</v>
      </c>
      <c r="D35" s="392"/>
      <c r="E35" s="412"/>
      <c r="F35" s="412"/>
      <c r="G35" s="392"/>
      <c r="L35" s="392"/>
      <c r="M35" s="432"/>
      <c r="N35" s="431"/>
      <c r="Q35" s="404"/>
      <c r="R35" s="400" t="s">
        <v>3</v>
      </c>
      <c r="S35" s="391"/>
      <c r="T35" s="391"/>
      <c r="U35" s="391"/>
      <c r="V35" s="391"/>
      <c r="W35" s="391"/>
      <c r="X35" s="391"/>
      <c r="Y35" s="391"/>
      <c r="Z35" s="391"/>
      <c r="AA35" s="391"/>
      <c r="AB35" s="391"/>
      <c r="AC35" s="391"/>
      <c r="AD35" s="391"/>
      <c r="AE35" s="391"/>
      <c r="AF35" s="391"/>
      <c r="AG35" s="391"/>
      <c r="AH35" s="391"/>
      <c r="AI35" s="391"/>
      <c r="AJ35" s="391"/>
      <c r="AK35" s="391"/>
      <c r="AL35" s="391"/>
      <c r="AM35" s="391"/>
      <c r="AN35" s="391"/>
      <c r="AO35" s="391"/>
      <c r="AP35" s="391"/>
      <c r="AQ35" s="391"/>
      <c r="AR35" s="391"/>
      <c r="AS35" s="391"/>
      <c r="AT35" s="391"/>
      <c r="AU35" s="391"/>
      <c r="AV35" s="391"/>
      <c r="AW35" s="391"/>
      <c r="AX35" s="391"/>
      <c r="AY35" s="391"/>
      <c r="AZ35" s="391"/>
      <c r="BA35" s="391"/>
      <c r="BB35" s="391"/>
      <c r="BC35" s="391"/>
      <c r="BD35" s="391"/>
      <c r="BE35" s="391"/>
      <c r="BF35" s="391"/>
      <c r="BG35" s="391"/>
      <c r="BH35" s="391"/>
      <c r="BI35" s="391"/>
      <c r="BJ35" s="391"/>
      <c r="BK35" s="391"/>
      <c r="BL35" s="391"/>
      <c r="BM35" s="391"/>
    </row>
    <row r="36" spans="1:65">
      <c r="A36" s="423" t="s">
        <v>585</v>
      </c>
      <c r="B36" s="431"/>
      <c r="C36" s="392" t="s">
        <v>102</v>
      </c>
      <c r="D36" s="392"/>
      <c r="E36" s="412" t="s">
        <v>586</v>
      </c>
      <c r="F36" s="412"/>
      <c r="G36" s="415">
        <v>0</v>
      </c>
      <c r="L36" s="392"/>
      <c r="M36" s="432"/>
      <c r="N36" s="431"/>
      <c r="Q36" s="404"/>
      <c r="R36" s="400"/>
      <c r="S36" s="391"/>
      <c r="T36" s="391"/>
      <c r="U36" s="391"/>
      <c r="V36" s="391"/>
      <c r="W36" s="391"/>
      <c r="X36" s="391"/>
      <c r="Y36" s="391"/>
      <c r="Z36" s="391"/>
      <c r="AA36" s="391"/>
      <c r="AB36" s="391"/>
      <c r="AC36" s="391"/>
      <c r="AD36" s="391"/>
      <c r="AE36" s="391"/>
      <c r="AF36" s="391"/>
      <c r="AG36" s="391"/>
      <c r="AH36" s="391"/>
      <c r="AI36" s="391"/>
      <c r="AJ36" s="391"/>
      <c r="AK36" s="391"/>
      <c r="AL36" s="391"/>
      <c r="AM36" s="391"/>
      <c r="AN36" s="391"/>
      <c r="AO36" s="391"/>
      <c r="AP36" s="391"/>
      <c r="AQ36" s="391"/>
      <c r="AR36" s="391"/>
      <c r="AS36" s="391"/>
      <c r="AT36" s="391"/>
      <c r="AU36" s="391"/>
      <c r="AV36" s="391"/>
      <c r="AW36" s="391"/>
      <c r="AX36" s="391"/>
      <c r="AY36" s="391"/>
      <c r="AZ36" s="391"/>
      <c r="BA36" s="391"/>
      <c r="BB36" s="391"/>
      <c r="BC36" s="391"/>
      <c r="BD36" s="391"/>
      <c r="BE36" s="391"/>
      <c r="BF36" s="391"/>
      <c r="BG36" s="391"/>
      <c r="BH36" s="391"/>
      <c r="BI36" s="391"/>
      <c r="BJ36" s="391"/>
      <c r="BK36" s="391"/>
      <c r="BL36" s="391"/>
      <c r="BM36" s="391"/>
    </row>
    <row r="37" spans="1:65">
      <c r="A37" s="423" t="s">
        <v>587</v>
      </c>
      <c r="B37" s="431"/>
      <c r="C37" s="392" t="s">
        <v>588</v>
      </c>
      <c r="D37" s="392"/>
      <c r="E37" s="412" t="s">
        <v>589</v>
      </c>
      <c r="F37" s="412"/>
      <c r="G37" s="416">
        <f>IF(G36=0,0,G36/G19)</f>
        <v>0</v>
      </c>
      <c r="L37" s="417">
        <f>G37</f>
        <v>0</v>
      </c>
      <c r="M37" s="432"/>
      <c r="N37" s="431"/>
      <c r="O37" s="400"/>
      <c r="P37" s="400"/>
      <c r="Q37" s="404"/>
      <c r="R37" s="400"/>
      <c r="S37" s="391"/>
      <c r="T37" s="391"/>
      <c r="U37" s="391"/>
      <c r="V37" s="391"/>
      <c r="W37" s="391"/>
      <c r="X37" s="391"/>
      <c r="Y37" s="391"/>
      <c r="Z37" s="391"/>
      <c r="AA37" s="391"/>
      <c r="AB37" s="391"/>
      <c r="AC37" s="391"/>
      <c r="AD37" s="391"/>
      <c r="AE37" s="391"/>
      <c r="AF37" s="391"/>
      <c r="AG37" s="391"/>
      <c r="AH37" s="391"/>
      <c r="AI37" s="391"/>
      <c r="AJ37" s="391"/>
      <c r="AK37" s="391"/>
      <c r="AL37" s="391"/>
      <c r="AM37" s="391"/>
      <c r="AN37" s="391"/>
      <c r="AO37" s="391"/>
      <c r="AP37" s="391"/>
      <c r="AQ37" s="391"/>
      <c r="AR37" s="391"/>
      <c r="AS37" s="391"/>
      <c r="AT37" s="391"/>
      <c r="AU37" s="391"/>
      <c r="AV37" s="391"/>
      <c r="AW37" s="391"/>
      <c r="AX37" s="391"/>
      <c r="AY37" s="391"/>
      <c r="AZ37" s="391"/>
      <c r="BA37" s="391"/>
      <c r="BB37" s="391"/>
      <c r="BC37" s="391"/>
      <c r="BD37" s="391"/>
      <c r="BE37" s="391"/>
      <c r="BF37" s="391"/>
      <c r="BG37" s="391"/>
      <c r="BH37" s="391"/>
      <c r="BI37" s="391"/>
      <c r="BJ37" s="391"/>
      <c r="BK37" s="391"/>
      <c r="BL37" s="391"/>
      <c r="BM37" s="391"/>
    </row>
    <row r="38" spans="1:65">
      <c r="A38" s="423"/>
      <c r="C38" s="392"/>
      <c r="D38" s="392"/>
      <c r="E38" s="412"/>
      <c r="F38" s="412"/>
      <c r="G38" s="392"/>
      <c r="L38" s="392"/>
      <c r="M38" s="392"/>
      <c r="O38" s="389"/>
      <c r="P38" s="400"/>
      <c r="Q38" s="389"/>
      <c r="R38" s="401"/>
      <c r="S38" s="391"/>
      <c r="T38" s="391"/>
      <c r="U38" s="391"/>
      <c r="V38" s="391"/>
      <c r="W38" s="391"/>
      <c r="X38" s="391"/>
      <c r="Y38" s="391"/>
      <c r="Z38" s="391"/>
      <c r="AA38" s="391"/>
      <c r="AB38" s="391"/>
      <c r="AC38" s="391"/>
      <c r="AD38" s="391"/>
      <c r="AE38" s="391"/>
      <c r="AF38" s="391"/>
      <c r="AG38" s="391"/>
      <c r="AH38" s="391"/>
      <c r="AI38" s="391"/>
      <c r="AJ38" s="391"/>
      <c r="AK38" s="391"/>
      <c r="AL38" s="391"/>
      <c r="AM38" s="391"/>
      <c r="AN38" s="391"/>
      <c r="AO38" s="391"/>
      <c r="AP38" s="391"/>
      <c r="AQ38" s="391"/>
      <c r="AR38" s="391"/>
      <c r="AS38" s="391"/>
      <c r="AT38" s="391"/>
      <c r="AU38" s="391"/>
      <c r="AV38" s="391"/>
      <c r="AW38" s="391"/>
      <c r="AX38" s="391"/>
      <c r="AY38" s="391"/>
      <c r="AZ38" s="391"/>
      <c r="BA38" s="391"/>
      <c r="BB38" s="391"/>
      <c r="BC38" s="391"/>
      <c r="BD38" s="391"/>
      <c r="BE38" s="391"/>
      <c r="BF38" s="391"/>
      <c r="BG38" s="391"/>
      <c r="BH38" s="391"/>
      <c r="BI38" s="391"/>
      <c r="BJ38" s="391"/>
      <c r="BK38" s="391"/>
      <c r="BL38" s="391"/>
      <c r="BM38" s="391"/>
    </row>
    <row r="39" spans="1:65">
      <c r="A39" s="423"/>
      <c r="C39" s="402" t="s">
        <v>104</v>
      </c>
      <c r="D39" s="402"/>
      <c r="E39" s="433"/>
      <c r="F39" s="433"/>
      <c r="M39" s="392"/>
      <c r="O39" s="400"/>
      <c r="P39" s="400"/>
      <c r="Q39" s="400"/>
      <c r="R39" s="40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row>
    <row r="40" spans="1:65">
      <c r="A40" s="423" t="s">
        <v>590</v>
      </c>
      <c r="C40" s="402" t="s">
        <v>591</v>
      </c>
      <c r="D40" s="402"/>
      <c r="E40" s="412" t="s">
        <v>592</v>
      </c>
      <c r="F40" s="412"/>
      <c r="G40" s="673">
        <v>1528833</v>
      </c>
      <c r="L40" s="392"/>
      <c r="M40" s="392"/>
      <c r="O40" s="400"/>
      <c r="P40" s="400"/>
      <c r="Q40" s="400"/>
      <c r="R40" s="401"/>
      <c r="S40" s="391"/>
      <c r="T40" s="391"/>
      <c r="U40" s="391"/>
      <c r="V40" s="391"/>
      <c r="W40" s="391"/>
      <c r="X40" s="391"/>
      <c r="Y40" s="391"/>
      <c r="Z40" s="391"/>
      <c r="AA40" s="391"/>
      <c r="AB40" s="391"/>
      <c r="AC40" s="391"/>
      <c r="AD40" s="391"/>
      <c r="AE40" s="391"/>
      <c r="AF40" s="391"/>
      <c r="AG40" s="391"/>
      <c r="AH40" s="391"/>
      <c r="AI40" s="391"/>
      <c r="AJ40" s="391"/>
      <c r="AK40" s="391"/>
      <c r="AL40" s="391"/>
      <c r="AM40" s="391"/>
      <c r="AN40" s="391"/>
      <c r="AO40" s="391"/>
      <c r="AP40" s="391"/>
      <c r="AQ40" s="391"/>
      <c r="AR40" s="391"/>
      <c r="AS40" s="391"/>
      <c r="AT40" s="391"/>
      <c r="AU40" s="391"/>
      <c r="AV40" s="391"/>
      <c r="AW40" s="391"/>
      <c r="AX40" s="391"/>
      <c r="AY40" s="391"/>
      <c r="AZ40" s="391"/>
      <c r="BA40" s="391"/>
      <c r="BB40" s="391"/>
      <c r="BC40" s="391"/>
      <c r="BD40" s="391"/>
      <c r="BE40" s="391"/>
      <c r="BF40" s="391"/>
      <c r="BG40" s="391"/>
      <c r="BH40" s="391"/>
      <c r="BI40" s="391"/>
      <c r="BJ40" s="391"/>
      <c r="BK40" s="391"/>
      <c r="BL40" s="391"/>
      <c r="BM40" s="391"/>
    </row>
    <row r="41" spans="1:65">
      <c r="A41" s="423" t="s">
        <v>593</v>
      </c>
      <c r="B41" s="431"/>
      <c r="C41" s="392" t="s">
        <v>594</v>
      </c>
      <c r="D41" s="392"/>
      <c r="E41" s="412" t="s">
        <v>595</v>
      </c>
      <c r="F41" s="412"/>
      <c r="G41" s="434">
        <f>IF(G40=0,0,G40/G19)</f>
        <v>7.0356483562534891E-2</v>
      </c>
      <c r="L41" s="417">
        <f>G41</f>
        <v>7.0356483562534891E-2</v>
      </c>
      <c r="M41" s="392"/>
      <c r="P41" s="435"/>
      <c r="Q41" s="404"/>
      <c r="R41" s="400"/>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row>
    <row r="42" spans="1:65">
      <c r="A42" s="423"/>
      <c r="C42" s="402"/>
      <c r="D42" s="402"/>
      <c r="E42" s="412"/>
      <c r="F42" s="412"/>
      <c r="G42" s="392"/>
      <c r="L42" s="392"/>
      <c r="M42" s="392"/>
      <c r="N42" s="433"/>
      <c r="O42" s="400"/>
      <c r="P42" s="400"/>
      <c r="Q42" s="400"/>
      <c r="R42" s="401"/>
      <c r="S42" s="391"/>
      <c r="T42" s="391"/>
      <c r="U42" s="391"/>
      <c r="V42" s="391"/>
      <c r="W42" s="391"/>
      <c r="X42" s="391"/>
      <c r="Y42" s="391"/>
      <c r="Z42" s="391"/>
      <c r="AA42" s="391"/>
      <c r="AB42" s="391"/>
      <c r="AC42" s="391"/>
      <c r="AD42" s="391"/>
      <c r="AE42" s="391"/>
      <c r="AF42" s="391"/>
      <c r="AG42" s="391"/>
      <c r="AH42" s="391"/>
      <c r="AI42" s="391"/>
      <c r="AJ42" s="391"/>
      <c r="AK42" s="391"/>
      <c r="AL42" s="391"/>
      <c r="AM42" s="391"/>
      <c r="AN42" s="391"/>
      <c r="AO42" s="391"/>
      <c r="AP42" s="391"/>
      <c r="AQ42" s="391"/>
      <c r="AR42" s="391"/>
      <c r="AS42" s="391"/>
      <c r="AT42" s="391"/>
      <c r="AU42" s="391"/>
      <c r="AV42" s="391"/>
      <c r="AW42" s="391"/>
      <c r="AX42" s="391"/>
      <c r="AY42" s="391"/>
      <c r="AZ42" s="391"/>
      <c r="BA42" s="391"/>
      <c r="BB42" s="391"/>
      <c r="BC42" s="391"/>
      <c r="BD42" s="391"/>
      <c r="BE42" s="391"/>
      <c r="BF42" s="391"/>
      <c r="BG42" s="391"/>
      <c r="BH42" s="391"/>
      <c r="BI42" s="391"/>
      <c r="BJ42" s="391"/>
      <c r="BK42" s="391"/>
      <c r="BL42" s="391"/>
      <c r="BM42" s="391"/>
    </row>
    <row r="43" spans="1:65" ht="15.75">
      <c r="A43" s="426" t="s">
        <v>596</v>
      </c>
      <c r="B43" s="427"/>
      <c r="C43" s="408" t="s">
        <v>597</v>
      </c>
      <c r="D43" s="408"/>
      <c r="E43" s="403" t="s">
        <v>598</v>
      </c>
      <c r="F43" s="403"/>
      <c r="G43" s="428"/>
      <c r="L43" s="429">
        <f>L37+L41</f>
        <v>7.0356483562534891E-2</v>
      </c>
      <c r="M43" s="392"/>
      <c r="N43" s="433"/>
      <c r="O43" s="400"/>
      <c r="P43" s="400"/>
      <c r="Q43" s="400"/>
      <c r="R43" s="401"/>
      <c r="S43" s="391"/>
      <c r="T43" s="391"/>
      <c r="U43" s="391"/>
      <c r="V43" s="391"/>
      <c r="W43" s="391"/>
      <c r="X43" s="391"/>
      <c r="Y43" s="391"/>
      <c r="Z43" s="391"/>
      <c r="AA43" s="391"/>
      <c r="AB43" s="391"/>
      <c r="AC43" s="391"/>
      <c r="AD43" s="391"/>
      <c r="AE43" s="391"/>
      <c r="AF43" s="391"/>
      <c r="AG43" s="391"/>
      <c r="AH43" s="391"/>
      <c r="AI43" s="391"/>
      <c r="AJ43" s="391"/>
      <c r="AK43" s="391"/>
      <c r="AL43" s="391"/>
      <c r="AM43" s="391"/>
      <c r="AN43" s="391"/>
      <c r="AO43" s="391"/>
      <c r="AP43" s="391"/>
      <c r="AQ43" s="391"/>
      <c r="AR43" s="391"/>
      <c r="AS43" s="391"/>
      <c r="AT43" s="391"/>
      <c r="AU43" s="391"/>
      <c r="AV43" s="391"/>
      <c r="AW43" s="391"/>
      <c r="AX43" s="391"/>
      <c r="AY43" s="391"/>
      <c r="AZ43" s="391"/>
      <c r="BA43" s="391"/>
      <c r="BB43" s="391"/>
      <c r="BC43" s="391"/>
      <c r="BD43" s="391"/>
      <c r="BE43" s="391"/>
      <c r="BF43" s="391"/>
      <c r="BG43" s="391"/>
      <c r="BH43" s="391"/>
      <c r="BI43" s="391"/>
      <c r="BJ43" s="391"/>
      <c r="BK43" s="391"/>
      <c r="BL43" s="391"/>
      <c r="BM43" s="391"/>
    </row>
    <row r="44" spans="1:65">
      <c r="M44" s="436"/>
      <c r="N44" s="436"/>
      <c r="O44" s="400"/>
      <c r="P44" s="400"/>
      <c r="Q44" s="400"/>
      <c r="R44" s="401"/>
      <c r="S44" s="391"/>
      <c r="T44" s="391"/>
      <c r="U44" s="391"/>
      <c r="V44" s="391"/>
      <c r="W44" s="391"/>
      <c r="X44" s="391"/>
      <c r="Y44" s="391"/>
      <c r="Z44" s="391"/>
      <c r="AA44" s="391"/>
      <c r="AB44" s="391"/>
      <c r="AC44" s="391"/>
      <c r="AD44" s="391"/>
      <c r="AE44" s="391"/>
      <c r="AF44" s="391"/>
      <c r="AG44" s="391"/>
      <c r="AH44" s="391"/>
      <c r="AI44" s="391"/>
      <c r="AJ44" s="391"/>
      <c r="AK44" s="391"/>
      <c r="AL44" s="391"/>
      <c r="AM44" s="391"/>
      <c r="AN44" s="391"/>
      <c r="AO44" s="391"/>
      <c r="AP44" s="391"/>
      <c r="AQ44" s="391"/>
      <c r="AR44" s="391"/>
      <c r="AS44" s="391"/>
      <c r="AT44" s="391"/>
      <c r="AU44" s="391"/>
      <c r="AV44" s="391"/>
      <c r="AW44" s="391"/>
      <c r="AX44" s="391"/>
      <c r="AY44" s="391"/>
      <c r="AZ44" s="391"/>
      <c r="BA44" s="391"/>
      <c r="BB44" s="391"/>
      <c r="BC44" s="391"/>
      <c r="BD44" s="391"/>
      <c r="BE44" s="391"/>
      <c r="BF44" s="391"/>
      <c r="BG44" s="391"/>
      <c r="BH44" s="391"/>
      <c r="BI44" s="391"/>
      <c r="BJ44" s="391"/>
      <c r="BK44" s="391"/>
      <c r="BL44" s="391"/>
      <c r="BM44" s="391"/>
    </row>
    <row r="45" spans="1:65">
      <c r="M45" s="436"/>
      <c r="N45" s="436"/>
      <c r="O45" s="400"/>
      <c r="P45" s="400"/>
      <c r="Q45" s="400"/>
      <c r="R45" s="401"/>
      <c r="S45" s="391"/>
      <c r="T45" s="391"/>
      <c r="U45" s="391"/>
      <c r="V45" s="391"/>
      <c r="W45" s="391"/>
      <c r="X45" s="391"/>
      <c r="Y45" s="391"/>
      <c r="Z45" s="391"/>
      <c r="AA45" s="391"/>
      <c r="AB45" s="391"/>
      <c r="AC45" s="391"/>
      <c r="AD45" s="391"/>
      <c r="AE45" s="391"/>
      <c r="AF45" s="391"/>
      <c r="AG45" s="391"/>
      <c r="AH45" s="391"/>
      <c r="AI45" s="391"/>
      <c r="AJ45" s="391"/>
      <c r="AK45" s="391"/>
      <c r="AL45" s="391"/>
      <c r="AM45" s="391"/>
      <c r="AN45" s="391"/>
      <c r="AO45" s="391"/>
      <c r="AP45" s="391"/>
      <c r="AQ45" s="391"/>
      <c r="AR45" s="391"/>
      <c r="AS45" s="391"/>
      <c r="AT45" s="391"/>
      <c r="AU45" s="391"/>
      <c r="AV45" s="391"/>
      <c r="AW45" s="391"/>
      <c r="AX45" s="391"/>
      <c r="AY45" s="391"/>
      <c r="AZ45" s="391"/>
      <c r="BA45" s="391"/>
      <c r="BB45" s="391"/>
      <c r="BC45" s="391"/>
      <c r="BD45" s="391"/>
      <c r="BE45" s="391"/>
      <c r="BF45" s="391"/>
      <c r="BG45" s="391"/>
      <c r="BH45" s="391"/>
      <c r="BI45" s="391"/>
      <c r="BJ45" s="391"/>
      <c r="BK45" s="391"/>
      <c r="BL45" s="391"/>
      <c r="BM45" s="391"/>
    </row>
    <row r="46" spans="1:65">
      <c r="M46" s="436"/>
      <c r="N46" s="436"/>
      <c r="O46" s="400"/>
      <c r="P46" s="400"/>
      <c r="Q46" s="400"/>
      <c r="R46" s="401"/>
      <c r="S46" s="391"/>
      <c r="T46" s="391"/>
      <c r="U46" s="391"/>
      <c r="V46" s="391"/>
      <c r="W46" s="391"/>
      <c r="X46" s="391"/>
      <c r="Y46" s="391"/>
      <c r="Z46" s="391"/>
      <c r="AA46" s="391"/>
      <c r="AB46" s="391"/>
      <c r="AC46" s="391"/>
      <c r="AD46" s="391"/>
      <c r="AE46" s="391"/>
      <c r="AF46" s="391"/>
      <c r="AG46" s="391"/>
      <c r="AH46" s="391"/>
      <c r="AI46" s="391"/>
      <c r="AJ46" s="391"/>
      <c r="AK46" s="391"/>
      <c r="AL46" s="391"/>
      <c r="AM46" s="391"/>
      <c r="AN46" s="391"/>
      <c r="AO46" s="391"/>
      <c r="AP46" s="391"/>
      <c r="AQ46" s="391"/>
      <c r="AR46" s="391"/>
      <c r="AS46" s="391"/>
      <c r="AT46" s="391"/>
      <c r="AU46" s="391"/>
      <c r="AV46" s="391"/>
      <c r="AW46" s="391"/>
      <c r="AX46" s="391"/>
      <c r="AY46" s="391"/>
      <c r="AZ46" s="391"/>
      <c r="BA46" s="391"/>
      <c r="BB46" s="391"/>
      <c r="BC46" s="391"/>
      <c r="BD46" s="391"/>
      <c r="BE46" s="391"/>
      <c r="BF46" s="391"/>
      <c r="BG46" s="391"/>
      <c r="BH46" s="391"/>
      <c r="BI46" s="391"/>
      <c r="BJ46" s="391"/>
      <c r="BK46" s="391"/>
      <c r="BL46" s="391"/>
      <c r="BM46" s="391"/>
    </row>
    <row r="47" spans="1:65">
      <c r="M47" s="387"/>
      <c r="N47" s="387"/>
      <c r="O47" s="401"/>
      <c r="P47" s="401"/>
      <c r="Q47" s="401"/>
      <c r="R47" s="401"/>
      <c r="S47" s="391"/>
      <c r="T47" s="391"/>
      <c r="U47" s="391"/>
      <c r="V47" s="391"/>
      <c r="W47" s="391"/>
      <c r="X47" s="391"/>
      <c r="Y47" s="391"/>
      <c r="Z47" s="391"/>
      <c r="AA47" s="391"/>
      <c r="AB47" s="391"/>
      <c r="AC47" s="391"/>
      <c r="AD47" s="391"/>
      <c r="AE47" s="391"/>
      <c r="AF47" s="391"/>
      <c r="AG47" s="391"/>
      <c r="AH47" s="391"/>
      <c r="AI47" s="391"/>
      <c r="AJ47" s="391"/>
      <c r="AK47" s="391"/>
      <c r="AL47" s="391"/>
      <c r="AM47" s="391"/>
      <c r="AN47" s="391"/>
      <c r="AO47" s="391"/>
      <c r="AP47" s="391"/>
      <c r="AQ47" s="391"/>
      <c r="AR47" s="391"/>
      <c r="AS47" s="391"/>
      <c r="AT47" s="391"/>
      <c r="AU47" s="391"/>
      <c r="AV47" s="391"/>
      <c r="AW47" s="391"/>
      <c r="AX47" s="391"/>
      <c r="AY47" s="391"/>
      <c r="AZ47" s="391"/>
      <c r="BA47" s="391"/>
      <c r="BB47" s="391"/>
      <c r="BC47" s="391"/>
      <c r="BD47" s="391"/>
      <c r="BE47" s="391"/>
      <c r="BF47" s="391"/>
      <c r="BG47" s="391"/>
      <c r="BH47" s="391"/>
      <c r="BI47" s="391"/>
      <c r="BJ47" s="391"/>
      <c r="BK47" s="391"/>
      <c r="BL47" s="391"/>
      <c r="BM47" s="391"/>
    </row>
    <row r="48" spans="1:65">
      <c r="M48" s="392"/>
      <c r="N48" s="392"/>
      <c r="O48" s="400"/>
      <c r="P48" s="389"/>
      <c r="Q48" s="400"/>
      <c r="R48" s="401"/>
      <c r="S48" s="391"/>
      <c r="T48" s="391"/>
      <c r="U48" s="391"/>
      <c r="V48" s="391"/>
      <c r="W48" s="391"/>
      <c r="X48" s="391"/>
      <c r="Y48" s="391"/>
      <c r="Z48" s="391"/>
      <c r="AA48" s="391"/>
      <c r="AB48" s="391"/>
      <c r="AC48" s="391"/>
      <c r="AD48" s="391"/>
      <c r="AE48" s="391"/>
      <c r="AF48" s="391"/>
      <c r="AG48" s="391"/>
      <c r="AH48" s="391"/>
      <c r="AI48" s="391"/>
      <c r="AJ48" s="391"/>
      <c r="AK48" s="391"/>
      <c r="AL48" s="391"/>
      <c r="AM48" s="391"/>
      <c r="AN48" s="391"/>
      <c r="AO48" s="391"/>
      <c r="AP48" s="391"/>
      <c r="AQ48" s="391"/>
      <c r="AR48" s="391"/>
      <c r="AS48" s="391"/>
      <c r="AT48" s="391"/>
      <c r="AU48" s="391"/>
      <c r="AV48" s="391"/>
      <c r="AW48" s="391"/>
      <c r="AX48" s="391"/>
      <c r="AY48" s="391"/>
      <c r="AZ48" s="391"/>
      <c r="BA48" s="391"/>
      <c r="BB48" s="391"/>
      <c r="BC48" s="391"/>
      <c r="BD48" s="391"/>
      <c r="BE48" s="391"/>
      <c r="BF48" s="391"/>
      <c r="BG48" s="391"/>
      <c r="BH48" s="391"/>
      <c r="BI48" s="391"/>
      <c r="BJ48" s="391"/>
      <c r="BK48" s="391"/>
      <c r="BL48" s="391"/>
      <c r="BM48" s="391"/>
    </row>
    <row r="49" spans="1:65" ht="15.75">
      <c r="M49" s="392"/>
      <c r="N49" s="418"/>
      <c r="O49" s="400"/>
      <c r="P49" s="400"/>
      <c r="Q49" s="425"/>
      <c r="R49" s="400"/>
      <c r="S49" s="391"/>
      <c r="T49" s="391"/>
      <c r="U49" s="391"/>
      <c r="V49" s="391"/>
      <c r="W49" s="391"/>
      <c r="X49" s="391"/>
      <c r="Y49" s="391"/>
      <c r="Z49" s="391"/>
      <c r="AA49" s="391"/>
      <c r="AB49" s="391"/>
      <c r="AC49" s="391"/>
      <c r="AD49" s="391"/>
      <c r="AE49" s="391"/>
      <c r="AF49" s="391"/>
      <c r="AG49" s="391"/>
      <c r="AH49" s="391"/>
      <c r="AI49" s="391"/>
      <c r="AJ49" s="391"/>
      <c r="AK49" s="391"/>
      <c r="AL49" s="391"/>
      <c r="AM49" s="391"/>
      <c r="AN49" s="391"/>
      <c r="AO49" s="391"/>
      <c r="AP49" s="391"/>
      <c r="AQ49" s="391"/>
      <c r="AR49" s="391"/>
      <c r="AS49" s="391"/>
      <c r="AT49" s="391"/>
      <c r="AU49" s="391"/>
      <c r="AV49" s="391"/>
      <c r="AW49" s="391"/>
      <c r="AX49" s="391"/>
      <c r="AY49" s="391"/>
      <c r="AZ49" s="391"/>
      <c r="BA49" s="391"/>
      <c r="BB49" s="391"/>
      <c r="BC49" s="391"/>
      <c r="BD49" s="391"/>
      <c r="BE49" s="391"/>
      <c r="BF49" s="391"/>
      <c r="BG49" s="391"/>
      <c r="BH49" s="391"/>
      <c r="BI49" s="391"/>
      <c r="BJ49" s="391"/>
      <c r="BK49" s="391"/>
      <c r="BL49" s="391"/>
      <c r="BM49" s="391"/>
    </row>
    <row r="50" spans="1:65" ht="15.75">
      <c r="M50" s="392"/>
      <c r="N50" s="418"/>
      <c r="O50" s="400"/>
      <c r="P50" s="400"/>
      <c r="Q50" s="425"/>
      <c r="R50" s="400"/>
      <c r="S50" s="391"/>
      <c r="T50" s="391"/>
      <c r="U50" s="391"/>
      <c r="V50" s="391"/>
      <c r="W50" s="391"/>
      <c r="X50" s="391"/>
      <c r="Y50" s="391"/>
      <c r="Z50" s="391"/>
      <c r="AA50" s="391"/>
      <c r="AB50" s="391"/>
      <c r="AC50" s="391"/>
      <c r="AD50" s="391"/>
      <c r="AE50" s="391"/>
      <c r="AF50" s="391"/>
      <c r="AG50" s="391"/>
      <c r="AH50" s="391"/>
      <c r="AI50" s="391"/>
      <c r="AJ50" s="391"/>
      <c r="AK50" s="391"/>
      <c r="AL50" s="391"/>
      <c r="AM50" s="391"/>
      <c r="AN50" s="391"/>
      <c r="AO50" s="391"/>
      <c r="AP50" s="391"/>
      <c r="AQ50" s="391"/>
      <c r="AR50" s="391"/>
      <c r="AS50" s="391"/>
      <c r="AT50" s="391"/>
      <c r="AU50" s="391"/>
      <c r="AV50" s="391"/>
      <c r="AW50" s="391"/>
      <c r="AX50" s="391"/>
      <c r="AY50" s="391"/>
      <c r="AZ50" s="391"/>
      <c r="BA50" s="391"/>
      <c r="BB50" s="391"/>
      <c r="BC50" s="391"/>
      <c r="BD50" s="391"/>
      <c r="BE50" s="391"/>
      <c r="BF50" s="391"/>
      <c r="BG50" s="391"/>
      <c r="BH50" s="391"/>
      <c r="BI50" s="391"/>
      <c r="BJ50" s="391"/>
      <c r="BK50" s="391"/>
      <c r="BL50" s="391"/>
      <c r="BM50" s="391"/>
    </row>
    <row r="51" spans="1:65" ht="15.75">
      <c r="M51" s="392"/>
      <c r="N51" s="418"/>
      <c r="O51" s="400"/>
      <c r="P51" s="400"/>
      <c r="Q51" s="425"/>
      <c r="R51" s="400"/>
      <c r="S51" s="391"/>
      <c r="T51" s="391"/>
      <c r="U51" s="391"/>
      <c r="V51" s="391"/>
      <c r="W51" s="391"/>
      <c r="X51" s="391"/>
      <c r="Y51" s="391"/>
      <c r="Z51" s="391"/>
      <c r="AA51" s="391"/>
      <c r="AB51" s="391"/>
      <c r="AC51" s="391"/>
      <c r="AD51" s="391"/>
      <c r="AE51" s="391"/>
      <c r="AF51" s="391"/>
      <c r="AG51" s="391"/>
      <c r="AH51" s="391"/>
      <c r="AI51" s="391"/>
      <c r="AJ51" s="391"/>
      <c r="AK51" s="391"/>
      <c r="AL51" s="391"/>
      <c r="AM51" s="391"/>
      <c r="AN51" s="391"/>
      <c r="AO51" s="391"/>
      <c r="AP51" s="391"/>
      <c r="AQ51" s="391"/>
      <c r="AR51" s="391"/>
      <c r="AS51" s="391"/>
      <c r="AT51" s="391"/>
      <c r="AU51" s="391"/>
      <c r="AV51" s="391"/>
      <c r="AW51" s="391"/>
      <c r="AX51" s="391"/>
      <c r="AY51" s="391"/>
      <c r="AZ51" s="391"/>
      <c r="BA51" s="391"/>
      <c r="BB51" s="391"/>
      <c r="BC51" s="391"/>
      <c r="BD51" s="391"/>
      <c r="BE51" s="391"/>
      <c r="BF51" s="391"/>
      <c r="BG51" s="391"/>
      <c r="BH51" s="391"/>
      <c r="BI51" s="391"/>
      <c r="BJ51" s="391"/>
      <c r="BK51" s="391"/>
      <c r="BL51" s="391"/>
      <c r="BM51" s="391"/>
    </row>
    <row r="52" spans="1:65" ht="15.75">
      <c r="A52" s="421"/>
      <c r="B52" s="431"/>
      <c r="C52" s="437"/>
      <c r="D52" s="437"/>
      <c r="E52" s="422"/>
      <c r="F52" s="422"/>
      <c r="G52" s="392"/>
      <c r="H52" s="437"/>
      <c r="I52" s="437"/>
      <c r="J52" s="416"/>
      <c r="K52" s="437"/>
      <c r="L52" s="392"/>
      <c r="M52" s="392"/>
      <c r="N52" s="418"/>
      <c r="O52" s="400"/>
      <c r="P52" s="400"/>
      <c r="Q52" s="425"/>
      <c r="R52" s="400"/>
      <c r="S52" s="391"/>
      <c r="T52" s="391"/>
      <c r="U52" s="391"/>
      <c r="V52" s="391"/>
      <c r="W52" s="391"/>
      <c r="X52" s="391"/>
      <c r="Y52" s="391"/>
      <c r="Z52" s="391"/>
      <c r="AA52" s="391"/>
      <c r="AB52" s="391"/>
      <c r="AC52" s="391"/>
      <c r="AD52" s="391"/>
      <c r="AE52" s="391"/>
      <c r="AF52" s="391"/>
      <c r="AG52" s="391"/>
      <c r="AH52" s="391"/>
      <c r="AI52" s="391"/>
      <c r="AJ52" s="391"/>
      <c r="AK52" s="391"/>
      <c r="AL52" s="391"/>
      <c r="AM52" s="391"/>
      <c r="AN52" s="391"/>
      <c r="AO52" s="391"/>
      <c r="AP52" s="391"/>
      <c r="AQ52" s="391"/>
      <c r="AR52" s="391"/>
      <c r="AS52" s="391"/>
      <c r="AT52" s="391"/>
      <c r="AU52" s="391"/>
      <c r="AV52" s="391"/>
      <c r="AW52" s="391"/>
      <c r="AX52" s="391"/>
      <c r="AY52" s="391"/>
      <c r="AZ52" s="391"/>
      <c r="BA52" s="391"/>
      <c r="BB52" s="391"/>
      <c r="BC52" s="391"/>
      <c r="BD52" s="391"/>
      <c r="BE52" s="391"/>
      <c r="BF52" s="391"/>
      <c r="BG52" s="391"/>
      <c r="BH52" s="391"/>
      <c r="BI52" s="391"/>
      <c r="BJ52" s="391"/>
      <c r="BK52" s="391"/>
      <c r="BL52" s="391"/>
      <c r="BM52" s="391"/>
    </row>
    <row r="53" spans="1:65" ht="15.75">
      <c r="A53" s="421"/>
      <c r="B53" s="431"/>
      <c r="C53" s="437"/>
      <c r="D53" s="437"/>
      <c r="E53" s="422"/>
      <c r="F53" s="422"/>
      <c r="G53" s="392"/>
      <c r="H53" s="437"/>
      <c r="I53" s="437"/>
      <c r="J53" s="416"/>
      <c r="K53" s="437"/>
      <c r="L53" s="392"/>
      <c r="M53" s="392"/>
      <c r="N53" s="418"/>
      <c r="O53" s="400"/>
      <c r="P53" s="400"/>
      <c r="Q53" s="425"/>
      <c r="R53" s="400"/>
      <c r="S53" s="391"/>
      <c r="T53" s="391"/>
      <c r="U53" s="391"/>
      <c r="V53" s="391"/>
      <c r="W53" s="391"/>
      <c r="X53" s="391"/>
      <c r="Y53" s="391"/>
      <c r="Z53" s="391"/>
      <c r="AA53" s="391"/>
      <c r="AB53" s="391"/>
      <c r="AC53" s="391"/>
      <c r="AD53" s="391"/>
      <c r="AE53" s="391"/>
      <c r="AF53" s="391"/>
      <c r="AG53" s="391"/>
      <c r="AH53" s="391"/>
      <c r="AI53" s="391"/>
      <c r="AJ53" s="391"/>
      <c r="AK53" s="391"/>
      <c r="AL53" s="391"/>
      <c r="AM53" s="391"/>
      <c r="AN53" s="391"/>
      <c r="AO53" s="391"/>
      <c r="AP53" s="391"/>
      <c r="AQ53" s="391"/>
      <c r="AR53" s="391"/>
      <c r="AS53" s="391"/>
      <c r="AT53" s="391"/>
      <c r="AU53" s="391"/>
      <c r="AV53" s="391"/>
      <c r="AW53" s="391"/>
      <c r="AX53" s="391"/>
      <c r="AY53" s="391"/>
      <c r="AZ53" s="391"/>
      <c r="BA53" s="391"/>
      <c r="BB53" s="391"/>
      <c r="BC53" s="391"/>
      <c r="BD53" s="391"/>
      <c r="BE53" s="391"/>
      <c r="BF53" s="391"/>
      <c r="BG53" s="391"/>
      <c r="BH53" s="391"/>
      <c r="BI53" s="391"/>
      <c r="BJ53" s="391"/>
      <c r="BK53" s="391"/>
      <c r="BL53" s="391"/>
      <c r="BM53" s="391"/>
    </row>
    <row r="54" spans="1:65" ht="15.75">
      <c r="A54" s="438"/>
      <c r="B54" s="391"/>
      <c r="C54" s="421"/>
      <c r="D54" s="421"/>
      <c r="E54" s="422"/>
      <c r="F54" s="422"/>
      <c r="G54" s="392"/>
      <c r="H54" s="437"/>
      <c r="I54" s="437"/>
      <c r="J54" s="416"/>
      <c r="K54" s="437"/>
      <c r="M54" s="392"/>
      <c r="N54" s="439"/>
      <c r="O54" s="440"/>
      <c r="P54" s="400"/>
      <c r="Q54" s="425"/>
      <c r="R54" s="400"/>
      <c r="S54" s="391"/>
      <c r="T54" s="391"/>
      <c r="U54" s="391"/>
      <c r="V54" s="391"/>
      <c r="W54" s="391"/>
      <c r="X54" s="391"/>
      <c r="Y54" s="391"/>
      <c r="Z54" s="391"/>
      <c r="AA54" s="391"/>
      <c r="AB54" s="391"/>
      <c r="AC54" s="391"/>
      <c r="AD54" s="391"/>
      <c r="AE54" s="391"/>
      <c r="AF54" s="391"/>
      <c r="AG54" s="391"/>
      <c r="AH54" s="391"/>
      <c r="AI54" s="391"/>
      <c r="AJ54" s="391"/>
      <c r="AK54" s="391"/>
      <c r="AL54" s="391"/>
      <c r="AM54" s="391"/>
      <c r="AN54" s="391"/>
      <c r="AO54" s="391"/>
      <c r="AP54" s="391"/>
      <c r="AQ54" s="391"/>
      <c r="AR54" s="391"/>
      <c r="AS54" s="391"/>
      <c r="AT54" s="391"/>
      <c r="AU54" s="391"/>
      <c r="AV54" s="391"/>
      <c r="AW54" s="391"/>
      <c r="AX54" s="391"/>
      <c r="AY54" s="391"/>
      <c r="AZ54" s="391"/>
      <c r="BA54" s="391"/>
      <c r="BB54" s="391"/>
      <c r="BC54" s="391"/>
      <c r="BD54" s="391"/>
      <c r="BE54" s="391"/>
      <c r="BF54" s="391"/>
      <c r="BG54" s="391"/>
      <c r="BH54" s="391"/>
      <c r="BI54" s="391"/>
      <c r="BJ54" s="391"/>
      <c r="BK54" s="391"/>
      <c r="BL54" s="391"/>
      <c r="BM54" s="391"/>
    </row>
    <row r="55" spans="1:65" ht="15.75">
      <c r="A55" s="438"/>
      <c r="B55" s="391"/>
      <c r="C55" s="421"/>
      <c r="D55" s="421"/>
      <c r="E55" s="422"/>
      <c r="F55" s="422"/>
      <c r="G55" s="392"/>
      <c r="H55" s="437"/>
      <c r="I55" s="437"/>
      <c r="J55" s="416"/>
      <c r="K55" s="437"/>
      <c r="M55" s="392"/>
      <c r="N55" s="418"/>
      <c r="O55" s="440"/>
      <c r="P55" s="400"/>
      <c r="Q55" s="425"/>
      <c r="R55" s="400"/>
      <c r="S55" s="391"/>
      <c r="T55" s="391"/>
      <c r="U55" s="391"/>
      <c r="V55" s="391"/>
      <c r="W55" s="391"/>
      <c r="X55" s="391"/>
      <c r="Y55" s="391"/>
      <c r="Z55" s="391"/>
      <c r="AA55" s="391"/>
      <c r="AB55" s="391"/>
      <c r="AC55" s="391"/>
      <c r="AD55" s="391"/>
      <c r="AE55" s="391"/>
      <c r="AF55" s="391"/>
      <c r="AG55" s="391"/>
      <c r="AH55" s="391"/>
      <c r="AI55" s="391"/>
      <c r="AJ55" s="391"/>
      <c r="AK55" s="391"/>
      <c r="AL55" s="391"/>
      <c r="AM55" s="391"/>
      <c r="AN55" s="391"/>
      <c r="AO55" s="391"/>
      <c r="AP55" s="391"/>
      <c r="AQ55" s="391"/>
      <c r="AR55" s="391"/>
      <c r="AS55" s="391"/>
      <c r="AT55" s="391"/>
      <c r="AU55" s="391"/>
      <c r="AV55" s="391"/>
      <c r="AW55" s="391"/>
      <c r="AX55" s="391"/>
      <c r="AY55" s="391"/>
      <c r="AZ55" s="391"/>
      <c r="BA55" s="391"/>
      <c r="BB55" s="391"/>
      <c r="BC55" s="391"/>
      <c r="BD55" s="391"/>
      <c r="BE55" s="391"/>
      <c r="BF55" s="391"/>
      <c r="BG55" s="391"/>
      <c r="BH55" s="391"/>
      <c r="BI55" s="391"/>
      <c r="BJ55" s="391"/>
      <c r="BK55" s="391"/>
      <c r="BL55" s="391"/>
      <c r="BM55" s="391"/>
    </row>
    <row r="56" spans="1:65" ht="15.75">
      <c r="A56" s="441"/>
      <c r="B56" s="391"/>
      <c r="C56" s="421"/>
      <c r="D56" s="421"/>
      <c r="E56" s="422"/>
      <c r="F56" s="422"/>
      <c r="G56" s="392"/>
      <c r="H56" s="437"/>
      <c r="I56" s="437"/>
      <c r="J56" s="416"/>
      <c r="K56" s="437"/>
      <c r="M56" s="392"/>
      <c r="N56" s="418"/>
      <c r="O56" s="440"/>
      <c r="P56" s="400"/>
      <c r="Q56" s="425"/>
      <c r="R56" s="400"/>
      <c r="S56" s="391"/>
      <c r="T56" s="391"/>
      <c r="U56" s="391"/>
      <c r="V56" s="391"/>
      <c r="W56" s="391"/>
      <c r="X56" s="391"/>
      <c r="Y56" s="391"/>
      <c r="Z56" s="391"/>
      <c r="AA56" s="391"/>
      <c r="AB56" s="391"/>
      <c r="AC56" s="391"/>
      <c r="AD56" s="391"/>
      <c r="AE56" s="391"/>
      <c r="AF56" s="391"/>
      <c r="AG56" s="391"/>
      <c r="AH56" s="391"/>
      <c r="AI56" s="391"/>
      <c r="AJ56" s="391"/>
      <c r="AK56" s="391"/>
      <c r="AL56" s="391"/>
      <c r="AM56" s="391"/>
      <c r="AN56" s="391"/>
      <c r="AO56" s="391"/>
      <c r="AP56" s="391"/>
      <c r="AQ56" s="391"/>
      <c r="AR56" s="391"/>
      <c r="AS56" s="391"/>
      <c r="AT56" s="391"/>
      <c r="AU56" s="391"/>
      <c r="AV56" s="391"/>
      <c r="AW56" s="391"/>
      <c r="AX56" s="391"/>
      <c r="AY56" s="391"/>
      <c r="AZ56" s="391"/>
      <c r="BA56" s="391"/>
      <c r="BB56" s="391"/>
      <c r="BC56" s="391"/>
      <c r="BD56" s="391"/>
      <c r="BE56" s="391"/>
      <c r="BF56" s="391"/>
      <c r="BG56" s="391"/>
      <c r="BH56" s="391"/>
      <c r="BI56" s="391"/>
      <c r="BJ56" s="391"/>
      <c r="BK56" s="391"/>
      <c r="BL56" s="391"/>
      <c r="BM56" s="391"/>
    </row>
    <row r="57" spans="1:65">
      <c r="A57" s="394"/>
      <c r="C57" s="437"/>
      <c r="D57" s="437"/>
      <c r="E57" s="437"/>
      <c r="F57" s="437"/>
      <c r="G57" s="392"/>
      <c r="H57" s="437"/>
      <c r="I57" s="437"/>
      <c r="J57" s="437"/>
      <c r="K57" s="437"/>
      <c r="M57" s="392"/>
      <c r="N57" s="392"/>
      <c r="O57" s="400"/>
      <c r="P57" s="400"/>
      <c r="Q57" s="404"/>
      <c r="R57" s="400" t="s">
        <v>3</v>
      </c>
      <c r="S57" s="391"/>
      <c r="T57" s="391"/>
      <c r="U57" s="391"/>
      <c r="V57" s="391"/>
      <c r="W57" s="391"/>
      <c r="X57" s="391"/>
      <c r="Y57" s="391"/>
      <c r="Z57" s="391"/>
      <c r="AA57" s="391"/>
      <c r="AB57" s="391"/>
      <c r="AC57" s="391"/>
      <c r="AD57" s="391"/>
      <c r="AE57" s="391"/>
      <c r="AF57" s="391"/>
      <c r="AG57" s="391"/>
      <c r="AH57" s="391"/>
      <c r="AI57" s="391"/>
      <c r="AJ57" s="391"/>
      <c r="AK57" s="391"/>
      <c r="AL57" s="391"/>
      <c r="AM57" s="391"/>
      <c r="AN57" s="391"/>
      <c r="AO57" s="391"/>
      <c r="AP57" s="391"/>
      <c r="AQ57" s="391"/>
      <c r="AR57" s="391"/>
      <c r="AS57" s="391"/>
      <c r="AT57" s="391"/>
      <c r="AU57" s="391"/>
      <c r="AV57" s="391"/>
      <c r="AW57" s="391"/>
      <c r="AX57" s="391"/>
      <c r="AY57" s="391"/>
      <c r="AZ57" s="391"/>
      <c r="BA57" s="391"/>
      <c r="BB57" s="391"/>
      <c r="BC57" s="391"/>
      <c r="BD57" s="391"/>
      <c r="BE57" s="391"/>
      <c r="BF57" s="391"/>
      <c r="BG57" s="391"/>
      <c r="BH57" s="391"/>
      <c r="BI57" s="391"/>
      <c r="BJ57" s="391"/>
      <c r="BK57" s="391"/>
      <c r="BL57" s="391"/>
      <c r="BM57" s="391"/>
    </row>
    <row r="58" spans="1:65">
      <c r="N58" s="382"/>
    </row>
    <row r="59" spans="1:65">
      <c r="N59" s="382"/>
    </row>
    <row r="61" spans="1:65">
      <c r="A61" s="394"/>
      <c r="C61" s="437"/>
      <c r="D61" s="437"/>
      <c r="E61" s="437"/>
      <c r="F61" s="437"/>
      <c r="G61" s="392"/>
      <c r="H61" s="437"/>
      <c r="I61" s="437"/>
      <c r="J61" s="437"/>
      <c r="K61" s="437"/>
      <c r="M61" s="392"/>
      <c r="N61" s="382" t="str">
        <f>N4</f>
        <v>Attachment GG - Generic Company</v>
      </c>
      <c r="O61" s="400"/>
      <c r="P61" s="389"/>
      <c r="Q61" s="400"/>
      <c r="R61" s="40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1"/>
      <c r="AT61" s="391"/>
      <c r="AU61" s="391"/>
      <c r="AV61" s="391"/>
      <c r="AW61" s="391"/>
      <c r="AX61" s="391"/>
      <c r="AY61" s="391"/>
      <c r="AZ61" s="391"/>
      <c r="BA61" s="391"/>
      <c r="BB61" s="391"/>
      <c r="BC61" s="391"/>
      <c r="BD61" s="391"/>
      <c r="BE61" s="391"/>
      <c r="BF61" s="391"/>
      <c r="BG61" s="391"/>
      <c r="BH61" s="391"/>
      <c r="BI61" s="391"/>
      <c r="BJ61" s="391"/>
      <c r="BK61" s="391"/>
      <c r="BL61" s="391"/>
      <c r="BM61" s="391"/>
    </row>
    <row r="62" spans="1:65">
      <c r="A62" s="394"/>
      <c r="C62" s="402" t="str">
        <f>C5</f>
        <v>Formula Rate calculation</v>
      </c>
      <c r="D62" s="402"/>
      <c r="E62" s="437"/>
      <c r="F62" s="437"/>
      <c r="G62" s="437" t="str">
        <f>G5</f>
        <v xml:space="preserve">     Rate Formula Template</v>
      </c>
      <c r="H62" s="437"/>
      <c r="I62" s="437"/>
      <c r="J62" s="437"/>
      <c r="K62" s="437"/>
      <c r="M62" s="392"/>
      <c r="N62" s="442" t="str">
        <f>N5</f>
        <v>For  the 12 months ended 2/28/2017</v>
      </c>
      <c r="O62" s="400"/>
      <c r="P62" s="389"/>
      <c r="Q62" s="400"/>
      <c r="R62" s="401"/>
      <c r="S62" s="391"/>
      <c r="T62" s="391"/>
      <c r="U62" s="391"/>
      <c r="V62" s="391"/>
      <c r="W62" s="391"/>
      <c r="X62" s="391"/>
      <c r="Y62" s="391"/>
      <c r="Z62" s="391"/>
      <c r="AA62" s="391"/>
      <c r="AB62" s="391"/>
      <c r="AC62" s="391"/>
      <c r="AD62" s="391"/>
      <c r="AE62" s="391"/>
      <c r="AF62" s="391"/>
      <c r="AG62" s="391"/>
      <c r="AH62" s="391"/>
      <c r="AI62" s="391"/>
      <c r="AJ62" s="391"/>
      <c r="AK62" s="391"/>
      <c r="AL62" s="391"/>
      <c r="AM62" s="391"/>
      <c r="AN62" s="391"/>
      <c r="AO62" s="391"/>
      <c r="AP62" s="391"/>
      <c r="AQ62" s="391"/>
      <c r="AR62" s="391"/>
      <c r="AS62" s="391"/>
      <c r="AT62" s="391"/>
      <c r="AU62" s="391"/>
      <c r="AV62" s="391"/>
      <c r="AW62" s="391"/>
      <c r="AX62" s="391"/>
      <c r="AY62" s="391"/>
      <c r="AZ62" s="391"/>
      <c r="BA62" s="391"/>
      <c r="BB62" s="391"/>
      <c r="BC62" s="391"/>
      <c r="BD62" s="391"/>
      <c r="BE62" s="391"/>
      <c r="BF62" s="391"/>
      <c r="BG62" s="391"/>
      <c r="BH62" s="391"/>
      <c r="BI62" s="391"/>
      <c r="BJ62" s="391"/>
      <c r="BK62" s="391"/>
      <c r="BL62" s="391"/>
      <c r="BM62" s="391"/>
    </row>
    <row r="63" spans="1:65">
      <c r="A63" s="394"/>
      <c r="C63" s="402"/>
      <c r="D63" s="402"/>
      <c r="E63" s="437"/>
      <c r="F63" s="437"/>
      <c r="G63" s="437" t="str">
        <f>G6</f>
        <v xml:space="preserve"> Utilizing Attachment O Data</v>
      </c>
      <c r="H63" s="437"/>
      <c r="I63" s="437"/>
      <c r="J63" s="437"/>
      <c r="K63" s="437"/>
      <c r="L63" s="392"/>
      <c r="M63" s="392"/>
      <c r="O63" s="400"/>
      <c r="P63" s="389"/>
      <c r="Q63" s="400"/>
      <c r="R63" s="401"/>
      <c r="S63" s="391"/>
      <c r="T63" s="391"/>
      <c r="U63" s="391"/>
      <c r="V63" s="391"/>
      <c r="W63" s="391"/>
      <c r="X63" s="391"/>
      <c r="Y63" s="391"/>
      <c r="Z63" s="391"/>
      <c r="AA63" s="391"/>
      <c r="AB63" s="391"/>
      <c r="AC63" s="391"/>
      <c r="AD63" s="391"/>
      <c r="AE63" s="391"/>
      <c r="AF63" s="391"/>
      <c r="AG63" s="391"/>
      <c r="AH63" s="391"/>
      <c r="AI63" s="391"/>
      <c r="AJ63" s="391"/>
      <c r="AK63" s="391"/>
      <c r="AL63" s="391"/>
      <c r="AM63" s="391"/>
      <c r="AN63" s="391"/>
      <c r="AO63" s="391"/>
      <c r="AP63" s="391"/>
      <c r="AQ63" s="391"/>
      <c r="AR63" s="391"/>
      <c r="AS63" s="391"/>
      <c r="AT63" s="391"/>
      <c r="AU63" s="391"/>
      <c r="AV63" s="391"/>
      <c r="AW63" s="391"/>
      <c r="AX63" s="391"/>
      <c r="AY63" s="391"/>
      <c r="AZ63" s="391"/>
      <c r="BA63" s="391"/>
      <c r="BB63" s="391"/>
      <c r="BC63" s="391"/>
      <c r="BD63" s="391"/>
      <c r="BE63" s="391"/>
      <c r="BF63" s="391"/>
      <c r="BG63" s="391"/>
      <c r="BH63" s="391"/>
      <c r="BI63" s="391"/>
      <c r="BJ63" s="391"/>
      <c r="BK63" s="391"/>
      <c r="BL63" s="391"/>
      <c r="BM63" s="391"/>
    </row>
    <row r="64" spans="1:65" ht="14.25" customHeight="1">
      <c r="A64" s="394"/>
      <c r="C64" s="437"/>
      <c r="D64" s="437"/>
      <c r="E64" s="437"/>
      <c r="F64" s="437"/>
      <c r="G64" s="437"/>
      <c r="H64" s="437"/>
      <c r="I64" s="437"/>
      <c r="J64" s="437"/>
      <c r="K64" s="437"/>
      <c r="M64" s="392"/>
      <c r="N64" s="437" t="s">
        <v>599</v>
      </c>
      <c r="O64" s="400"/>
      <c r="P64" s="389"/>
      <c r="Q64" s="400"/>
      <c r="R64" s="401"/>
      <c r="S64" s="391"/>
      <c r="T64" s="391"/>
      <c r="U64" s="391"/>
      <c r="V64" s="391"/>
      <c r="W64" s="391"/>
      <c r="X64" s="391"/>
      <c r="Y64" s="391"/>
      <c r="Z64" s="391"/>
      <c r="AA64" s="391"/>
      <c r="AB64" s="391"/>
      <c r="AC64" s="391"/>
      <c r="AD64" s="391"/>
      <c r="AE64" s="391"/>
      <c r="AF64" s="391"/>
      <c r="AG64" s="391"/>
      <c r="AH64" s="391"/>
      <c r="AI64" s="391"/>
      <c r="AJ64" s="391"/>
      <c r="AK64" s="391"/>
      <c r="AL64" s="391"/>
      <c r="AM64" s="391"/>
      <c r="AN64" s="391"/>
      <c r="AO64" s="391"/>
      <c r="AP64" s="391"/>
      <c r="AQ64" s="391"/>
      <c r="AR64" s="391"/>
      <c r="AS64" s="391"/>
      <c r="AT64" s="391"/>
      <c r="AU64" s="391"/>
      <c r="AV64" s="391"/>
      <c r="AW64" s="391"/>
      <c r="AX64" s="391"/>
      <c r="AY64" s="391"/>
      <c r="AZ64" s="391"/>
      <c r="BA64" s="391"/>
      <c r="BB64" s="391"/>
      <c r="BC64" s="391"/>
      <c r="BD64" s="391"/>
      <c r="BE64" s="391"/>
      <c r="BF64" s="391"/>
      <c r="BG64" s="391"/>
      <c r="BH64" s="391"/>
      <c r="BI64" s="391"/>
      <c r="BJ64" s="391"/>
      <c r="BK64" s="391"/>
      <c r="BL64" s="391"/>
      <c r="BM64" s="391"/>
    </row>
    <row r="65" spans="1:65">
      <c r="A65" s="394"/>
      <c r="E65" s="437"/>
      <c r="F65" s="437"/>
      <c r="G65" s="437" t="str">
        <f>G8</f>
        <v>City Water, Light and Power - Springfield, IL</v>
      </c>
      <c r="H65" s="437"/>
      <c r="I65" s="437"/>
      <c r="J65" s="437"/>
      <c r="K65" s="437"/>
      <c r="L65" s="437"/>
      <c r="M65" s="392"/>
      <c r="N65" s="392"/>
      <c r="O65" s="400"/>
      <c r="P65" s="389"/>
      <c r="Q65" s="400"/>
      <c r="R65" s="401"/>
      <c r="S65" s="391"/>
      <c r="T65" s="391"/>
      <c r="U65" s="391"/>
      <c r="V65" s="391"/>
      <c r="W65" s="391"/>
      <c r="X65" s="391"/>
      <c r="Y65" s="391"/>
      <c r="Z65" s="391"/>
      <c r="AA65" s="391"/>
      <c r="AB65" s="391"/>
      <c r="AC65" s="391"/>
      <c r="AD65" s="391"/>
      <c r="AE65" s="391"/>
      <c r="AF65" s="391"/>
      <c r="AG65" s="391"/>
      <c r="AH65" s="391"/>
      <c r="AI65" s="391"/>
      <c r="AJ65" s="391"/>
      <c r="AK65" s="391"/>
      <c r="AL65" s="391"/>
      <c r="AM65" s="391"/>
      <c r="AN65" s="391"/>
      <c r="AO65" s="391"/>
      <c r="AP65" s="391"/>
      <c r="AQ65" s="391"/>
      <c r="AR65" s="391"/>
      <c r="AS65" s="391"/>
      <c r="AT65" s="391"/>
      <c r="AU65" s="391"/>
      <c r="AV65" s="391"/>
      <c r="AW65" s="391"/>
      <c r="AX65" s="391"/>
      <c r="AY65" s="391"/>
      <c r="AZ65" s="391"/>
      <c r="BA65" s="391"/>
      <c r="BB65" s="391"/>
      <c r="BC65" s="391"/>
      <c r="BD65" s="391"/>
      <c r="BE65" s="391"/>
      <c r="BF65" s="391"/>
      <c r="BG65" s="391"/>
      <c r="BH65" s="391"/>
      <c r="BI65" s="391"/>
      <c r="BJ65" s="391"/>
      <c r="BK65" s="391"/>
      <c r="BL65" s="391"/>
      <c r="BM65" s="391"/>
    </row>
    <row r="66" spans="1:65">
      <c r="A66" s="394"/>
      <c r="E66" s="402"/>
      <c r="F66" s="402"/>
      <c r="G66" s="402"/>
      <c r="H66" s="402"/>
      <c r="I66" s="402"/>
      <c r="J66" s="402"/>
      <c r="K66" s="402"/>
      <c r="L66" s="402"/>
      <c r="M66" s="402"/>
      <c r="N66" s="402"/>
      <c r="O66" s="400"/>
      <c r="P66" s="389"/>
      <c r="Q66" s="400"/>
      <c r="R66" s="401"/>
      <c r="S66" s="391"/>
      <c r="T66" s="391"/>
      <c r="U66" s="391"/>
      <c r="V66" s="391"/>
      <c r="W66" s="391"/>
      <c r="X66" s="391"/>
      <c r="Y66" s="391"/>
      <c r="Z66" s="391"/>
      <c r="AA66" s="391"/>
      <c r="AB66" s="391"/>
      <c r="AC66" s="391"/>
      <c r="AD66" s="391"/>
      <c r="AE66" s="391"/>
      <c r="AF66" s="391"/>
      <c r="AG66" s="391"/>
      <c r="AH66" s="391"/>
      <c r="AI66" s="391"/>
      <c r="AJ66" s="391"/>
      <c r="AK66" s="391"/>
      <c r="AL66" s="391"/>
      <c r="AM66" s="391"/>
      <c r="AN66" s="391"/>
      <c r="AO66" s="391"/>
      <c r="AP66" s="391"/>
      <c r="AQ66" s="391"/>
      <c r="AR66" s="391"/>
      <c r="AS66" s="391"/>
      <c r="AT66" s="391"/>
      <c r="AU66" s="391"/>
      <c r="AV66" s="391"/>
      <c r="AW66" s="391"/>
      <c r="AX66" s="391"/>
      <c r="AY66" s="391"/>
      <c r="AZ66" s="391"/>
      <c r="BA66" s="391"/>
      <c r="BB66" s="391"/>
      <c r="BC66" s="391"/>
      <c r="BD66" s="391"/>
      <c r="BE66" s="391"/>
      <c r="BF66" s="391"/>
      <c r="BG66" s="391"/>
      <c r="BH66" s="391"/>
      <c r="BI66" s="391"/>
      <c r="BJ66" s="391"/>
      <c r="BK66" s="391"/>
      <c r="BL66" s="391"/>
      <c r="BM66" s="391"/>
    </row>
    <row r="67" spans="1:65" ht="15.75">
      <c r="A67" s="394"/>
      <c r="C67" s="437"/>
      <c r="D67" s="437"/>
      <c r="E67" s="408" t="s">
        <v>600</v>
      </c>
      <c r="F67" s="408"/>
      <c r="H67" s="387"/>
      <c r="I67" s="387"/>
      <c r="J67" s="387"/>
      <c r="K67" s="387"/>
      <c r="L67" s="387"/>
      <c r="M67" s="392"/>
      <c r="N67" s="392"/>
      <c r="O67" s="400"/>
      <c r="P67" s="389"/>
      <c r="Q67" s="400"/>
      <c r="R67" s="401"/>
      <c r="S67" s="391"/>
      <c r="T67" s="391"/>
      <c r="U67" s="391"/>
      <c r="V67" s="391"/>
      <c r="W67" s="391"/>
      <c r="X67" s="391"/>
      <c r="Y67" s="391"/>
      <c r="Z67" s="391"/>
      <c r="AA67" s="391"/>
      <c r="AB67" s="391"/>
      <c r="AC67" s="391"/>
      <c r="AD67" s="391"/>
      <c r="AE67" s="391"/>
      <c r="AF67" s="391"/>
      <c r="AG67" s="391"/>
      <c r="AH67" s="391"/>
      <c r="AI67" s="391"/>
      <c r="AJ67" s="391"/>
      <c r="AK67" s="391"/>
      <c r="AL67" s="391"/>
      <c r="AM67" s="391"/>
      <c r="AN67" s="391"/>
      <c r="AO67" s="391"/>
      <c r="AP67" s="391"/>
      <c r="AQ67" s="391"/>
      <c r="AR67" s="391"/>
      <c r="AS67" s="391"/>
      <c r="AT67" s="391"/>
      <c r="AU67" s="391"/>
      <c r="AV67" s="391"/>
      <c r="AW67" s="391"/>
      <c r="AX67" s="391"/>
      <c r="AY67" s="391"/>
      <c r="AZ67" s="391"/>
      <c r="BA67" s="391"/>
      <c r="BB67" s="391"/>
      <c r="BC67" s="391"/>
      <c r="BD67" s="391"/>
      <c r="BE67" s="391"/>
      <c r="BF67" s="391"/>
      <c r="BG67" s="391"/>
      <c r="BH67" s="391"/>
      <c r="BI67" s="391"/>
      <c r="BJ67" s="391"/>
      <c r="BK67" s="391"/>
      <c r="BL67" s="391"/>
      <c r="BM67" s="391"/>
    </row>
    <row r="68" spans="1:65" ht="15.75">
      <c r="A68" s="394"/>
      <c r="C68" s="437"/>
      <c r="D68" s="437"/>
      <c r="E68" s="408"/>
      <c r="F68" s="408"/>
      <c r="H68" s="387"/>
      <c r="I68" s="387"/>
      <c r="J68" s="387"/>
      <c r="K68" s="387"/>
      <c r="L68" s="387"/>
      <c r="M68" s="392"/>
      <c r="N68" s="392"/>
      <c r="O68" s="400"/>
      <c r="P68" s="389"/>
      <c r="Q68" s="400"/>
      <c r="R68" s="401"/>
      <c r="S68" s="391"/>
      <c r="T68" s="391"/>
      <c r="U68" s="391"/>
      <c r="V68" s="391"/>
      <c r="W68" s="391"/>
      <c r="X68" s="391"/>
      <c r="Y68" s="391"/>
      <c r="Z68" s="391"/>
      <c r="AA68" s="391"/>
      <c r="AB68" s="391"/>
      <c r="AC68" s="391"/>
      <c r="AD68" s="391"/>
      <c r="AE68" s="391"/>
      <c r="AF68" s="391"/>
      <c r="AG68" s="391"/>
      <c r="AH68" s="391"/>
      <c r="AI68" s="391"/>
      <c r="AJ68" s="391"/>
      <c r="AK68" s="391"/>
      <c r="AL68" s="391"/>
      <c r="AM68" s="391"/>
      <c r="AN68" s="391"/>
      <c r="AO68" s="391"/>
      <c r="AP68" s="391"/>
      <c r="AQ68" s="391"/>
      <c r="AR68" s="391"/>
      <c r="AS68" s="391"/>
      <c r="AT68" s="391"/>
      <c r="AU68" s="391"/>
      <c r="AV68" s="391"/>
      <c r="AW68" s="391"/>
      <c r="AX68" s="391"/>
      <c r="AY68" s="391"/>
      <c r="AZ68" s="391"/>
      <c r="BA68" s="391"/>
      <c r="BB68" s="391"/>
      <c r="BC68" s="391"/>
      <c r="BD68" s="391"/>
      <c r="BE68" s="391"/>
      <c r="BF68" s="391"/>
      <c r="BG68" s="391"/>
      <c r="BH68" s="391"/>
      <c r="BI68" s="391"/>
      <c r="BJ68" s="391"/>
      <c r="BK68" s="391"/>
      <c r="BL68" s="391"/>
      <c r="BM68" s="391"/>
    </row>
    <row r="69" spans="1:65" ht="15.75">
      <c r="A69" s="394"/>
      <c r="C69" s="443">
        <v>-1</v>
      </c>
      <c r="D69" s="443">
        <v>-2</v>
      </c>
      <c r="E69" s="443">
        <v>-3</v>
      </c>
      <c r="F69" s="443">
        <v>-4</v>
      </c>
      <c r="G69" s="443">
        <v>-5</v>
      </c>
      <c r="H69" s="443">
        <v>-6</v>
      </c>
      <c r="I69" s="443">
        <v>-7</v>
      </c>
      <c r="J69" s="443">
        <v>-8</v>
      </c>
      <c r="K69" s="443">
        <v>-9</v>
      </c>
      <c r="L69" s="443">
        <v>-10</v>
      </c>
      <c r="M69" s="443">
        <v>-11</v>
      </c>
      <c r="N69" s="443">
        <v>-12</v>
      </c>
      <c r="O69" s="400"/>
      <c r="P69" s="389"/>
      <c r="Q69" s="400"/>
      <c r="R69" s="401"/>
      <c r="S69" s="391"/>
      <c r="T69" s="391"/>
      <c r="U69" s="391"/>
      <c r="V69" s="391"/>
      <c r="W69" s="391"/>
      <c r="X69" s="391"/>
      <c r="Y69" s="391"/>
      <c r="Z69" s="391"/>
      <c r="AA69" s="391"/>
      <c r="AB69" s="391"/>
      <c r="AC69" s="391"/>
      <c r="AD69" s="391"/>
      <c r="AE69" s="391"/>
      <c r="AF69" s="391"/>
      <c r="AG69" s="391"/>
      <c r="AH69" s="391"/>
      <c r="AI69" s="391"/>
      <c r="AJ69" s="391"/>
      <c r="AK69" s="391"/>
      <c r="AL69" s="391"/>
      <c r="AM69" s="391"/>
      <c r="AN69" s="391"/>
      <c r="AO69" s="391"/>
      <c r="AP69" s="391"/>
      <c r="AQ69" s="391"/>
      <c r="AR69" s="391"/>
      <c r="AS69" s="391"/>
      <c r="AT69" s="391"/>
      <c r="AU69" s="391"/>
      <c r="AV69" s="391"/>
      <c r="AW69" s="391"/>
      <c r="AX69" s="391"/>
      <c r="AY69" s="391"/>
      <c r="AZ69" s="391"/>
      <c r="BA69" s="391"/>
      <c r="BB69" s="391"/>
      <c r="BC69" s="391"/>
      <c r="BD69" s="391"/>
      <c r="BE69" s="391"/>
      <c r="BF69" s="391"/>
      <c r="BG69" s="391"/>
      <c r="BH69" s="391"/>
      <c r="BI69" s="391"/>
      <c r="BJ69" s="391"/>
      <c r="BK69" s="391"/>
      <c r="BL69" s="391"/>
      <c r="BM69" s="391"/>
    </row>
    <row r="70" spans="1:65" ht="63">
      <c r="A70" s="444" t="s">
        <v>601</v>
      </c>
      <c r="B70" s="445"/>
      <c r="C70" s="445" t="s">
        <v>602</v>
      </c>
      <c r="D70" s="446" t="s">
        <v>603</v>
      </c>
      <c r="E70" s="447" t="s">
        <v>604</v>
      </c>
      <c r="F70" s="447" t="s">
        <v>582</v>
      </c>
      <c r="G70" s="448" t="s">
        <v>605</v>
      </c>
      <c r="H70" s="447" t="s">
        <v>606</v>
      </c>
      <c r="I70" s="447" t="s">
        <v>597</v>
      </c>
      <c r="J70" s="448" t="s">
        <v>607</v>
      </c>
      <c r="K70" s="447" t="s">
        <v>608</v>
      </c>
      <c r="L70" s="449" t="s">
        <v>609</v>
      </c>
      <c r="M70" s="450" t="s">
        <v>610</v>
      </c>
      <c r="N70" s="449" t="s">
        <v>611</v>
      </c>
      <c r="O70" s="419"/>
      <c r="P70" s="389"/>
      <c r="Q70" s="400"/>
      <c r="R70" s="401"/>
      <c r="S70" s="391"/>
      <c r="T70" s="391"/>
      <c r="U70" s="391"/>
      <c r="V70" s="391"/>
      <c r="W70" s="391"/>
      <c r="X70" s="391"/>
      <c r="Y70" s="391"/>
      <c r="Z70" s="391"/>
      <c r="AA70" s="391"/>
      <c r="AB70" s="391"/>
      <c r="AC70" s="391"/>
      <c r="AD70" s="391"/>
      <c r="AE70" s="391"/>
      <c r="AF70" s="391"/>
      <c r="AG70" s="391"/>
      <c r="AH70" s="391"/>
      <c r="AI70" s="391"/>
      <c r="AJ70" s="391"/>
      <c r="AK70" s="391"/>
      <c r="AL70" s="391"/>
      <c r="AM70" s="391"/>
      <c r="AN70" s="391"/>
      <c r="AO70" s="391"/>
      <c r="AP70" s="391"/>
      <c r="AQ70" s="391"/>
      <c r="AR70" s="391"/>
      <c r="AS70" s="391"/>
      <c r="AT70" s="391"/>
      <c r="AU70" s="391"/>
      <c r="AV70" s="391"/>
      <c r="AW70" s="391"/>
      <c r="AX70" s="391"/>
      <c r="AY70" s="391"/>
      <c r="AZ70" s="391"/>
      <c r="BA70" s="391"/>
      <c r="BB70" s="391"/>
      <c r="BC70" s="391"/>
      <c r="BD70" s="391"/>
      <c r="BE70" s="391"/>
      <c r="BF70" s="391"/>
      <c r="BG70" s="391"/>
      <c r="BH70" s="391"/>
      <c r="BI70" s="391"/>
      <c r="BJ70" s="391"/>
      <c r="BK70" s="391"/>
      <c r="BL70" s="391"/>
      <c r="BM70" s="391"/>
    </row>
    <row r="71" spans="1:65" ht="46.5" customHeight="1">
      <c r="A71" s="451"/>
      <c r="B71" s="452"/>
      <c r="C71" s="452"/>
      <c r="D71" s="452"/>
      <c r="E71" s="453" t="s">
        <v>25</v>
      </c>
      <c r="F71" s="453" t="s">
        <v>612</v>
      </c>
      <c r="G71" s="454" t="s">
        <v>613</v>
      </c>
      <c r="H71" s="453" t="s">
        <v>27</v>
      </c>
      <c r="I71" s="453" t="s">
        <v>614</v>
      </c>
      <c r="J71" s="454" t="s">
        <v>615</v>
      </c>
      <c r="K71" s="453" t="s">
        <v>205</v>
      </c>
      <c r="L71" s="454" t="s">
        <v>616</v>
      </c>
      <c r="M71" s="455" t="s">
        <v>617</v>
      </c>
      <c r="N71" s="456" t="s">
        <v>618</v>
      </c>
      <c r="O71" s="400"/>
      <c r="P71" s="389"/>
      <c r="Q71" s="400"/>
      <c r="R71" s="401"/>
      <c r="S71" s="391"/>
      <c r="T71" s="391"/>
      <c r="U71" s="391"/>
      <c r="V71" s="391"/>
      <c r="W71" s="391"/>
      <c r="X71" s="391"/>
      <c r="Y71" s="391"/>
      <c r="Z71" s="391"/>
      <c r="AA71" s="391"/>
      <c r="AB71" s="391"/>
      <c r="AC71" s="391"/>
      <c r="AD71" s="391"/>
      <c r="AE71" s="391"/>
      <c r="AF71" s="391"/>
      <c r="AG71" s="391"/>
      <c r="AH71" s="391"/>
      <c r="AI71" s="391"/>
      <c r="AJ71" s="391"/>
      <c r="AK71" s="391"/>
      <c r="AL71" s="391"/>
      <c r="AM71" s="391"/>
      <c r="AN71" s="391"/>
      <c r="AO71" s="391"/>
      <c r="AP71" s="391"/>
      <c r="AQ71" s="391"/>
      <c r="AR71" s="391"/>
      <c r="AS71" s="391"/>
      <c r="AT71" s="391"/>
      <c r="AU71" s="391"/>
      <c r="AV71" s="391"/>
      <c r="AW71" s="391"/>
      <c r="AX71" s="391"/>
      <c r="AY71" s="391"/>
      <c r="AZ71" s="391"/>
      <c r="BA71" s="391"/>
      <c r="BB71" s="391"/>
      <c r="BC71" s="391"/>
      <c r="BD71" s="391"/>
      <c r="BE71" s="391"/>
      <c r="BF71" s="391"/>
      <c r="BG71" s="391"/>
      <c r="BH71" s="391"/>
      <c r="BI71" s="391"/>
      <c r="BJ71" s="391"/>
      <c r="BK71" s="391"/>
      <c r="BL71" s="391"/>
      <c r="BM71" s="391"/>
    </row>
    <row r="72" spans="1:65">
      <c r="A72" s="457"/>
      <c r="B72" s="387"/>
      <c r="C72" s="387"/>
      <c r="D72" s="387"/>
      <c r="E72" s="387"/>
      <c r="F72" s="387"/>
      <c r="G72" s="458"/>
      <c r="H72" s="387"/>
      <c r="I72" s="387"/>
      <c r="J72" s="458"/>
      <c r="K72" s="387"/>
      <c r="L72" s="458"/>
      <c r="M72" s="392"/>
      <c r="N72" s="459"/>
      <c r="O72" s="400"/>
      <c r="P72" s="389"/>
      <c r="Q72" s="400"/>
      <c r="R72" s="401"/>
      <c r="S72" s="391"/>
      <c r="T72" s="391"/>
      <c r="U72" s="391"/>
      <c r="V72" s="391"/>
      <c r="W72" s="391"/>
      <c r="X72" s="391"/>
      <c r="Y72" s="391"/>
      <c r="Z72" s="391"/>
      <c r="AA72" s="391"/>
      <c r="AB72" s="391"/>
      <c r="AC72" s="391"/>
      <c r="AD72" s="391"/>
      <c r="AE72" s="391"/>
      <c r="AF72" s="391"/>
      <c r="AG72" s="391"/>
      <c r="AH72" s="391"/>
      <c r="AI72" s="391"/>
      <c r="AJ72" s="391"/>
      <c r="AK72" s="391"/>
      <c r="AL72" s="391"/>
      <c r="AM72" s="391"/>
      <c r="AN72" s="391"/>
      <c r="AO72" s="391"/>
      <c r="AP72" s="391"/>
      <c r="AQ72" s="391"/>
      <c r="AR72" s="391"/>
      <c r="AS72" s="391"/>
      <c r="AT72" s="391"/>
      <c r="AU72" s="391"/>
      <c r="AV72" s="391"/>
      <c r="AW72" s="391"/>
      <c r="AX72" s="391"/>
      <c r="AY72" s="391"/>
      <c r="AZ72" s="391"/>
      <c r="BA72" s="391"/>
      <c r="BB72" s="391"/>
      <c r="BC72" s="391"/>
      <c r="BD72" s="391"/>
      <c r="BE72" s="391"/>
      <c r="BF72" s="391"/>
      <c r="BG72" s="391"/>
      <c r="BH72" s="391"/>
      <c r="BI72" s="391"/>
      <c r="BJ72" s="391"/>
      <c r="BK72" s="391"/>
      <c r="BL72" s="391"/>
      <c r="BM72" s="391"/>
    </row>
    <row r="73" spans="1:65">
      <c r="A73" s="460" t="s">
        <v>192</v>
      </c>
      <c r="C73" s="381" t="s">
        <v>794</v>
      </c>
      <c r="D73" s="381" t="s">
        <v>619</v>
      </c>
      <c r="E73" s="674">
        <v>7049435</v>
      </c>
      <c r="F73" s="417">
        <f>$L$33</f>
        <v>5.4028509369635623E-2</v>
      </c>
      <c r="G73" s="461">
        <f>E73*F73</f>
        <v>380870.46494813729</v>
      </c>
      <c r="H73" s="674">
        <v>5128788</v>
      </c>
      <c r="I73" s="417">
        <f>$L$43</f>
        <v>7.0356483562534891E-2</v>
      </c>
      <c r="J73" s="461">
        <f>H73*I73</f>
        <v>360843.48861772619</v>
      </c>
      <c r="K73" s="675">
        <v>274381</v>
      </c>
      <c r="L73" s="461">
        <f>G73+J73+K73</f>
        <v>1016094.9535658634</v>
      </c>
      <c r="M73" s="462">
        <v>0</v>
      </c>
      <c r="N73" s="459">
        <f>L73+M73</f>
        <v>1016094.9535658634</v>
      </c>
      <c r="O73" s="463"/>
      <c r="P73" s="463"/>
      <c r="Q73" s="463"/>
      <c r="R73" s="463"/>
      <c r="S73" s="463"/>
      <c r="T73" s="463"/>
      <c r="U73" s="463"/>
    </row>
    <row r="74" spans="1:65">
      <c r="A74" s="460"/>
      <c r="G74" s="461"/>
      <c r="J74" s="461"/>
      <c r="L74" s="461"/>
      <c r="N74" s="461"/>
      <c r="O74" s="463"/>
      <c r="P74" s="463"/>
      <c r="Q74" s="463"/>
      <c r="R74" s="463"/>
      <c r="S74" s="463"/>
      <c r="T74" s="463"/>
      <c r="U74" s="463"/>
    </row>
    <row r="75" spans="1:65">
      <c r="A75" s="460"/>
      <c r="G75" s="461"/>
      <c r="J75" s="461"/>
      <c r="L75" s="461"/>
      <c r="N75" s="461"/>
      <c r="O75" s="463"/>
      <c r="P75" s="463"/>
      <c r="Q75" s="463"/>
      <c r="R75" s="463"/>
      <c r="S75" s="463"/>
      <c r="T75" s="463"/>
      <c r="U75" s="463"/>
    </row>
    <row r="76" spans="1:65">
      <c r="A76" s="460"/>
      <c r="G76" s="461"/>
      <c r="J76" s="461"/>
      <c r="L76" s="461"/>
      <c r="N76" s="461"/>
      <c r="O76" s="463"/>
      <c r="P76" s="463"/>
      <c r="Q76" s="463"/>
      <c r="R76" s="463"/>
      <c r="S76" s="463"/>
      <c r="T76" s="463"/>
      <c r="U76" s="463"/>
    </row>
    <row r="77" spans="1:65">
      <c r="A77" s="460"/>
      <c r="G77" s="461"/>
      <c r="J77" s="461"/>
      <c r="L77" s="461"/>
      <c r="N77" s="461"/>
      <c r="O77" s="463"/>
      <c r="P77" s="463"/>
      <c r="Q77" s="463"/>
      <c r="R77" s="463"/>
      <c r="S77" s="463"/>
      <c r="T77" s="463"/>
      <c r="U77" s="463"/>
    </row>
    <row r="78" spans="1:65">
      <c r="A78" s="460"/>
      <c r="G78" s="461"/>
      <c r="J78" s="461"/>
      <c r="L78" s="461"/>
      <c r="N78" s="461"/>
      <c r="O78" s="463"/>
      <c r="P78" s="463"/>
      <c r="Q78" s="463"/>
      <c r="R78" s="463"/>
      <c r="S78" s="463"/>
      <c r="T78" s="463"/>
      <c r="U78" s="463"/>
    </row>
    <row r="79" spans="1:65">
      <c r="A79" s="460"/>
      <c r="C79" s="463"/>
      <c r="D79" s="463"/>
      <c r="E79" s="463"/>
      <c r="F79" s="463"/>
      <c r="G79" s="464"/>
      <c r="H79" s="463"/>
      <c r="I79" s="463"/>
      <c r="J79" s="464"/>
      <c r="K79" s="463"/>
      <c r="L79" s="464"/>
      <c r="M79" s="463"/>
      <c r="N79" s="464"/>
      <c r="O79" s="463"/>
      <c r="P79" s="463"/>
      <c r="Q79" s="463"/>
      <c r="R79" s="463"/>
      <c r="S79" s="463"/>
      <c r="T79" s="463"/>
      <c r="U79" s="463"/>
    </row>
    <row r="80" spans="1:65">
      <c r="A80" s="460"/>
      <c r="C80" s="463"/>
      <c r="D80" s="463"/>
      <c r="E80" s="463"/>
      <c r="F80" s="463"/>
      <c r="G80" s="464"/>
      <c r="H80" s="463"/>
      <c r="I80" s="463"/>
      <c r="J80" s="464"/>
      <c r="K80" s="463"/>
      <c r="L80" s="464"/>
      <c r="M80" s="463"/>
      <c r="N80" s="464"/>
      <c r="O80" s="463"/>
      <c r="P80" s="463"/>
      <c r="Q80" s="463"/>
      <c r="R80" s="463"/>
      <c r="S80" s="463"/>
      <c r="T80" s="463"/>
      <c r="U80" s="463"/>
    </row>
    <row r="81" spans="1:21">
      <c r="A81" s="460"/>
      <c r="C81" s="463"/>
      <c r="D81" s="463"/>
      <c r="E81" s="463"/>
      <c r="F81" s="463"/>
      <c r="G81" s="464"/>
      <c r="H81" s="463"/>
      <c r="I81" s="463"/>
      <c r="J81" s="464"/>
      <c r="K81" s="463"/>
      <c r="L81" s="464"/>
      <c r="M81" s="463"/>
      <c r="N81" s="464"/>
      <c r="O81" s="463"/>
      <c r="P81" s="463"/>
      <c r="Q81" s="463"/>
      <c r="R81" s="463"/>
      <c r="S81" s="463"/>
      <c r="T81" s="463"/>
      <c r="U81" s="463"/>
    </row>
    <row r="82" spans="1:21">
      <c r="A82" s="460"/>
      <c r="C82" s="463"/>
      <c r="D82" s="463"/>
      <c r="E82" s="463"/>
      <c r="F82" s="463"/>
      <c r="G82" s="464"/>
      <c r="H82" s="463"/>
      <c r="I82" s="463"/>
      <c r="J82" s="464"/>
      <c r="K82" s="463"/>
      <c r="L82" s="464"/>
      <c r="M82" s="463"/>
      <c r="N82" s="464"/>
      <c r="O82" s="463"/>
      <c r="P82" s="463"/>
      <c r="Q82" s="463"/>
      <c r="R82" s="463"/>
      <c r="S82" s="463"/>
      <c r="T82" s="463"/>
      <c r="U82" s="463"/>
    </row>
    <row r="83" spans="1:21">
      <c r="A83" s="460"/>
      <c r="C83" s="463"/>
      <c r="D83" s="463"/>
      <c r="E83" s="463"/>
      <c r="F83" s="463"/>
      <c r="G83" s="464"/>
      <c r="H83" s="463"/>
      <c r="I83" s="463"/>
      <c r="J83" s="464"/>
      <c r="K83" s="463"/>
      <c r="L83" s="464"/>
      <c r="M83" s="463"/>
      <c r="N83" s="464"/>
      <c r="O83" s="463"/>
      <c r="P83" s="463"/>
      <c r="Q83" s="463"/>
      <c r="R83" s="463"/>
      <c r="S83" s="463"/>
      <c r="T83" s="463"/>
      <c r="U83" s="463"/>
    </row>
    <row r="84" spans="1:21">
      <c r="A84" s="460"/>
      <c r="C84" s="463"/>
      <c r="D84" s="463"/>
      <c r="E84" s="463"/>
      <c r="F84" s="463"/>
      <c r="G84" s="464"/>
      <c r="H84" s="463"/>
      <c r="I84" s="463"/>
      <c r="J84" s="464"/>
      <c r="K84" s="463"/>
      <c r="L84" s="464"/>
      <c r="M84" s="463"/>
      <c r="N84" s="464"/>
      <c r="O84" s="463"/>
      <c r="P84" s="463"/>
      <c r="Q84" s="463"/>
      <c r="R84" s="463"/>
      <c r="S84" s="463"/>
      <c r="T84" s="463"/>
      <c r="U84" s="463"/>
    </row>
    <row r="85" spans="1:21">
      <c r="A85" s="460"/>
      <c r="C85" s="463"/>
      <c r="D85" s="463"/>
      <c r="E85" s="463"/>
      <c r="F85" s="463"/>
      <c r="G85" s="464"/>
      <c r="H85" s="463"/>
      <c r="I85" s="463"/>
      <c r="J85" s="464"/>
      <c r="K85" s="463"/>
      <c r="L85" s="464"/>
      <c r="M85" s="463"/>
      <c r="N85" s="464"/>
      <c r="O85" s="463"/>
      <c r="P85" s="463"/>
      <c r="Q85" s="463"/>
      <c r="R85" s="463"/>
      <c r="S85" s="463"/>
      <c r="T85" s="463"/>
      <c r="U85" s="463"/>
    </row>
    <row r="86" spans="1:21">
      <c r="A86" s="460"/>
      <c r="C86" s="463"/>
      <c r="D86" s="463"/>
      <c r="E86" s="463"/>
      <c r="F86" s="463"/>
      <c r="G86" s="464"/>
      <c r="H86" s="463"/>
      <c r="I86" s="463"/>
      <c r="J86" s="464"/>
      <c r="K86" s="463"/>
      <c r="L86" s="464"/>
      <c r="M86" s="463"/>
      <c r="N86" s="464"/>
      <c r="O86" s="463"/>
      <c r="P86" s="463"/>
      <c r="Q86" s="463"/>
      <c r="R86" s="463"/>
      <c r="S86" s="463"/>
      <c r="T86" s="463"/>
      <c r="U86" s="463"/>
    </row>
    <row r="87" spans="1:21">
      <c r="A87" s="460"/>
      <c r="C87" s="463"/>
      <c r="D87" s="463"/>
      <c r="E87" s="463"/>
      <c r="F87" s="463"/>
      <c r="G87" s="464"/>
      <c r="H87" s="463"/>
      <c r="I87" s="463"/>
      <c r="J87" s="464"/>
      <c r="K87" s="463"/>
      <c r="L87" s="464"/>
      <c r="M87" s="463"/>
      <c r="N87" s="464"/>
      <c r="O87" s="463"/>
      <c r="P87" s="463"/>
      <c r="Q87" s="463"/>
      <c r="R87" s="463"/>
      <c r="S87" s="463"/>
      <c r="T87" s="463"/>
      <c r="U87" s="463"/>
    </row>
    <row r="88" spans="1:21">
      <c r="A88" s="460"/>
      <c r="C88" s="463"/>
      <c r="D88" s="463"/>
      <c r="E88" s="463"/>
      <c r="F88" s="463"/>
      <c r="G88" s="464"/>
      <c r="H88" s="463"/>
      <c r="I88" s="463"/>
      <c r="J88" s="464"/>
      <c r="K88" s="463"/>
      <c r="L88" s="464"/>
      <c r="M88" s="463"/>
      <c r="N88" s="464"/>
      <c r="O88" s="463"/>
      <c r="P88" s="463"/>
      <c r="Q88" s="463"/>
      <c r="R88" s="463"/>
      <c r="S88" s="463"/>
      <c r="T88" s="463"/>
      <c r="U88" s="463"/>
    </row>
    <row r="89" spans="1:21">
      <c r="A89" s="460"/>
      <c r="C89" s="463"/>
      <c r="D89" s="463"/>
      <c r="E89" s="463"/>
      <c r="F89" s="463"/>
      <c r="G89" s="464"/>
      <c r="H89" s="463"/>
      <c r="I89" s="463"/>
      <c r="J89" s="464"/>
      <c r="K89" s="463"/>
      <c r="L89" s="464"/>
      <c r="M89" s="463"/>
      <c r="N89" s="464"/>
      <c r="O89" s="463"/>
      <c r="P89" s="463"/>
      <c r="Q89" s="463"/>
      <c r="R89" s="463"/>
      <c r="S89" s="463"/>
      <c r="T89" s="463"/>
      <c r="U89" s="463"/>
    </row>
    <row r="90" spans="1:21">
      <c r="A90" s="465"/>
      <c r="B90" s="466"/>
      <c r="C90" s="467"/>
      <c r="D90" s="467"/>
      <c r="E90" s="467"/>
      <c r="F90" s="467"/>
      <c r="G90" s="468"/>
      <c r="H90" s="467"/>
      <c r="I90" s="467"/>
      <c r="J90" s="468"/>
      <c r="K90" s="467"/>
      <c r="L90" s="468"/>
      <c r="M90" s="467"/>
      <c r="N90" s="468"/>
      <c r="O90" s="463"/>
      <c r="P90" s="463"/>
      <c r="Q90" s="463"/>
      <c r="R90" s="463"/>
      <c r="S90" s="463"/>
      <c r="T90" s="463"/>
      <c r="U90" s="463"/>
    </row>
    <row r="91" spans="1:21">
      <c r="A91" s="399" t="s">
        <v>620</v>
      </c>
      <c r="B91" s="431"/>
      <c r="C91" s="402" t="s">
        <v>621</v>
      </c>
      <c r="D91" s="402"/>
      <c r="E91" s="422"/>
      <c r="F91" s="422"/>
      <c r="G91" s="392"/>
      <c r="H91" s="392"/>
      <c r="I91" s="392"/>
      <c r="J91" s="392"/>
      <c r="K91" s="392"/>
      <c r="L91" s="469">
        <f>SUM(L73:L90)</f>
        <v>1016094.9535658634</v>
      </c>
      <c r="M91" s="469">
        <f>SUM(M73:M90)</f>
        <v>0</v>
      </c>
      <c r="N91" s="469">
        <f>SUM(N73:N90)</f>
        <v>1016094.9535658634</v>
      </c>
      <c r="O91" s="463"/>
      <c r="P91" s="463"/>
      <c r="Q91" s="463"/>
      <c r="R91" s="463"/>
      <c r="S91" s="463"/>
      <c r="T91" s="463"/>
      <c r="U91" s="463"/>
    </row>
    <row r="92" spans="1:21">
      <c r="A92" s="470"/>
      <c r="B92" s="463"/>
      <c r="C92" s="463"/>
      <c r="D92" s="463"/>
      <c r="E92" s="463"/>
      <c r="F92" s="463"/>
      <c r="G92" s="463"/>
      <c r="H92" s="463"/>
      <c r="I92" s="463"/>
      <c r="J92" s="463"/>
      <c r="K92" s="463"/>
      <c r="L92" s="463"/>
      <c r="M92" s="463"/>
      <c r="N92" s="463"/>
      <c r="O92" s="463"/>
      <c r="P92" s="463"/>
      <c r="Q92" s="463"/>
      <c r="R92" s="463"/>
      <c r="S92" s="463"/>
      <c r="T92" s="463"/>
      <c r="U92" s="463"/>
    </row>
    <row r="93" spans="1:21">
      <c r="A93" s="471">
        <v>3</v>
      </c>
      <c r="B93" s="463"/>
      <c r="C93" s="437" t="s">
        <v>622</v>
      </c>
      <c r="D93" s="463"/>
      <c r="E93" s="463"/>
      <c r="F93" s="463"/>
      <c r="G93" s="463"/>
      <c r="H93" s="463"/>
      <c r="I93" s="463"/>
      <c r="J93" s="463"/>
      <c r="K93" s="463"/>
      <c r="L93" s="469">
        <f>L91</f>
        <v>1016094.9535658634</v>
      </c>
      <c r="M93" s="463"/>
      <c r="N93" s="463"/>
      <c r="O93" s="463"/>
      <c r="P93" s="463"/>
      <c r="Q93" s="463"/>
      <c r="R93" s="463"/>
      <c r="S93" s="463"/>
      <c r="T93" s="463"/>
      <c r="U93" s="463"/>
    </row>
    <row r="94" spans="1:21">
      <c r="A94" s="463"/>
      <c r="B94" s="463"/>
      <c r="C94" s="463"/>
      <c r="D94" s="463"/>
      <c r="E94" s="463"/>
      <c r="F94" s="463"/>
      <c r="G94" s="463"/>
      <c r="H94" s="463"/>
      <c r="I94" s="463"/>
      <c r="J94" s="463"/>
      <c r="K94" s="463"/>
      <c r="L94" s="463"/>
      <c r="M94" s="463"/>
      <c r="N94" s="463"/>
      <c r="O94" s="463"/>
      <c r="P94" s="463"/>
      <c r="Q94" s="463"/>
      <c r="R94" s="463"/>
      <c r="S94" s="463"/>
      <c r="T94" s="463"/>
      <c r="U94" s="463"/>
    </row>
    <row r="95" spans="1:21">
      <c r="A95" s="463"/>
      <c r="B95" s="463"/>
      <c r="C95" s="463"/>
      <c r="D95" s="463"/>
      <c r="E95" s="463"/>
      <c r="F95" s="463"/>
      <c r="G95" s="463"/>
      <c r="H95" s="463"/>
      <c r="I95" s="463"/>
      <c r="J95" s="463"/>
      <c r="K95" s="463"/>
      <c r="L95" s="463"/>
      <c r="M95" s="463"/>
      <c r="N95" s="463"/>
      <c r="O95" s="463"/>
      <c r="P95" s="463"/>
      <c r="Q95" s="463"/>
      <c r="R95" s="463"/>
      <c r="S95" s="463"/>
      <c r="T95" s="463"/>
      <c r="U95" s="463"/>
    </row>
    <row r="96" spans="1:21">
      <c r="A96" s="437" t="s">
        <v>144</v>
      </c>
      <c r="B96" s="463"/>
      <c r="C96" s="463"/>
      <c r="D96" s="463"/>
      <c r="E96" s="463"/>
      <c r="F96" s="463"/>
      <c r="G96" s="463"/>
      <c r="H96" s="463"/>
      <c r="I96" s="463"/>
      <c r="J96" s="463"/>
      <c r="K96" s="463"/>
      <c r="L96" s="463"/>
      <c r="M96" s="463"/>
      <c r="N96" s="463"/>
      <c r="O96" s="463"/>
      <c r="P96" s="463"/>
      <c r="Q96" s="463"/>
      <c r="R96" s="463"/>
      <c r="S96" s="463"/>
      <c r="T96" s="463"/>
      <c r="U96" s="463"/>
    </row>
    <row r="97" spans="1:21" ht="15.75" thickBot="1">
      <c r="A97" s="472" t="s">
        <v>145</v>
      </c>
      <c r="B97" s="463"/>
      <c r="C97" s="463"/>
      <c r="D97" s="463"/>
      <c r="E97" s="463"/>
      <c r="F97" s="463"/>
      <c r="G97" s="463"/>
      <c r="H97" s="463"/>
      <c r="I97" s="463"/>
      <c r="J97" s="463"/>
      <c r="K97" s="463"/>
      <c r="L97" s="463"/>
      <c r="M97" s="463"/>
      <c r="N97" s="463"/>
      <c r="O97" s="463"/>
      <c r="P97" s="463"/>
      <c r="Q97" s="463"/>
      <c r="R97" s="463"/>
      <c r="S97" s="463"/>
      <c r="T97" s="463"/>
      <c r="U97" s="463"/>
    </row>
    <row r="98" spans="1:21" ht="33" customHeight="1">
      <c r="A98" s="473" t="s">
        <v>146</v>
      </c>
      <c r="B98" s="391"/>
      <c r="C98" s="691" t="s">
        <v>623</v>
      </c>
      <c r="D98" s="691"/>
      <c r="E98" s="691"/>
      <c r="F98" s="691"/>
      <c r="G98" s="691"/>
      <c r="H98" s="691"/>
      <c r="I98" s="691"/>
      <c r="J98" s="691"/>
      <c r="K98" s="691"/>
      <c r="L98" s="691"/>
      <c r="M98" s="691"/>
      <c r="N98" s="691"/>
      <c r="O98" s="463"/>
      <c r="P98" s="463"/>
      <c r="Q98" s="463"/>
      <c r="R98" s="463"/>
      <c r="S98" s="463"/>
      <c r="T98" s="463"/>
      <c r="U98" s="463"/>
    </row>
    <row r="99" spans="1:21" ht="34.5" customHeight="1">
      <c r="A99" s="473" t="s">
        <v>147</v>
      </c>
      <c r="B99" s="391"/>
      <c r="C99" s="691" t="s">
        <v>624</v>
      </c>
      <c r="D99" s="691"/>
      <c r="E99" s="691"/>
      <c r="F99" s="691"/>
      <c r="G99" s="691"/>
      <c r="H99" s="691"/>
      <c r="I99" s="691"/>
      <c r="J99" s="691"/>
      <c r="K99" s="691"/>
      <c r="L99" s="691"/>
      <c r="M99" s="691"/>
      <c r="N99" s="691"/>
      <c r="O99" s="463"/>
      <c r="P99" s="463"/>
      <c r="Q99" s="463"/>
      <c r="R99" s="463"/>
      <c r="S99" s="463"/>
      <c r="T99" s="463"/>
      <c r="U99" s="463"/>
    </row>
    <row r="100" spans="1:21" ht="34.5" customHeight="1">
      <c r="A100" s="473" t="s">
        <v>148</v>
      </c>
      <c r="B100" s="391"/>
      <c r="C100" s="692" t="s">
        <v>625</v>
      </c>
      <c r="D100" s="691"/>
      <c r="E100" s="691"/>
      <c r="F100" s="691"/>
      <c r="G100" s="691"/>
      <c r="H100" s="691"/>
      <c r="I100" s="691"/>
      <c r="J100" s="691"/>
      <c r="K100" s="691"/>
      <c r="L100" s="691"/>
      <c r="M100" s="691"/>
      <c r="N100" s="691"/>
      <c r="O100" s="463"/>
      <c r="P100" s="463"/>
      <c r="Q100" s="463"/>
      <c r="R100" s="463"/>
      <c r="S100" s="463"/>
      <c r="T100" s="463"/>
      <c r="U100" s="463"/>
    </row>
    <row r="101" spans="1:21">
      <c r="A101" s="473" t="s">
        <v>149</v>
      </c>
      <c r="B101" s="391"/>
      <c r="C101" s="693" t="s">
        <v>626</v>
      </c>
      <c r="D101" s="693"/>
      <c r="E101" s="693"/>
      <c r="F101" s="693"/>
      <c r="G101" s="693"/>
      <c r="H101" s="693"/>
      <c r="I101" s="693"/>
      <c r="J101" s="693"/>
      <c r="K101" s="693"/>
      <c r="L101" s="693"/>
      <c r="M101" s="693"/>
      <c r="N101" s="693"/>
      <c r="O101" s="463"/>
      <c r="P101" s="463"/>
      <c r="Q101" s="463"/>
      <c r="R101" s="463"/>
      <c r="S101" s="463"/>
      <c r="T101" s="463"/>
      <c r="U101" s="463"/>
    </row>
    <row r="102" spans="1:21">
      <c r="A102" s="474" t="s">
        <v>150</v>
      </c>
      <c r="B102" s="391"/>
      <c r="C102" s="690" t="s">
        <v>627</v>
      </c>
      <c r="D102" s="690"/>
      <c r="E102" s="690"/>
      <c r="F102" s="690"/>
      <c r="G102" s="690"/>
      <c r="H102" s="690"/>
      <c r="I102" s="690"/>
      <c r="J102" s="690"/>
      <c r="K102" s="690"/>
      <c r="L102" s="690"/>
      <c r="M102" s="690"/>
      <c r="N102" s="690"/>
      <c r="O102" s="463"/>
      <c r="P102" s="463"/>
      <c r="Q102" s="463"/>
      <c r="R102" s="463"/>
      <c r="S102" s="463"/>
      <c r="T102" s="463"/>
      <c r="U102" s="463"/>
    </row>
    <row r="103" spans="1:21">
      <c r="A103" s="474" t="s">
        <v>151</v>
      </c>
      <c r="B103" s="391"/>
      <c r="C103" s="694" t="s">
        <v>628</v>
      </c>
      <c r="D103" s="690"/>
      <c r="E103" s="690"/>
      <c r="F103" s="690"/>
      <c r="G103" s="690"/>
      <c r="H103" s="690"/>
      <c r="I103" s="690"/>
      <c r="J103" s="690"/>
      <c r="K103" s="690"/>
      <c r="L103" s="690"/>
      <c r="M103" s="690"/>
      <c r="N103" s="690"/>
      <c r="O103" s="463"/>
      <c r="P103" s="463"/>
      <c r="Q103" s="463"/>
      <c r="R103" s="463"/>
      <c r="S103" s="463"/>
      <c r="T103" s="463"/>
      <c r="U103" s="463"/>
    </row>
    <row r="104" spans="1:21">
      <c r="A104" s="474" t="s">
        <v>152</v>
      </c>
      <c r="B104" s="391"/>
      <c r="C104" s="690" t="s">
        <v>629</v>
      </c>
      <c r="D104" s="690"/>
      <c r="E104" s="690"/>
      <c r="F104" s="690"/>
      <c r="G104" s="690"/>
      <c r="H104" s="690"/>
      <c r="I104" s="690"/>
      <c r="J104" s="690"/>
      <c r="K104" s="690"/>
      <c r="L104" s="690"/>
      <c r="M104" s="690"/>
      <c r="N104" s="690"/>
      <c r="O104" s="463"/>
      <c r="P104" s="463"/>
      <c r="Q104" s="463"/>
      <c r="R104" s="463"/>
      <c r="S104" s="463"/>
      <c r="T104" s="463"/>
      <c r="U104" s="463"/>
    </row>
    <row r="105" spans="1:21">
      <c r="A105" s="474" t="s">
        <v>153</v>
      </c>
      <c r="B105" s="391"/>
      <c r="C105" s="690" t="s">
        <v>630</v>
      </c>
      <c r="D105" s="690"/>
      <c r="E105" s="690"/>
      <c r="F105" s="690"/>
      <c r="G105" s="690"/>
      <c r="H105" s="690"/>
      <c r="I105" s="690"/>
      <c r="J105" s="690"/>
      <c r="K105" s="690"/>
      <c r="L105" s="690"/>
      <c r="M105" s="690"/>
      <c r="N105" s="690"/>
      <c r="O105" s="463"/>
      <c r="P105" s="463"/>
      <c r="Q105" s="463"/>
      <c r="R105" s="463"/>
      <c r="S105" s="463"/>
      <c r="T105" s="463"/>
      <c r="U105" s="463"/>
    </row>
    <row r="106" spans="1:21">
      <c r="A106" s="475"/>
      <c r="B106" s="463"/>
      <c r="C106" s="463"/>
      <c r="D106" s="463"/>
      <c r="E106" s="463"/>
      <c r="F106" s="463"/>
      <c r="G106" s="463"/>
      <c r="H106" s="463"/>
      <c r="I106" s="463"/>
      <c r="J106" s="463"/>
      <c r="K106" s="463"/>
      <c r="L106" s="463"/>
      <c r="M106" s="463"/>
      <c r="N106" s="463"/>
      <c r="O106" s="463"/>
      <c r="P106" s="463"/>
      <c r="Q106" s="463"/>
      <c r="R106" s="463"/>
      <c r="S106" s="463"/>
      <c r="T106" s="463"/>
      <c r="U106" s="463"/>
    </row>
    <row r="107" spans="1:21" ht="15.75">
      <c r="A107" s="438"/>
      <c r="B107" s="476"/>
      <c r="C107" s="477"/>
      <c r="D107" s="421"/>
      <c r="E107" s="422"/>
      <c r="F107" s="422"/>
      <c r="G107" s="392"/>
      <c r="H107" s="437"/>
      <c r="I107" s="437"/>
      <c r="J107" s="416"/>
      <c r="K107" s="437"/>
      <c r="M107" s="392"/>
      <c r="N107" s="439"/>
      <c r="O107" s="463"/>
      <c r="P107" s="463"/>
      <c r="Q107" s="463"/>
      <c r="R107" s="463"/>
      <c r="S107" s="463"/>
      <c r="T107" s="463"/>
      <c r="U107" s="463"/>
    </row>
    <row r="108" spans="1:21" ht="15.75">
      <c r="A108" s="438"/>
      <c r="B108" s="476"/>
      <c r="C108" s="477"/>
      <c r="D108" s="421"/>
      <c r="E108" s="422"/>
      <c r="F108" s="422"/>
      <c r="G108" s="392"/>
      <c r="H108" s="437"/>
      <c r="I108" s="437"/>
      <c r="J108" s="416"/>
      <c r="K108" s="437"/>
      <c r="M108" s="392"/>
      <c r="N108" s="418"/>
      <c r="O108" s="463"/>
      <c r="P108" s="463"/>
      <c r="Q108" s="463"/>
      <c r="R108" s="463"/>
      <c r="S108" s="463"/>
      <c r="T108" s="463"/>
      <c r="U108" s="463"/>
    </row>
    <row r="109" spans="1:21">
      <c r="C109" s="463"/>
      <c r="D109" s="463"/>
      <c r="E109" s="463"/>
      <c r="F109" s="463"/>
      <c r="G109" s="463"/>
      <c r="H109" s="463"/>
      <c r="I109" s="463"/>
      <c r="J109" s="463"/>
      <c r="K109" s="463"/>
      <c r="L109" s="463"/>
      <c r="M109" s="463"/>
      <c r="N109" s="463"/>
      <c r="O109" s="463"/>
      <c r="P109" s="463"/>
      <c r="Q109" s="463"/>
      <c r="R109" s="463"/>
      <c r="S109" s="463"/>
      <c r="T109" s="463"/>
      <c r="U109" s="463"/>
    </row>
    <row r="110" spans="1:21">
      <c r="C110" s="463"/>
      <c r="D110" s="463"/>
      <c r="E110" s="463"/>
      <c r="F110" s="463"/>
      <c r="G110" s="463"/>
      <c r="H110" s="463"/>
      <c r="I110" s="463"/>
      <c r="J110" s="463"/>
      <c r="K110" s="463"/>
      <c r="L110" s="463"/>
      <c r="M110" s="463"/>
      <c r="N110" s="463"/>
      <c r="O110" s="463"/>
      <c r="P110" s="463"/>
      <c r="Q110" s="463"/>
      <c r="R110" s="463"/>
      <c r="S110" s="463"/>
      <c r="T110" s="463"/>
      <c r="U110" s="463"/>
    </row>
    <row r="111" spans="1:21">
      <c r="C111" s="463"/>
      <c r="D111" s="463"/>
      <c r="E111" s="463"/>
      <c r="F111" s="463"/>
      <c r="G111" s="463"/>
      <c r="H111" s="463"/>
      <c r="I111" s="463"/>
      <c r="J111" s="463"/>
      <c r="K111" s="463"/>
      <c r="L111" s="463"/>
      <c r="M111" s="463"/>
      <c r="N111" s="463"/>
      <c r="O111" s="463"/>
      <c r="P111" s="463"/>
      <c r="Q111" s="463"/>
      <c r="R111" s="463"/>
      <c r="S111" s="463"/>
      <c r="T111" s="463"/>
      <c r="U111" s="463"/>
    </row>
    <row r="112" spans="1:21">
      <c r="C112" s="463"/>
      <c r="D112" s="463"/>
      <c r="E112" s="463"/>
      <c r="F112" s="463"/>
      <c r="G112" s="463"/>
      <c r="H112" s="463"/>
      <c r="I112" s="463"/>
      <c r="J112" s="463"/>
      <c r="K112" s="463"/>
      <c r="L112" s="463"/>
      <c r="M112" s="463"/>
      <c r="N112" s="463"/>
      <c r="O112" s="463"/>
      <c r="P112" s="463"/>
      <c r="Q112" s="463"/>
      <c r="R112" s="463"/>
      <c r="S112" s="463"/>
      <c r="T112" s="463"/>
      <c r="U112" s="463"/>
    </row>
    <row r="113" spans="3:21">
      <c r="C113" s="463"/>
      <c r="D113" s="463"/>
      <c r="E113" s="463"/>
      <c r="F113" s="463"/>
      <c r="G113" s="463"/>
      <c r="H113" s="463"/>
      <c r="I113" s="463"/>
      <c r="J113" s="463"/>
      <c r="K113" s="463"/>
      <c r="L113" s="463"/>
      <c r="M113" s="463"/>
      <c r="N113" s="463"/>
      <c r="O113" s="463"/>
      <c r="P113" s="463"/>
      <c r="Q113" s="463"/>
      <c r="R113" s="463"/>
      <c r="S113" s="463"/>
      <c r="T113" s="463"/>
      <c r="U113" s="463"/>
    </row>
    <row r="114" spans="3:21">
      <c r="C114" s="463"/>
      <c r="D114" s="463"/>
      <c r="E114" s="463"/>
      <c r="F114" s="463"/>
      <c r="G114" s="463"/>
      <c r="H114" s="463"/>
      <c r="I114" s="463"/>
      <c r="J114" s="463"/>
      <c r="K114" s="463"/>
      <c r="L114" s="463"/>
      <c r="M114" s="463"/>
      <c r="N114" s="463"/>
      <c r="O114" s="463"/>
      <c r="P114" s="463"/>
      <c r="Q114" s="463"/>
      <c r="R114" s="463"/>
      <c r="S114" s="463"/>
      <c r="T114" s="463"/>
      <c r="U114" s="463"/>
    </row>
    <row r="115" spans="3:21">
      <c r="C115" s="463"/>
      <c r="D115" s="463"/>
      <c r="E115" s="463"/>
      <c r="F115" s="463"/>
      <c r="G115" s="463"/>
      <c r="H115" s="463"/>
      <c r="I115" s="463"/>
      <c r="J115" s="463"/>
      <c r="K115" s="463"/>
      <c r="L115" s="463"/>
      <c r="M115" s="463"/>
      <c r="N115" s="463"/>
      <c r="O115" s="463"/>
      <c r="P115" s="463"/>
      <c r="Q115" s="463"/>
      <c r="R115" s="463"/>
      <c r="S115" s="463"/>
      <c r="T115" s="463"/>
      <c r="U115" s="463"/>
    </row>
    <row r="116" spans="3:21">
      <c r="C116" s="463"/>
      <c r="D116" s="463"/>
      <c r="E116" s="463"/>
      <c r="F116" s="463"/>
      <c r="G116" s="463"/>
      <c r="H116" s="463"/>
      <c r="I116" s="463"/>
      <c r="J116" s="463"/>
      <c r="K116" s="463"/>
      <c r="L116" s="463"/>
      <c r="M116" s="463"/>
      <c r="N116" s="463"/>
      <c r="O116" s="463"/>
      <c r="P116" s="463"/>
      <c r="Q116" s="463"/>
      <c r="R116" s="463"/>
      <c r="S116" s="463"/>
      <c r="T116" s="463"/>
      <c r="U116" s="463"/>
    </row>
    <row r="117" spans="3:21">
      <c r="C117" s="463"/>
      <c r="D117" s="463"/>
      <c r="E117" s="463"/>
      <c r="F117" s="463"/>
      <c r="G117" s="463"/>
      <c r="H117" s="463"/>
      <c r="I117" s="463"/>
      <c r="J117" s="463"/>
      <c r="K117" s="463"/>
      <c r="L117" s="463"/>
      <c r="M117" s="463"/>
      <c r="N117" s="463"/>
      <c r="O117" s="463"/>
      <c r="P117" s="463"/>
      <c r="Q117" s="463"/>
      <c r="R117" s="463"/>
      <c r="S117" s="463"/>
      <c r="T117" s="463"/>
      <c r="U117" s="463"/>
    </row>
    <row r="118" spans="3:21">
      <c r="C118" s="463"/>
      <c r="D118" s="463"/>
      <c r="E118" s="463"/>
      <c r="F118" s="463"/>
      <c r="G118" s="463"/>
      <c r="H118" s="463"/>
      <c r="I118" s="463"/>
      <c r="J118" s="463"/>
      <c r="K118" s="463"/>
      <c r="L118" s="463"/>
      <c r="M118" s="463"/>
      <c r="N118" s="463"/>
      <c r="O118" s="463"/>
      <c r="P118" s="463"/>
      <c r="Q118" s="463"/>
      <c r="R118" s="463"/>
      <c r="S118" s="463"/>
      <c r="T118" s="463"/>
      <c r="U118" s="463"/>
    </row>
    <row r="119" spans="3:21">
      <c r="C119" s="463"/>
      <c r="D119" s="463"/>
      <c r="E119" s="463"/>
      <c r="F119" s="463"/>
      <c r="G119" s="463"/>
      <c r="H119" s="463"/>
      <c r="I119" s="463"/>
      <c r="J119" s="463"/>
      <c r="K119" s="463"/>
      <c r="L119" s="463"/>
      <c r="M119" s="463"/>
      <c r="N119" s="463"/>
      <c r="O119" s="463"/>
      <c r="P119" s="463"/>
      <c r="Q119" s="463"/>
      <c r="R119" s="463"/>
      <c r="S119" s="463"/>
      <c r="T119" s="463"/>
      <c r="U119" s="463"/>
    </row>
    <row r="120" spans="3:21">
      <c r="C120" s="463"/>
      <c r="D120" s="463"/>
      <c r="E120" s="463"/>
      <c r="F120" s="463"/>
      <c r="G120" s="463"/>
      <c r="H120" s="463"/>
      <c r="I120" s="463"/>
      <c r="J120" s="463"/>
      <c r="K120" s="463"/>
      <c r="L120" s="463"/>
      <c r="M120" s="463"/>
      <c r="N120" s="463"/>
      <c r="O120" s="463"/>
      <c r="P120" s="463"/>
      <c r="Q120" s="463"/>
      <c r="R120" s="463"/>
      <c r="S120" s="463"/>
      <c r="T120" s="463"/>
      <c r="U120" s="463"/>
    </row>
    <row r="121" spans="3:21">
      <c r="C121" s="463"/>
      <c r="D121" s="463"/>
      <c r="E121" s="463"/>
      <c r="F121" s="463"/>
      <c r="G121" s="463"/>
      <c r="H121" s="463"/>
      <c r="I121" s="463"/>
      <c r="J121" s="463"/>
      <c r="K121" s="463"/>
      <c r="L121" s="463"/>
      <c r="M121" s="463"/>
      <c r="N121" s="463"/>
      <c r="O121" s="463"/>
      <c r="P121" s="463"/>
      <c r="Q121" s="463"/>
      <c r="R121" s="463"/>
      <c r="S121" s="463"/>
      <c r="T121" s="463"/>
      <c r="U121" s="463"/>
    </row>
    <row r="122" spans="3:21">
      <c r="C122" s="463"/>
      <c r="D122" s="463"/>
      <c r="E122" s="463"/>
      <c r="F122" s="463"/>
      <c r="G122" s="463"/>
      <c r="H122" s="463"/>
      <c r="I122" s="463"/>
      <c r="J122" s="463"/>
      <c r="K122" s="463"/>
      <c r="L122" s="463"/>
      <c r="M122" s="463"/>
      <c r="N122" s="463"/>
      <c r="O122" s="463"/>
      <c r="P122" s="463"/>
      <c r="Q122" s="463"/>
      <c r="R122" s="463"/>
      <c r="S122" s="463"/>
      <c r="T122" s="463"/>
      <c r="U122" s="463"/>
    </row>
    <row r="123" spans="3:21">
      <c r="C123" s="463"/>
      <c r="D123" s="463"/>
      <c r="E123" s="463"/>
      <c r="F123" s="463"/>
      <c r="G123" s="463"/>
      <c r="H123" s="463"/>
      <c r="I123" s="463"/>
      <c r="J123" s="463"/>
      <c r="K123" s="463"/>
      <c r="L123" s="463"/>
      <c r="M123" s="463"/>
      <c r="N123" s="463"/>
      <c r="O123" s="463"/>
      <c r="P123" s="463"/>
      <c r="Q123" s="463"/>
      <c r="R123" s="463"/>
      <c r="S123" s="463"/>
      <c r="T123" s="463"/>
      <c r="U123" s="463"/>
    </row>
    <row r="124" spans="3:21">
      <c r="C124" s="463"/>
      <c r="D124" s="463"/>
      <c r="E124" s="463"/>
      <c r="F124" s="463"/>
      <c r="G124" s="463"/>
      <c r="H124" s="463"/>
      <c r="I124" s="463"/>
      <c r="J124" s="463"/>
      <c r="K124" s="463"/>
      <c r="L124" s="463"/>
      <c r="M124" s="463"/>
      <c r="N124" s="463"/>
      <c r="O124" s="463"/>
      <c r="P124" s="463"/>
      <c r="Q124" s="463"/>
      <c r="R124" s="463"/>
      <c r="S124" s="463"/>
      <c r="T124" s="463"/>
      <c r="U124" s="463"/>
    </row>
    <row r="125" spans="3:21">
      <c r="C125" s="463"/>
      <c r="D125" s="463"/>
      <c r="E125" s="463"/>
      <c r="F125" s="463"/>
      <c r="G125" s="463"/>
      <c r="H125" s="463"/>
      <c r="I125" s="463"/>
      <c r="J125" s="463"/>
      <c r="K125" s="463"/>
      <c r="L125" s="463"/>
      <c r="M125" s="463"/>
      <c r="N125" s="463"/>
      <c r="O125" s="463"/>
      <c r="P125" s="463"/>
      <c r="Q125" s="463"/>
      <c r="R125" s="463"/>
      <c r="S125" s="463"/>
      <c r="T125" s="463"/>
      <c r="U125" s="463"/>
    </row>
    <row r="126" spans="3:21">
      <c r="C126" s="463"/>
      <c r="D126" s="463"/>
      <c r="E126" s="463"/>
      <c r="F126" s="463"/>
      <c r="G126" s="463"/>
      <c r="H126" s="463"/>
      <c r="I126" s="463"/>
      <c r="J126" s="463"/>
      <c r="K126" s="463"/>
      <c r="L126" s="463"/>
      <c r="M126" s="463"/>
      <c r="N126" s="463"/>
      <c r="O126" s="463"/>
      <c r="P126" s="463"/>
      <c r="Q126" s="463"/>
      <c r="R126" s="463"/>
      <c r="S126" s="463"/>
      <c r="T126" s="463"/>
      <c r="U126" s="463"/>
    </row>
    <row r="127" spans="3:21">
      <c r="C127" s="463"/>
      <c r="D127" s="463"/>
      <c r="E127" s="463"/>
      <c r="F127" s="463"/>
      <c r="G127" s="463"/>
      <c r="H127" s="463"/>
      <c r="I127" s="463"/>
      <c r="J127" s="463"/>
      <c r="K127" s="463"/>
      <c r="L127" s="463"/>
      <c r="M127" s="463"/>
      <c r="N127" s="463"/>
      <c r="O127" s="463"/>
      <c r="P127" s="463"/>
      <c r="Q127" s="463"/>
      <c r="R127" s="463"/>
      <c r="S127" s="463"/>
      <c r="T127" s="463"/>
      <c r="U127" s="463"/>
    </row>
    <row r="128" spans="3:21">
      <c r="C128" s="463"/>
      <c r="D128" s="463"/>
      <c r="E128" s="463"/>
      <c r="F128" s="463"/>
      <c r="G128" s="463"/>
      <c r="H128" s="463"/>
      <c r="I128" s="463"/>
      <c r="J128" s="463"/>
      <c r="K128" s="463"/>
      <c r="L128" s="463"/>
      <c r="M128" s="463"/>
      <c r="N128" s="463"/>
      <c r="O128" s="463"/>
      <c r="P128" s="463"/>
      <c r="Q128" s="463"/>
      <c r="R128" s="463"/>
      <c r="S128" s="463"/>
      <c r="T128" s="463"/>
      <c r="U128" s="463"/>
    </row>
    <row r="129" spans="3:21">
      <c r="C129" s="463"/>
      <c r="D129" s="463"/>
      <c r="E129" s="463"/>
      <c r="F129" s="463"/>
      <c r="G129" s="463"/>
      <c r="H129" s="463"/>
      <c r="I129" s="463"/>
      <c r="J129" s="463"/>
      <c r="K129" s="463"/>
      <c r="L129" s="463"/>
      <c r="M129" s="463"/>
      <c r="N129" s="463"/>
      <c r="O129" s="463"/>
      <c r="P129" s="463"/>
      <c r="Q129" s="463"/>
      <c r="R129" s="463"/>
      <c r="S129" s="463"/>
      <c r="T129" s="463"/>
      <c r="U129" s="463"/>
    </row>
    <row r="130" spans="3:21">
      <c r="C130" s="463"/>
      <c r="D130" s="463"/>
      <c r="E130" s="463"/>
      <c r="F130" s="463"/>
      <c r="G130" s="463"/>
      <c r="H130" s="463"/>
      <c r="I130" s="463"/>
      <c r="J130" s="463"/>
      <c r="K130" s="463"/>
      <c r="L130" s="463"/>
      <c r="M130" s="463"/>
      <c r="N130" s="463"/>
      <c r="O130" s="463"/>
      <c r="P130" s="463"/>
      <c r="Q130" s="463"/>
      <c r="R130" s="463"/>
      <c r="S130" s="463"/>
      <c r="T130" s="463"/>
      <c r="U130" s="463"/>
    </row>
    <row r="131" spans="3:21">
      <c r="C131" s="463"/>
      <c r="D131" s="463"/>
      <c r="E131" s="463"/>
      <c r="F131" s="463"/>
      <c r="G131" s="463"/>
      <c r="H131" s="463"/>
      <c r="I131" s="463"/>
      <c r="J131" s="463"/>
      <c r="K131" s="463"/>
      <c r="L131" s="463"/>
      <c r="M131" s="463"/>
      <c r="N131" s="463"/>
      <c r="O131" s="463"/>
      <c r="P131" s="463"/>
      <c r="Q131" s="463"/>
      <c r="R131" s="463"/>
      <c r="S131" s="463"/>
      <c r="T131" s="463"/>
      <c r="U131" s="463"/>
    </row>
    <row r="132" spans="3:21">
      <c r="C132" s="463"/>
      <c r="D132" s="463"/>
      <c r="E132" s="463"/>
      <c r="F132" s="463"/>
      <c r="G132" s="463"/>
      <c r="H132" s="463"/>
      <c r="I132" s="463"/>
      <c r="J132" s="463"/>
      <c r="K132" s="463"/>
      <c r="L132" s="463"/>
      <c r="M132" s="463"/>
      <c r="N132" s="463"/>
      <c r="O132" s="463"/>
      <c r="P132" s="463"/>
      <c r="Q132" s="463"/>
      <c r="R132" s="463"/>
      <c r="S132" s="463"/>
      <c r="T132" s="463"/>
      <c r="U132" s="463"/>
    </row>
    <row r="133" spans="3:21">
      <c r="C133" s="463"/>
      <c r="D133" s="463"/>
      <c r="E133" s="463"/>
      <c r="F133" s="463"/>
      <c r="G133" s="463"/>
      <c r="H133" s="463"/>
      <c r="I133" s="463"/>
      <c r="J133" s="463"/>
      <c r="K133" s="463"/>
      <c r="L133" s="463"/>
      <c r="M133" s="463"/>
      <c r="N133" s="463"/>
      <c r="O133" s="463"/>
      <c r="P133" s="463"/>
      <c r="Q133" s="463"/>
      <c r="R133" s="463"/>
      <c r="S133" s="463"/>
      <c r="T133" s="463"/>
      <c r="U133" s="463"/>
    </row>
    <row r="134" spans="3:21">
      <c r="C134" s="463"/>
      <c r="D134" s="463"/>
      <c r="E134" s="463"/>
      <c r="F134" s="463"/>
      <c r="G134" s="463"/>
      <c r="H134" s="463"/>
      <c r="I134" s="463"/>
      <c r="J134" s="463"/>
      <c r="K134" s="463"/>
      <c r="L134" s="463"/>
      <c r="M134" s="463"/>
      <c r="N134" s="463"/>
      <c r="O134" s="463"/>
      <c r="P134" s="463"/>
      <c r="Q134" s="463"/>
      <c r="R134" s="463"/>
      <c r="S134" s="463"/>
      <c r="T134" s="463"/>
      <c r="U134" s="463"/>
    </row>
    <row r="135" spans="3:21">
      <c r="C135" s="463"/>
      <c r="D135" s="463"/>
      <c r="E135" s="463"/>
      <c r="F135" s="463"/>
      <c r="G135" s="463"/>
      <c r="H135" s="463"/>
      <c r="I135" s="463"/>
      <c r="J135" s="463"/>
      <c r="K135" s="463"/>
      <c r="L135" s="463"/>
      <c r="M135" s="463"/>
      <c r="N135" s="463"/>
      <c r="O135" s="463"/>
      <c r="P135" s="463"/>
      <c r="Q135" s="463"/>
      <c r="R135" s="463"/>
      <c r="S135" s="463"/>
      <c r="T135" s="463"/>
      <c r="U135" s="463"/>
    </row>
    <row r="136" spans="3:21">
      <c r="C136" s="463"/>
      <c r="D136" s="463"/>
      <c r="E136" s="463"/>
      <c r="F136" s="463"/>
      <c r="G136" s="463"/>
      <c r="H136" s="463"/>
      <c r="I136" s="463"/>
      <c r="J136" s="463"/>
      <c r="K136" s="463"/>
      <c r="L136" s="463"/>
      <c r="M136" s="463"/>
      <c r="N136" s="463"/>
      <c r="O136" s="463"/>
      <c r="P136" s="463"/>
      <c r="Q136" s="463"/>
      <c r="R136" s="463"/>
      <c r="S136" s="463"/>
      <c r="T136" s="463"/>
      <c r="U136" s="463"/>
    </row>
    <row r="137" spans="3:21">
      <c r="C137" s="463"/>
      <c r="D137" s="463"/>
      <c r="E137" s="463"/>
      <c r="F137" s="463"/>
      <c r="G137" s="463"/>
      <c r="H137" s="463"/>
      <c r="I137" s="463"/>
      <c r="J137" s="463"/>
      <c r="K137" s="463"/>
      <c r="L137" s="463"/>
      <c r="M137" s="463"/>
      <c r="N137" s="463"/>
      <c r="O137" s="463"/>
      <c r="P137" s="463"/>
      <c r="Q137" s="463"/>
      <c r="R137" s="463"/>
      <c r="S137" s="463"/>
      <c r="T137" s="463"/>
      <c r="U137" s="463"/>
    </row>
    <row r="138" spans="3:21">
      <c r="C138" s="463"/>
      <c r="D138" s="463"/>
      <c r="E138" s="463"/>
      <c r="F138" s="463"/>
      <c r="G138" s="463"/>
      <c r="H138" s="463"/>
      <c r="I138" s="463"/>
      <c r="J138" s="463"/>
      <c r="K138" s="463"/>
      <c r="L138" s="463"/>
      <c r="M138" s="463"/>
      <c r="N138" s="463"/>
      <c r="O138" s="463"/>
      <c r="P138" s="463"/>
      <c r="Q138" s="463"/>
      <c r="R138" s="463"/>
      <c r="S138" s="463"/>
      <c r="T138" s="463"/>
      <c r="U138" s="463"/>
    </row>
    <row r="139" spans="3:21">
      <c r="C139" s="463"/>
      <c r="D139" s="463"/>
      <c r="E139" s="463"/>
      <c r="F139" s="463"/>
      <c r="G139" s="463"/>
      <c r="H139" s="463"/>
      <c r="I139" s="463"/>
      <c r="J139" s="463"/>
      <c r="K139" s="463"/>
      <c r="L139" s="463"/>
      <c r="M139" s="463"/>
      <c r="N139" s="463"/>
      <c r="O139" s="463"/>
      <c r="P139" s="463"/>
      <c r="Q139" s="463"/>
      <c r="R139" s="463"/>
      <c r="S139" s="463"/>
      <c r="T139" s="463"/>
      <c r="U139" s="463"/>
    </row>
    <row r="140" spans="3:21">
      <c r="C140" s="463"/>
      <c r="D140" s="463"/>
      <c r="E140" s="463"/>
      <c r="F140" s="463"/>
      <c r="G140" s="463"/>
      <c r="H140" s="463"/>
      <c r="I140" s="463"/>
      <c r="J140" s="463"/>
      <c r="K140" s="463"/>
      <c r="L140" s="463"/>
      <c r="M140" s="463"/>
      <c r="N140" s="463"/>
      <c r="O140" s="463"/>
      <c r="P140" s="463"/>
      <c r="Q140" s="463"/>
      <c r="R140" s="463"/>
      <c r="S140" s="463"/>
      <c r="T140" s="463"/>
      <c r="U140" s="463"/>
    </row>
    <row r="141" spans="3:21">
      <c r="C141" s="463"/>
      <c r="D141" s="463"/>
      <c r="E141" s="463"/>
      <c r="F141" s="463"/>
      <c r="G141" s="463"/>
      <c r="H141" s="463"/>
      <c r="I141" s="463"/>
      <c r="J141" s="463"/>
      <c r="K141" s="463"/>
      <c r="L141" s="463"/>
      <c r="M141" s="463"/>
      <c r="N141" s="463"/>
      <c r="O141" s="463"/>
      <c r="P141" s="463"/>
      <c r="Q141" s="463"/>
      <c r="R141" s="463"/>
      <c r="S141" s="463"/>
      <c r="T141" s="463"/>
      <c r="U141" s="463"/>
    </row>
    <row r="142" spans="3:21">
      <c r="C142" s="463"/>
      <c r="D142" s="463"/>
      <c r="E142" s="463"/>
      <c r="F142" s="463"/>
      <c r="G142" s="463"/>
      <c r="H142" s="463"/>
      <c r="I142" s="463"/>
      <c r="J142" s="463"/>
      <c r="K142" s="463"/>
      <c r="L142" s="463"/>
      <c r="M142" s="463"/>
      <c r="N142" s="463"/>
      <c r="O142" s="463"/>
      <c r="P142" s="463"/>
      <c r="Q142" s="463"/>
      <c r="R142" s="463"/>
      <c r="S142" s="463"/>
      <c r="T142" s="463"/>
      <c r="U142" s="463"/>
    </row>
    <row r="143" spans="3:21">
      <c r="C143" s="463"/>
      <c r="D143" s="463"/>
      <c r="E143" s="463"/>
      <c r="F143" s="463"/>
      <c r="G143" s="463"/>
      <c r="H143" s="463"/>
      <c r="I143" s="463"/>
      <c r="J143" s="463"/>
      <c r="K143" s="463"/>
      <c r="L143" s="463"/>
      <c r="M143" s="463"/>
      <c r="N143" s="463"/>
      <c r="O143" s="463"/>
      <c r="P143" s="463"/>
      <c r="Q143" s="463"/>
      <c r="R143" s="463"/>
      <c r="S143" s="463"/>
      <c r="T143" s="463"/>
      <c r="U143" s="463"/>
    </row>
    <row r="144" spans="3:21">
      <c r="C144" s="463"/>
      <c r="D144" s="463"/>
      <c r="E144" s="463"/>
      <c r="F144" s="463"/>
      <c r="G144" s="463"/>
      <c r="H144" s="463"/>
      <c r="I144" s="463"/>
      <c r="J144" s="463"/>
      <c r="K144" s="463"/>
      <c r="L144" s="463"/>
      <c r="M144" s="463"/>
      <c r="N144" s="463"/>
      <c r="O144" s="463"/>
      <c r="P144" s="463"/>
      <c r="Q144" s="463"/>
      <c r="R144" s="463"/>
      <c r="S144" s="463"/>
      <c r="T144" s="463"/>
      <c r="U144" s="463"/>
    </row>
    <row r="145" spans="3:21">
      <c r="C145" s="463"/>
      <c r="D145" s="463"/>
      <c r="E145" s="463"/>
      <c r="F145" s="463"/>
      <c r="G145" s="463"/>
      <c r="H145" s="463"/>
      <c r="I145" s="463"/>
      <c r="J145" s="463"/>
      <c r="K145" s="463"/>
      <c r="L145" s="463"/>
      <c r="M145" s="463"/>
      <c r="N145" s="463"/>
      <c r="O145" s="463"/>
      <c r="P145" s="463"/>
      <c r="Q145" s="463"/>
      <c r="R145" s="463"/>
      <c r="S145" s="463"/>
      <c r="T145" s="463"/>
      <c r="U145" s="463"/>
    </row>
    <row r="146" spans="3:21">
      <c r="C146" s="463"/>
      <c r="D146" s="463"/>
      <c r="E146" s="463"/>
      <c r="F146" s="463"/>
      <c r="G146" s="463"/>
      <c r="H146" s="463"/>
      <c r="I146" s="463"/>
      <c r="J146" s="463"/>
      <c r="K146" s="463"/>
      <c r="L146" s="463"/>
      <c r="M146" s="463"/>
      <c r="N146" s="463"/>
      <c r="O146" s="463"/>
      <c r="P146" s="463"/>
      <c r="Q146" s="463"/>
      <c r="R146" s="463"/>
      <c r="S146" s="463"/>
      <c r="T146" s="463"/>
      <c r="U146" s="463"/>
    </row>
    <row r="147" spans="3:21">
      <c r="C147" s="463"/>
      <c r="D147" s="463"/>
      <c r="E147" s="463"/>
      <c r="F147" s="463"/>
      <c r="G147" s="463"/>
      <c r="H147" s="463"/>
      <c r="I147" s="463"/>
      <c r="J147" s="463"/>
      <c r="K147" s="463"/>
      <c r="L147" s="463"/>
      <c r="M147" s="463"/>
      <c r="N147" s="463"/>
      <c r="O147" s="463"/>
      <c r="P147" s="463"/>
      <c r="Q147" s="463"/>
      <c r="R147" s="463"/>
      <c r="S147" s="463"/>
      <c r="T147" s="463"/>
      <c r="U147" s="463"/>
    </row>
    <row r="148" spans="3:21">
      <c r="C148" s="463"/>
      <c r="D148" s="463"/>
      <c r="E148" s="463"/>
      <c r="F148" s="463"/>
      <c r="G148" s="463"/>
      <c r="H148" s="463"/>
      <c r="I148" s="463"/>
      <c r="J148" s="463"/>
      <c r="K148" s="463"/>
      <c r="L148" s="463"/>
      <c r="M148" s="463"/>
      <c r="N148" s="463"/>
      <c r="O148" s="463"/>
      <c r="P148" s="463"/>
      <c r="Q148" s="463"/>
      <c r="R148" s="463"/>
      <c r="S148" s="463"/>
      <c r="T148" s="463"/>
      <c r="U148" s="463"/>
    </row>
    <row r="149" spans="3:21">
      <c r="C149" s="463"/>
      <c r="D149" s="463"/>
      <c r="E149" s="463"/>
      <c r="F149" s="463"/>
      <c r="G149" s="463"/>
      <c r="H149" s="463"/>
      <c r="I149" s="463"/>
      <c r="J149" s="463"/>
      <c r="K149" s="463"/>
      <c r="L149" s="463"/>
      <c r="M149" s="463"/>
      <c r="N149" s="463"/>
      <c r="O149" s="463"/>
      <c r="P149" s="463"/>
      <c r="Q149" s="463"/>
      <c r="R149" s="463"/>
      <c r="S149" s="463"/>
      <c r="T149" s="463"/>
      <c r="U149" s="463"/>
    </row>
    <row r="150" spans="3:21">
      <c r="C150" s="463"/>
      <c r="D150" s="463"/>
      <c r="E150" s="463"/>
      <c r="F150" s="463"/>
      <c r="G150" s="463"/>
      <c r="H150" s="463"/>
      <c r="I150" s="463"/>
      <c r="J150" s="463"/>
      <c r="K150" s="463"/>
      <c r="L150" s="463"/>
      <c r="M150" s="463"/>
      <c r="N150" s="463"/>
      <c r="O150" s="463"/>
      <c r="P150" s="463"/>
      <c r="Q150" s="463"/>
      <c r="R150" s="463"/>
      <c r="S150" s="463"/>
      <c r="T150" s="463"/>
      <c r="U150" s="463"/>
    </row>
    <row r="151" spans="3:21">
      <c r="C151" s="463"/>
      <c r="D151" s="463"/>
      <c r="E151" s="463"/>
      <c r="F151" s="463"/>
      <c r="G151" s="463"/>
      <c r="H151" s="463"/>
      <c r="I151" s="463"/>
      <c r="J151" s="463"/>
      <c r="K151" s="463"/>
      <c r="L151" s="463"/>
      <c r="M151" s="463"/>
      <c r="N151" s="463"/>
      <c r="O151" s="463"/>
      <c r="P151" s="463"/>
      <c r="Q151" s="463"/>
      <c r="R151" s="463"/>
      <c r="S151" s="463"/>
      <c r="T151" s="463"/>
      <c r="U151" s="463"/>
    </row>
    <row r="152" spans="3:21">
      <c r="C152" s="463"/>
      <c r="D152" s="463"/>
      <c r="E152" s="463"/>
      <c r="F152" s="463"/>
      <c r="G152" s="463"/>
      <c r="H152" s="463"/>
      <c r="I152" s="463"/>
      <c r="J152" s="463"/>
      <c r="K152" s="463"/>
      <c r="L152" s="463"/>
      <c r="M152" s="463"/>
      <c r="N152" s="463"/>
      <c r="O152" s="463"/>
      <c r="P152" s="463"/>
      <c r="Q152" s="463"/>
      <c r="R152" s="463"/>
      <c r="S152" s="463"/>
      <c r="T152" s="463"/>
      <c r="U152" s="463"/>
    </row>
    <row r="153" spans="3:21">
      <c r="C153" s="463"/>
      <c r="D153" s="463"/>
      <c r="E153" s="463"/>
      <c r="F153" s="463"/>
      <c r="G153" s="463"/>
      <c r="H153" s="463"/>
      <c r="I153" s="463"/>
      <c r="J153" s="463"/>
      <c r="K153" s="463"/>
      <c r="L153" s="463"/>
      <c r="M153" s="463"/>
      <c r="N153" s="463"/>
      <c r="O153" s="463"/>
      <c r="P153" s="463"/>
      <c r="Q153" s="463"/>
      <c r="R153" s="463"/>
      <c r="S153" s="463"/>
      <c r="T153" s="463"/>
      <c r="U153" s="463"/>
    </row>
    <row r="154" spans="3:21">
      <c r="C154" s="463"/>
      <c r="D154" s="463"/>
      <c r="E154" s="463"/>
      <c r="F154" s="463"/>
      <c r="G154" s="463"/>
      <c r="H154" s="463"/>
      <c r="I154" s="463"/>
      <c r="J154" s="463"/>
      <c r="K154" s="463"/>
      <c r="L154" s="463"/>
      <c r="M154" s="463"/>
      <c r="N154" s="463"/>
      <c r="O154" s="463"/>
      <c r="P154" s="463"/>
      <c r="Q154" s="463"/>
      <c r="R154" s="463"/>
      <c r="S154" s="463"/>
      <c r="T154" s="463"/>
      <c r="U154" s="463"/>
    </row>
    <row r="155" spans="3:21">
      <c r="C155" s="463"/>
      <c r="D155" s="463"/>
      <c r="E155" s="463"/>
      <c r="F155" s="463"/>
      <c r="G155" s="463"/>
      <c r="H155" s="463"/>
      <c r="I155" s="463"/>
      <c r="J155" s="463"/>
      <c r="K155" s="463"/>
      <c r="L155" s="463"/>
      <c r="M155" s="463"/>
      <c r="N155" s="463"/>
      <c r="O155" s="463"/>
      <c r="P155" s="463"/>
      <c r="Q155" s="463"/>
      <c r="R155" s="463"/>
      <c r="S155" s="463"/>
      <c r="T155" s="463"/>
      <c r="U155" s="463"/>
    </row>
    <row r="156" spans="3:21">
      <c r="C156" s="463"/>
      <c r="D156" s="463"/>
      <c r="E156" s="463"/>
      <c r="F156" s="463"/>
      <c r="G156" s="463"/>
      <c r="H156" s="463"/>
      <c r="I156" s="463"/>
      <c r="J156" s="463"/>
      <c r="K156" s="463"/>
      <c r="L156" s="463"/>
      <c r="M156" s="463"/>
      <c r="N156" s="463"/>
      <c r="O156" s="463"/>
      <c r="P156" s="463"/>
      <c r="Q156" s="463"/>
      <c r="R156" s="463"/>
      <c r="S156" s="463"/>
      <c r="T156" s="463"/>
      <c r="U156" s="463"/>
    </row>
    <row r="157" spans="3:21">
      <c r="C157" s="463"/>
      <c r="D157" s="463"/>
      <c r="E157" s="463"/>
      <c r="F157" s="463"/>
      <c r="G157" s="463"/>
      <c r="H157" s="463"/>
      <c r="I157" s="463"/>
      <c r="J157" s="463"/>
      <c r="K157" s="463"/>
      <c r="L157" s="463"/>
      <c r="M157" s="463"/>
      <c r="N157" s="463"/>
      <c r="O157" s="463"/>
      <c r="P157" s="463"/>
      <c r="Q157" s="463"/>
      <c r="R157" s="463"/>
      <c r="S157" s="463"/>
      <c r="T157" s="463"/>
      <c r="U157" s="463"/>
    </row>
    <row r="158" spans="3:21">
      <c r="C158" s="463"/>
      <c r="D158" s="463"/>
      <c r="E158" s="463"/>
      <c r="F158" s="463"/>
      <c r="G158" s="463"/>
      <c r="H158" s="463"/>
      <c r="I158" s="463"/>
      <c r="J158" s="463"/>
      <c r="K158" s="463"/>
      <c r="L158" s="463"/>
      <c r="M158" s="463"/>
      <c r="N158" s="463"/>
      <c r="O158" s="463"/>
      <c r="P158" s="463"/>
      <c r="Q158" s="463"/>
      <c r="R158" s="463"/>
      <c r="S158" s="463"/>
      <c r="T158" s="463"/>
      <c r="U158" s="463"/>
    </row>
    <row r="159" spans="3:21">
      <c r="C159" s="463"/>
      <c r="D159" s="463"/>
      <c r="E159" s="463"/>
      <c r="F159" s="463"/>
      <c r="G159" s="463"/>
      <c r="H159" s="463"/>
      <c r="I159" s="463"/>
      <c r="J159" s="463"/>
      <c r="K159" s="463"/>
      <c r="L159" s="463"/>
      <c r="M159" s="463"/>
      <c r="N159" s="463"/>
      <c r="O159" s="463"/>
      <c r="P159" s="463"/>
      <c r="Q159" s="463"/>
      <c r="R159" s="463"/>
      <c r="S159" s="463"/>
      <c r="T159" s="463"/>
      <c r="U159" s="463"/>
    </row>
    <row r="160" spans="3:21">
      <c r="C160" s="463"/>
      <c r="D160" s="463"/>
      <c r="E160" s="463"/>
      <c r="F160" s="463"/>
      <c r="G160" s="463"/>
      <c r="H160" s="463"/>
      <c r="I160" s="463"/>
      <c r="J160" s="463"/>
      <c r="K160" s="463"/>
      <c r="L160" s="463"/>
      <c r="M160" s="463"/>
      <c r="N160" s="463"/>
      <c r="O160" s="463"/>
      <c r="P160" s="463"/>
      <c r="Q160" s="463"/>
      <c r="R160" s="463"/>
      <c r="S160" s="463"/>
      <c r="T160" s="463"/>
      <c r="U160" s="463"/>
    </row>
    <row r="161" spans="3:21">
      <c r="C161" s="463"/>
      <c r="D161" s="463"/>
      <c r="E161" s="463"/>
      <c r="F161" s="463"/>
      <c r="G161" s="463"/>
      <c r="H161" s="463"/>
      <c r="I161" s="463"/>
      <c r="J161" s="463"/>
      <c r="K161" s="463"/>
      <c r="L161" s="463"/>
      <c r="M161" s="463"/>
      <c r="N161" s="463"/>
      <c r="O161" s="463"/>
      <c r="P161" s="463"/>
      <c r="Q161" s="463"/>
      <c r="R161" s="463"/>
      <c r="S161" s="463"/>
      <c r="T161" s="463"/>
      <c r="U161" s="463"/>
    </row>
    <row r="162" spans="3:21">
      <c r="C162" s="463"/>
      <c r="D162" s="463"/>
      <c r="E162" s="463"/>
      <c r="F162" s="463"/>
      <c r="G162" s="463"/>
      <c r="H162" s="463"/>
      <c r="I162" s="463"/>
      <c r="J162" s="463"/>
      <c r="K162" s="463"/>
      <c r="L162" s="463"/>
      <c r="M162" s="463"/>
      <c r="N162" s="463"/>
      <c r="O162" s="463"/>
      <c r="P162" s="463"/>
      <c r="Q162" s="463"/>
      <c r="R162" s="463"/>
      <c r="S162" s="463"/>
      <c r="T162" s="463"/>
      <c r="U162" s="463"/>
    </row>
    <row r="163" spans="3:21">
      <c r="C163" s="463"/>
      <c r="D163" s="463"/>
      <c r="E163" s="463"/>
      <c r="F163" s="463"/>
      <c r="G163" s="463"/>
      <c r="H163" s="463"/>
      <c r="I163" s="463"/>
      <c r="J163" s="463"/>
      <c r="K163" s="463"/>
      <c r="L163" s="463"/>
      <c r="M163" s="463"/>
      <c r="N163" s="463"/>
      <c r="O163" s="463"/>
      <c r="P163" s="463"/>
      <c r="Q163" s="463"/>
      <c r="R163" s="463"/>
      <c r="S163" s="463"/>
      <c r="T163" s="463"/>
      <c r="U163" s="463"/>
    </row>
    <row r="164" spans="3:21">
      <c r="C164" s="463"/>
      <c r="D164" s="463"/>
      <c r="E164" s="463"/>
      <c r="F164" s="463"/>
      <c r="G164" s="463"/>
      <c r="H164" s="463"/>
      <c r="I164" s="463"/>
      <c r="J164" s="463"/>
      <c r="K164" s="463"/>
      <c r="L164" s="463"/>
      <c r="M164" s="463"/>
      <c r="N164" s="463"/>
      <c r="O164" s="463"/>
      <c r="P164" s="463"/>
      <c r="Q164" s="463"/>
      <c r="R164" s="463"/>
      <c r="S164" s="463"/>
      <c r="T164" s="463"/>
      <c r="U164" s="463"/>
    </row>
    <row r="165" spans="3:21">
      <c r="C165" s="463"/>
      <c r="D165" s="463"/>
      <c r="E165" s="463"/>
      <c r="F165" s="463"/>
      <c r="G165" s="463"/>
      <c r="H165" s="463"/>
      <c r="I165" s="463"/>
      <c r="J165" s="463"/>
      <c r="K165" s="463"/>
      <c r="L165" s="463"/>
      <c r="M165" s="463"/>
      <c r="N165" s="463"/>
      <c r="O165" s="463"/>
      <c r="P165" s="463"/>
      <c r="Q165" s="463"/>
      <c r="R165" s="463"/>
      <c r="S165" s="463"/>
      <c r="T165" s="463"/>
      <c r="U165" s="463"/>
    </row>
    <row r="166" spans="3:21">
      <c r="C166" s="463"/>
      <c r="D166" s="463"/>
      <c r="E166" s="463"/>
      <c r="F166" s="463"/>
      <c r="G166" s="463"/>
      <c r="H166" s="463"/>
      <c r="I166" s="463"/>
      <c r="J166" s="463"/>
      <c r="K166" s="463"/>
      <c r="L166" s="463"/>
      <c r="M166" s="463"/>
      <c r="N166" s="463"/>
      <c r="O166" s="463"/>
      <c r="P166" s="463"/>
      <c r="Q166" s="463"/>
      <c r="R166" s="463"/>
      <c r="S166" s="463"/>
      <c r="T166" s="463"/>
      <c r="U166" s="463"/>
    </row>
    <row r="167" spans="3:21">
      <c r="C167" s="463"/>
      <c r="D167" s="463"/>
      <c r="E167" s="463"/>
      <c r="F167" s="463"/>
      <c r="G167" s="463"/>
      <c r="H167" s="463"/>
      <c r="I167" s="463"/>
      <c r="J167" s="463"/>
      <c r="K167" s="463"/>
      <c r="L167" s="463"/>
      <c r="M167" s="463"/>
      <c r="N167" s="463"/>
      <c r="O167" s="463"/>
      <c r="P167" s="463"/>
      <c r="Q167" s="463"/>
      <c r="R167" s="463"/>
      <c r="S167" s="463"/>
      <c r="T167" s="463"/>
      <c r="U167" s="463"/>
    </row>
    <row r="168" spans="3:21">
      <c r="C168" s="463"/>
      <c r="D168" s="463"/>
      <c r="E168" s="463"/>
      <c r="F168" s="463"/>
      <c r="G168" s="463"/>
      <c r="H168" s="463"/>
      <c r="I168" s="463"/>
      <c r="J168" s="463"/>
      <c r="K168" s="463"/>
      <c r="L168" s="463"/>
      <c r="M168" s="463"/>
      <c r="N168" s="463"/>
      <c r="O168" s="463"/>
      <c r="P168" s="463"/>
      <c r="Q168" s="463"/>
      <c r="R168" s="463"/>
      <c r="S168" s="463"/>
      <c r="T168" s="463"/>
      <c r="U168" s="463"/>
    </row>
    <row r="169" spans="3:21">
      <c r="C169" s="463"/>
      <c r="D169" s="463"/>
      <c r="E169" s="463"/>
      <c r="F169" s="463"/>
      <c r="G169" s="463"/>
      <c r="H169" s="463"/>
      <c r="I169" s="463"/>
      <c r="J169" s="463"/>
      <c r="K169" s="463"/>
      <c r="L169" s="463"/>
      <c r="M169" s="463"/>
      <c r="N169" s="463"/>
      <c r="O169" s="463"/>
      <c r="P169" s="463"/>
      <c r="Q169" s="463"/>
      <c r="R169" s="463"/>
      <c r="S169" s="463"/>
      <c r="T169" s="463"/>
      <c r="U169" s="463"/>
    </row>
    <row r="170" spans="3:21">
      <c r="C170" s="463"/>
      <c r="D170" s="463"/>
      <c r="E170" s="463"/>
      <c r="F170" s="463"/>
      <c r="G170" s="463"/>
      <c r="H170" s="463"/>
      <c r="I170" s="463"/>
      <c r="J170" s="463"/>
      <c r="K170" s="463"/>
      <c r="L170" s="463"/>
      <c r="M170" s="463"/>
      <c r="N170" s="463"/>
      <c r="O170" s="463"/>
      <c r="P170" s="463"/>
      <c r="Q170" s="463"/>
      <c r="R170" s="463"/>
      <c r="S170" s="463"/>
      <c r="T170" s="463"/>
      <c r="U170" s="463"/>
    </row>
    <row r="171" spans="3:21">
      <c r="C171" s="463"/>
      <c r="D171" s="463"/>
      <c r="E171" s="463"/>
      <c r="F171" s="463"/>
      <c r="G171" s="463"/>
      <c r="H171" s="463"/>
      <c r="I171" s="463"/>
      <c r="J171" s="463"/>
      <c r="K171" s="463"/>
      <c r="L171" s="463"/>
      <c r="M171" s="463"/>
      <c r="N171" s="463"/>
      <c r="O171" s="463"/>
      <c r="P171" s="463"/>
      <c r="Q171" s="463"/>
      <c r="R171" s="463"/>
      <c r="S171" s="463"/>
      <c r="T171" s="463"/>
      <c r="U171" s="463"/>
    </row>
    <row r="172" spans="3:21">
      <c r="C172" s="463"/>
      <c r="D172" s="463"/>
      <c r="E172" s="463"/>
      <c r="F172" s="463"/>
      <c r="G172" s="463"/>
      <c r="H172" s="463"/>
      <c r="I172" s="463"/>
      <c r="J172" s="463"/>
      <c r="K172" s="463"/>
      <c r="L172" s="463"/>
      <c r="M172" s="463"/>
      <c r="N172" s="463"/>
      <c r="O172" s="463"/>
      <c r="P172" s="463"/>
      <c r="Q172" s="463"/>
      <c r="R172" s="463"/>
      <c r="S172" s="463"/>
      <c r="T172" s="463"/>
      <c r="U172" s="463"/>
    </row>
    <row r="173" spans="3:21">
      <c r="C173" s="463"/>
      <c r="D173" s="463"/>
      <c r="E173" s="463"/>
      <c r="F173" s="463"/>
      <c r="G173" s="463"/>
      <c r="H173" s="463"/>
      <c r="I173" s="463"/>
      <c r="J173" s="463"/>
      <c r="K173" s="463"/>
      <c r="L173" s="463"/>
      <c r="M173" s="463"/>
      <c r="N173" s="463"/>
      <c r="O173" s="463"/>
      <c r="P173" s="463"/>
      <c r="Q173" s="463"/>
      <c r="R173" s="463"/>
      <c r="S173" s="463"/>
      <c r="T173" s="463"/>
      <c r="U173" s="463"/>
    </row>
    <row r="174" spans="3:21">
      <c r="C174" s="463"/>
      <c r="D174" s="463"/>
      <c r="E174" s="463"/>
      <c r="F174" s="463"/>
      <c r="G174" s="463"/>
      <c r="H174" s="463"/>
      <c r="I174" s="463"/>
      <c r="J174" s="463"/>
      <c r="K174" s="463"/>
      <c r="L174" s="463"/>
      <c r="M174" s="463"/>
      <c r="N174" s="463"/>
      <c r="O174" s="463"/>
      <c r="P174" s="463"/>
      <c r="Q174" s="463"/>
      <c r="R174" s="463"/>
      <c r="S174" s="463"/>
      <c r="T174" s="463"/>
      <c r="U174" s="463"/>
    </row>
    <row r="175" spans="3:21">
      <c r="C175" s="463"/>
      <c r="D175" s="463"/>
      <c r="E175" s="463"/>
      <c r="F175" s="463"/>
      <c r="G175" s="463"/>
      <c r="H175" s="463"/>
      <c r="I175" s="463"/>
      <c r="J175" s="463"/>
      <c r="K175" s="463"/>
      <c r="L175" s="463"/>
      <c r="M175" s="463"/>
      <c r="N175" s="463"/>
      <c r="O175" s="463"/>
      <c r="P175" s="463"/>
      <c r="Q175" s="463"/>
      <c r="R175" s="463"/>
      <c r="S175" s="463"/>
      <c r="T175" s="463"/>
      <c r="U175" s="463"/>
    </row>
    <row r="176" spans="3:21">
      <c r="C176" s="463"/>
      <c r="D176" s="463"/>
      <c r="E176" s="463"/>
      <c r="F176" s="463"/>
      <c r="G176" s="463"/>
      <c r="H176" s="463"/>
      <c r="I176" s="463"/>
      <c r="J176" s="463"/>
      <c r="K176" s="463"/>
      <c r="L176" s="463"/>
      <c r="M176" s="463"/>
      <c r="N176" s="463"/>
      <c r="O176" s="463"/>
      <c r="P176" s="463"/>
      <c r="Q176" s="463"/>
      <c r="R176" s="463"/>
      <c r="S176" s="463"/>
      <c r="T176" s="463"/>
      <c r="U176" s="463"/>
    </row>
    <row r="177" spans="3:21">
      <c r="C177" s="463"/>
      <c r="D177" s="463"/>
      <c r="E177" s="463"/>
      <c r="F177" s="463"/>
      <c r="G177" s="463"/>
      <c r="H177" s="463"/>
      <c r="I177" s="463"/>
      <c r="J177" s="463"/>
      <c r="K177" s="463"/>
      <c r="L177" s="463"/>
      <c r="M177" s="463"/>
      <c r="N177" s="463"/>
      <c r="O177" s="463"/>
      <c r="P177" s="463"/>
      <c r="Q177" s="463"/>
      <c r="R177" s="463"/>
      <c r="S177" s="463"/>
      <c r="T177" s="463"/>
      <c r="U177" s="463"/>
    </row>
    <row r="178" spans="3:21">
      <c r="C178" s="463"/>
      <c r="D178" s="463"/>
      <c r="E178" s="463"/>
      <c r="F178" s="463"/>
      <c r="G178" s="463"/>
      <c r="H178" s="463"/>
      <c r="I178" s="463"/>
      <c r="J178" s="463"/>
      <c r="K178" s="463"/>
      <c r="L178" s="463"/>
      <c r="M178" s="463"/>
      <c r="N178" s="463"/>
      <c r="O178" s="463"/>
      <c r="P178" s="463"/>
      <c r="Q178" s="463"/>
      <c r="R178" s="463"/>
      <c r="S178" s="463"/>
      <c r="T178" s="463"/>
      <c r="U178" s="463"/>
    </row>
    <row r="179" spans="3:21">
      <c r="C179" s="463"/>
      <c r="D179" s="463"/>
      <c r="E179" s="463"/>
      <c r="F179" s="463"/>
      <c r="G179" s="463"/>
      <c r="H179" s="463"/>
      <c r="I179" s="463"/>
      <c r="J179" s="463"/>
      <c r="K179" s="463"/>
      <c r="L179" s="463"/>
      <c r="M179" s="463"/>
      <c r="N179" s="463"/>
      <c r="O179" s="463"/>
      <c r="P179" s="463"/>
      <c r="Q179" s="463"/>
      <c r="R179" s="463"/>
      <c r="S179" s="463"/>
      <c r="T179" s="463"/>
      <c r="U179" s="463"/>
    </row>
    <row r="180" spans="3:21">
      <c r="C180" s="463"/>
      <c r="D180" s="463"/>
      <c r="E180" s="463"/>
      <c r="F180" s="463"/>
      <c r="G180" s="463"/>
      <c r="H180" s="463"/>
      <c r="I180" s="463"/>
      <c r="J180" s="463"/>
      <c r="K180" s="463"/>
      <c r="L180" s="463"/>
      <c r="M180" s="463"/>
      <c r="N180" s="463"/>
      <c r="O180" s="463"/>
      <c r="P180" s="463"/>
      <c r="Q180" s="463"/>
      <c r="R180" s="463"/>
      <c r="S180" s="463"/>
      <c r="T180" s="463"/>
      <c r="U180" s="463"/>
    </row>
    <row r="181" spans="3:21">
      <c r="C181" s="463"/>
      <c r="D181" s="463"/>
      <c r="E181" s="463"/>
      <c r="F181" s="463"/>
      <c r="G181" s="463"/>
      <c r="H181" s="463"/>
      <c r="I181" s="463"/>
      <c r="J181" s="463"/>
      <c r="K181" s="463"/>
      <c r="L181" s="463"/>
      <c r="M181" s="463"/>
      <c r="N181" s="463"/>
      <c r="O181" s="463"/>
      <c r="P181" s="463"/>
      <c r="Q181" s="463"/>
      <c r="R181" s="463"/>
      <c r="S181" s="463"/>
      <c r="T181" s="463"/>
      <c r="U181" s="463"/>
    </row>
    <row r="182" spans="3:21">
      <c r="C182" s="463"/>
      <c r="D182" s="463"/>
      <c r="E182" s="463"/>
      <c r="F182" s="463"/>
      <c r="G182" s="463"/>
      <c r="H182" s="463"/>
      <c r="I182" s="463"/>
      <c r="J182" s="463"/>
      <c r="K182" s="463"/>
      <c r="L182" s="463"/>
      <c r="M182" s="463"/>
      <c r="N182" s="463"/>
      <c r="O182" s="463"/>
      <c r="P182" s="463"/>
      <c r="Q182" s="463"/>
      <c r="R182" s="463"/>
      <c r="S182" s="463"/>
      <c r="T182" s="463"/>
      <c r="U182" s="463"/>
    </row>
    <row r="183" spans="3:21">
      <c r="C183" s="463"/>
      <c r="D183" s="463"/>
      <c r="E183" s="463"/>
      <c r="F183" s="463"/>
      <c r="G183" s="463"/>
      <c r="H183" s="463"/>
      <c r="I183" s="463"/>
      <c r="J183" s="463"/>
      <c r="K183" s="463"/>
      <c r="L183" s="463"/>
      <c r="M183" s="463"/>
      <c r="N183" s="463"/>
      <c r="O183" s="463"/>
      <c r="P183" s="463"/>
      <c r="Q183" s="463"/>
      <c r="R183" s="463"/>
      <c r="S183" s="463"/>
      <c r="T183" s="463"/>
      <c r="U183" s="463"/>
    </row>
    <row r="184" spans="3:21">
      <c r="C184" s="463"/>
      <c r="D184" s="463"/>
      <c r="E184" s="463"/>
      <c r="F184" s="463"/>
      <c r="G184" s="463"/>
      <c r="H184" s="463"/>
      <c r="I184" s="463"/>
      <c r="J184" s="463"/>
      <c r="K184" s="463"/>
      <c r="L184" s="463"/>
      <c r="M184" s="463"/>
      <c r="N184" s="463"/>
      <c r="O184" s="463"/>
      <c r="P184" s="463"/>
      <c r="Q184" s="463"/>
      <c r="R184" s="463"/>
      <c r="S184" s="463"/>
      <c r="T184" s="463"/>
      <c r="U184" s="463"/>
    </row>
    <row r="185" spans="3:21">
      <c r="C185" s="463"/>
      <c r="D185" s="463"/>
      <c r="E185" s="463"/>
      <c r="F185" s="463"/>
      <c r="G185" s="463"/>
      <c r="H185" s="463"/>
      <c r="I185" s="463"/>
      <c r="J185" s="463"/>
      <c r="K185" s="463"/>
      <c r="L185" s="463"/>
      <c r="M185" s="463"/>
      <c r="N185" s="463"/>
      <c r="O185" s="463"/>
      <c r="P185" s="463"/>
      <c r="Q185" s="463"/>
      <c r="R185" s="463"/>
      <c r="S185" s="463"/>
      <c r="T185" s="463"/>
      <c r="U185" s="463"/>
    </row>
    <row r="186" spans="3:21">
      <c r="C186" s="463"/>
      <c r="D186" s="463"/>
      <c r="E186" s="463"/>
      <c r="F186" s="463"/>
      <c r="G186" s="463"/>
      <c r="H186" s="463"/>
      <c r="I186" s="463"/>
      <c r="J186" s="463"/>
      <c r="K186" s="463"/>
      <c r="L186" s="463"/>
      <c r="M186" s="463"/>
      <c r="N186" s="463"/>
      <c r="O186" s="463"/>
      <c r="P186" s="463"/>
      <c r="Q186" s="463"/>
      <c r="R186" s="463"/>
      <c r="S186" s="463"/>
      <c r="T186" s="463"/>
      <c r="U186" s="463"/>
    </row>
    <row r="187" spans="3:21">
      <c r="C187" s="463"/>
      <c r="D187" s="463"/>
      <c r="E187" s="463"/>
      <c r="F187" s="463"/>
      <c r="G187" s="463"/>
      <c r="H187" s="463"/>
      <c r="I187" s="463"/>
      <c r="J187" s="463"/>
      <c r="K187" s="463"/>
      <c r="L187" s="463"/>
      <c r="M187" s="463"/>
      <c r="N187" s="463"/>
      <c r="O187" s="463"/>
      <c r="P187" s="463"/>
      <c r="Q187" s="463"/>
      <c r="R187" s="463"/>
      <c r="S187" s="463"/>
      <c r="T187" s="463"/>
      <c r="U187" s="463"/>
    </row>
    <row r="188" spans="3:21">
      <c r="C188" s="463"/>
      <c r="D188" s="463"/>
      <c r="E188" s="463"/>
      <c r="F188" s="463"/>
      <c r="G188" s="463"/>
      <c r="H188" s="463"/>
      <c r="I188" s="463"/>
      <c r="J188" s="463"/>
      <c r="K188" s="463"/>
      <c r="L188" s="463"/>
      <c r="M188" s="463"/>
      <c r="N188" s="463"/>
      <c r="O188" s="463"/>
      <c r="P188" s="463"/>
      <c r="Q188" s="463"/>
      <c r="R188" s="463"/>
      <c r="S188" s="463"/>
      <c r="T188" s="463"/>
      <c r="U188" s="463"/>
    </row>
    <row r="189" spans="3:21">
      <c r="C189" s="463"/>
      <c r="D189" s="463"/>
      <c r="E189" s="463"/>
      <c r="F189" s="463"/>
      <c r="G189" s="463"/>
      <c r="H189" s="463"/>
      <c r="I189" s="463"/>
      <c r="J189" s="463"/>
      <c r="K189" s="463"/>
      <c r="L189" s="463"/>
      <c r="M189" s="463"/>
      <c r="N189" s="463"/>
      <c r="O189" s="463"/>
      <c r="P189" s="463"/>
      <c r="Q189" s="463"/>
      <c r="R189" s="463"/>
      <c r="S189" s="463"/>
      <c r="T189" s="463"/>
      <c r="U189" s="463"/>
    </row>
    <row r="190" spans="3:21">
      <c r="C190" s="463"/>
      <c r="D190" s="463"/>
      <c r="E190" s="463"/>
      <c r="F190" s="463"/>
      <c r="G190" s="463"/>
      <c r="H190" s="463"/>
      <c r="I190" s="463"/>
      <c r="J190" s="463"/>
      <c r="K190" s="463"/>
      <c r="L190" s="463"/>
      <c r="M190" s="463"/>
      <c r="N190" s="463"/>
      <c r="O190" s="463"/>
      <c r="P190" s="463"/>
      <c r="Q190" s="463"/>
      <c r="R190" s="463"/>
      <c r="S190" s="463"/>
      <c r="T190" s="463"/>
      <c r="U190" s="463"/>
    </row>
    <row r="191" spans="3:21">
      <c r="C191" s="463"/>
      <c r="D191" s="463"/>
      <c r="E191" s="463"/>
      <c r="F191" s="463"/>
      <c r="G191" s="463"/>
      <c r="H191" s="463"/>
      <c r="I191" s="463"/>
      <c r="J191" s="463"/>
      <c r="K191" s="463"/>
      <c r="L191" s="463"/>
      <c r="M191" s="463"/>
      <c r="N191" s="463"/>
      <c r="O191" s="463"/>
      <c r="P191" s="463"/>
      <c r="Q191" s="463"/>
      <c r="R191" s="463"/>
      <c r="S191" s="463"/>
      <c r="T191" s="463"/>
      <c r="U191" s="463"/>
    </row>
    <row r="192" spans="3:21">
      <c r="C192" s="463"/>
      <c r="D192" s="463"/>
      <c r="E192" s="463"/>
      <c r="F192" s="463"/>
      <c r="G192" s="463"/>
      <c r="H192" s="463"/>
      <c r="I192" s="463"/>
      <c r="J192" s="463"/>
      <c r="K192" s="463"/>
      <c r="L192" s="463"/>
      <c r="M192" s="463"/>
      <c r="N192" s="463"/>
      <c r="O192" s="463"/>
      <c r="P192" s="463"/>
      <c r="Q192" s="463"/>
      <c r="R192" s="463"/>
      <c r="S192" s="463"/>
      <c r="T192" s="463"/>
      <c r="U192" s="463"/>
    </row>
    <row r="193" spans="3:21">
      <c r="C193" s="463"/>
      <c r="D193" s="463"/>
      <c r="E193" s="463"/>
      <c r="F193" s="463"/>
      <c r="G193" s="463"/>
      <c r="H193" s="463"/>
      <c r="I193" s="463"/>
      <c r="J193" s="463"/>
      <c r="K193" s="463"/>
      <c r="L193" s="463"/>
      <c r="M193" s="463"/>
      <c r="N193" s="463"/>
      <c r="O193" s="463"/>
      <c r="P193" s="463"/>
      <c r="Q193" s="463"/>
      <c r="R193" s="463"/>
      <c r="S193" s="463"/>
      <c r="T193" s="463"/>
      <c r="U193" s="463"/>
    </row>
    <row r="194" spans="3:21">
      <c r="C194" s="463"/>
      <c r="D194" s="463"/>
      <c r="E194" s="463"/>
      <c r="F194" s="463"/>
      <c r="G194" s="463"/>
      <c r="H194" s="463"/>
      <c r="I194" s="463"/>
      <c r="J194" s="463"/>
      <c r="K194" s="463"/>
      <c r="L194" s="463"/>
      <c r="M194" s="463"/>
      <c r="N194" s="463"/>
      <c r="O194" s="463"/>
      <c r="P194" s="463"/>
      <c r="Q194" s="463"/>
      <c r="R194" s="463"/>
      <c r="S194" s="463"/>
      <c r="T194" s="463"/>
      <c r="U194" s="463"/>
    </row>
    <row r="195" spans="3:21">
      <c r="C195" s="463"/>
      <c r="D195" s="463"/>
      <c r="E195" s="463"/>
      <c r="F195" s="463"/>
      <c r="G195" s="463"/>
      <c r="H195" s="463"/>
      <c r="I195" s="463"/>
      <c r="J195" s="463"/>
      <c r="K195" s="463"/>
      <c r="L195" s="463"/>
      <c r="M195" s="463"/>
      <c r="N195" s="463"/>
      <c r="O195" s="463"/>
      <c r="P195" s="463"/>
      <c r="Q195" s="463"/>
      <c r="R195" s="463"/>
      <c r="S195" s="463"/>
      <c r="T195" s="463"/>
      <c r="U195" s="463"/>
    </row>
    <row r="196" spans="3:21">
      <c r="C196" s="463"/>
      <c r="D196" s="463"/>
      <c r="E196" s="463"/>
      <c r="F196" s="463"/>
      <c r="G196" s="463"/>
      <c r="H196" s="463"/>
      <c r="I196" s="463"/>
      <c r="J196" s="463"/>
      <c r="K196" s="463"/>
      <c r="L196" s="463"/>
      <c r="M196" s="463"/>
      <c r="N196" s="463"/>
      <c r="O196" s="463"/>
      <c r="P196" s="463"/>
      <c r="Q196" s="463"/>
      <c r="R196" s="463"/>
      <c r="S196" s="463"/>
      <c r="T196" s="463"/>
      <c r="U196" s="463"/>
    </row>
    <row r="197" spans="3:21">
      <c r="C197" s="463"/>
      <c r="D197" s="463"/>
      <c r="E197" s="463"/>
      <c r="F197" s="463"/>
      <c r="G197" s="463"/>
      <c r="H197" s="463"/>
      <c r="I197" s="463"/>
      <c r="J197" s="463"/>
      <c r="K197" s="463"/>
      <c r="L197" s="463"/>
      <c r="M197" s="463"/>
      <c r="N197" s="463"/>
      <c r="O197" s="463"/>
      <c r="P197" s="463"/>
      <c r="Q197" s="463"/>
      <c r="R197" s="463"/>
      <c r="S197" s="463"/>
      <c r="T197" s="463"/>
      <c r="U197" s="463"/>
    </row>
    <row r="198" spans="3:21">
      <c r="C198" s="463"/>
      <c r="D198" s="463"/>
      <c r="E198" s="463"/>
      <c r="F198" s="463"/>
      <c r="G198" s="463"/>
      <c r="H198" s="463"/>
      <c r="I198" s="463"/>
      <c r="J198" s="463"/>
      <c r="K198" s="463"/>
      <c r="L198" s="463"/>
      <c r="M198" s="463"/>
      <c r="N198" s="463"/>
      <c r="O198" s="463"/>
      <c r="P198" s="463"/>
      <c r="Q198" s="463"/>
      <c r="R198" s="463"/>
      <c r="S198" s="463"/>
      <c r="T198" s="463"/>
      <c r="U198" s="463"/>
    </row>
    <row r="199" spans="3:21">
      <c r="C199" s="463"/>
      <c r="D199" s="463"/>
      <c r="E199" s="463"/>
      <c r="F199" s="463"/>
      <c r="G199" s="463"/>
      <c r="H199" s="463"/>
      <c r="I199" s="463"/>
      <c r="J199" s="463"/>
      <c r="K199" s="463"/>
      <c r="L199" s="463"/>
      <c r="M199" s="463"/>
      <c r="N199" s="463"/>
      <c r="O199" s="463"/>
      <c r="P199" s="463"/>
      <c r="Q199" s="463"/>
      <c r="R199" s="463"/>
      <c r="S199" s="463"/>
      <c r="T199" s="463"/>
      <c r="U199" s="463"/>
    </row>
    <row r="200" spans="3:21">
      <c r="C200" s="463"/>
      <c r="D200" s="463"/>
      <c r="E200" s="463"/>
      <c r="F200" s="463"/>
      <c r="G200" s="463"/>
      <c r="H200" s="463"/>
      <c r="I200" s="463"/>
      <c r="J200" s="463"/>
      <c r="K200" s="463"/>
      <c r="L200" s="463"/>
      <c r="M200" s="463"/>
      <c r="N200" s="463"/>
      <c r="O200" s="463"/>
      <c r="P200" s="463"/>
      <c r="Q200" s="463"/>
      <c r="R200" s="463"/>
      <c r="S200" s="463"/>
      <c r="T200" s="463"/>
      <c r="U200" s="463"/>
    </row>
    <row r="201" spans="3:21">
      <c r="C201" s="463"/>
      <c r="D201" s="463"/>
      <c r="E201" s="463"/>
      <c r="F201" s="463"/>
      <c r="G201" s="463"/>
      <c r="H201" s="463"/>
      <c r="I201" s="463"/>
      <c r="J201" s="463"/>
      <c r="K201" s="463"/>
      <c r="L201" s="463"/>
      <c r="M201" s="463"/>
      <c r="N201" s="463"/>
      <c r="O201" s="463"/>
      <c r="P201" s="463"/>
      <c r="Q201" s="463"/>
      <c r="R201" s="463"/>
      <c r="S201" s="463"/>
      <c r="T201" s="463"/>
      <c r="U201" s="463"/>
    </row>
    <row r="202" spans="3:21">
      <c r="C202" s="463"/>
      <c r="D202" s="463"/>
      <c r="E202" s="463"/>
      <c r="F202" s="463"/>
      <c r="G202" s="463"/>
      <c r="H202" s="463"/>
      <c r="I202" s="463"/>
      <c r="J202" s="463"/>
      <c r="K202" s="463"/>
      <c r="L202" s="463"/>
      <c r="M202" s="463"/>
      <c r="N202" s="463"/>
      <c r="O202" s="463"/>
      <c r="P202" s="463"/>
      <c r="Q202" s="463"/>
      <c r="R202" s="463"/>
      <c r="S202" s="463"/>
      <c r="T202" s="463"/>
      <c r="U202" s="463"/>
    </row>
    <row r="203" spans="3:21">
      <c r="C203" s="463"/>
      <c r="D203" s="463"/>
      <c r="E203" s="463"/>
      <c r="F203" s="463"/>
      <c r="G203" s="463"/>
      <c r="H203" s="463"/>
      <c r="I203" s="463"/>
      <c r="J203" s="463"/>
      <c r="K203" s="463"/>
      <c r="L203" s="463"/>
      <c r="M203" s="463"/>
      <c r="N203" s="463"/>
      <c r="O203" s="463"/>
      <c r="P203" s="463"/>
      <c r="Q203" s="463"/>
      <c r="R203" s="463"/>
      <c r="S203" s="463"/>
      <c r="T203" s="463"/>
      <c r="U203" s="463"/>
    </row>
    <row r="204" spans="3:21">
      <c r="C204" s="463"/>
      <c r="D204" s="463"/>
      <c r="E204" s="463"/>
      <c r="F204" s="463"/>
      <c r="G204" s="463"/>
      <c r="H204" s="463"/>
      <c r="I204" s="463"/>
      <c r="J204" s="463"/>
      <c r="K204" s="463"/>
      <c r="L204" s="463"/>
      <c r="M204" s="463"/>
      <c r="N204" s="463"/>
      <c r="O204" s="463"/>
      <c r="P204" s="463"/>
      <c r="Q204" s="463"/>
      <c r="R204" s="463"/>
      <c r="S204" s="463"/>
      <c r="T204" s="463"/>
      <c r="U204" s="463"/>
    </row>
    <row r="205" spans="3:21">
      <c r="C205" s="463"/>
      <c r="D205" s="463"/>
      <c r="E205" s="463"/>
      <c r="F205" s="463"/>
      <c r="G205" s="463"/>
      <c r="H205" s="463"/>
      <c r="I205" s="463"/>
      <c r="J205" s="463"/>
      <c r="K205" s="463"/>
      <c r="L205" s="463"/>
      <c r="M205" s="463"/>
      <c r="N205" s="463"/>
      <c r="O205" s="463"/>
      <c r="P205" s="463"/>
      <c r="Q205" s="463"/>
      <c r="R205" s="463"/>
      <c r="S205" s="463"/>
      <c r="T205" s="463"/>
      <c r="U205" s="463"/>
    </row>
    <row r="206" spans="3:21">
      <c r="C206" s="463"/>
      <c r="D206" s="463"/>
      <c r="E206" s="463"/>
      <c r="F206" s="463"/>
      <c r="G206" s="463"/>
      <c r="H206" s="463"/>
      <c r="I206" s="463"/>
      <c r="J206" s="463"/>
      <c r="K206" s="463"/>
      <c r="L206" s="463"/>
      <c r="M206" s="463"/>
      <c r="N206" s="463"/>
      <c r="O206" s="463"/>
      <c r="P206" s="463"/>
      <c r="Q206" s="463"/>
      <c r="R206" s="463"/>
      <c r="S206" s="463"/>
      <c r="T206" s="463"/>
      <c r="U206" s="463"/>
    </row>
    <row r="207" spans="3:21">
      <c r="C207" s="463"/>
      <c r="D207" s="463"/>
      <c r="E207" s="463"/>
      <c r="F207" s="463"/>
      <c r="G207" s="463"/>
      <c r="H207" s="463"/>
      <c r="I207" s="463"/>
      <c r="J207" s="463"/>
      <c r="K207" s="463"/>
      <c r="L207" s="463"/>
      <c r="M207" s="463"/>
      <c r="N207" s="463"/>
      <c r="O207" s="463"/>
      <c r="P207" s="463"/>
      <c r="Q207" s="463"/>
      <c r="R207" s="463"/>
      <c r="S207" s="463"/>
      <c r="T207" s="463"/>
      <c r="U207" s="463"/>
    </row>
    <row r="208" spans="3:21">
      <c r="C208" s="463"/>
      <c r="D208" s="463"/>
      <c r="E208" s="463"/>
      <c r="F208" s="463"/>
      <c r="G208" s="463"/>
      <c r="H208" s="463"/>
      <c r="I208" s="463"/>
      <c r="J208" s="463"/>
      <c r="K208" s="463"/>
      <c r="L208" s="463"/>
      <c r="M208" s="463"/>
      <c r="N208" s="463"/>
      <c r="O208" s="463"/>
      <c r="P208" s="463"/>
      <c r="Q208" s="463"/>
      <c r="R208" s="463"/>
      <c r="S208" s="463"/>
      <c r="T208" s="463"/>
      <c r="U208" s="463"/>
    </row>
    <row r="209" spans="3:21">
      <c r="C209" s="463"/>
      <c r="D209" s="463"/>
      <c r="E209" s="463"/>
      <c r="F209" s="463"/>
      <c r="G209" s="463"/>
      <c r="H209" s="463"/>
      <c r="I209" s="463"/>
      <c r="J209" s="463"/>
      <c r="K209" s="463"/>
      <c r="L209" s="463"/>
      <c r="M209" s="463"/>
      <c r="N209" s="463"/>
      <c r="O209" s="463"/>
      <c r="P209" s="463"/>
      <c r="Q209" s="463"/>
      <c r="R209" s="463"/>
      <c r="S209" s="463"/>
      <c r="T209" s="463"/>
      <c r="U209" s="463"/>
    </row>
    <row r="210" spans="3:21">
      <c r="C210" s="463"/>
      <c r="D210" s="463"/>
      <c r="E210" s="463"/>
      <c r="F210" s="463"/>
      <c r="G210" s="463"/>
      <c r="H210" s="463"/>
      <c r="I210" s="463"/>
      <c r="J210" s="463"/>
      <c r="K210" s="463"/>
      <c r="L210" s="463"/>
      <c r="M210" s="463"/>
      <c r="N210" s="463"/>
      <c r="O210" s="463"/>
      <c r="P210" s="463"/>
      <c r="Q210" s="463"/>
      <c r="R210" s="463"/>
      <c r="S210" s="463"/>
      <c r="T210" s="463"/>
      <c r="U210" s="463"/>
    </row>
    <row r="211" spans="3:21">
      <c r="C211" s="463"/>
      <c r="D211" s="463"/>
      <c r="E211" s="463"/>
      <c r="F211" s="463"/>
      <c r="G211" s="463"/>
      <c r="H211" s="463"/>
      <c r="I211" s="463"/>
      <c r="J211" s="463"/>
      <c r="K211" s="463"/>
      <c r="L211" s="463"/>
      <c r="M211" s="463"/>
      <c r="N211" s="463"/>
      <c r="O211" s="463"/>
      <c r="P211" s="463"/>
      <c r="Q211" s="463"/>
      <c r="R211" s="463"/>
      <c r="S211" s="463"/>
      <c r="T211" s="463"/>
      <c r="U211" s="463"/>
    </row>
    <row r="212" spans="3:21">
      <c r="C212" s="463"/>
      <c r="D212" s="463"/>
      <c r="E212" s="463"/>
      <c r="F212" s="463"/>
      <c r="G212" s="463"/>
      <c r="H212" s="463"/>
      <c r="I212" s="463"/>
      <c r="J212" s="463"/>
      <c r="K212" s="463"/>
      <c r="L212" s="463"/>
      <c r="M212" s="463"/>
      <c r="N212" s="463"/>
      <c r="O212" s="463"/>
      <c r="P212" s="463"/>
      <c r="Q212" s="463"/>
      <c r="R212" s="463"/>
      <c r="S212" s="463"/>
      <c r="T212" s="463"/>
      <c r="U212" s="463"/>
    </row>
    <row r="213" spans="3:21">
      <c r="C213" s="463"/>
      <c r="D213" s="463"/>
      <c r="E213" s="463"/>
      <c r="F213" s="463"/>
      <c r="G213" s="463"/>
      <c r="H213" s="463"/>
      <c r="I213" s="463"/>
      <c r="J213" s="463"/>
      <c r="K213" s="463"/>
      <c r="L213" s="463"/>
      <c r="M213" s="463"/>
      <c r="N213" s="463"/>
      <c r="O213" s="463"/>
      <c r="P213" s="463"/>
      <c r="Q213" s="463"/>
      <c r="R213" s="463"/>
      <c r="S213" s="463"/>
      <c r="T213" s="463"/>
      <c r="U213" s="463"/>
    </row>
    <row r="214" spans="3:21">
      <c r="C214" s="463"/>
      <c r="D214" s="463"/>
      <c r="E214" s="463"/>
      <c r="F214" s="463"/>
      <c r="G214" s="463"/>
      <c r="H214" s="463"/>
      <c r="I214" s="463"/>
      <c r="J214" s="463"/>
      <c r="K214" s="463"/>
      <c r="L214" s="463"/>
      <c r="M214" s="463"/>
      <c r="N214" s="463"/>
      <c r="O214" s="463"/>
      <c r="P214" s="463"/>
      <c r="Q214" s="463"/>
      <c r="R214" s="463"/>
      <c r="S214" s="463"/>
      <c r="T214" s="463"/>
      <c r="U214" s="463"/>
    </row>
    <row r="215" spans="3:21">
      <c r="C215" s="463"/>
      <c r="D215" s="463"/>
      <c r="E215" s="463"/>
      <c r="F215" s="463"/>
      <c r="G215" s="463"/>
      <c r="H215" s="463"/>
      <c r="I215" s="463"/>
      <c r="J215" s="463"/>
      <c r="K215" s="463"/>
      <c r="L215" s="463"/>
      <c r="M215" s="463"/>
      <c r="N215" s="463"/>
      <c r="O215" s="463"/>
      <c r="P215" s="463"/>
      <c r="Q215" s="463"/>
      <c r="R215" s="463"/>
      <c r="S215" s="463"/>
      <c r="T215" s="463"/>
      <c r="U215" s="463"/>
    </row>
    <row r="216" spans="3:21">
      <c r="C216" s="463"/>
      <c r="D216" s="463"/>
      <c r="E216" s="463"/>
      <c r="F216" s="463"/>
      <c r="G216" s="463"/>
      <c r="H216" s="463"/>
      <c r="I216" s="463"/>
      <c r="J216" s="463"/>
      <c r="K216" s="463"/>
      <c r="L216" s="463"/>
      <c r="M216" s="463"/>
      <c r="N216" s="463"/>
      <c r="O216" s="463"/>
      <c r="P216" s="463"/>
      <c r="Q216" s="463"/>
      <c r="R216" s="463"/>
      <c r="S216" s="463"/>
      <c r="T216" s="463"/>
      <c r="U216" s="463"/>
    </row>
    <row r="217" spans="3:21">
      <c r="C217" s="463"/>
      <c r="D217" s="463"/>
      <c r="E217" s="463"/>
      <c r="F217" s="463"/>
      <c r="G217" s="463"/>
      <c r="H217" s="463"/>
      <c r="I217" s="463"/>
      <c r="J217" s="463"/>
      <c r="K217" s="463"/>
      <c r="L217" s="463"/>
      <c r="M217" s="463"/>
      <c r="N217" s="463"/>
      <c r="O217" s="463"/>
      <c r="P217" s="463"/>
      <c r="Q217" s="463"/>
      <c r="R217" s="463"/>
      <c r="S217" s="463"/>
      <c r="T217" s="463"/>
      <c r="U217" s="463"/>
    </row>
    <row r="218" spans="3:21">
      <c r="C218" s="463"/>
      <c r="D218" s="463"/>
      <c r="E218" s="463"/>
      <c r="F218" s="463"/>
      <c r="G218" s="463"/>
      <c r="H218" s="463"/>
      <c r="I218" s="463"/>
      <c r="J218" s="463"/>
      <c r="K218" s="463"/>
      <c r="L218" s="463"/>
      <c r="M218" s="463"/>
      <c r="N218" s="463"/>
      <c r="O218" s="463"/>
      <c r="P218" s="463"/>
      <c r="Q218" s="463"/>
      <c r="R218" s="463"/>
      <c r="S218" s="463"/>
      <c r="T218" s="463"/>
      <c r="U218" s="463"/>
    </row>
    <row r="219" spans="3:21">
      <c r="C219" s="463"/>
      <c r="D219" s="463"/>
      <c r="E219" s="463"/>
      <c r="F219" s="463"/>
      <c r="G219" s="463"/>
      <c r="H219" s="463"/>
      <c r="I219" s="463"/>
      <c r="J219" s="463"/>
      <c r="K219" s="463"/>
      <c r="L219" s="463"/>
      <c r="M219" s="463"/>
      <c r="N219" s="463"/>
      <c r="O219" s="463"/>
      <c r="P219" s="463"/>
      <c r="Q219" s="463"/>
      <c r="R219" s="463"/>
      <c r="S219" s="463"/>
      <c r="T219" s="463"/>
      <c r="U219" s="463"/>
    </row>
    <row r="220" spans="3:21">
      <c r="C220" s="463"/>
      <c r="D220" s="463"/>
      <c r="E220" s="463"/>
      <c r="F220" s="463"/>
      <c r="G220" s="463"/>
      <c r="H220" s="463"/>
      <c r="I220" s="463"/>
      <c r="J220" s="463"/>
      <c r="K220" s="463"/>
      <c r="L220" s="463"/>
      <c r="M220" s="463"/>
      <c r="N220" s="463"/>
      <c r="O220" s="463"/>
      <c r="P220" s="463"/>
      <c r="Q220" s="463"/>
      <c r="R220" s="463"/>
      <c r="S220" s="463"/>
      <c r="T220" s="463"/>
      <c r="U220" s="463"/>
    </row>
    <row r="221" spans="3:21">
      <c r="C221" s="463"/>
      <c r="D221" s="463"/>
      <c r="E221" s="463"/>
      <c r="F221" s="463"/>
      <c r="G221" s="463"/>
      <c r="H221" s="463"/>
      <c r="I221" s="463"/>
      <c r="J221" s="463"/>
      <c r="K221" s="463"/>
      <c r="L221" s="463"/>
      <c r="M221" s="463"/>
      <c r="N221" s="463"/>
      <c r="O221" s="463"/>
      <c r="P221" s="463"/>
      <c r="Q221" s="463"/>
      <c r="R221" s="463"/>
      <c r="S221" s="463"/>
      <c r="T221" s="463"/>
      <c r="U221" s="463"/>
    </row>
    <row r="222" spans="3:21">
      <c r="C222" s="463"/>
      <c r="D222" s="463"/>
      <c r="E222" s="463"/>
      <c r="F222" s="463"/>
      <c r="G222" s="463"/>
      <c r="H222" s="463"/>
      <c r="I222" s="463"/>
      <c r="J222" s="463"/>
      <c r="K222" s="463"/>
      <c r="L222" s="463"/>
      <c r="M222" s="463"/>
      <c r="N222" s="463"/>
      <c r="O222" s="463"/>
      <c r="P222" s="463"/>
      <c r="Q222" s="463"/>
      <c r="R222" s="463"/>
      <c r="S222" s="463"/>
      <c r="T222" s="463"/>
      <c r="U222" s="463"/>
    </row>
    <row r="223" spans="3:21">
      <c r="C223" s="463"/>
      <c r="D223" s="463"/>
      <c r="E223" s="463"/>
      <c r="F223" s="463"/>
      <c r="G223" s="463"/>
      <c r="H223" s="463"/>
      <c r="I223" s="463"/>
      <c r="J223" s="463"/>
      <c r="K223" s="463"/>
      <c r="L223" s="463"/>
      <c r="M223" s="463"/>
      <c r="N223" s="463"/>
      <c r="O223" s="463"/>
      <c r="P223" s="463"/>
      <c r="Q223" s="463"/>
      <c r="R223" s="463"/>
      <c r="S223" s="463"/>
      <c r="T223" s="463"/>
      <c r="U223" s="463"/>
    </row>
    <row r="224" spans="3:21">
      <c r="C224" s="463"/>
      <c r="D224" s="463"/>
      <c r="E224" s="463"/>
      <c r="F224" s="463"/>
      <c r="G224" s="463"/>
      <c r="H224" s="463"/>
      <c r="I224" s="463"/>
      <c r="J224" s="463"/>
      <c r="K224" s="463"/>
      <c r="L224" s="463"/>
      <c r="M224" s="463"/>
      <c r="N224" s="463"/>
      <c r="O224" s="463"/>
      <c r="P224" s="463"/>
      <c r="Q224" s="463"/>
      <c r="R224" s="463"/>
      <c r="S224" s="463"/>
      <c r="T224" s="463"/>
      <c r="U224" s="463"/>
    </row>
    <row r="225" spans="3:21">
      <c r="C225" s="463"/>
      <c r="D225" s="463"/>
      <c r="E225" s="463"/>
      <c r="F225" s="463"/>
      <c r="G225" s="463"/>
      <c r="H225" s="463"/>
      <c r="I225" s="463"/>
      <c r="J225" s="463"/>
      <c r="K225" s="463"/>
      <c r="L225" s="463"/>
      <c r="M225" s="463"/>
      <c r="N225" s="463"/>
      <c r="O225" s="463"/>
      <c r="P225" s="463"/>
      <c r="Q225" s="463"/>
      <c r="R225" s="463"/>
      <c r="S225" s="463"/>
      <c r="T225" s="463"/>
      <c r="U225" s="463"/>
    </row>
    <row r="226" spans="3:21">
      <c r="C226" s="463"/>
      <c r="D226" s="463"/>
      <c r="E226" s="463"/>
      <c r="F226" s="463"/>
      <c r="G226" s="463"/>
      <c r="H226" s="463"/>
      <c r="I226" s="463"/>
      <c r="J226" s="463"/>
      <c r="K226" s="463"/>
      <c r="L226" s="463"/>
      <c r="M226" s="463"/>
      <c r="N226" s="463"/>
      <c r="O226" s="463"/>
      <c r="P226" s="463"/>
      <c r="Q226" s="463"/>
      <c r="R226" s="463"/>
      <c r="S226" s="463"/>
      <c r="T226" s="463"/>
      <c r="U226" s="463"/>
    </row>
    <row r="227" spans="3:21">
      <c r="C227" s="463"/>
      <c r="D227" s="463"/>
      <c r="E227" s="463"/>
      <c r="F227" s="463"/>
      <c r="G227" s="463"/>
      <c r="H227" s="463"/>
      <c r="I227" s="463"/>
      <c r="J227" s="463"/>
      <c r="K227" s="463"/>
      <c r="L227" s="463"/>
      <c r="M227" s="463"/>
      <c r="N227" s="463"/>
      <c r="O227" s="463"/>
      <c r="P227" s="463"/>
      <c r="Q227" s="463"/>
      <c r="R227" s="463"/>
      <c r="S227" s="463"/>
      <c r="T227" s="463"/>
      <c r="U227" s="463"/>
    </row>
    <row r="228" spans="3:21">
      <c r="C228" s="463"/>
      <c r="D228" s="463"/>
      <c r="E228" s="463"/>
      <c r="F228" s="463"/>
      <c r="G228" s="463"/>
      <c r="H228" s="463"/>
      <c r="I228" s="463"/>
      <c r="J228" s="463"/>
      <c r="K228" s="463"/>
      <c r="L228" s="463"/>
      <c r="M228" s="463"/>
      <c r="N228" s="463"/>
      <c r="O228" s="463"/>
      <c r="P228" s="463"/>
      <c r="Q228" s="463"/>
      <c r="R228" s="463"/>
      <c r="S228" s="463"/>
      <c r="T228" s="463"/>
      <c r="U228" s="463"/>
    </row>
    <row r="229" spans="3:21">
      <c r="C229" s="463"/>
      <c r="D229" s="463"/>
      <c r="E229" s="463"/>
      <c r="F229" s="463"/>
      <c r="G229" s="463"/>
      <c r="H229" s="463"/>
      <c r="I229" s="463"/>
      <c r="J229" s="463"/>
      <c r="K229" s="463"/>
      <c r="L229" s="463"/>
      <c r="M229" s="463"/>
      <c r="N229" s="463"/>
      <c r="O229" s="463"/>
      <c r="P229" s="463"/>
      <c r="Q229" s="463"/>
      <c r="R229" s="463"/>
      <c r="S229" s="463"/>
      <c r="T229" s="463"/>
      <c r="U229" s="463"/>
    </row>
    <row r="230" spans="3:21">
      <c r="C230" s="463"/>
      <c r="D230" s="463"/>
      <c r="E230" s="463"/>
      <c r="F230" s="463"/>
      <c r="G230" s="463"/>
      <c r="H230" s="463"/>
      <c r="I230" s="463"/>
      <c r="J230" s="463"/>
      <c r="K230" s="463"/>
      <c r="L230" s="463"/>
      <c r="M230" s="463"/>
      <c r="N230" s="463"/>
      <c r="O230" s="463"/>
      <c r="P230" s="463"/>
      <c r="Q230" s="463"/>
      <c r="R230" s="463"/>
      <c r="S230" s="463"/>
      <c r="T230" s="463"/>
      <c r="U230" s="463"/>
    </row>
    <row r="231" spans="3:21">
      <c r="C231" s="463"/>
      <c r="D231" s="463"/>
      <c r="E231" s="463"/>
      <c r="F231" s="463"/>
      <c r="G231" s="463"/>
      <c r="H231" s="463"/>
      <c r="I231" s="463"/>
      <c r="J231" s="463"/>
      <c r="K231" s="463"/>
      <c r="L231" s="463"/>
      <c r="M231" s="463"/>
      <c r="N231" s="463"/>
      <c r="O231" s="463"/>
      <c r="P231" s="463"/>
      <c r="Q231" s="463"/>
      <c r="R231" s="463"/>
      <c r="S231" s="463"/>
      <c r="T231" s="463"/>
      <c r="U231" s="463"/>
    </row>
    <row r="232" spans="3:21">
      <c r="C232" s="463"/>
      <c r="D232" s="463"/>
      <c r="E232" s="463"/>
      <c r="F232" s="463"/>
      <c r="G232" s="463"/>
      <c r="H232" s="463"/>
      <c r="I232" s="463"/>
      <c r="J232" s="463"/>
      <c r="K232" s="463"/>
      <c r="L232" s="463"/>
      <c r="M232" s="463"/>
      <c r="N232" s="463"/>
      <c r="O232" s="463"/>
      <c r="P232" s="463"/>
      <c r="Q232" s="463"/>
      <c r="R232" s="463"/>
      <c r="S232" s="463"/>
      <c r="T232" s="463"/>
      <c r="U232" s="463"/>
    </row>
    <row r="233" spans="3:21">
      <c r="C233" s="463"/>
      <c r="D233" s="463"/>
      <c r="E233" s="463"/>
      <c r="F233" s="463"/>
      <c r="G233" s="463"/>
      <c r="H233" s="463"/>
      <c r="I233" s="463"/>
      <c r="J233" s="463"/>
      <c r="K233" s="463"/>
      <c r="L233" s="463"/>
      <c r="M233" s="463"/>
      <c r="N233" s="463"/>
      <c r="O233" s="463"/>
      <c r="P233" s="463"/>
      <c r="Q233" s="463"/>
      <c r="R233" s="463"/>
      <c r="S233" s="463"/>
      <c r="T233" s="463"/>
      <c r="U233" s="463"/>
    </row>
    <row r="234" spans="3:21">
      <c r="C234" s="463"/>
      <c r="D234" s="463"/>
      <c r="E234" s="463"/>
      <c r="F234" s="463"/>
      <c r="G234" s="463"/>
      <c r="H234" s="463"/>
      <c r="I234" s="463"/>
      <c r="J234" s="463"/>
      <c r="K234" s="463"/>
      <c r="L234" s="463"/>
      <c r="M234" s="463"/>
      <c r="N234" s="463"/>
      <c r="O234" s="463"/>
      <c r="P234" s="463"/>
      <c r="Q234" s="463"/>
      <c r="R234" s="463"/>
      <c r="S234" s="463"/>
      <c r="T234" s="463"/>
      <c r="U234" s="463"/>
    </row>
    <row r="235" spans="3:21">
      <c r="C235" s="463"/>
      <c r="D235" s="463"/>
      <c r="E235" s="463"/>
      <c r="F235" s="463"/>
      <c r="G235" s="463"/>
      <c r="H235" s="463"/>
      <c r="I235" s="463"/>
      <c r="J235" s="463"/>
      <c r="K235" s="463"/>
      <c r="L235" s="463"/>
      <c r="M235" s="463"/>
      <c r="N235" s="463"/>
      <c r="O235" s="463"/>
      <c r="P235" s="463"/>
      <c r="Q235" s="463"/>
      <c r="R235" s="463"/>
      <c r="S235" s="463"/>
      <c r="T235" s="463"/>
      <c r="U235" s="463"/>
    </row>
    <row r="236" spans="3:21">
      <c r="C236" s="463"/>
      <c r="D236" s="463"/>
      <c r="E236" s="463"/>
      <c r="F236" s="463"/>
      <c r="G236" s="463"/>
      <c r="H236" s="463"/>
      <c r="I236" s="463"/>
      <c r="J236" s="463"/>
      <c r="K236" s="463"/>
      <c r="L236" s="463"/>
      <c r="M236" s="463"/>
      <c r="N236" s="463"/>
      <c r="O236" s="463"/>
      <c r="P236" s="463"/>
      <c r="Q236" s="463"/>
      <c r="R236" s="463"/>
      <c r="S236" s="463"/>
      <c r="T236" s="463"/>
      <c r="U236" s="463"/>
    </row>
    <row r="237" spans="3:21">
      <c r="C237" s="463"/>
      <c r="D237" s="463"/>
      <c r="E237" s="463"/>
      <c r="F237" s="463"/>
      <c r="G237" s="463"/>
      <c r="H237" s="463"/>
      <c r="I237" s="463"/>
      <c r="J237" s="463"/>
      <c r="K237" s="463"/>
      <c r="L237" s="463"/>
      <c r="M237" s="463"/>
      <c r="N237" s="463"/>
      <c r="O237" s="463"/>
      <c r="P237" s="463"/>
      <c r="Q237" s="463"/>
      <c r="R237" s="463"/>
      <c r="S237" s="463"/>
      <c r="T237" s="463"/>
      <c r="U237" s="463"/>
    </row>
    <row r="238" spans="3:21">
      <c r="C238" s="463"/>
      <c r="D238" s="463"/>
      <c r="E238" s="463"/>
      <c r="F238" s="463"/>
      <c r="G238" s="463"/>
      <c r="H238" s="463"/>
      <c r="I238" s="463"/>
      <c r="J238" s="463"/>
      <c r="K238" s="463"/>
      <c r="L238" s="463"/>
      <c r="M238" s="463"/>
      <c r="N238" s="463"/>
      <c r="O238" s="463"/>
      <c r="P238" s="463"/>
      <c r="Q238" s="463"/>
      <c r="R238" s="463"/>
      <c r="S238" s="463"/>
      <c r="T238" s="463"/>
      <c r="U238" s="463"/>
    </row>
    <row r="239" spans="3:21">
      <c r="C239" s="463"/>
      <c r="D239" s="463"/>
      <c r="E239" s="463"/>
      <c r="F239" s="463"/>
      <c r="G239" s="463"/>
      <c r="H239" s="463"/>
      <c r="I239" s="463"/>
      <c r="J239" s="463"/>
      <c r="K239" s="463"/>
      <c r="L239" s="463"/>
      <c r="M239" s="463"/>
      <c r="N239" s="463"/>
      <c r="O239" s="463"/>
      <c r="P239" s="463"/>
      <c r="Q239" s="463"/>
      <c r="R239" s="463"/>
      <c r="S239" s="463"/>
      <c r="T239" s="463"/>
      <c r="U239" s="463"/>
    </row>
    <row r="240" spans="3:21">
      <c r="C240" s="463"/>
      <c r="D240" s="463"/>
      <c r="E240" s="463"/>
      <c r="F240" s="463"/>
      <c r="G240" s="463"/>
      <c r="H240" s="463"/>
      <c r="I240" s="463"/>
      <c r="J240" s="463"/>
      <c r="K240" s="463"/>
      <c r="L240" s="463"/>
      <c r="M240" s="463"/>
      <c r="N240" s="463"/>
      <c r="O240" s="463"/>
      <c r="P240" s="463"/>
      <c r="Q240" s="463"/>
      <c r="R240" s="463"/>
      <c r="S240" s="463"/>
      <c r="T240" s="463"/>
      <c r="U240" s="463"/>
    </row>
    <row r="241" spans="3:21">
      <c r="C241" s="463"/>
      <c r="D241" s="463"/>
      <c r="E241" s="463"/>
      <c r="F241" s="463"/>
      <c r="G241" s="463"/>
      <c r="H241" s="463"/>
      <c r="I241" s="463"/>
      <c r="J241" s="463"/>
      <c r="K241" s="463"/>
      <c r="L241" s="463"/>
      <c r="M241" s="463"/>
      <c r="N241" s="463"/>
      <c r="O241" s="463"/>
      <c r="P241" s="463"/>
      <c r="Q241" s="463"/>
      <c r="R241" s="463"/>
      <c r="S241" s="463"/>
      <c r="T241" s="463"/>
      <c r="U241" s="463"/>
    </row>
    <row r="242" spans="3:21">
      <c r="C242" s="463"/>
      <c r="D242" s="463"/>
      <c r="E242" s="463"/>
      <c r="F242" s="463"/>
      <c r="G242" s="463"/>
      <c r="H242" s="463"/>
      <c r="I242" s="463"/>
      <c r="J242" s="463"/>
      <c r="K242" s="463"/>
      <c r="L242" s="463"/>
      <c r="M242" s="463"/>
      <c r="N242" s="463"/>
      <c r="O242" s="463"/>
      <c r="P242" s="463"/>
      <c r="Q242" s="463"/>
      <c r="R242" s="463"/>
      <c r="S242" s="463"/>
      <c r="T242" s="463"/>
      <c r="U242" s="463"/>
    </row>
    <row r="243" spans="3:21">
      <c r="C243" s="463"/>
      <c r="D243" s="463"/>
      <c r="E243" s="463"/>
      <c r="F243" s="463"/>
      <c r="G243" s="463"/>
      <c r="H243" s="463"/>
      <c r="I243" s="463"/>
      <c r="J243" s="463"/>
      <c r="K243" s="463"/>
      <c r="L243" s="463"/>
      <c r="M243" s="463"/>
      <c r="N243" s="463"/>
      <c r="O243" s="463"/>
      <c r="P243" s="463"/>
      <c r="Q243" s="463"/>
      <c r="R243" s="463"/>
      <c r="S243" s="463"/>
      <c r="T243" s="463"/>
      <c r="U243" s="463"/>
    </row>
    <row r="244" spans="3:21">
      <c r="C244" s="463"/>
      <c r="D244" s="463"/>
      <c r="E244" s="463"/>
      <c r="F244" s="463"/>
      <c r="G244" s="463"/>
      <c r="H244" s="463"/>
      <c r="I244" s="463"/>
      <c r="J244" s="463"/>
      <c r="K244" s="463"/>
      <c r="L244" s="463"/>
      <c r="M244" s="463"/>
      <c r="N244" s="463"/>
      <c r="O244" s="463"/>
      <c r="P244" s="463"/>
      <c r="Q244" s="463"/>
      <c r="R244" s="463"/>
      <c r="S244" s="463"/>
      <c r="T244" s="463"/>
      <c r="U244" s="463"/>
    </row>
    <row r="245" spans="3:21">
      <c r="C245" s="463"/>
      <c r="D245" s="463"/>
      <c r="E245" s="463"/>
      <c r="F245" s="463"/>
      <c r="G245" s="463"/>
      <c r="H245" s="463"/>
      <c r="I245" s="463"/>
      <c r="J245" s="463"/>
      <c r="K245" s="463"/>
      <c r="L245" s="463"/>
      <c r="M245" s="463"/>
      <c r="N245" s="463"/>
      <c r="O245" s="463"/>
      <c r="P245" s="463"/>
      <c r="Q245" s="463"/>
      <c r="R245" s="463"/>
      <c r="S245" s="463"/>
      <c r="T245" s="463"/>
      <c r="U245" s="463"/>
    </row>
    <row r="246" spans="3:21">
      <c r="C246" s="463"/>
      <c r="D246" s="463"/>
      <c r="E246" s="463"/>
      <c r="F246" s="463"/>
      <c r="G246" s="463"/>
      <c r="H246" s="463"/>
      <c r="I246" s="463"/>
      <c r="J246" s="463"/>
      <c r="K246" s="463"/>
      <c r="L246" s="463"/>
      <c r="M246" s="463"/>
      <c r="N246" s="463"/>
      <c r="O246" s="463"/>
      <c r="P246" s="463"/>
      <c r="Q246" s="463"/>
      <c r="R246" s="463"/>
      <c r="S246" s="463"/>
      <c r="T246" s="463"/>
      <c r="U246" s="463"/>
    </row>
    <row r="247" spans="3:21">
      <c r="C247" s="463"/>
      <c r="D247" s="463"/>
      <c r="E247" s="463"/>
      <c r="F247" s="463"/>
      <c r="G247" s="463"/>
      <c r="H247" s="463"/>
      <c r="I247" s="463"/>
      <c r="J247" s="463"/>
      <c r="K247" s="463"/>
      <c r="L247" s="463"/>
      <c r="M247" s="463"/>
      <c r="N247" s="463"/>
      <c r="O247" s="463"/>
      <c r="P247" s="463"/>
      <c r="Q247" s="463"/>
      <c r="R247" s="463"/>
      <c r="S247" s="463"/>
      <c r="T247" s="463"/>
      <c r="U247" s="463"/>
    </row>
    <row r="248" spans="3:21">
      <c r="C248" s="463"/>
      <c r="D248" s="463"/>
      <c r="E248" s="463"/>
      <c r="F248" s="463"/>
      <c r="G248" s="463"/>
      <c r="H248" s="463"/>
      <c r="I248" s="463"/>
      <c r="J248" s="463"/>
      <c r="K248" s="463"/>
      <c r="L248" s="463"/>
      <c r="M248" s="463"/>
      <c r="N248" s="463"/>
      <c r="O248" s="463"/>
      <c r="P248" s="463"/>
      <c r="Q248" s="463"/>
      <c r="R248" s="463"/>
      <c r="S248" s="463"/>
      <c r="T248" s="463"/>
      <c r="U248" s="463"/>
    </row>
    <row r="249" spans="3:21">
      <c r="C249" s="463"/>
      <c r="D249" s="463"/>
      <c r="E249" s="463"/>
      <c r="F249" s="463"/>
      <c r="G249" s="463"/>
      <c r="H249" s="463"/>
      <c r="I249" s="463"/>
      <c r="J249" s="463"/>
      <c r="K249" s="463"/>
      <c r="L249" s="463"/>
      <c r="M249" s="463"/>
      <c r="N249" s="463"/>
      <c r="O249" s="463"/>
      <c r="P249" s="463"/>
      <c r="Q249" s="463"/>
      <c r="R249" s="463"/>
      <c r="S249" s="463"/>
      <c r="T249" s="463"/>
      <c r="U249" s="463"/>
    </row>
    <row r="250" spans="3:21">
      <c r="C250" s="463"/>
      <c r="D250" s="463"/>
      <c r="E250" s="463"/>
      <c r="F250" s="463"/>
      <c r="G250" s="463"/>
      <c r="H250" s="463"/>
      <c r="I250" s="463"/>
      <c r="J250" s="463"/>
      <c r="K250" s="463"/>
      <c r="L250" s="463"/>
      <c r="M250" s="463"/>
      <c r="N250" s="463"/>
      <c r="O250" s="463"/>
      <c r="P250" s="463"/>
      <c r="Q250" s="463"/>
      <c r="R250" s="463"/>
      <c r="S250" s="463"/>
      <c r="T250" s="463"/>
      <c r="U250" s="463"/>
    </row>
    <row r="251" spans="3:21">
      <c r="C251" s="463"/>
      <c r="D251" s="463"/>
      <c r="E251" s="463"/>
      <c r="F251" s="463"/>
      <c r="G251" s="463"/>
      <c r="H251" s="463"/>
      <c r="I251" s="463"/>
      <c r="J251" s="463"/>
      <c r="K251" s="463"/>
      <c r="L251" s="463"/>
      <c r="M251" s="463"/>
      <c r="N251" s="463"/>
      <c r="O251" s="463"/>
      <c r="P251" s="463"/>
      <c r="Q251" s="463"/>
      <c r="R251" s="463"/>
      <c r="S251" s="463"/>
      <c r="T251" s="463"/>
      <c r="U251" s="463"/>
    </row>
    <row r="252" spans="3:21">
      <c r="C252" s="463"/>
      <c r="D252" s="463"/>
      <c r="E252" s="463"/>
      <c r="F252" s="463"/>
      <c r="G252" s="463"/>
      <c r="H252" s="463"/>
      <c r="I252" s="463"/>
      <c r="J252" s="463"/>
      <c r="K252" s="463"/>
      <c r="L252" s="463"/>
      <c r="M252" s="463"/>
      <c r="N252" s="463"/>
      <c r="O252" s="463"/>
      <c r="P252" s="463"/>
      <c r="Q252" s="463"/>
      <c r="R252" s="463"/>
      <c r="S252" s="463"/>
      <c r="T252" s="463"/>
      <c r="U252" s="463"/>
    </row>
    <row r="253" spans="3:21">
      <c r="C253" s="463"/>
      <c r="D253" s="463"/>
      <c r="E253" s="463"/>
      <c r="F253" s="463"/>
      <c r="G253" s="463"/>
      <c r="H253" s="463"/>
      <c r="I253" s="463"/>
      <c r="J253" s="463"/>
      <c r="K253" s="463"/>
      <c r="L253" s="463"/>
      <c r="M253" s="463"/>
      <c r="N253" s="463"/>
      <c r="O253" s="463"/>
      <c r="P253" s="463"/>
      <c r="Q253" s="463"/>
      <c r="R253" s="463"/>
      <c r="S253" s="463"/>
      <c r="T253" s="463"/>
      <c r="U253" s="463"/>
    </row>
    <row r="254" spans="3:21">
      <c r="C254" s="463"/>
      <c r="D254" s="463"/>
      <c r="E254" s="463"/>
      <c r="F254" s="463"/>
      <c r="G254" s="463"/>
      <c r="H254" s="463"/>
      <c r="I254" s="463"/>
      <c r="J254" s="463"/>
      <c r="K254" s="463"/>
      <c r="L254" s="463"/>
      <c r="M254" s="463"/>
      <c r="N254" s="463"/>
      <c r="O254" s="463"/>
      <c r="P254" s="463"/>
      <c r="Q254" s="463"/>
      <c r="R254" s="463"/>
      <c r="S254" s="463"/>
      <c r="T254" s="463"/>
      <c r="U254" s="463"/>
    </row>
    <row r="255" spans="3:21">
      <c r="C255" s="463"/>
      <c r="D255" s="463"/>
      <c r="E255" s="463"/>
      <c r="F255" s="463"/>
      <c r="G255" s="463"/>
      <c r="H255" s="463"/>
      <c r="I255" s="463"/>
      <c r="J255" s="463"/>
      <c r="K255" s="463"/>
      <c r="L255" s="463"/>
      <c r="M255" s="463"/>
      <c r="N255" s="463"/>
      <c r="O255" s="463"/>
      <c r="P255" s="463"/>
      <c r="Q255" s="463"/>
      <c r="R255" s="463"/>
      <c r="S255" s="463"/>
      <c r="T255" s="463"/>
      <c r="U255" s="463"/>
    </row>
    <row r="256" spans="3:21">
      <c r="C256" s="463"/>
      <c r="D256" s="463"/>
      <c r="E256" s="463"/>
      <c r="F256" s="463"/>
      <c r="G256" s="463"/>
      <c r="H256" s="463"/>
      <c r="I256" s="463"/>
      <c r="J256" s="463"/>
      <c r="K256" s="463"/>
      <c r="L256" s="463"/>
      <c r="M256" s="463"/>
      <c r="N256" s="463"/>
      <c r="O256" s="463"/>
      <c r="P256" s="463"/>
      <c r="Q256" s="463"/>
      <c r="R256" s="463"/>
      <c r="S256" s="463"/>
      <c r="T256" s="463"/>
      <c r="U256" s="463"/>
    </row>
    <row r="257" spans="3:21">
      <c r="C257" s="463"/>
      <c r="D257" s="463"/>
      <c r="E257" s="463"/>
      <c r="F257" s="463"/>
      <c r="G257" s="463"/>
      <c r="H257" s="463"/>
      <c r="I257" s="463"/>
      <c r="J257" s="463"/>
      <c r="K257" s="463"/>
      <c r="L257" s="463"/>
      <c r="M257" s="463"/>
      <c r="N257" s="463"/>
      <c r="O257" s="463"/>
      <c r="P257" s="463"/>
      <c r="Q257" s="463"/>
      <c r="R257" s="463"/>
      <c r="S257" s="463"/>
      <c r="T257" s="463"/>
      <c r="U257" s="463"/>
    </row>
    <row r="258" spans="3:21">
      <c r="C258" s="463"/>
      <c r="D258" s="463"/>
      <c r="E258" s="463"/>
      <c r="F258" s="463"/>
      <c r="G258" s="463"/>
      <c r="H258" s="463"/>
      <c r="I258" s="463"/>
      <c r="J258" s="463"/>
      <c r="K258" s="463"/>
      <c r="L258" s="463"/>
      <c r="M258" s="463"/>
      <c r="N258" s="463"/>
      <c r="O258" s="463"/>
      <c r="P258" s="463"/>
      <c r="Q258" s="463"/>
      <c r="R258" s="463"/>
      <c r="S258" s="463"/>
      <c r="T258" s="463"/>
      <c r="U258" s="463"/>
    </row>
    <row r="259" spans="3:21">
      <c r="C259" s="463"/>
      <c r="D259" s="463"/>
      <c r="E259" s="463"/>
      <c r="F259" s="463"/>
      <c r="G259" s="463"/>
      <c r="H259" s="463"/>
      <c r="I259" s="463"/>
      <c r="J259" s="463"/>
      <c r="K259" s="463"/>
      <c r="L259" s="463"/>
      <c r="M259" s="463"/>
      <c r="N259" s="463"/>
      <c r="O259" s="463"/>
      <c r="P259" s="463"/>
      <c r="Q259" s="463"/>
      <c r="R259" s="463"/>
      <c r="S259" s="463"/>
      <c r="T259" s="463"/>
      <c r="U259" s="463"/>
    </row>
    <row r="260" spans="3:21">
      <c r="C260" s="463"/>
      <c r="D260" s="463"/>
      <c r="E260" s="463"/>
      <c r="F260" s="463"/>
      <c r="G260" s="463"/>
      <c r="H260" s="463"/>
      <c r="I260" s="463"/>
      <c r="J260" s="463"/>
      <c r="K260" s="463"/>
      <c r="L260" s="463"/>
      <c r="M260" s="463"/>
      <c r="N260" s="463"/>
      <c r="O260" s="463"/>
      <c r="P260" s="463"/>
      <c r="Q260" s="463"/>
      <c r="R260" s="463"/>
      <c r="S260" s="463"/>
      <c r="T260" s="463"/>
      <c r="U260" s="463"/>
    </row>
    <row r="261" spans="3:21">
      <c r="C261" s="463"/>
      <c r="D261" s="463"/>
      <c r="E261" s="463"/>
      <c r="F261" s="463"/>
      <c r="G261" s="463"/>
      <c r="H261" s="463"/>
      <c r="I261" s="463"/>
      <c r="J261" s="463"/>
      <c r="K261" s="463"/>
      <c r="L261" s="463"/>
      <c r="M261" s="463"/>
      <c r="N261" s="463"/>
      <c r="O261" s="463"/>
      <c r="P261" s="463"/>
      <c r="Q261" s="463"/>
      <c r="R261" s="463"/>
      <c r="S261" s="463"/>
      <c r="T261" s="463"/>
      <c r="U261" s="463"/>
    </row>
    <row r="262" spans="3:21">
      <c r="C262" s="463"/>
      <c r="D262" s="463"/>
      <c r="E262" s="463"/>
      <c r="F262" s="463"/>
      <c r="G262" s="463"/>
      <c r="H262" s="463"/>
      <c r="I262" s="463"/>
      <c r="J262" s="463"/>
      <c r="K262" s="463"/>
      <c r="L262" s="463"/>
      <c r="M262" s="463"/>
      <c r="N262" s="463"/>
      <c r="O262" s="463"/>
      <c r="P262" s="463"/>
      <c r="Q262" s="463"/>
      <c r="R262" s="463"/>
      <c r="S262" s="463"/>
      <c r="T262" s="463"/>
      <c r="U262" s="463"/>
    </row>
    <row r="263" spans="3:21">
      <c r="C263" s="463"/>
      <c r="D263" s="463"/>
      <c r="E263" s="463"/>
      <c r="F263" s="463"/>
      <c r="G263" s="463"/>
      <c r="H263" s="463"/>
      <c r="I263" s="463"/>
      <c r="J263" s="463"/>
      <c r="K263" s="463"/>
      <c r="L263" s="463"/>
      <c r="M263" s="463"/>
      <c r="N263" s="463"/>
      <c r="O263" s="463"/>
      <c r="P263" s="463"/>
      <c r="Q263" s="463"/>
      <c r="R263" s="463"/>
      <c r="S263" s="463"/>
      <c r="T263" s="463"/>
      <c r="U263" s="463"/>
    </row>
    <row r="264" spans="3:21">
      <c r="C264" s="463"/>
      <c r="D264" s="463"/>
      <c r="E264" s="463"/>
      <c r="F264" s="463"/>
      <c r="G264" s="463"/>
      <c r="H264" s="463"/>
      <c r="I264" s="463"/>
      <c r="J264" s="463"/>
      <c r="K264" s="463"/>
      <c r="L264" s="463"/>
      <c r="M264" s="463"/>
      <c r="N264" s="463"/>
      <c r="O264" s="463"/>
      <c r="P264" s="463"/>
      <c r="Q264" s="463"/>
      <c r="R264" s="463"/>
      <c r="S264" s="463"/>
      <c r="T264" s="463"/>
      <c r="U264" s="463"/>
    </row>
    <row r="265" spans="3:21">
      <c r="C265" s="463"/>
      <c r="D265" s="463"/>
      <c r="E265" s="463"/>
      <c r="F265" s="463"/>
      <c r="G265" s="463"/>
      <c r="H265" s="463"/>
      <c r="I265" s="463"/>
      <c r="J265" s="463"/>
      <c r="K265" s="463"/>
      <c r="L265" s="463"/>
      <c r="M265" s="463"/>
      <c r="N265" s="463"/>
      <c r="O265" s="463"/>
      <c r="P265" s="463"/>
      <c r="Q265" s="463"/>
      <c r="R265" s="463"/>
      <c r="S265" s="463"/>
      <c r="T265" s="463"/>
      <c r="U265" s="463"/>
    </row>
    <row r="266" spans="3:21">
      <c r="C266" s="463"/>
      <c r="D266" s="463"/>
      <c r="E266" s="463"/>
      <c r="F266" s="463"/>
      <c r="G266" s="463"/>
      <c r="H266" s="463"/>
      <c r="I266" s="463"/>
      <c r="J266" s="463"/>
      <c r="K266" s="463"/>
      <c r="L266" s="463"/>
      <c r="M266" s="463"/>
      <c r="N266" s="463"/>
      <c r="O266" s="463"/>
      <c r="P266" s="463"/>
      <c r="Q266" s="463"/>
      <c r="R266" s="463"/>
      <c r="S266" s="463"/>
      <c r="T266" s="463"/>
      <c r="U266" s="463"/>
    </row>
    <row r="267" spans="3:21">
      <c r="C267" s="463"/>
      <c r="D267" s="463"/>
      <c r="E267" s="463"/>
      <c r="F267" s="463"/>
      <c r="G267" s="463"/>
      <c r="H267" s="463"/>
      <c r="I267" s="463"/>
      <c r="J267" s="463"/>
      <c r="K267" s="463"/>
      <c r="L267" s="463"/>
      <c r="M267" s="463"/>
      <c r="N267" s="463"/>
      <c r="O267" s="463"/>
      <c r="P267" s="463"/>
      <c r="Q267" s="463"/>
      <c r="R267" s="463"/>
      <c r="S267" s="463"/>
      <c r="T267" s="463"/>
      <c r="U267" s="463"/>
    </row>
    <row r="268" spans="3:21">
      <c r="C268" s="463"/>
      <c r="D268" s="463"/>
      <c r="E268" s="463"/>
      <c r="F268" s="463"/>
      <c r="G268" s="463"/>
      <c r="H268" s="463"/>
      <c r="I268" s="463"/>
      <c r="J268" s="463"/>
      <c r="K268" s="463"/>
      <c r="L268" s="463"/>
      <c r="M268" s="463"/>
      <c r="N268" s="463"/>
      <c r="O268" s="463"/>
      <c r="P268" s="463"/>
      <c r="Q268" s="463"/>
      <c r="R268" s="463"/>
      <c r="S268" s="463"/>
      <c r="T268" s="463"/>
      <c r="U268" s="463"/>
    </row>
    <row r="269" spans="3:21">
      <c r="C269" s="463"/>
      <c r="D269" s="463"/>
      <c r="E269" s="463"/>
      <c r="F269" s="463"/>
      <c r="G269" s="463"/>
      <c r="H269" s="463"/>
      <c r="I269" s="463"/>
      <c r="J269" s="463"/>
      <c r="K269" s="463"/>
      <c r="L269" s="463"/>
      <c r="M269" s="463"/>
      <c r="N269" s="463"/>
      <c r="O269" s="463"/>
      <c r="P269" s="463"/>
      <c r="Q269" s="463"/>
      <c r="R269" s="463"/>
      <c r="S269" s="463"/>
      <c r="T269" s="463"/>
      <c r="U269" s="463"/>
    </row>
    <row r="270" spans="3:21">
      <c r="C270" s="463"/>
      <c r="D270" s="463"/>
      <c r="E270" s="463"/>
      <c r="F270" s="463"/>
      <c r="G270" s="463"/>
      <c r="H270" s="463"/>
      <c r="I270" s="463"/>
      <c r="J270" s="463"/>
      <c r="K270" s="463"/>
      <c r="L270" s="463"/>
      <c r="M270" s="463"/>
      <c r="N270" s="463"/>
      <c r="O270" s="463"/>
      <c r="P270" s="463"/>
      <c r="Q270" s="463"/>
      <c r="R270" s="463"/>
      <c r="S270" s="463"/>
      <c r="T270" s="463"/>
      <c r="U270" s="463"/>
    </row>
    <row r="271" spans="3:21">
      <c r="C271" s="463"/>
      <c r="D271" s="463"/>
      <c r="E271" s="463"/>
      <c r="F271" s="463"/>
      <c r="G271" s="463"/>
      <c r="H271" s="463"/>
      <c r="I271" s="463"/>
      <c r="J271" s="463"/>
      <c r="K271" s="463"/>
      <c r="L271" s="463"/>
      <c r="M271" s="463"/>
      <c r="N271" s="463"/>
      <c r="O271" s="463"/>
      <c r="P271" s="463"/>
      <c r="Q271" s="463"/>
      <c r="R271" s="463"/>
      <c r="S271" s="463"/>
      <c r="T271" s="463"/>
      <c r="U271" s="463"/>
    </row>
    <row r="272" spans="3:21">
      <c r="C272" s="463"/>
      <c r="D272" s="463"/>
      <c r="E272" s="463"/>
      <c r="F272" s="463"/>
      <c r="G272" s="463"/>
      <c r="H272" s="463"/>
      <c r="I272" s="463"/>
      <c r="J272" s="463"/>
      <c r="K272" s="463"/>
      <c r="L272" s="463"/>
      <c r="M272" s="463"/>
      <c r="N272" s="463"/>
      <c r="O272" s="463"/>
      <c r="P272" s="463"/>
      <c r="Q272" s="463"/>
      <c r="R272" s="463"/>
      <c r="S272" s="463"/>
      <c r="T272" s="463"/>
      <c r="U272" s="463"/>
    </row>
    <row r="273" spans="3:21">
      <c r="C273" s="463"/>
      <c r="D273" s="463"/>
      <c r="E273" s="463"/>
      <c r="F273" s="463"/>
      <c r="G273" s="463"/>
      <c r="H273" s="463"/>
      <c r="I273" s="463"/>
      <c r="J273" s="463"/>
      <c r="K273" s="463"/>
      <c r="L273" s="463"/>
      <c r="M273" s="463"/>
      <c r="N273" s="463"/>
      <c r="O273" s="463"/>
      <c r="P273" s="463"/>
      <c r="Q273" s="463"/>
      <c r="R273" s="463"/>
      <c r="S273" s="463"/>
      <c r="T273" s="463"/>
      <c r="U273" s="463"/>
    </row>
    <row r="274" spans="3:21">
      <c r="C274" s="463"/>
      <c r="D274" s="463"/>
      <c r="E274" s="463"/>
      <c r="F274" s="463"/>
      <c r="G274" s="463"/>
      <c r="H274" s="463"/>
      <c r="I274" s="463"/>
      <c r="J274" s="463"/>
      <c r="K274" s="463"/>
      <c r="L274" s="463"/>
      <c r="M274" s="463"/>
      <c r="N274" s="463"/>
      <c r="O274" s="463"/>
      <c r="P274" s="463"/>
      <c r="Q274" s="463"/>
      <c r="R274" s="463"/>
      <c r="S274" s="463"/>
      <c r="T274" s="463"/>
      <c r="U274" s="463"/>
    </row>
    <row r="275" spans="3:21">
      <c r="C275" s="463"/>
      <c r="D275" s="463"/>
      <c r="E275" s="463"/>
      <c r="F275" s="463"/>
      <c r="G275" s="463"/>
      <c r="H275" s="463"/>
      <c r="I275" s="463"/>
      <c r="J275" s="463"/>
      <c r="K275" s="463"/>
      <c r="L275" s="463"/>
      <c r="M275" s="463"/>
      <c r="N275" s="463"/>
      <c r="O275" s="463"/>
      <c r="P275" s="463"/>
      <c r="Q275" s="463"/>
      <c r="R275" s="463"/>
      <c r="S275" s="463"/>
      <c r="T275" s="463"/>
      <c r="U275" s="463"/>
    </row>
    <row r="276" spans="3:21">
      <c r="C276" s="463"/>
      <c r="D276" s="463"/>
      <c r="E276" s="463"/>
      <c r="F276" s="463"/>
      <c r="G276" s="463"/>
      <c r="H276" s="463"/>
      <c r="I276" s="463"/>
      <c r="J276" s="463"/>
      <c r="K276" s="463"/>
      <c r="L276" s="463"/>
      <c r="M276" s="463"/>
      <c r="N276" s="463"/>
      <c r="O276" s="463"/>
      <c r="P276" s="463"/>
      <c r="Q276" s="463"/>
      <c r="R276" s="463"/>
      <c r="S276" s="463"/>
      <c r="T276" s="463"/>
      <c r="U276" s="463"/>
    </row>
    <row r="277" spans="3:21">
      <c r="C277" s="463"/>
      <c r="D277" s="463"/>
      <c r="E277" s="463"/>
      <c r="F277" s="463"/>
      <c r="G277" s="463"/>
      <c r="H277" s="463"/>
      <c r="I277" s="463"/>
      <c r="J277" s="463"/>
      <c r="K277" s="463"/>
      <c r="L277" s="463"/>
      <c r="M277" s="463"/>
      <c r="N277" s="463"/>
      <c r="O277" s="463"/>
      <c r="P277" s="463"/>
      <c r="Q277" s="463"/>
      <c r="R277" s="463"/>
      <c r="S277" s="463"/>
      <c r="T277" s="463"/>
      <c r="U277" s="463"/>
    </row>
    <row r="278" spans="3:21">
      <c r="C278" s="463"/>
      <c r="D278" s="463"/>
      <c r="E278" s="463"/>
      <c r="F278" s="463"/>
      <c r="G278" s="463"/>
      <c r="H278" s="463"/>
      <c r="I278" s="463"/>
      <c r="J278" s="463"/>
      <c r="K278" s="463"/>
      <c r="L278" s="463"/>
      <c r="M278" s="463"/>
      <c r="N278" s="463"/>
      <c r="O278" s="463"/>
      <c r="P278" s="463"/>
      <c r="Q278" s="463"/>
      <c r="R278" s="463"/>
      <c r="S278" s="463"/>
      <c r="T278" s="463"/>
      <c r="U278" s="463"/>
    </row>
    <row r="279" spans="3:21">
      <c r="C279" s="463"/>
      <c r="D279" s="463"/>
      <c r="E279" s="463"/>
      <c r="F279" s="463"/>
      <c r="G279" s="463"/>
      <c r="H279" s="463"/>
      <c r="I279" s="463"/>
      <c r="J279" s="463"/>
      <c r="K279" s="463"/>
      <c r="L279" s="463"/>
      <c r="M279" s="463"/>
      <c r="N279" s="463"/>
      <c r="O279" s="463"/>
      <c r="P279" s="463"/>
      <c r="Q279" s="463"/>
      <c r="R279" s="463"/>
      <c r="S279" s="463"/>
      <c r="T279" s="463"/>
      <c r="U279" s="463"/>
    </row>
    <row r="280" spans="3:21">
      <c r="C280" s="463"/>
      <c r="D280" s="463"/>
      <c r="E280" s="463"/>
      <c r="F280" s="463"/>
      <c r="G280" s="463"/>
      <c r="H280" s="463"/>
      <c r="I280" s="463"/>
      <c r="J280" s="463"/>
      <c r="K280" s="463"/>
      <c r="L280" s="463"/>
      <c r="M280" s="463"/>
      <c r="N280" s="463"/>
      <c r="O280" s="463"/>
      <c r="P280" s="463"/>
      <c r="Q280" s="463"/>
      <c r="R280" s="463"/>
      <c r="S280" s="463"/>
      <c r="T280" s="463"/>
      <c r="U280" s="463"/>
    </row>
    <row r="281" spans="3:21">
      <c r="C281" s="463"/>
      <c r="D281" s="463"/>
      <c r="E281" s="463"/>
      <c r="F281" s="463"/>
      <c r="G281" s="463"/>
      <c r="H281" s="463"/>
      <c r="I281" s="463"/>
      <c r="J281" s="463"/>
      <c r="K281" s="463"/>
      <c r="L281" s="463"/>
      <c r="M281" s="463"/>
      <c r="N281" s="463"/>
      <c r="O281" s="463"/>
      <c r="P281" s="463"/>
      <c r="Q281" s="463"/>
      <c r="R281" s="463"/>
      <c r="S281" s="463"/>
      <c r="T281" s="463"/>
      <c r="U281" s="463"/>
    </row>
    <row r="282" spans="3:21">
      <c r="C282" s="463"/>
      <c r="D282" s="463"/>
      <c r="E282" s="463"/>
      <c r="F282" s="463"/>
      <c r="G282" s="463"/>
      <c r="H282" s="463"/>
      <c r="I282" s="463"/>
      <c r="J282" s="463"/>
      <c r="K282" s="463"/>
      <c r="L282" s="463"/>
      <c r="M282" s="463"/>
      <c r="N282" s="463"/>
      <c r="O282" s="463"/>
      <c r="P282" s="463"/>
      <c r="Q282" s="463"/>
      <c r="R282" s="463"/>
      <c r="S282" s="463"/>
      <c r="T282" s="463"/>
      <c r="U282" s="463"/>
    </row>
    <row r="283" spans="3:21">
      <c r="C283" s="463"/>
      <c r="D283" s="463"/>
      <c r="E283" s="463"/>
      <c r="F283" s="463"/>
      <c r="G283" s="463"/>
      <c r="H283" s="463"/>
      <c r="I283" s="463"/>
      <c r="J283" s="463"/>
      <c r="K283" s="463"/>
      <c r="L283" s="463"/>
      <c r="M283" s="463"/>
      <c r="N283" s="463"/>
      <c r="O283" s="463"/>
      <c r="P283" s="463"/>
      <c r="Q283" s="463"/>
      <c r="R283" s="463"/>
      <c r="S283" s="463"/>
      <c r="T283" s="463"/>
      <c r="U283" s="463"/>
    </row>
    <row r="284" spans="3:21">
      <c r="C284" s="463"/>
      <c r="D284" s="463"/>
      <c r="E284" s="463"/>
      <c r="F284" s="463"/>
      <c r="G284" s="463"/>
      <c r="H284" s="463"/>
      <c r="I284" s="463"/>
      <c r="J284" s="463"/>
      <c r="K284" s="463"/>
      <c r="L284" s="463"/>
      <c r="M284" s="463"/>
      <c r="N284" s="463"/>
      <c r="O284" s="463"/>
      <c r="P284" s="463"/>
      <c r="Q284" s="463"/>
      <c r="R284" s="463"/>
      <c r="S284" s="463"/>
      <c r="T284" s="463"/>
      <c r="U284" s="463"/>
    </row>
    <row r="285" spans="3:21">
      <c r="C285" s="463"/>
      <c r="D285" s="463"/>
      <c r="E285" s="463"/>
      <c r="F285" s="463"/>
      <c r="G285" s="463"/>
      <c r="H285" s="463"/>
      <c r="I285" s="463"/>
      <c r="J285" s="463"/>
      <c r="K285" s="463"/>
      <c r="L285" s="463"/>
      <c r="M285" s="463"/>
      <c r="N285" s="463"/>
      <c r="O285" s="463"/>
      <c r="P285" s="463"/>
      <c r="Q285" s="463"/>
      <c r="R285" s="463"/>
      <c r="S285" s="463"/>
      <c r="T285" s="463"/>
      <c r="U285" s="463"/>
    </row>
    <row r="286" spans="3:21">
      <c r="C286" s="463"/>
      <c r="D286" s="463"/>
      <c r="E286" s="463"/>
      <c r="F286" s="463"/>
      <c r="G286" s="463"/>
      <c r="H286" s="463"/>
      <c r="I286" s="463"/>
      <c r="J286" s="463"/>
      <c r="K286" s="463"/>
      <c r="L286" s="463"/>
      <c r="M286" s="463"/>
      <c r="N286" s="463"/>
      <c r="O286" s="463"/>
      <c r="P286" s="463"/>
      <c r="Q286" s="463"/>
      <c r="R286" s="463"/>
      <c r="S286" s="463"/>
      <c r="T286" s="463"/>
      <c r="U286" s="463"/>
    </row>
    <row r="287" spans="3:21">
      <c r="C287" s="463"/>
      <c r="D287" s="463"/>
      <c r="E287" s="463"/>
      <c r="F287" s="463"/>
      <c r="G287" s="463"/>
      <c r="H287" s="463"/>
      <c r="I287" s="463"/>
      <c r="J287" s="463"/>
      <c r="K287" s="463"/>
      <c r="L287" s="463"/>
      <c r="M287" s="463"/>
      <c r="N287" s="463"/>
      <c r="O287" s="463"/>
      <c r="P287" s="463"/>
      <c r="Q287" s="463"/>
      <c r="R287" s="463"/>
      <c r="S287" s="463"/>
      <c r="T287" s="463"/>
      <c r="U287" s="463"/>
    </row>
    <row r="288" spans="3:21">
      <c r="C288" s="463"/>
      <c r="D288" s="463"/>
      <c r="E288" s="463"/>
      <c r="F288" s="463"/>
      <c r="G288" s="463"/>
      <c r="H288" s="463"/>
      <c r="I288" s="463"/>
      <c r="J288" s="463"/>
      <c r="K288" s="463"/>
      <c r="L288" s="463"/>
      <c r="M288" s="463"/>
      <c r="N288" s="463"/>
      <c r="O288" s="463"/>
      <c r="P288" s="463"/>
      <c r="Q288" s="463"/>
      <c r="R288" s="463"/>
      <c r="S288" s="463"/>
      <c r="T288" s="463"/>
      <c r="U288" s="463"/>
    </row>
    <row r="289" spans="3:21">
      <c r="C289" s="463"/>
      <c r="D289" s="463"/>
      <c r="E289" s="463"/>
      <c r="F289" s="463"/>
      <c r="G289" s="463"/>
      <c r="H289" s="463"/>
      <c r="I289" s="463"/>
      <c r="J289" s="463"/>
      <c r="K289" s="463"/>
      <c r="L289" s="463"/>
      <c r="M289" s="463"/>
      <c r="N289" s="463"/>
      <c r="O289" s="463"/>
      <c r="P289" s="463"/>
      <c r="Q289" s="463"/>
      <c r="R289" s="463"/>
      <c r="S289" s="463"/>
      <c r="T289" s="463"/>
      <c r="U289" s="463"/>
    </row>
    <row r="290" spans="3:21">
      <c r="C290" s="463"/>
      <c r="D290" s="463"/>
      <c r="E290" s="463"/>
      <c r="F290" s="463"/>
      <c r="G290" s="463"/>
      <c r="H290" s="463"/>
      <c r="I290" s="463"/>
      <c r="J290" s="463"/>
      <c r="K290" s="463"/>
      <c r="L290" s="463"/>
      <c r="M290" s="463"/>
      <c r="N290" s="463"/>
      <c r="O290" s="463"/>
      <c r="P290" s="463"/>
      <c r="Q290" s="463"/>
      <c r="R290" s="463"/>
      <c r="S290" s="463"/>
      <c r="T290" s="463"/>
      <c r="U290" s="463"/>
    </row>
    <row r="291" spans="3:21">
      <c r="C291" s="463"/>
      <c r="D291" s="463"/>
      <c r="E291" s="463"/>
      <c r="F291" s="463"/>
      <c r="G291" s="463"/>
      <c r="H291" s="463"/>
      <c r="I291" s="463"/>
      <c r="J291" s="463"/>
      <c r="K291" s="463"/>
      <c r="L291" s="463"/>
      <c r="M291" s="463"/>
      <c r="N291" s="463"/>
      <c r="O291" s="463"/>
      <c r="P291" s="463"/>
      <c r="Q291" s="463"/>
      <c r="R291" s="463"/>
      <c r="S291" s="463"/>
      <c r="T291" s="463"/>
      <c r="U291" s="463"/>
    </row>
    <row r="292" spans="3:21">
      <c r="C292" s="463"/>
      <c r="D292" s="463"/>
      <c r="E292" s="463"/>
      <c r="F292" s="463"/>
      <c r="G292" s="463"/>
      <c r="H292" s="463"/>
      <c r="I292" s="463"/>
      <c r="J292" s="463"/>
      <c r="K292" s="463"/>
      <c r="L292" s="463"/>
      <c r="M292" s="463"/>
      <c r="N292" s="463"/>
      <c r="O292" s="463"/>
      <c r="P292" s="463"/>
      <c r="Q292" s="463"/>
      <c r="R292" s="463"/>
      <c r="S292" s="463"/>
      <c r="T292" s="463"/>
      <c r="U292" s="463"/>
    </row>
    <row r="293" spans="3:21">
      <c r="C293" s="463"/>
      <c r="D293" s="463"/>
      <c r="E293" s="463"/>
      <c r="F293" s="463"/>
      <c r="G293" s="463"/>
      <c r="H293" s="463"/>
      <c r="I293" s="463"/>
      <c r="J293" s="463"/>
      <c r="K293" s="463"/>
      <c r="L293" s="463"/>
      <c r="M293" s="463"/>
      <c r="N293" s="463"/>
      <c r="O293" s="463"/>
      <c r="P293" s="463"/>
      <c r="Q293" s="463"/>
      <c r="R293" s="463"/>
      <c r="S293" s="463"/>
      <c r="T293" s="463"/>
      <c r="U293" s="463"/>
    </row>
    <row r="294" spans="3:21">
      <c r="C294" s="463"/>
      <c r="D294" s="463"/>
      <c r="E294" s="463"/>
      <c r="F294" s="463"/>
      <c r="G294" s="463"/>
      <c r="H294" s="463"/>
      <c r="I294" s="463"/>
      <c r="J294" s="463"/>
      <c r="K294" s="463"/>
      <c r="L294" s="463"/>
      <c r="M294" s="463"/>
      <c r="N294" s="463"/>
      <c r="O294" s="463"/>
      <c r="P294" s="463"/>
      <c r="Q294" s="463"/>
      <c r="R294" s="463"/>
      <c r="S294" s="463"/>
      <c r="T294" s="463"/>
      <c r="U294" s="463"/>
    </row>
    <row r="295" spans="3:21">
      <c r="C295" s="463"/>
      <c r="D295" s="463"/>
      <c r="E295" s="463"/>
      <c r="F295" s="463"/>
      <c r="G295" s="463"/>
      <c r="H295" s="463"/>
      <c r="I295" s="463"/>
      <c r="J295" s="463"/>
      <c r="K295" s="463"/>
      <c r="L295" s="463"/>
      <c r="M295" s="463"/>
      <c r="N295" s="463"/>
      <c r="O295" s="463"/>
      <c r="P295" s="463"/>
      <c r="Q295" s="463"/>
      <c r="R295" s="463"/>
      <c r="S295" s="463"/>
      <c r="T295" s="463"/>
      <c r="U295" s="463"/>
    </row>
    <row r="296" spans="3:21">
      <c r="C296" s="463"/>
      <c r="D296" s="463"/>
      <c r="E296" s="463"/>
      <c r="F296" s="463"/>
      <c r="G296" s="463"/>
      <c r="H296" s="463"/>
      <c r="I296" s="463"/>
      <c r="J296" s="463"/>
      <c r="K296" s="463"/>
      <c r="L296" s="463"/>
      <c r="M296" s="463"/>
      <c r="N296" s="463"/>
      <c r="O296" s="463"/>
      <c r="P296" s="463"/>
      <c r="Q296" s="463"/>
      <c r="R296" s="463"/>
      <c r="S296" s="463"/>
      <c r="T296" s="463"/>
      <c r="U296" s="463"/>
    </row>
    <row r="297" spans="3:21">
      <c r="C297" s="463"/>
      <c r="D297" s="463"/>
      <c r="E297" s="463"/>
      <c r="F297" s="463"/>
      <c r="G297" s="463"/>
      <c r="H297" s="463"/>
      <c r="I297" s="463"/>
      <c r="J297" s="463"/>
      <c r="K297" s="463"/>
      <c r="L297" s="463"/>
      <c r="M297" s="463"/>
      <c r="N297" s="463"/>
    </row>
    <row r="298" spans="3:21">
      <c r="C298" s="463"/>
      <c r="D298" s="463"/>
      <c r="E298" s="463"/>
      <c r="F298" s="463"/>
      <c r="G298" s="463"/>
      <c r="H298" s="463"/>
      <c r="I298" s="463"/>
      <c r="J298" s="463"/>
      <c r="K298" s="463"/>
      <c r="L298" s="463"/>
      <c r="M298" s="463"/>
      <c r="N298" s="463"/>
    </row>
    <row r="299" spans="3:21">
      <c r="C299" s="463"/>
      <c r="D299" s="463"/>
      <c r="E299" s="463"/>
      <c r="F299" s="463"/>
      <c r="G299" s="463"/>
      <c r="H299" s="463"/>
      <c r="I299" s="463"/>
      <c r="J299" s="463"/>
      <c r="K299" s="463"/>
      <c r="L299" s="463"/>
      <c r="M299" s="463"/>
      <c r="N299" s="463"/>
    </row>
    <row r="300" spans="3:21">
      <c r="C300" s="463"/>
      <c r="D300" s="463"/>
      <c r="E300" s="463"/>
      <c r="F300" s="463"/>
      <c r="G300" s="463"/>
      <c r="H300" s="463"/>
      <c r="I300" s="463"/>
      <c r="J300" s="463"/>
      <c r="K300" s="463"/>
      <c r="L300" s="463"/>
      <c r="M300" s="463"/>
      <c r="N300" s="463"/>
    </row>
    <row r="301" spans="3:21">
      <c r="C301" s="463"/>
      <c r="D301" s="463"/>
      <c r="E301" s="463"/>
      <c r="F301" s="463"/>
      <c r="G301" s="463"/>
      <c r="H301" s="463"/>
      <c r="I301" s="463"/>
      <c r="J301" s="463"/>
      <c r="K301" s="463"/>
      <c r="L301" s="463"/>
      <c r="M301" s="463"/>
      <c r="N301" s="463"/>
    </row>
    <row r="302" spans="3:21">
      <c r="C302" s="463"/>
      <c r="D302" s="463"/>
      <c r="E302" s="463"/>
      <c r="F302" s="463"/>
      <c r="G302" s="463"/>
      <c r="H302" s="463"/>
      <c r="I302" s="463"/>
      <c r="J302" s="463"/>
      <c r="K302" s="463"/>
      <c r="L302" s="463"/>
      <c r="M302" s="463"/>
      <c r="N302" s="463"/>
    </row>
    <row r="303" spans="3:21">
      <c r="C303" s="463"/>
      <c r="D303" s="463"/>
      <c r="E303" s="463"/>
      <c r="F303" s="463"/>
      <c r="G303" s="463"/>
      <c r="H303" s="463"/>
      <c r="I303" s="463"/>
      <c r="J303" s="463"/>
      <c r="K303" s="463"/>
      <c r="L303" s="463"/>
      <c r="M303" s="463"/>
      <c r="N303" s="463"/>
    </row>
    <row r="304" spans="3:21">
      <c r="C304" s="463"/>
      <c r="D304" s="463"/>
      <c r="E304" s="463"/>
      <c r="F304" s="463"/>
      <c r="G304" s="463"/>
      <c r="H304" s="463"/>
      <c r="I304" s="463"/>
      <c r="J304" s="463"/>
      <c r="K304" s="463"/>
      <c r="L304" s="463"/>
      <c r="M304" s="463"/>
      <c r="N304" s="463"/>
    </row>
  </sheetData>
  <mergeCells count="8">
    <mergeCell ref="C104:N104"/>
    <mergeCell ref="C105:N105"/>
    <mergeCell ref="C98:N98"/>
    <mergeCell ref="C99:N99"/>
    <mergeCell ref="C100:N100"/>
    <mergeCell ref="C101:N101"/>
    <mergeCell ref="C102:N102"/>
    <mergeCell ref="C103:N103"/>
  </mergeCells>
  <printOptions horizontalCentered="1"/>
  <pageMargins left="0.32" right="0.3" top="0.77" bottom="0.75" header="0.5" footer="0.5"/>
  <pageSetup scale="54" fitToHeight="0" orientation="landscape" horizontalDpi="300" verticalDpi="300" r:id="rId1"/>
  <headerFooter alignWithMargins="0">
    <oddFooter>&amp;RV32
EFF 07.01.16</oddFooter>
  </headerFooter>
  <rowBreaks count="1" manualBreakCount="1">
    <brk id="57" max="13" man="1"/>
  </rowBreaks>
</worksheet>
</file>

<file path=xl/worksheets/sheet8.xml><?xml version="1.0" encoding="utf-8"?>
<worksheet xmlns="http://schemas.openxmlformats.org/spreadsheetml/2006/main" xmlns:r="http://schemas.openxmlformats.org/officeDocument/2006/relationships">
  <dimension ref="A2:N24"/>
  <sheetViews>
    <sheetView topLeftCell="B1" zoomScale="80" zoomScaleNormal="80" workbookViewId="0">
      <selection activeCell="E36" sqref="E36"/>
    </sheetView>
  </sheetViews>
  <sheetFormatPr defaultColWidth="8.88671875" defaultRowHeight="15"/>
  <cols>
    <col min="1" max="1" width="36.33203125" style="478" customWidth="1"/>
    <col min="2" max="2" width="18.44140625" style="478" customWidth="1"/>
    <col min="3" max="3" width="1" style="478" customWidth="1"/>
    <col min="4" max="4" width="22.33203125" style="478" bestFit="1" customWidth="1"/>
    <col min="5" max="5" width="0.6640625" style="478" customWidth="1"/>
    <col min="6" max="6" width="23.5546875" style="478" bestFit="1" customWidth="1"/>
    <col min="7" max="7" width="0.88671875" style="478" customWidth="1"/>
    <col min="8" max="8" width="41.5546875" style="478" bestFit="1" customWidth="1"/>
    <col min="9" max="9" width="0.88671875" style="478" customWidth="1"/>
    <col min="10" max="10" width="23.44140625" style="478" bestFit="1" customWidth="1"/>
    <col min="11" max="11" width="1" style="478" customWidth="1"/>
    <col min="12" max="12" width="41.33203125" style="478" bestFit="1" customWidth="1"/>
    <col min="13" max="16384" width="8.88671875" style="478"/>
  </cols>
  <sheetData>
    <row r="2" spans="1:14">
      <c r="A2" s="696" t="s">
        <v>631</v>
      </c>
      <c r="B2" s="697"/>
      <c r="C2" s="697"/>
      <c r="D2" s="697"/>
      <c r="E2" s="697"/>
      <c r="F2" s="697"/>
      <c r="G2" s="697"/>
      <c r="H2" s="697"/>
      <c r="I2" s="697"/>
      <c r="J2" s="697"/>
      <c r="K2" s="697"/>
      <c r="L2" s="697"/>
      <c r="M2" s="697"/>
      <c r="N2" s="698"/>
    </row>
    <row r="3" spans="1:14">
      <c r="A3" s="479"/>
      <c r="B3" s="479"/>
      <c r="C3" s="479"/>
      <c r="D3" s="479"/>
      <c r="E3" s="479"/>
      <c r="F3" s="479"/>
      <c r="G3" s="479"/>
      <c r="H3" s="479"/>
      <c r="I3" s="479"/>
      <c r="J3" s="479"/>
      <c r="K3" s="479"/>
      <c r="L3" s="479"/>
      <c r="M3" s="479"/>
      <c r="N3" s="479"/>
    </row>
    <row r="4" spans="1:14" ht="20.25">
      <c r="A4" s="699" t="s">
        <v>632</v>
      </c>
      <c r="B4" s="699"/>
      <c r="C4" s="699"/>
      <c r="D4" s="699"/>
      <c r="E4" s="699"/>
      <c r="F4" s="699"/>
      <c r="G4" s="699"/>
      <c r="H4" s="699"/>
      <c r="I4" s="699"/>
      <c r="J4" s="699"/>
      <c r="K4" s="699"/>
      <c r="L4" s="699"/>
      <c r="M4" s="699"/>
      <c r="N4" s="699"/>
    </row>
    <row r="5" spans="1:14" ht="20.25">
      <c r="A5" s="480"/>
      <c r="B5" s="480"/>
      <c r="C5" s="480"/>
      <c r="D5" s="481"/>
      <c r="E5" s="480"/>
      <c r="F5" s="482"/>
      <c r="G5" s="482"/>
      <c r="H5" s="482"/>
      <c r="I5" s="482"/>
      <c r="J5" s="482"/>
      <c r="K5" s="482"/>
      <c r="L5" s="482"/>
      <c r="M5" s="482"/>
      <c r="N5" s="482"/>
    </row>
    <row r="6" spans="1:14" ht="18">
      <c r="A6" s="483"/>
      <c r="B6" s="484" t="s">
        <v>633</v>
      </c>
      <c r="C6" s="484"/>
      <c r="D6" s="484" t="s">
        <v>634</v>
      </c>
      <c r="E6" s="484"/>
      <c r="F6" s="484" t="s">
        <v>635</v>
      </c>
      <c r="G6" s="484"/>
      <c r="H6" s="484" t="s">
        <v>636</v>
      </c>
      <c r="I6" s="484"/>
      <c r="J6" s="484" t="s">
        <v>637</v>
      </c>
      <c r="K6" s="484"/>
      <c r="L6" s="484" t="s">
        <v>638</v>
      </c>
      <c r="M6" s="485"/>
      <c r="N6" s="482"/>
    </row>
    <row r="7" spans="1:14">
      <c r="A7" s="486" t="s">
        <v>639</v>
      </c>
      <c r="B7" s="486" t="s">
        <v>640</v>
      </c>
      <c r="C7" s="486"/>
      <c r="D7" s="486" t="s">
        <v>641</v>
      </c>
      <c r="E7" s="486"/>
      <c r="F7" s="486" t="s">
        <v>641</v>
      </c>
      <c r="G7" s="486"/>
      <c r="H7" s="486" t="s">
        <v>642</v>
      </c>
      <c r="I7" s="486"/>
      <c r="J7" s="486" t="s">
        <v>641</v>
      </c>
      <c r="K7" s="486"/>
      <c r="L7" s="486" t="s">
        <v>642</v>
      </c>
      <c r="M7" s="487"/>
      <c r="N7" s="482"/>
    </row>
    <row r="8" spans="1:14">
      <c r="A8" s="486" t="s">
        <v>643</v>
      </c>
      <c r="B8" s="486" t="s">
        <v>644</v>
      </c>
      <c r="C8" s="486"/>
      <c r="D8" s="486" t="s">
        <v>645</v>
      </c>
      <c r="E8" s="486"/>
      <c r="F8" s="486" t="s">
        <v>645</v>
      </c>
      <c r="G8" s="486"/>
      <c r="H8" s="486" t="s">
        <v>642</v>
      </c>
      <c r="I8" s="486"/>
      <c r="J8" s="486" t="s">
        <v>645</v>
      </c>
      <c r="K8" s="486"/>
      <c r="L8" s="486" t="s">
        <v>642</v>
      </c>
      <c r="M8" s="487"/>
      <c r="N8" s="482"/>
    </row>
    <row r="9" spans="1:14">
      <c r="A9" s="486" t="s">
        <v>646</v>
      </c>
      <c r="B9" s="486" t="s">
        <v>647</v>
      </c>
      <c r="C9" s="486"/>
      <c r="D9" s="486" t="s">
        <v>648</v>
      </c>
      <c r="E9" s="486"/>
      <c r="F9" s="486" t="s">
        <v>648</v>
      </c>
      <c r="G9" s="486"/>
      <c r="H9" s="486" t="s">
        <v>649</v>
      </c>
      <c r="I9" s="486"/>
      <c r="J9" s="486" t="s">
        <v>648</v>
      </c>
      <c r="K9" s="486"/>
      <c r="L9" s="486" t="s">
        <v>649</v>
      </c>
      <c r="M9" s="487"/>
      <c r="N9" s="482"/>
    </row>
    <row r="10" spans="1:14">
      <c r="A10" s="488" t="s">
        <v>650</v>
      </c>
      <c r="B10" s="486" t="s">
        <v>651</v>
      </c>
      <c r="C10" s="486"/>
      <c r="D10" s="486" t="s">
        <v>652</v>
      </c>
      <c r="E10" s="486"/>
      <c r="F10" s="486" t="s">
        <v>652</v>
      </c>
      <c r="G10" s="486"/>
      <c r="H10" s="486" t="s">
        <v>653</v>
      </c>
      <c r="I10" s="486"/>
      <c r="J10" s="486" t="s">
        <v>654</v>
      </c>
      <c r="K10" s="486"/>
      <c r="L10" s="486" t="s">
        <v>653</v>
      </c>
      <c r="M10" s="487"/>
      <c r="N10" s="482"/>
    </row>
    <row r="11" spans="1:14">
      <c r="A11" s="486" t="s">
        <v>655</v>
      </c>
      <c r="B11" s="486" t="s">
        <v>656</v>
      </c>
      <c r="C11" s="486"/>
      <c r="D11" s="486" t="s">
        <v>657</v>
      </c>
      <c r="E11" s="486"/>
      <c r="F11" s="486" t="s">
        <v>657</v>
      </c>
      <c r="G11" s="486"/>
      <c r="H11" s="486" t="s">
        <v>658</v>
      </c>
      <c r="I11" s="486"/>
      <c r="J11" s="486" t="s">
        <v>657</v>
      </c>
      <c r="K11" s="486"/>
      <c r="L11" s="486" t="s">
        <v>659</v>
      </c>
      <c r="M11" s="487"/>
      <c r="N11" s="482"/>
    </row>
    <row r="12" spans="1:14">
      <c r="A12" s="486" t="s">
        <v>102</v>
      </c>
      <c r="B12" s="486" t="s">
        <v>660</v>
      </c>
      <c r="C12" s="486"/>
      <c r="D12" s="486" t="s">
        <v>661</v>
      </c>
      <c r="E12" s="486"/>
      <c r="F12" s="486" t="s">
        <v>661</v>
      </c>
      <c r="G12" s="486"/>
      <c r="H12" s="486" t="s">
        <v>653</v>
      </c>
      <c r="I12" s="486"/>
      <c r="J12" s="486" t="s">
        <v>661</v>
      </c>
      <c r="K12" s="486"/>
      <c r="L12" s="486" t="s">
        <v>653</v>
      </c>
      <c r="M12" s="487"/>
      <c r="N12" s="482"/>
    </row>
    <row r="13" spans="1:14">
      <c r="A13" s="486" t="s">
        <v>591</v>
      </c>
      <c r="B13" s="486" t="s">
        <v>662</v>
      </c>
      <c r="C13" s="486"/>
      <c r="D13" s="486" t="s">
        <v>663</v>
      </c>
      <c r="E13" s="486"/>
      <c r="F13" s="486" t="s">
        <v>663</v>
      </c>
      <c r="G13" s="486"/>
      <c r="H13" s="486" t="s">
        <v>664</v>
      </c>
      <c r="I13" s="486"/>
      <c r="J13" s="486" t="s">
        <v>663</v>
      </c>
      <c r="K13" s="486"/>
      <c r="L13" s="486" t="s">
        <v>665</v>
      </c>
      <c r="M13" s="487"/>
      <c r="N13" s="482"/>
    </row>
    <row r="14" spans="1:14" ht="18">
      <c r="A14" s="486"/>
      <c r="B14" s="486"/>
      <c r="C14" s="486"/>
      <c r="D14" s="486"/>
      <c r="E14" s="486"/>
      <c r="F14" s="486"/>
      <c r="G14" s="486"/>
      <c r="H14" s="486"/>
      <c r="I14" s="486"/>
      <c r="J14" s="486"/>
      <c r="K14" s="486"/>
      <c r="L14" s="486"/>
      <c r="M14" s="483"/>
      <c r="N14" s="483"/>
    </row>
    <row r="15" spans="1:14" ht="18">
      <c r="A15" s="483"/>
      <c r="B15" s="483"/>
      <c r="C15" s="483"/>
      <c r="D15" s="483"/>
      <c r="E15" s="483"/>
      <c r="F15" s="483"/>
      <c r="G15" s="483"/>
      <c r="H15" s="483"/>
      <c r="I15" s="483"/>
      <c r="J15" s="483"/>
      <c r="K15" s="483"/>
      <c r="L15" s="483"/>
      <c r="M15" s="483"/>
      <c r="N15" s="483"/>
    </row>
    <row r="16" spans="1:14" ht="67.5" customHeight="1">
      <c r="A16" s="700" t="s">
        <v>666</v>
      </c>
      <c r="B16" s="701"/>
      <c r="C16" s="701"/>
      <c r="D16" s="701"/>
      <c r="E16" s="701"/>
      <c r="F16" s="701"/>
      <c r="G16" s="701"/>
      <c r="H16" s="701"/>
      <c r="I16" s="701"/>
      <c r="J16" s="701"/>
      <c r="K16" s="701"/>
      <c r="L16" s="702"/>
      <c r="M16" s="483"/>
      <c r="N16" s="483"/>
    </row>
    <row r="18" spans="1:12">
      <c r="A18" s="695" t="s">
        <v>667</v>
      </c>
      <c r="B18" s="695"/>
      <c r="C18" s="695"/>
      <c r="D18" s="695"/>
      <c r="E18" s="695"/>
      <c r="F18" s="695"/>
      <c r="G18" s="695"/>
      <c r="H18" s="695"/>
      <c r="I18" s="695"/>
      <c r="J18" s="695"/>
      <c r="K18" s="695"/>
      <c r="L18" s="695"/>
    </row>
    <row r="19" spans="1:12">
      <c r="A19" s="695"/>
      <c r="B19" s="695"/>
      <c r="C19" s="695"/>
      <c r="D19" s="695"/>
      <c r="E19" s="695"/>
      <c r="F19" s="695"/>
      <c r="G19" s="695"/>
      <c r="H19" s="695"/>
      <c r="I19" s="695"/>
      <c r="J19" s="695"/>
      <c r="K19" s="695"/>
      <c r="L19" s="695"/>
    </row>
    <row r="20" spans="1:12">
      <c r="A20" s="695"/>
      <c r="B20" s="695"/>
      <c r="C20" s="695"/>
      <c r="D20" s="695"/>
      <c r="E20" s="695"/>
      <c r="F20" s="695"/>
      <c r="G20" s="695"/>
      <c r="H20" s="695"/>
      <c r="I20" s="695"/>
      <c r="J20" s="695"/>
      <c r="K20" s="695"/>
      <c r="L20" s="695"/>
    </row>
    <row r="22" spans="1:12" ht="15" customHeight="1">
      <c r="A22" s="695" t="s">
        <v>668</v>
      </c>
      <c r="B22" s="695"/>
      <c r="C22" s="695"/>
      <c r="D22" s="695"/>
      <c r="E22" s="695"/>
      <c r="F22" s="695"/>
      <c r="G22" s="695"/>
      <c r="H22" s="695"/>
      <c r="I22" s="695"/>
      <c r="J22" s="695"/>
      <c r="K22" s="695"/>
      <c r="L22" s="695"/>
    </row>
    <row r="23" spans="1:12">
      <c r="A23" s="489"/>
      <c r="B23" s="489"/>
      <c r="C23" s="489"/>
      <c r="D23" s="489"/>
      <c r="E23" s="489"/>
      <c r="F23" s="489"/>
      <c r="G23" s="489"/>
      <c r="H23" s="489"/>
      <c r="I23" s="489"/>
      <c r="J23" s="489"/>
      <c r="K23" s="489"/>
      <c r="L23" s="489"/>
    </row>
    <row r="24" spans="1:12">
      <c r="A24" s="695" t="s">
        <v>669</v>
      </c>
      <c r="B24" s="695"/>
      <c r="C24" s="695"/>
      <c r="D24" s="695"/>
      <c r="E24" s="695"/>
      <c r="F24" s="695"/>
      <c r="G24" s="695"/>
      <c r="H24" s="695"/>
      <c r="I24" s="695"/>
      <c r="J24" s="695"/>
      <c r="K24" s="695"/>
      <c r="L24" s="695"/>
    </row>
  </sheetData>
  <mergeCells count="6">
    <mergeCell ref="A24:L24"/>
    <mergeCell ref="A2:N2"/>
    <mergeCell ref="A4:N4"/>
    <mergeCell ref="A16:L16"/>
    <mergeCell ref="A18:L20"/>
    <mergeCell ref="A22:L22"/>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M258"/>
  <sheetViews>
    <sheetView topLeftCell="C67" zoomScale="80" zoomScaleNormal="80" workbookViewId="0">
      <selection activeCell="M101" sqref="M101"/>
    </sheetView>
  </sheetViews>
  <sheetFormatPr defaultColWidth="9.21875" defaultRowHeight="15"/>
  <cols>
    <col min="1" max="2" width="16.33203125" style="490" customWidth="1"/>
    <col min="3" max="3" width="10.109375" style="490" bestFit="1" customWidth="1"/>
    <col min="4" max="4" width="11.109375" style="490" bestFit="1" customWidth="1"/>
    <col min="5" max="5" width="12.77734375" style="490" bestFit="1" customWidth="1"/>
    <col min="6" max="6" width="13.33203125" style="490" bestFit="1" customWidth="1"/>
    <col min="7" max="8" width="13.77734375" style="490" bestFit="1" customWidth="1"/>
    <col min="9" max="10" width="13.88671875" style="490" bestFit="1" customWidth="1"/>
    <col min="11" max="11" width="13" style="490" bestFit="1" customWidth="1"/>
    <col min="12" max="12" width="13.109375" style="490" bestFit="1" customWidth="1"/>
    <col min="13" max="13" width="13" style="490" bestFit="1" customWidth="1"/>
    <col min="14" max="256" width="9.21875" style="490"/>
    <col min="257" max="258" width="16.33203125" style="490" customWidth="1"/>
    <col min="259" max="259" width="10.109375" style="490" bestFit="1" customWidth="1"/>
    <col min="260" max="260" width="11.109375" style="490" bestFit="1" customWidth="1"/>
    <col min="261" max="261" width="12.77734375" style="490" bestFit="1" customWidth="1"/>
    <col min="262" max="262" width="13.33203125" style="490" bestFit="1" customWidth="1"/>
    <col min="263" max="264" width="13.77734375" style="490" bestFit="1" customWidth="1"/>
    <col min="265" max="265" width="13.88671875" style="490" bestFit="1" customWidth="1"/>
    <col min="266" max="267" width="12" style="490" bestFit="1" customWidth="1"/>
    <col min="268" max="268" width="11" style="490" bestFit="1" customWidth="1"/>
    <col min="269" max="512" width="9.21875" style="490"/>
    <col min="513" max="514" width="16.33203125" style="490" customWidth="1"/>
    <col min="515" max="515" width="10.109375" style="490" bestFit="1" customWidth="1"/>
    <col min="516" max="516" width="11.109375" style="490" bestFit="1" customWidth="1"/>
    <col min="517" max="517" width="12.77734375" style="490" bestFit="1" customWidth="1"/>
    <col min="518" max="518" width="13.33203125" style="490" bestFit="1" customWidth="1"/>
    <col min="519" max="520" width="13.77734375" style="490" bestFit="1" customWidth="1"/>
    <col min="521" max="521" width="13.88671875" style="490" bestFit="1" customWidth="1"/>
    <col min="522" max="523" width="12" style="490" bestFit="1" customWidth="1"/>
    <col min="524" max="524" width="11" style="490" bestFit="1" customWidth="1"/>
    <col min="525" max="768" width="9.21875" style="490"/>
    <col min="769" max="770" width="16.33203125" style="490" customWidth="1"/>
    <col min="771" max="771" width="10.109375" style="490" bestFit="1" customWidth="1"/>
    <col min="772" max="772" width="11.109375" style="490" bestFit="1" customWidth="1"/>
    <col min="773" max="773" width="12.77734375" style="490" bestFit="1" customWidth="1"/>
    <col min="774" max="774" width="13.33203125" style="490" bestFit="1" customWidth="1"/>
    <col min="775" max="776" width="13.77734375" style="490" bestFit="1" customWidth="1"/>
    <col min="777" max="777" width="13.88671875" style="490" bestFit="1" customWidth="1"/>
    <col min="778" max="779" width="12" style="490" bestFit="1" customWidth="1"/>
    <col min="780" max="780" width="11" style="490" bestFit="1" customWidth="1"/>
    <col min="781" max="1024" width="9.21875" style="490"/>
    <col min="1025" max="1026" width="16.33203125" style="490" customWidth="1"/>
    <col min="1027" max="1027" width="10.109375" style="490" bestFit="1" customWidth="1"/>
    <col min="1028" max="1028" width="11.109375" style="490" bestFit="1" customWidth="1"/>
    <col min="1029" max="1029" width="12.77734375" style="490" bestFit="1" customWidth="1"/>
    <col min="1030" max="1030" width="13.33203125" style="490" bestFit="1" customWidth="1"/>
    <col min="1031" max="1032" width="13.77734375" style="490" bestFit="1" customWidth="1"/>
    <col min="1033" max="1033" width="13.88671875" style="490" bestFit="1" customWidth="1"/>
    <col min="1034" max="1035" width="12" style="490" bestFit="1" customWidth="1"/>
    <col min="1036" max="1036" width="11" style="490" bestFit="1" customWidth="1"/>
    <col min="1037" max="1280" width="9.21875" style="490"/>
    <col min="1281" max="1282" width="16.33203125" style="490" customWidth="1"/>
    <col min="1283" max="1283" width="10.109375" style="490" bestFit="1" customWidth="1"/>
    <col min="1284" max="1284" width="11.109375" style="490" bestFit="1" customWidth="1"/>
    <col min="1285" max="1285" width="12.77734375" style="490" bestFit="1" customWidth="1"/>
    <col min="1286" max="1286" width="13.33203125" style="490" bestFit="1" customWidth="1"/>
    <col min="1287" max="1288" width="13.77734375" style="490" bestFit="1" customWidth="1"/>
    <col min="1289" max="1289" width="13.88671875" style="490" bestFit="1" customWidth="1"/>
    <col min="1290" max="1291" width="12" style="490" bestFit="1" customWidth="1"/>
    <col min="1292" max="1292" width="11" style="490" bestFit="1" customWidth="1"/>
    <col min="1293" max="1536" width="9.21875" style="490"/>
    <col min="1537" max="1538" width="16.33203125" style="490" customWidth="1"/>
    <col min="1539" max="1539" width="10.109375" style="490" bestFit="1" customWidth="1"/>
    <col min="1540" max="1540" width="11.109375" style="490" bestFit="1" customWidth="1"/>
    <col min="1541" max="1541" width="12.77734375" style="490" bestFit="1" customWidth="1"/>
    <col min="1542" max="1542" width="13.33203125" style="490" bestFit="1" customWidth="1"/>
    <col min="1543" max="1544" width="13.77734375" style="490" bestFit="1" customWidth="1"/>
    <col min="1545" max="1545" width="13.88671875" style="490" bestFit="1" customWidth="1"/>
    <col min="1546" max="1547" width="12" style="490" bestFit="1" customWidth="1"/>
    <col min="1548" max="1548" width="11" style="490" bestFit="1" customWidth="1"/>
    <col min="1549" max="1792" width="9.21875" style="490"/>
    <col min="1793" max="1794" width="16.33203125" style="490" customWidth="1"/>
    <col min="1795" max="1795" width="10.109375" style="490" bestFit="1" customWidth="1"/>
    <col min="1796" max="1796" width="11.109375" style="490" bestFit="1" customWidth="1"/>
    <col min="1797" max="1797" width="12.77734375" style="490" bestFit="1" customWidth="1"/>
    <col min="1798" max="1798" width="13.33203125" style="490" bestFit="1" customWidth="1"/>
    <col min="1799" max="1800" width="13.77734375" style="490" bestFit="1" customWidth="1"/>
    <col min="1801" max="1801" width="13.88671875" style="490" bestFit="1" customWidth="1"/>
    <col min="1802" max="1803" width="12" style="490" bestFit="1" customWidth="1"/>
    <col min="1804" max="1804" width="11" style="490" bestFit="1" customWidth="1"/>
    <col min="1805" max="2048" width="9.21875" style="490"/>
    <col min="2049" max="2050" width="16.33203125" style="490" customWidth="1"/>
    <col min="2051" max="2051" width="10.109375" style="490" bestFit="1" customWidth="1"/>
    <col min="2052" max="2052" width="11.109375" style="490" bestFit="1" customWidth="1"/>
    <col min="2053" max="2053" width="12.77734375" style="490" bestFit="1" customWidth="1"/>
    <col min="2054" max="2054" width="13.33203125" style="490" bestFit="1" customWidth="1"/>
    <col min="2055" max="2056" width="13.77734375" style="490" bestFit="1" customWidth="1"/>
    <col min="2057" max="2057" width="13.88671875" style="490" bestFit="1" customWidth="1"/>
    <col min="2058" max="2059" width="12" style="490" bestFit="1" customWidth="1"/>
    <col min="2060" max="2060" width="11" style="490" bestFit="1" customWidth="1"/>
    <col min="2061" max="2304" width="9.21875" style="490"/>
    <col min="2305" max="2306" width="16.33203125" style="490" customWidth="1"/>
    <col min="2307" max="2307" width="10.109375" style="490" bestFit="1" customWidth="1"/>
    <col min="2308" max="2308" width="11.109375" style="490" bestFit="1" customWidth="1"/>
    <col min="2309" max="2309" width="12.77734375" style="490" bestFit="1" customWidth="1"/>
    <col min="2310" max="2310" width="13.33203125" style="490" bestFit="1" customWidth="1"/>
    <col min="2311" max="2312" width="13.77734375" style="490" bestFit="1" customWidth="1"/>
    <col min="2313" max="2313" width="13.88671875" style="490" bestFit="1" customWidth="1"/>
    <col min="2314" max="2315" width="12" style="490" bestFit="1" customWidth="1"/>
    <col min="2316" max="2316" width="11" style="490" bestFit="1" customWidth="1"/>
    <col min="2317" max="2560" width="9.21875" style="490"/>
    <col min="2561" max="2562" width="16.33203125" style="490" customWidth="1"/>
    <col min="2563" max="2563" width="10.109375" style="490" bestFit="1" customWidth="1"/>
    <col min="2564" max="2564" width="11.109375" style="490" bestFit="1" customWidth="1"/>
    <col min="2565" max="2565" width="12.77734375" style="490" bestFit="1" customWidth="1"/>
    <col min="2566" max="2566" width="13.33203125" style="490" bestFit="1" customWidth="1"/>
    <col min="2567" max="2568" width="13.77734375" style="490" bestFit="1" customWidth="1"/>
    <col min="2569" max="2569" width="13.88671875" style="490" bestFit="1" customWidth="1"/>
    <col min="2570" max="2571" width="12" style="490" bestFit="1" customWidth="1"/>
    <col min="2572" max="2572" width="11" style="490" bestFit="1" customWidth="1"/>
    <col min="2573" max="2816" width="9.21875" style="490"/>
    <col min="2817" max="2818" width="16.33203125" style="490" customWidth="1"/>
    <col min="2819" max="2819" width="10.109375" style="490" bestFit="1" customWidth="1"/>
    <col min="2820" max="2820" width="11.109375" style="490" bestFit="1" customWidth="1"/>
    <col min="2821" max="2821" width="12.77734375" style="490" bestFit="1" customWidth="1"/>
    <col min="2822" max="2822" width="13.33203125" style="490" bestFit="1" customWidth="1"/>
    <col min="2823" max="2824" width="13.77734375" style="490" bestFit="1" customWidth="1"/>
    <col min="2825" max="2825" width="13.88671875" style="490" bestFit="1" customWidth="1"/>
    <col min="2826" max="2827" width="12" style="490" bestFit="1" customWidth="1"/>
    <col min="2828" max="2828" width="11" style="490" bestFit="1" customWidth="1"/>
    <col min="2829" max="3072" width="9.21875" style="490"/>
    <col min="3073" max="3074" width="16.33203125" style="490" customWidth="1"/>
    <col min="3075" max="3075" width="10.109375" style="490" bestFit="1" customWidth="1"/>
    <col min="3076" max="3076" width="11.109375" style="490" bestFit="1" customWidth="1"/>
    <col min="3077" max="3077" width="12.77734375" style="490" bestFit="1" customWidth="1"/>
    <col min="3078" max="3078" width="13.33203125" style="490" bestFit="1" customWidth="1"/>
    <col min="3079" max="3080" width="13.77734375" style="490" bestFit="1" customWidth="1"/>
    <col min="3081" max="3081" width="13.88671875" style="490" bestFit="1" customWidth="1"/>
    <col min="3082" max="3083" width="12" style="490" bestFit="1" customWidth="1"/>
    <col min="3084" max="3084" width="11" style="490" bestFit="1" customWidth="1"/>
    <col min="3085" max="3328" width="9.21875" style="490"/>
    <col min="3329" max="3330" width="16.33203125" style="490" customWidth="1"/>
    <col min="3331" max="3331" width="10.109375" style="490" bestFit="1" customWidth="1"/>
    <col min="3332" max="3332" width="11.109375" style="490" bestFit="1" customWidth="1"/>
    <col min="3333" max="3333" width="12.77734375" style="490" bestFit="1" customWidth="1"/>
    <col min="3334" max="3334" width="13.33203125" style="490" bestFit="1" customWidth="1"/>
    <col min="3335" max="3336" width="13.77734375" style="490" bestFit="1" customWidth="1"/>
    <col min="3337" max="3337" width="13.88671875" style="490" bestFit="1" customWidth="1"/>
    <col min="3338" max="3339" width="12" style="490" bestFit="1" customWidth="1"/>
    <col min="3340" max="3340" width="11" style="490" bestFit="1" customWidth="1"/>
    <col min="3341" max="3584" width="9.21875" style="490"/>
    <col min="3585" max="3586" width="16.33203125" style="490" customWidth="1"/>
    <col min="3587" max="3587" width="10.109375" style="490" bestFit="1" customWidth="1"/>
    <col min="3588" max="3588" width="11.109375" style="490" bestFit="1" customWidth="1"/>
    <col min="3589" max="3589" width="12.77734375" style="490" bestFit="1" customWidth="1"/>
    <col min="3590" max="3590" width="13.33203125" style="490" bestFit="1" customWidth="1"/>
    <col min="3591" max="3592" width="13.77734375" style="490" bestFit="1" customWidth="1"/>
    <col min="3593" max="3593" width="13.88671875" style="490" bestFit="1" customWidth="1"/>
    <col min="3594" max="3595" width="12" style="490" bestFit="1" customWidth="1"/>
    <col min="3596" max="3596" width="11" style="490" bestFit="1" customWidth="1"/>
    <col min="3597" max="3840" width="9.21875" style="490"/>
    <col min="3841" max="3842" width="16.33203125" style="490" customWidth="1"/>
    <col min="3843" max="3843" width="10.109375" style="490" bestFit="1" customWidth="1"/>
    <col min="3844" max="3844" width="11.109375" style="490" bestFit="1" customWidth="1"/>
    <col min="3845" max="3845" width="12.77734375" style="490" bestFit="1" customWidth="1"/>
    <col min="3846" max="3846" width="13.33203125" style="490" bestFit="1" customWidth="1"/>
    <col min="3847" max="3848" width="13.77734375" style="490" bestFit="1" customWidth="1"/>
    <col min="3849" max="3849" width="13.88671875" style="490" bestFit="1" customWidth="1"/>
    <col min="3850" max="3851" width="12" style="490" bestFit="1" customWidth="1"/>
    <col min="3852" max="3852" width="11" style="490" bestFit="1" customWidth="1"/>
    <col min="3853" max="4096" width="9.21875" style="490"/>
    <col min="4097" max="4098" width="16.33203125" style="490" customWidth="1"/>
    <col min="4099" max="4099" width="10.109375" style="490" bestFit="1" customWidth="1"/>
    <col min="4100" max="4100" width="11.109375" style="490" bestFit="1" customWidth="1"/>
    <col min="4101" max="4101" width="12.77734375" style="490" bestFit="1" customWidth="1"/>
    <col min="4102" max="4102" width="13.33203125" style="490" bestFit="1" customWidth="1"/>
    <col min="4103" max="4104" width="13.77734375" style="490" bestFit="1" customWidth="1"/>
    <col min="4105" max="4105" width="13.88671875" style="490" bestFit="1" customWidth="1"/>
    <col min="4106" max="4107" width="12" style="490" bestFit="1" customWidth="1"/>
    <col min="4108" max="4108" width="11" style="490" bestFit="1" customWidth="1"/>
    <col min="4109" max="4352" width="9.21875" style="490"/>
    <col min="4353" max="4354" width="16.33203125" style="490" customWidth="1"/>
    <col min="4355" max="4355" width="10.109375" style="490" bestFit="1" customWidth="1"/>
    <col min="4356" max="4356" width="11.109375" style="490" bestFit="1" customWidth="1"/>
    <col min="4357" max="4357" width="12.77734375" style="490" bestFit="1" customWidth="1"/>
    <col min="4358" max="4358" width="13.33203125" style="490" bestFit="1" customWidth="1"/>
    <col min="4359" max="4360" width="13.77734375" style="490" bestFit="1" customWidth="1"/>
    <col min="4361" max="4361" width="13.88671875" style="490" bestFit="1" customWidth="1"/>
    <col min="4362" max="4363" width="12" style="490" bestFit="1" customWidth="1"/>
    <col min="4364" max="4364" width="11" style="490" bestFit="1" customWidth="1"/>
    <col min="4365" max="4608" width="9.21875" style="490"/>
    <col min="4609" max="4610" width="16.33203125" style="490" customWidth="1"/>
    <col min="4611" max="4611" width="10.109375" style="490" bestFit="1" customWidth="1"/>
    <col min="4612" max="4612" width="11.109375" style="490" bestFit="1" customWidth="1"/>
    <col min="4613" max="4613" width="12.77734375" style="490" bestFit="1" customWidth="1"/>
    <col min="4614" max="4614" width="13.33203125" style="490" bestFit="1" customWidth="1"/>
    <col min="4615" max="4616" width="13.77734375" style="490" bestFit="1" customWidth="1"/>
    <col min="4617" max="4617" width="13.88671875" style="490" bestFit="1" customWidth="1"/>
    <col min="4618" max="4619" width="12" style="490" bestFit="1" customWidth="1"/>
    <col min="4620" max="4620" width="11" style="490" bestFit="1" customWidth="1"/>
    <col min="4621" max="4864" width="9.21875" style="490"/>
    <col min="4865" max="4866" width="16.33203125" style="490" customWidth="1"/>
    <col min="4867" max="4867" width="10.109375" style="490" bestFit="1" customWidth="1"/>
    <col min="4868" max="4868" width="11.109375" style="490" bestFit="1" customWidth="1"/>
    <col min="4869" max="4869" width="12.77734375" style="490" bestFit="1" customWidth="1"/>
    <col min="4870" max="4870" width="13.33203125" style="490" bestFit="1" customWidth="1"/>
    <col min="4871" max="4872" width="13.77734375" style="490" bestFit="1" customWidth="1"/>
    <col min="4873" max="4873" width="13.88671875" style="490" bestFit="1" customWidth="1"/>
    <col min="4874" max="4875" width="12" style="490" bestFit="1" customWidth="1"/>
    <col min="4876" max="4876" width="11" style="490" bestFit="1" customWidth="1"/>
    <col min="4877" max="5120" width="9.21875" style="490"/>
    <col min="5121" max="5122" width="16.33203125" style="490" customWidth="1"/>
    <col min="5123" max="5123" width="10.109375" style="490" bestFit="1" customWidth="1"/>
    <col min="5124" max="5124" width="11.109375" style="490" bestFit="1" customWidth="1"/>
    <col min="5125" max="5125" width="12.77734375" style="490" bestFit="1" customWidth="1"/>
    <col min="5126" max="5126" width="13.33203125" style="490" bestFit="1" customWidth="1"/>
    <col min="5127" max="5128" width="13.77734375" style="490" bestFit="1" customWidth="1"/>
    <col min="5129" max="5129" width="13.88671875" style="490" bestFit="1" customWidth="1"/>
    <col min="5130" max="5131" width="12" style="490" bestFit="1" customWidth="1"/>
    <col min="5132" max="5132" width="11" style="490" bestFit="1" customWidth="1"/>
    <col min="5133" max="5376" width="9.21875" style="490"/>
    <col min="5377" max="5378" width="16.33203125" style="490" customWidth="1"/>
    <col min="5379" max="5379" width="10.109375" style="490" bestFit="1" customWidth="1"/>
    <col min="5380" max="5380" width="11.109375" style="490" bestFit="1" customWidth="1"/>
    <col min="5381" max="5381" width="12.77734375" style="490" bestFit="1" customWidth="1"/>
    <col min="5382" max="5382" width="13.33203125" style="490" bestFit="1" customWidth="1"/>
    <col min="5383" max="5384" width="13.77734375" style="490" bestFit="1" customWidth="1"/>
    <col min="5385" max="5385" width="13.88671875" style="490" bestFit="1" customWidth="1"/>
    <col min="5386" max="5387" width="12" style="490" bestFit="1" customWidth="1"/>
    <col min="5388" max="5388" width="11" style="490" bestFit="1" customWidth="1"/>
    <col min="5389" max="5632" width="9.21875" style="490"/>
    <col min="5633" max="5634" width="16.33203125" style="490" customWidth="1"/>
    <col min="5635" max="5635" width="10.109375" style="490" bestFit="1" customWidth="1"/>
    <col min="5636" max="5636" width="11.109375" style="490" bestFit="1" customWidth="1"/>
    <col min="5637" max="5637" width="12.77734375" style="490" bestFit="1" customWidth="1"/>
    <col min="5638" max="5638" width="13.33203125" style="490" bestFit="1" customWidth="1"/>
    <col min="5639" max="5640" width="13.77734375" style="490" bestFit="1" customWidth="1"/>
    <col min="5641" max="5641" width="13.88671875" style="490" bestFit="1" customWidth="1"/>
    <col min="5642" max="5643" width="12" style="490" bestFit="1" customWidth="1"/>
    <col min="5644" max="5644" width="11" style="490" bestFit="1" customWidth="1"/>
    <col min="5645" max="5888" width="9.21875" style="490"/>
    <col min="5889" max="5890" width="16.33203125" style="490" customWidth="1"/>
    <col min="5891" max="5891" width="10.109375" style="490" bestFit="1" customWidth="1"/>
    <col min="5892" max="5892" width="11.109375" style="490" bestFit="1" customWidth="1"/>
    <col min="5893" max="5893" width="12.77734375" style="490" bestFit="1" customWidth="1"/>
    <col min="5894" max="5894" width="13.33203125" style="490" bestFit="1" customWidth="1"/>
    <col min="5895" max="5896" width="13.77734375" style="490" bestFit="1" customWidth="1"/>
    <col min="5897" max="5897" width="13.88671875" style="490" bestFit="1" customWidth="1"/>
    <col min="5898" max="5899" width="12" style="490" bestFit="1" customWidth="1"/>
    <col min="5900" max="5900" width="11" style="490" bestFit="1" customWidth="1"/>
    <col min="5901" max="6144" width="9.21875" style="490"/>
    <col min="6145" max="6146" width="16.33203125" style="490" customWidth="1"/>
    <col min="6147" max="6147" width="10.109375" style="490" bestFit="1" customWidth="1"/>
    <col min="6148" max="6148" width="11.109375" style="490" bestFit="1" customWidth="1"/>
    <col min="6149" max="6149" width="12.77734375" style="490" bestFit="1" customWidth="1"/>
    <col min="6150" max="6150" width="13.33203125" style="490" bestFit="1" customWidth="1"/>
    <col min="6151" max="6152" width="13.77734375" style="490" bestFit="1" customWidth="1"/>
    <col min="6153" max="6153" width="13.88671875" style="490" bestFit="1" customWidth="1"/>
    <col min="6154" max="6155" width="12" style="490" bestFit="1" customWidth="1"/>
    <col min="6156" max="6156" width="11" style="490" bestFit="1" customWidth="1"/>
    <col min="6157" max="6400" width="9.21875" style="490"/>
    <col min="6401" max="6402" width="16.33203125" style="490" customWidth="1"/>
    <col min="6403" max="6403" width="10.109375" style="490" bestFit="1" customWidth="1"/>
    <col min="6404" max="6404" width="11.109375" style="490" bestFit="1" customWidth="1"/>
    <col min="6405" max="6405" width="12.77734375" style="490" bestFit="1" customWidth="1"/>
    <col min="6406" max="6406" width="13.33203125" style="490" bestFit="1" customWidth="1"/>
    <col min="6407" max="6408" width="13.77734375" style="490" bestFit="1" customWidth="1"/>
    <col min="6409" max="6409" width="13.88671875" style="490" bestFit="1" customWidth="1"/>
    <col min="6410" max="6411" width="12" style="490" bestFit="1" customWidth="1"/>
    <col min="6412" max="6412" width="11" style="490" bestFit="1" customWidth="1"/>
    <col min="6413" max="6656" width="9.21875" style="490"/>
    <col min="6657" max="6658" width="16.33203125" style="490" customWidth="1"/>
    <col min="6659" max="6659" width="10.109375" style="490" bestFit="1" customWidth="1"/>
    <col min="6660" max="6660" width="11.109375" style="490" bestFit="1" customWidth="1"/>
    <col min="6661" max="6661" width="12.77734375" style="490" bestFit="1" customWidth="1"/>
    <col min="6662" max="6662" width="13.33203125" style="490" bestFit="1" customWidth="1"/>
    <col min="6663" max="6664" width="13.77734375" style="490" bestFit="1" customWidth="1"/>
    <col min="6665" max="6665" width="13.88671875" style="490" bestFit="1" customWidth="1"/>
    <col min="6666" max="6667" width="12" style="490" bestFit="1" customWidth="1"/>
    <col min="6668" max="6668" width="11" style="490" bestFit="1" customWidth="1"/>
    <col min="6669" max="6912" width="9.21875" style="490"/>
    <col min="6913" max="6914" width="16.33203125" style="490" customWidth="1"/>
    <col min="6915" max="6915" width="10.109375" style="490" bestFit="1" customWidth="1"/>
    <col min="6916" max="6916" width="11.109375" style="490" bestFit="1" customWidth="1"/>
    <col min="6917" max="6917" width="12.77734375" style="490" bestFit="1" customWidth="1"/>
    <col min="6918" max="6918" width="13.33203125" style="490" bestFit="1" customWidth="1"/>
    <col min="6919" max="6920" width="13.77734375" style="490" bestFit="1" customWidth="1"/>
    <col min="6921" max="6921" width="13.88671875" style="490" bestFit="1" customWidth="1"/>
    <col min="6922" max="6923" width="12" style="490" bestFit="1" customWidth="1"/>
    <col min="6924" max="6924" width="11" style="490" bestFit="1" customWidth="1"/>
    <col min="6925" max="7168" width="9.21875" style="490"/>
    <col min="7169" max="7170" width="16.33203125" style="490" customWidth="1"/>
    <col min="7171" max="7171" width="10.109375" style="490" bestFit="1" customWidth="1"/>
    <col min="7172" max="7172" width="11.109375" style="490" bestFit="1" customWidth="1"/>
    <col min="7173" max="7173" width="12.77734375" style="490" bestFit="1" customWidth="1"/>
    <col min="7174" max="7174" width="13.33203125" style="490" bestFit="1" customWidth="1"/>
    <col min="7175" max="7176" width="13.77734375" style="490" bestFit="1" customWidth="1"/>
    <col min="7177" max="7177" width="13.88671875" style="490" bestFit="1" customWidth="1"/>
    <col min="7178" max="7179" width="12" style="490" bestFit="1" customWidth="1"/>
    <col min="7180" max="7180" width="11" style="490" bestFit="1" customWidth="1"/>
    <col min="7181" max="7424" width="9.21875" style="490"/>
    <col min="7425" max="7426" width="16.33203125" style="490" customWidth="1"/>
    <col min="7427" max="7427" width="10.109375" style="490" bestFit="1" customWidth="1"/>
    <col min="7428" max="7428" width="11.109375" style="490" bestFit="1" customWidth="1"/>
    <col min="7429" max="7429" width="12.77734375" style="490" bestFit="1" customWidth="1"/>
    <col min="7430" max="7430" width="13.33203125" style="490" bestFit="1" customWidth="1"/>
    <col min="7431" max="7432" width="13.77734375" style="490" bestFit="1" customWidth="1"/>
    <col min="7433" max="7433" width="13.88671875" style="490" bestFit="1" customWidth="1"/>
    <col min="7434" max="7435" width="12" style="490" bestFit="1" customWidth="1"/>
    <col min="7436" max="7436" width="11" style="490" bestFit="1" customWidth="1"/>
    <col min="7437" max="7680" width="9.21875" style="490"/>
    <col min="7681" max="7682" width="16.33203125" style="490" customWidth="1"/>
    <col min="7683" max="7683" width="10.109375" style="490" bestFit="1" customWidth="1"/>
    <col min="7684" max="7684" width="11.109375" style="490" bestFit="1" customWidth="1"/>
    <col min="7685" max="7685" width="12.77734375" style="490" bestFit="1" customWidth="1"/>
    <col min="7686" max="7686" width="13.33203125" style="490" bestFit="1" customWidth="1"/>
    <col min="7687" max="7688" width="13.77734375" style="490" bestFit="1" customWidth="1"/>
    <col min="7689" max="7689" width="13.88671875" style="490" bestFit="1" customWidth="1"/>
    <col min="7690" max="7691" width="12" style="490" bestFit="1" customWidth="1"/>
    <col min="7692" max="7692" width="11" style="490" bestFit="1" customWidth="1"/>
    <col min="7693" max="7936" width="9.21875" style="490"/>
    <col min="7937" max="7938" width="16.33203125" style="490" customWidth="1"/>
    <col min="7939" max="7939" width="10.109375" style="490" bestFit="1" customWidth="1"/>
    <col min="7940" max="7940" width="11.109375" style="490" bestFit="1" customWidth="1"/>
    <col min="7941" max="7941" width="12.77734375" style="490" bestFit="1" customWidth="1"/>
    <col min="7942" max="7942" width="13.33203125" style="490" bestFit="1" customWidth="1"/>
    <col min="7943" max="7944" width="13.77734375" style="490" bestFit="1" customWidth="1"/>
    <col min="7945" max="7945" width="13.88671875" style="490" bestFit="1" customWidth="1"/>
    <col min="7946" max="7947" width="12" style="490" bestFit="1" customWidth="1"/>
    <col min="7948" max="7948" width="11" style="490" bestFit="1" customWidth="1"/>
    <col min="7949" max="8192" width="9.21875" style="490"/>
    <col min="8193" max="8194" width="16.33203125" style="490" customWidth="1"/>
    <col min="8195" max="8195" width="10.109375" style="490" bestFit="1" customWidth="1"/>
    <col min="8196" max="8196" width="11.109375" style="490" bestFit="1" customWidth="1"/>
    <col min="8197" max="8197" width="12.77734375" style="490" bestFit="1" customWidth="1"/>
    <col min="8198" max="8198" width="13.33203125" style="490" bestFit="1" customWidth="1"/>
    <col min="8199" max="8200" width="13.77734375" style="490" bestFit="1" customWidth="1"/>
    <col min="8201" max="8201" width="13.88671875" style="490" bestFit="1" customWidth="1"/>
    <col min="8202" max="8203" width="12" style="490" bestFit="1" customWidth="1"/>
    <col min="8204" max="8204" width="11" style="490" bestFit="1" customWidth="1"/>
    <col min="8205" max="8448" width="9.21875" style="490"/>
    <col min="8449" max="8450" width="16.33203125" style="490" customWidth="1"/>
    <col min="8451" max="8451" width="10.109375" style="490" bestFit="1" customWidth="1"/>
    <col min="8452" max="8452" width="11.109375" style="490" bestFit="1" customWidth="1"/>
    <col min="8453" max="8453" width="12.77734375" style="490" bestFit="1" customWidth="1"/>
    <col min="8454" max="8454" width="13.33203125" style="490" bestFit="1" customWidth="1"/>
    <col min="8455" max="8456" width="13.77734375" style="490" bestFit="1" customWidth="1"/>
    <col min="8457" max="8457" width="13.88671875" style="490" bestFit="1" customWidth="1"/>
    <col min="8458" max="8459" width="12" style="490" bestFit="1" customWidth="1"/>
    <col min="8460" max="8460" width="11" style="490" bestFit="1" customWidth="1"/>
    <col min="8461" max="8704" width="9.21875" style="490"/>
    <col min="8705" max="8706" width="16.33203125" style="490" customWidth="1"/>
    <col min="8707" max="8707" width="10.109375" style="490" bestFit="1" customWidth="1"/>
    <col min="8708" max="8708" width="11.109375" style="490" bestFit="1" customWidth="1"/>
    <col min="8709" max="8709" width="12.77734375" style="490" bestFit="1" customWidth="1"/>
    <col min="8710" max="8710" width="13.33203125" style="490" bestFit="1" customWidth="1"/>
    <col min="8711" max="8712" width="13.77734375" style="490" bestFit="1" customWidth="1"/>
    <col min="8713" max="8713" width="13.88671875" style="490" bestFit="1" customWidth="1"/>
    <col min="8714" max="8715" width="12" style="490" bestFit="1" customWidth="1"/>
    <col min="8716" max="8716" width="11" style="490" bestFit="1" customWidth="1"/>
    <col min="8717" max="8960" width="9.21875" style="490"/>
    <col min="8961" max="8962" width="16.33203125" style="490" customWidth="1"/>
    <col min="8963" max="8963" width="10.109375" style="490" bestFit="1" customWidth="1"/>
    <col min="8964" max="8964" width="11.109375" style="490" bestFit="1" customWidth="1"/>
    <col min="8965" max="8965" width="12.77734375" style="490" bestFit="1" customWidth="1"/>
    <col min="8966" max="8966" width="13.33203125" style="490" bestFit="1" customWidth="1"/>
    <col min="8967" max="8968" width="13.77734375" style="490" bestFit="1" customWidth="1"/>
    <col min="8969" max="8969" width="13.88671875" style="490" bestFit="1" customWidth="1"/>
    <col min="8970" max="8971" width="12" style="490" bestFit="1" customWidth="1"/>
    <col min="8972" max="8972" width="11" style="490" bestFit="1" customWidth="1"/>
    <col min="8973" max="9216" width="9.21875" style="490"/>
    <col min="9217" max="9218" width="16.33203125" style="490" customWidth="1"/>
    <col min="9219" max="9219" width="10.109375" style="490" bestFit="1" customWidth="1"/>
    <col min="9220" max="9220" width="11.109375" style="490" bestFit="1" customWidth="1"/>
    <col min="9221" max="9221" width="12.77734375" style="490" bestFit="1" customWidth="1"/>
    <col min="9222" max="9222" width="13.33203125" style="490" bestFit="1" customWidth="1"/>
    <col min="9223" max="9224" width="13.77734375" style="490" bestFit="1" customWidth="1"/>
    <col min="9225" max="9225" width="13.88671875" style="490" bestFit="1" customWidth="1"/>
    <col min="9226" max="9227" width="12" style="490" bestFit="1" customWidth="1"/>
    <col min="9228" max="9228" width="11" style="490" bestFit="1" customWidth="1"/>
    <col min="9229" max="9472" width="9.21875" style="490"/>
    <col min="9473" max="9474" width="16.33203125" style="490" customWidth="1"/>
    <col min="9475" max="9475" width="10.109375" style="490" bestFit="1" customWidth="1"/>
    <col min="9476" max="9476" width="11.109375" style="490" bestFit="1" customWidth="1"/>
    <col min="9477" max="9477" width="12.77734375" style="490" bestFit="1" customWidth="1"/>
    <col min="9478" max="9478" width="13.33203125" style="490" bestFit="1" customWidth="1"/>
    <col min="9479" max="9480" width="13.77734375" style="490" bestFit="1" customWidth="1"/>
    <col min="9481" max="9481" width="13.88671875" style="490" bestFit="1" customWidth="1"/>
    <col min="9482" max="9483" width="12" style="490" bestFit="1" customWidth="1"/>
    <col min="9484" max="9484" width="11" style="490" bestFit="1" customWidth="1"/>
    <col min="9485" max="9728" width="9.21875" style="490"/>
    <col min="9729" max="9730" width="16.33203125" style="490" customWidth="1"/>
    <col min="9731" max="9731" width="10.109375" style="490" bestFit="1" customWidth="1"/>
    <col min="9732" max="9732" width="11.109375" style="490" bestFit="1" customWidth="1"/>
    <col min="9733" max="9733" width="12.77734375" style="490" bestFit="1" customWidth="1"/>
    <col min="9734" max="9734" width="13.33203125" style="490" bestFit="1" customWidth="1"/>
    <col min="9735" max="9736" width="13.77734375" style="490" bestFit="1" customWidth="1"/>
    <col min="9737" max="9737" width="13.88671875" style="490" bestFit="1" customWidth="1"/>
    <col min="9738" max="9739" width="12" style="490" bestFit="1" customWidth="1"/>
    <col min="9740" max="9740" width="11" style="490" bestFit="1" customWidth="1"/>
    <col min="9741" max="9984" width="9.21875" style="490"/>
    <col min="9985" max="9986" width="16.33203125" style="490" customWidth="1"/>
    <col min="9987" max="9987" width="10.109375" style="490" bestFit="1" customWidth="1"/>
    <col min="9988" max="9988" width="11.109375" style="490" bestFit="1" customWidth="1"/>
    <col min="9989" max="9989" width="12.77734375" style="490" bestFit="1" customWidth="1"/>
    <col min="9990" max="9990" width="13.33203125" style="490" bestFit="1" customWidth="1"/>
    <col min="9991" max="9992" width="13.77734375" style="490" bestFit="1" customWidth="1"/>
    <col min="9993" max="9993" width="13.88671875" style="490" bestFit="1" customWidth="1"/>
    <col min="9994" max="9995" width="12" style="490" bestFit="1" customWidth="1"/>
    <col min="9996" max="9996" width="11" style="490" bestFit="1" customWidth="1"/>
    <col min="9997" max="10240" width="9.21875" style="490"/>
    <col min="10241" max="10242" width="16.33203125" style="490" customWidth="1"/>
    <col min="10243" max="10243" width="10.109375" style="490" bestFit="1" customWidth="1"/>
    <col min="10244" max="10244" width="11.109375" style="490" bestFit="1" customWidth="1"/>
    <col min="10245" max="10245" width="12.77734375" style="490" bestFit="1" customWidth="1"/>
    <col min="10246" max="10246" width="13.33203125" style="490" bestFit="1" customWidth="1"/>
    <col min="10247" max="10248" width="13.77734375" style="490" bestFit="1" customWidth="1"/>
    <col min="10249" max="10249" width="13.88671875" style="490" bestFit="1" customWidth="1"/>
    <col min="10250" max="10251" width="12" style="490" bestFit="1" customWidth="1"/>
    <col min="10252" max="10252" width="11" style="490" bestFit="1" customWidth="1"/>
    <col min="10253" max="10496" width="9.21875" style="490"/>
    <col min="10497" max="10498" width="16.33203125" style="490" customWidth="1"/>
    <col min="10499" max="10499" width="10.109375" style="490" bestFit="1" customWidth="1"/>
    <col min="10500" max="10500" width="11.109375" style="490" bestFit="1" customWidth="1"/>
    <col min="10501" max="10501" width="12.77734375" style="490" bestFit="1" customWidth="1"/>
    <col min="10502" max="10502" width="13.33203125" style="490" bestFit="1" customWidth="1"/>
    <col min="10503" max="10504" width="13.77734375" style="490" bestFit="1" customWidth="1"/>
    <col min="10505" max="10505" width="13.88671875" style="490" bestFit="1" customWidth="1"/>
    <col min="10506" max="10507" width="12" style="490" bestFit="1" customWidth="1"/>
    <col min="10508" max="10508" width="11" style="490" bestFit="1" customWidth="1"/>
    <col min="10509" max="10752" width="9.21875" style="490"/>
    <col min="10753" max="10754" width="16.33203125" style="490" customWidth="1"/>
    <col min="10755" max="10755" width="10.109375" style="490" bestFit="1" customWidth="1"/>
    <col min="10756" max="10756" width="11.109375" style="490" bestFit="1" customWidth="1"/>
    <col min="10757" max="10757" width="12.77734375" style="490" bestFit="1" customWidth="1"/>
    <col min="10758" max="10758" width="13.33203125" style="490" bestFit="1" customWidth="1"/>
    <col min="10759" max="10760" width="13.77734375" style="490" bestFit="1" customWidth="1"/>
    <col min="10761" max="10761" width="13.88671875" style="490" bestFit="1" customWidth="1"/>
    <col min="10762" max="10763" width="12" style="490" bestFit="1" customWidth="1"/>
    <col min="10764" max="10764" width="11" style="490" bestFit="1" customWidth="1"/>
    <col min="10765" max="11008" width="9.21875" style="490"/>
    <col min="11009" max="11010" width="16.33203125" style="490" customWidth="1"/>
    <col min="11011" max="11011" width="10.109375" style="490" bestFit="1" customWidth="1"/>
    <col min="11012" max="11012" width="11.109375" style="490" bestFit="1" customWidth="1"/>
    <col min="11013" max="11013" width="12.77734375" style="490" bestFit="1" customWidth="1"/>
    <col min="11014" max="11014" width="13.33203125" style="490" bestFit="1" customWidth="1"/>
    <col min="11015" max="11016" width="13.77734375" style="490" bestFit="1" customWidth="1"/>
    <col min="11017" max="11017" width="13.88671875" style="490" bestFit="1" customWidth="1"/>
    <col min="11018" max="11019" width="12" style="490" bestFit="1" customWidth="1"/>
    <col min="11020" max="11020" width="11" style="490" bestFit="1" customWidth="1"/>
    <col min="11021" max="11264" width="9.21875" style="490"/>
    <col min="11265" max="11266" width="16.33203125" style="490" customWidth="1"/>
    <col min="11267" max="11267" width="10.109375" style="490" bestFit="1" customWidth="1"/>
    <col min="11268" max="11268" width="11.109375" style="490" bestFit="1" customWidth="1"/>
    <col min="11269" max="11269" width="12.77734375" style="490" bestFit="1" customWidth="1"/>
    <col min="11270" max="11270" width="13.33203125" style="490" bestFit="1" customWidth="1"/>
    <col min="11271" max="11272" width="13.77734375" style="490" bestFit="1" customWidth="1"/>
    <col min="11273" max="11273" width="13.88671875" style="490" bestFit="1" customWidth="1"/>
    <col min="11274" max="11275" width="12" style="490" bestFit="1" customWidth="1"/>
    <col min="11276" max="11276" width="11" style="490" bestFit="1" customWidth="1"/>
    <col min="11277" max="11520" width="9.21875" style="490"/>
    <col min="11521" max="11522" width="16.33203125" style="490" customWidth="1"/>
    <col min="11523" max="11523" width="10.109375" style="490" bestFit="1" customWidth="1"/>
    <col min="11524" max="11524" width="11.109375" style="490" bestFit="1" customWidth="1"/>
    <col min="11525" max="11525" width="12.77734375" style="490" bestFit="1" customWidth="1"/>
    <col min="11526" max="11526" width="13.33203125" style="490" bestFit="1" customWidth="1"/>
    <col min="11527" max="11528" width="13.77734375" style="490" bestFit="1" customWidth="1"/>
    <col min="11529" max="11529" width="13.88671875" style="490" bestFit="1" customWidth="1"/>
    <col min="11530" max="11531" width="12" style="490" bestFit="1" customWidth="1"/>
    <col min="11532" max="11532" width="11" style="490" bestFit="1" customWidth="1"/>
    <col min="11533" max="11776" width="9.21875" style="490"/>
    <col min="11777" max="11778" width="16.33203125" style="490" customWidth="1"/>
    <col min="11779" max="11779" width="10.109375" style="490" bestFit="1" customWidth="1"/>
    <col min="11780" max="11780" width="11.109375" style="490" bestFit="1" customWidth="1"/>
    <col min="11781" max="11781" width="12.77734375" style="490" bestFit="1" customWidth="1"/>
    <col min="11782" max="11782" width="13.33203125" style="490" bestFit="1" customWidth="1"/>
    <col min="11783" max="11784" width="13.77734375" style="490" bestFit="1" customWidth="1"/>
    <col min="11785" max="11785" width="13.88671875" style="490" bestFit="1" customWidth="1"/>
    <col min="11786" max="11787" width="12" style="490" bestFit="1" customWidth="1"/>
    <col min="11788" max="11788" width="11" style="490" bestFit="1" customWidth="1"/>
    <col min="11789" max="12032" width="9.21875" style="490"/>
    <col min="12033" max="12034" width="16.33203125" style="490" customWidth="1"/>
    <col min="12035" max="12035" width="10.109375" style="490" bestFit="1" customWidth="1"/>
    <col min="12036" max="12036" width="11.109375" style="490" bestFit="1" customWidth="1"/>
    <col min="12037" max="12037" width="12.77734375" style="490" bestFit="1" customWidth="1"/>
    <col min="12038" max="12038" width="13.33203125" style="490" bestFit="1" customWidth="1"/>
    <col min="12039" max="12040" width="13.77734375" style="490" bestFit="1" customWidth="1"/>
    <col min="12041" max="12041" width="13.88671875" style="490" bestFit="1" customWidth="1"/>
    <col min="12042" max="12043" width="12" style="490" bestFit="1" customWidth="1"/>
    <col min="12044" max="12044" width="11" style="490" bestFit="1" customWidth="1"/>
    <col min="12045" max="12288" width="9.21875" style="490"/>
    <col min="12289" max="12290" width="16.33203125" style="490" customWidth="1"/>
    <col min="12291" max="12291" width="10.109375" style="490" bestFit="1" customWidth="1"/>
    <col min="12292" max="12292" width="11.109375" style="490" bestFit="1" customWidth="1"/>
    <col min="12293" max="12293" width="12.77734375" style="490" bestFit="1" customWidth="1"/>
    <col min="12294" max="12294" width="13.33203125" style="490" bestFit="1" customWidth="1"/>
    <col min="12295" max="12296" width="13.77734375" style="490" bestFit="1" customWidth="1"/>
    <col min="12297" max="12297" width="13.88671875" style="490" bestFit="1" customWidth="1"/>
    <col min="12298" max="12299" width="12" style="490" bestFit="1" customWidth="1"/>
    <col min="12300" max="12300" width="11" style="490" bestFit="1" customWidth="1"/>
    <col min="12301" max="12544" width="9.21875" style="490"/>
    <col min="12545" max="12546" width="16.33203125" style="490" customWidth="1"/>
    <col min="12547" max="12547" width="10.109375" style="490" bestFit="1" customWidth="1"/>
    <col min="12548" max="12548" width="11.109375" style="490" bestFit="1" customWidth="1"/>
    <col min="12549" max="12549" width="12.77734375" style="490" bestFit="1" customWidth="1"/>
    <col min="12550" max="12550" width="13.33203125" style="490" bestFit="1" customWidth="1"/>
    <col min="12551" max="12552" width="13.77734375" style="490" bestFit="1" customWidth="1"/>
    <col min="12553" max="12553" width="13.88671875" style="490" bestFit="1" customWidth="1"/>
    <col min="12554" max="12555" width="12" style="490" bestFit="1" customWidth="1"/>
    <col min="12556" max="12556" width="11" style="490" bestFit="1" customWidth="1"/>
    <col min="12557" max="12800" width="9.21875" style="490"/>
    <col min="12801" max="12802" width="16.33203125" style="490" customWidth="1"/>
    <col min="12803" max="12803" width="10.109375" style="490" bestFit="1" customWidth="1"/>
    <col min="12804" max="12804" width="11.109375" style="490" bestFit="1" customWidth="1"/>
    <col min="12805" max="12805" width="12.77734375" style="490" bestFit="1" customWidth="1"/>
    <col min="12806" max="12806" width="13.33203125" style="490" bestFit="1" customWidth="1"/>
    <col min="12807" max="12808" width="13.77734375" style="490" bestFit="1" customWidth="1"/>
    <col min="12809" max="12809" width="13.88671875" style="490" bestFit="1" customWidth="1"/>
    <col min="12810" max="12811" width="12" style="490" bestFit="1" customWidth="1"/>
    <col min="12812" max="12812" width="11" style="490" bestFit="1" customWidth="1"/>
    <col min="12813" max="13056" width="9.21875" style="490"/>
    <col min="13057" max="13058" width="16.33203125" style="490" customWidth="1"/>
    <col min="13059" max="13059" width="10.109375" style="490" bestFit="1" customWidth="1"/>
    <col min="13060" max="13060" width="11.109375" style="490" bestFit="1" customWidth="1"/>
    <col min="13061" max="13061" width="12.77734375" style="490" bestFit="1" customWidth="1"/>
    <col min="13062" max="13062" width="13.33203125" style="490" bestFit="1" customWidth="1"/>
    <col min="13063" max="13064" width="13.77734375" style="490" bestFit="1" customWidth="1"/>
    <col min="13065" max="13065" width="13.88671875" style="490" bestFit="1" customWidth="1"/>
    <col min="13066" max="13067" width="12" style="490" bestFit="1" customWidth="1"/>
    <col min="13068" max="13068" width="11" style="490" bestFit="1" customWidth="1"/>
    <col min="13069" max="13312" width="9.21875" style="490"/>
    <col min="13313" max="13314" width="16.33203125" style="490" customWidth="1"/>
    <col min="13315" max="13315" width="10.109375" style="490" bestFit="1" customWidth="1"/>
    <col min="13316" max="13316" width="11.109375" style="490" bestFit="1" customWidth="1"/>
    <col min="13317" max="13317" width="12.77734375" style="490" bestFit="1" customWidth="1"/>
    <col min="13318" max="13318" width="13.33203125" style="490" bestFit="1" customWidth="1"/>
    <col min="13319" max="13320" width="13.77734375" style="490" bestFit="1" customWidth="1"/>
    <col min="13321" max="13321" width="13.88671875" style="490" bestFit="1" customWidth="1"/>
    <col min="13322" max="13323" width="12" style="490" bestFit="1" customWidth="1"/>
    <col min="13324" max="13324" width="11" style="490" bestFit="1" customWidth="1"/>
    <col min="13325" max="13568" width="9.21875" style="490"/>
    <col min="13569" max="13570" width="16.33203125" style="490" customWidth="1"/>
    <col min="13571" max="13571" width="10.109375" style="490" bestFit="1" customWidth="1"/>
    <col min="13572" max="13572" width="11.109375" style="490" bestFit="1" customWidth="1"/>
    <col min="13573" max="13573" width="12.77734375" style="490" bestFit="1" customWidth="1"/>
    <col min="13574" max="13574" width="13.33203125" style="490" bestFit="1" customWidth="1"/>
    <col min="13575" max="13576" width="13.77734375" style="490" bestFit="1" customWidth="1"/>
    <col min="13577" max="13577" width="13.88671875" style="490" bestFit="1" customWidth="1"/>
    <col min="13578" max="13579" width="12" style="490" bestFit="1" customWidth="1"/>
    <col min="13580" max="13580" width="11" style="490" bestFit="1" customWidth="1"/>
    <col min="13581" max="13824" width="9.21875" style="490"/>
    <col min="13825" max="13826" width="16.33203125" style="490" customWidth="1"/>
    <col min="13827" max="13827" width="10.109375" style="490" bestFit="1" customWidth="1"/>
    <col min="13828" max="13828" width="11.109375" style="490" bestFit="1" customWidth="1"/>
    <col min="13829" max="13829" width="12.77734375" style="490" bestFit="1" customWidth="1"/>
    <col min="13830" max="13830" width="13.33203125" style="490" bestFit="1" customWidth="1"/>
    <col min="13831" max="13832" width="13.77734375" style="490" bestFit="1" customWidth="1"/>
    <col min="13833" max="13833" width="13.88671875" style="490" bestFit="1" customWidth="1"/>
    <col min="13834" max="13835" width="12" style="490" bestFit="1" customWidth="1"/>
    <col min="13836" max="13836" width="11" style="490" bestFit="1" customWidth="1"/>
    <col min="13837" max="14080" width="9.21875" style="490"/>
    <col min="14081" max="14082" width="16.33203125" style="490" customWidth="1"/>
    <col min="14083" max="14083" width="10.109375" style="490" bestFit="1" customWidth="1"/>
    <col min="14084" max="14084" width="11.109375" style="490" bestFit="1" customWidth="1"/>
    <col min="14085" max="14085" width="12.77734375" style="490" bestFit="1" customWidth="1"/>
    <col min="14086" max="14086" width="13.33203125" style="490" bestFit="1" customWidth="1"/>
    <col min="14087" max="14088" width="13.77734375" style="490" bestFit="1" customWidth="1"/>
    <col min="14089" max="14089" width="13.88671875" style="490" bestFit="1" customWidth="1"/>
    <col min="14090" max="14091" width="12" style="490" bestFit="1" customWidth="1"/>
    <col min="14092" max="14092" width="11" style="490" bestFit="1" customWidth="1"/>
    <col min="14093" max="14336" width="9.21875" style="490"/>
    <col min="14337" max="14338" width="16.33203125" style="490" customWidth="1"/>
    <col min="14339" max="14339" width="10.109375" style="490" bestFit="1" customWidth="1"/>
    <col min="14340" max="14340" width="11.109375" style="490" bestFit="1" customWidth="1"/>
    <col min="14341" max="14341" width="12.77734375" style="490" bestFit="1" customWidth="1"/>
    <col min="14342" max="14342" width="13.33203125" style="490" bestFit="1" customWidth="1"/>
    <col min="14343" max="14344" width="13.77734375" style="490" bestFit="1" customWidth="1"/>
    <col min="14345" max="14345" width="13.88671875" style="490" bestFit="1" customWidth="1"/>
    <col min="14346" max="14347" width="12" style="490" bestFit="1" customWidth="1"/>
    <col min="14348" max="14348" width="11" style="490" bestFit="1" customWidth="1"/>
    <col min="14349" max="14592" width="9.21875" style="490"/>
    <col min="14593" max="14594" width="16.33203125" style="490" customWidth="1"/>
    <col min="14595" max="14595" width="10.109375" style="490" bestFit="1" customWidth="1"/>
    <col min="14596" max="14596" width="11.109375" style="490" bestFit="1" customWidth="1"/>
    <col min="14597" max="14597" width="12.77734375" style="490" bestFit="1" customWidth="1"/>
    <col min="14598" max="14598" width="13.33203125" style="490" bestFit="1" customWidth="1"/>
    <col min="14599" max="14600" width="13.77734375" style="490" bestFit="1" customWidth="1"/>
    <col min="14601" max="14601" width="13.88671875" style="490" bestFit="1" customWidth="1"/>
    <col min="14602" max="14603" width="12" style="490" bestFit="1" customWidth="1"/>
    <col min="14604" max="14604" width="11" style="490" bestFit="1" customWidth="1"/>
    <col min="14605" max="14848" width="9.21875" style="490"/>
    <col min="14849" max="14850" width="16.33203125" style="490" customWidth="1"/>
    <col min="14851" max="14851" width="10.109375" style="490" bestFit="1" customWidth="1"/>
    <col min="14852" max="14852" width="11.109375" style="490" bestFit="1" customWidth="1"/>
    <col min="14853" max="14853" width="12.77734375" style="490" bestFit="1" customWidth="1"/>
    <col min="14854" max="14854" width="13.33203125" style="490" bestFit="1" customWidth="1"/>
    <col min="14855" max="14856" width="13.77734375" style="490" bestFit="1" customWidth="1"/>
    <col min="14857" max="14857" width="13.88671875" style="490" bestFit="1" customWidth="1"/>
    <col min="14858" max="14859" width="12" style="490" bestFit="1" customWidth="1"/>
    <col min="14860" max="14860" width="11" style="490" bestFit="1" customWidth="1"/>
    <col min="14861" max="15104" width="9.21875" style="490"/>
    <col min="15105" max="15106" width="16.33203125" style="490" customWidth="1"/>
    <col min="15107" max="15107" width="10.109375" style="490" bestFit="1" customWidth="1"/>
    <col min="15108" max="15108" width="11.109375" style="490" bestFit="1" customWidth="1"/>
    <col min="15109" max="15109" width="12.77734375" style="490" bestFit="1" customWidth="1"/>
    <col min="15110" max="15110" width="13.33203125" style="490" bestFit="1" customWidth="1"/>
    <col min="15111" max="15112" width="13.77734375" style="490" bestFit="1" customWidth="1"/>
    <col min="15113" max="15113" width="13.88671875" style="490" bestFit="1" customWidth="1"/>
    <col min="15114" max="15115" width="12" style="490" bestFit="1" customWidth="1"/>
    <col min="15116" max="15116" width="11" style="490" bestFit="1" customWidth="1"/>
    <col min="15117" max="15360" width="9.21875" style="490"/>
    <col min="15361" max="15362" width="16.33203125" style="490" customWidth="1"/>
    <col min="15363" max="15363" width="10.109375" style="490" bestFit="1" customWidth="1"/>
    <col min="15364" max="15364" width="11.109375" style="490" bestFit="1" customWidth="1"/>
    <col min="15365" max="15365" width="12.77734375" style="490" bestFit="1" customWidth="1"/>
    <col min="15366" max="15366" width="13.33203125" style="490" bestFit="1" customWidth="1"/>
    <col min="15367" max="15368" width="13.77734375" style="490" bestFit="1" customWidth="1"/>
    <col min="15369" max="15369" width="13.88671875" style="490" bestFit="1" customWidth="1"/>
    <col min="15370" max="15371" width="12" style="490" bestFit="1" customWidth="1"/>
    <col min="15372" max="15372" width="11" style="490" bestFit="1" customWidth="1"/>
    <col min="15373" max="15616" width="9.21875" style="490"/>
    <col min="15617" max="15618" width="16.33203125" style="490" customWidth="1"/>
    <col min="15619" max="15619" width="10.109375" style="490" bestFit="1" customWidth="1"/>
    <col min="15620" max="15620" width="11.109375" style="490" bestFit="1" customWidth="1"/>
    <col min="15621" max="15621" width="12.77734375" style="490" bestFit="1" customWidth="1"/>
    <col min="15622" max="15622" width="13.33203125" style="490" bestFit="1" customWidth="1"/>
    <col min="15623" max="15624" width="13.77734375" style="490" bestFit="1" customWidth="1"/>
    <col min="15625" max="15625" width="13.88671875" style="490" bestFit="1" customWidth="1"/>
    <col min="15626" max="15627" width="12" style="490" bestFit="1" customWidth="1"/>
    <col min="15628" max="15628" width="11" style="490" bestFit="1" customWidth="1"/>
    <col min="15629" max="15872" width="9.21875" style="490"/>
    <col min="15873" max="15874" width="16.33203125" style="490" customWidth="1"/>
    <col min="15875" max="15875" width="10.109375" style="490" bestFit="1" customWidth="1"/>
    <col min="15876" max="15876" width="11.109375" style="490" bestFit="1" customWidth="1"/>
    <col min="15877" max="15877" width="12.77734375" style="490" bestFit="1" customWidth="1"/>
    <col min="15878" max="15878" width="13.33203125" style="490" bestFit="1" customWidth="1"/>
    <col min="15879" max="15880" width="13.77734375" style="490" bestFit="1" customWidth="1"/>
    <col min="15881" max="15881" width="13.88671875" style="490" bestFit="1" customWidth="1"/>
    <col min="15882" max="15883" width="12" style="490" bestFit="1" customWidth="1"/>
    <col min="15884" max="15884" width="11" style="490" bestFit="1" customWidth="1"/>
    <col min="15885" max="16128" width="9.21875" style="490"/>
    <col min="16129" max="16130" width="16.33203125" style="490" customWidth="1"/>
    <col min="16131" max="16131" width="10.109375" style="490" bestFit="1" customWidth="1"/>
    <col min="16132" max="16132" width="11.109375" style="490" bestFit="1" customWidth="1"/>
    <col min="16133" max="16133" width="12.77734375" style="490" bestFit="1" customWidth="1"/>
    <col min="16134" max="16134" width="13.33203125" style="490" bestFit="1" customWidth="1"/>
    <col min="16135" max="16136" width="13.77734375" style="490" bestFit="1" customWidth="1"/>
    <col min="16137" max="16137" width="13.88671875" style="490" bestFit="1" customWidth="1"/>
    <col min="16138" max="16139" width="12" style="490" bestFit="1" customWidth="1"/>
    <col min="16140" max="16140" width="11" style="490" bestFit="1" customWidth="1"/>
    <col min="16141" max="16384" width="9.21875" style="490"/>
  </cols>
  <sheetData>
    <row r="1" spans="1:13" ht="15.75">
      <c r="B1" s="491" t="s">
        <v>670</v>
      </c>
      <c r="C1" s="491" t="s">
        <v>671</v>
      </c>
      <c r="D1" s="491" t="s">
        <v>672</v>
      </c>
      <c r="E1" s="491" t="s">
        <v>673</v>
      </c>
      <c r="F1" s="491" t="s">
        <v>674</v>
      </c>
      <c r="G1" s="491" t="s">
        <v>675</v>
      </c>
      <c r="H1" s="491" t="s">
        <v>676</v>
      </c>
      <c r="I1" s="491" t="s">
        <v>677</v>
      </c>
      <c r="J1" s="492" t="s">
        <v>678</v>
      </c>
      <c r="K1" s="492" t="s">
        <v>423</v>
      </c>
      <c r="L1" s="492" t="s">
        <v>533</v>
      </c>
      <c r="M1" s="492" t="s">
        <v>809</v>
      </c>
    </row>
    <row r="2" spans="1:13" ht="15.75">
      <c r="A2" s="493" t="s">
        <v>679</v>
      </c>
    </row>
    <row r="3" spans="1:13">
      <c r="A3" s="490" t="s">
        <v>680</v>
      </c>
    </row>
    <row r="4" spans="1:13">
      <c r="A4" s="490" t="s">
        <v>681</v>
      </c>
      <c r="B4" s="494">
        <v>0</v>
      </c>
      <c r="C4" s="494">
        <v>0</v>
      </c>
      <c r="D4" s="494">
        <v>0</v>
      </c>
      <c r="E4" s="494">
        <v>0</v>
      </c>
      <c r="F4" s="494">
        <v>0</v>
      </c>
      <c r="G4" s="494">
        <v>0</v>
      </c>
      <c r="H4" s="494">
        <v>0</v>
      </c>
      <c r="I4" s="494">
        <v>0</v>
      </c>
      <c r="J4" s="494">
        <v>0</v>
      </c>
      <c r="K4" s="494">
        <v>0</v>
      </c>
      <c r="L4" s="494">
        <v>0</v>
      </c>
      <c r="M4" s="494">
        <v>0</v>
      </c>
    </row>
    <row r="5" spans="1:13">
      <c r="A5" s="490" t="s">
        <v>682</v>
      </c>
      <c r="B5" s="494">
        <v>0</v>
      </c>
      <c r="C5" s="494"/>
      <c r="D5" s="494">
        <v>0</v>
      </c>
      <c r="E5" s="494">
        <v>0</v>
      </c>
      <c r="F5" s="494">
        <v>0</v>
      </c>
      <c r="G5" s="494">
        <v>0</v>
      </c>
      <c r="H5" s="494">
        <v>0</v>
      </c>
      <c r="I5" s="494">
        <v>0</v>
      </c>
      <c r="J5" s="494">
        <v>0</v>
      </c>
      <c r="K5" s="494">
        <v>0</v>
      </c>
      <c r="L5" s="494">
        <v>0</v>
      </c>
      <c r="M5" s="494">
        <v>0</v>
      </c>
    </row>
    <row r="6" spans="1:13">
      <c r="A6" s="490" t="s">
        <v>683</v>
      </c>
      <c r="B6" s="494">
        <v>0</v>
      </c>
      <c r="C6" s="494"/>
      <c r="D6" s="494"/>
      <c r="E6" s="494">
        <v>0</v>
      </c>
      <c r="F6" s="494">
        <v>0</v>
      </c>
      <c r="G6" s="494">
        <v>0</v>
      </c>
      <c r="H6" s="494">
        <v>0</v>
      </c>
      <c r="I6" s="494">
        <v>0</v>
      </c>
      <c r="J6" s="494">
        <v>0</v>
      </c>
      <c r="K6" s="494">
        <v>0</v>
      </c>
      <c r="L6" s="494">
        <v>0</v>
      </c>
      <c r="M6" s="494">
        <v>0</v>
      </c>
    </row>
    <row r="7" spans="1:13">
      <c r="A7" s="490" t="s">
        <v>684</v>
      </c>
      <c r="B7" s="494">
        <v>1899785.79</v>
      </c>
      <c r="C7" s="494"/>
      <c r="D7" s="494"/>
      <c r="E7" s="494"/>
      <c r="F7" s="494">
        <f>(B7/20)*0.25</f>
        <v>23747.322375</v>
      </c>
      <c r="G7" s="494">
        <f>B7/20</f>
        <v>94989.289499999999</v>
      </c>
      <c r="H7" s="494">
        <v>94989.29</v>
      </c>
      <c r="I7" s="494">
        <v>94989.29</v>
      </c>
      <c r="J7" s="494">
        <v>94989.29</v>
      </c>
      <c r="K7" s="494">
        <v>94989.29</v>
      </c>
      <c r="L7" s="494">
        <v>94989.29</v>
      </c>
      <c r="M7" s="494">
        <v>94989.29</v>
      </c>
    </row>
    <row r="8" spans="1:13">
      <c r="B8" s="494"/>
      <c r="C8" s="494"/>
      <c r="D8" s="494"/>
      <c r="E8" s="494"/>
      <c r="F8" s="494"/>
      <c r="G8" s="494"/>
      <c r="H8" s="494"/>
      <c r="I8" s="494"/>
    </row>
    <row r="9" spans="1:13" s="493" customFormat="1" ht="15.75">
      <c r="A9" s="493" t="s">
        <v>394</v>
      </c>
      <c r="B9" s="495">
        <f>SUM(B4:B8)</f>
        <v>1899785.79</v>
      </c>
      <c r="C9" s="495">
        <f t="shared" ref="C9:L9" si="0">SUM(C4:C8)</f>
        <v>0</v>
      </c>
      <c r="D9" s="495">
        <f t="shared" si="0"/>
        <v>0</v>
      </c>
      <c r="E9" s="495">
        <f t="shared" si="0"/>
        <v>0</v>
      </c>
      <c r="F9" s="495">
        <f t="shared" si="0"/>
        <v>23747.322375</v>
      </c>
      <c r="G9" s="495">
        <f t="shared" si="0"/>
        <v>94989.289499999999</v>
      </c>
      <c r="H9" s="495">
        <f t="shared" si="0"/>
        <v>94989.29</v>
      </c>
      <c r="I9" s="495">
        <f t="shared" si="0"/>
        <v>94989.29</v>
      </c>
      <c r="J9" s="495">
        <f t="shared" si="0"/>
        <v>94989.29</v>
      </c>
      <c r="K9" s="495">
        <f t="shared" si="0"/>
        <v>94989.29</v>
      </c>
      <c r="L9" s="495">
        <f t="shared" si="0"/>
        <v>94989.29</v>
      </c>
      <c r="M9" s="495">
        <f t="shared" ref="M9" si="1">SUM(M4:M8)</f>
        <v>94989.29</v>
      </c>
    </row>
    <row r="10" spans="1:13">
      <c r="B10" s="494"/>
      <c r="C10" s="494"/>
      <c r="D10" s="494"/>
      <c r="E10" s="494"/>
      <c r="F10" s="494"/>
      <c r="G10" s="494"/>
      <c r="H10" s="494"/>
      <c r="I10" s="494"/>
    </row>
    <row r="11" spans="1:13" ht="15.75">
      <c r="A11" s="493" t="s">
        <v>685</v>
      </c>
      <c r="B11" s="494"/>
      <c r="C11" s="494"/>
      <c r="D11" s="494"/>
      <c r="E11" s="494"/>
      <c r="F11" s="494"/>
      <c r="G11" s="494"/>
      <c r="H11" s="494"/>
      <c r="I11" s="494"/>
    </row>
    <row r="12" spans="1:13">
      <c r="A12" s="490" t="s">
        <v>686</v>
      </c>
      <c r="B12" s="494"/>
      <c r="C12" s="494"/>
      <c r="D12" s="494"/>
      <c r="E12" s="494"/>
      <c r="F12" s="494"/>
      <c r="G12" s="494"/>
      <c r="H12" s="494"/>
      <c r="I12" s="494"/>
    </row>
    <row r="13" spans="1:13">
      <c r="A13" s="490" t="s">
        <v>681</v>
      </c>
      <c r="B13" s="494">
        <v>0.33</v>
      </c>
      <c r="C13" s="494">
        <f>B13/20*0.25</f>
        <v>4.1250000000000002E-3</v>
      </c>
      <c r="D13" s="494">
        <f t="shared" ref="D13:M13" si="2">$B$13/29</f>
        <v>1.1379310344827587E-2</v>
      </c>
      <c r="E13" s="494">
        <f t="shared" si="2"/>
        <v>1.1379310344827587E-2</v>
      </c>
      <c r="F13" s="494">
        <f t="shared" si="2"/>
        <v>1.1379310344827587E-2</v>
      </c>
      <c r="G13" s="494">
        <f t="shared" si="2"/>
        <v>1.1379310344827587E-2</v>
      </c>
      <c r="H13" s="494">
        <f t="shared" si="2"/>
        <v>1.1379310344827587E-2</v>
      </c>
      <c r="I13" s="494">
        <f t="shared" si="2"/>
        <v>1.1379310344827587E-2</v>
      </c>
      <c r="J13" s="494">
        <f t="shared" si="2"/>
        <v>1.1379310344827587E-2</v>
      </c>
      <c r="K13" s="494">
        <f t="shared" si="2"/>
        <v>1.1379310344827587E-2</v>
      </c>
      <c r="L13" s="494">
        <f t="shared" si="2"/>
        <v>1.1379310344827587E-2</v>
      </c>
      <c r="M13" s="494">
        <f t="shared" si="2"/>
        <v>1.1379310344827587E-2</v>
      </c>
    </row>
    <row r="14" spans="1:13">
      <c r="A14" s="490" t="s">
        <v>682</v>
      </c>
      <c r="B14" s="494">
        <v>0</v>
      </c>
      <c r="C14" s="494"/>
      <c r="D14" s="494">
        <v>0</v>
      </c>
      <c r="E14" s="494">
        <v>0</v>
      </c>
      <c r="F14" s="494">
        <v>0</v>
      </c>
      <c r="G14" s="494">
        <v>0</v>
      </c>
      <c r="H14" s="494">
        <v>0</v>
      </c>
      <c r="I14" s="494">
        <v>0</v>
      </c>
      <c r="J14" s="494">
        <v>0</v>
      </c>
      <c r="K14" s="494">
        <v>0</v>
      </c>
      <c r="L14" s="494">
        <v>0</v>
      </c>
      <c r="M14" s="494">
        <v>0</v>
      </c>
    </row>
    <row r="15" spans="1:13">
      <c r="A15" s="490" t="s">
        <v>683</v>
      </c>
      <c r="B15" s="494">
        <v>2295553.9900000002</v>
      </c>
      <c r="C15" s="494"/>
      <c r="D15" s="494"/>
      <c r="E15" s="494">
        <f>(B15/29)*0.25</f>
        <v>19789.25853448276</v>
      </c>
      <c r="F15" s="494">
        <f>B15/29</f>
        <v>79157.034137931041</v>
      </c>
      <c r="G15" s="494">
        <v>79157.03</v>
      </c>
      <c r="H15" s="494">
        <v>79157.03</v>
      </c>
      <c r="I15" s="494">
        <v>79157.03</v>
      </c>
      <c r="J15" s="494">
        <v>79157.03</v>
      </c>
      <c r="K15" s="494">
        <v>79157.03</v>
      </c>
      <c r="L15" s="494">
        <v>79157.03</v>
      </c>
      <c r="M15" s="494">
        <v>79157.03</v>
      </c>
    </row>
    <row r="16" spans="1:13">
      <c r="A16" s="490" t="s">
        <v>684</v>
      </c>
      <c r="B16" s="494">
        <v>1139871.47</v>
      </c>
      <c r="C16" s="494"/>
      <c r="D16" s="494"/>
      <c r="E16" s="494"/>
      <c r="F16" s="494">
        <f>(B16/29)*0.25</f>
        <v>9826.4781896551722</v>
      </c>
      <c r="G16" s="494">
        <f t="shared" ref="G16:M16" si="3">$B$16/29</f>
        <v>39305.912758620689</v>
      </c>
      <c r="H16" s="494">
        <f t="shared" si="3"/>
        <v>39305.912758620689</v>
      </c>
      <c r="I16" s="494">
        <f t="shared" si="3"/>
        <v>39305.912758620689</v>
      </c>
      <c r="J16" s="494">
        <f t="shared" si="3"/>
        <v>39305.912758620689</v>
      </c>
      <c r="K16" s="494">
        <f t="shared" si="3"/>
        <v>39305.912758620689</v>
      </c>
      <c r="L16" s="494">
        <f t="shared" si="3"/>
        <v>39305.912758620689</v>
      </c>
      <c r="M16" s="494">
        <f t="shared" si="3"/>
        <v>39305.912758620689</v>
      </c>
    </row>
    <row r="17" spans="1:13">
      <c r="B17" s="494"/>
      <c r="C17" s="494"/>
      <c r="D17" s="494"/>
      <c r="E17" s="494"/>
      <c r="F17" s="494"/>
      <c r="G17" s="494"/>
      <c r="H17" s="494"/>
      <c r="I17" s="494"/>
    </row>
    <row r="18" spans="1:13" s="493" customFormat="1" ht="15.75">
      <c r="A18" s="493" t="s">
        <v>394</v>
      </c>
      <c r="B18" s="495">
        <f>SUM(B13:B17)</f>
        <v>3435425.79</v>
      </c>
      <c r="C18" s="495">
        <f t="shared" ref="C18:L18" si="4">SUM(C13:C17)</f>
        <v>4.1250000000000002E-3</v>
      </c>
      <c r="D18" s="495">
        <f t="shared" si="4"/>
        <v>1.1379310344827587E-2</v>
      </c>
      <c r="E18" s="495">
        <f t="shared" si="4"/>
        <v>19789.269913793105</v>
      </c>
      <c r="F18" s="495">
        <f t="shared" si="4"/>
        <v>88983.523706896565</v>
      </c>
      <c r="G18" s="495">
        <f t="shared" si="4"/>
        <v>118462.95413793104</v>
      </c>
      <c r="H18" s="495">
        <f t="shared" si="4"/>
        <v>118462.95413793104</v>
      </c>
      <c r="I18" s="495">
        <f t="shared" si="4"/>
        <v>118462.95413793104</v>
      </c>
      <c r="J18" s="495">
        <f t="shared" si="4"/>
        <v>118462.95413793104</v>
      </c>
      <c r="K18" s="495">
        <f t="shared" si="4"/>
        <v>118462.95413793104</v>
      </c>
      <c r="L18" s="495">
        <f t="shared" si="4"/>
        <v>118462.95413793104</v>
      </c>
      <c r="M18" s="495">
        <f t="shared" ref="M18" si="5">SUM(M13:M17)</f>
        <v>118462.95413793104</v>
      </c>
    </row>
    <row r="19" spans="1:13">
      <c r="B19" s="494"/>
      <c r="C19" s="494"/>
      <c r="D19" s="494"/>
      <c r="E19" s="494"/>
      <c r="F19" s="494"/>
      <c r="G19" s="494"/>
      <c r="H19" s="494"/>
      <c r="I19" s="494"/>
    </row>
    <row r="20" spans="1:13" ht="15.75">
      <c r="A20" s="493" t="s">
        <v>687</v>
      </c>
      <c r="B20" s="494"/>
      <c r="C20" s="494"/>
      <c r="D20" s="494"/>
      <c r="E20" s="494"/>
      <c r="F20" s="494"/>
      <c r="G20" s="494"/>
      <c r="H20" s="494"/>
      <c r="I20" s="494"/>
    </row>
    <row r="21" spans="1:13">
      <c r="A21" s="490" t="s">
        <v>688</v>
      </c>
      <c r="B21" s="494"/>
      <c r="C21" s="494"/>
      <c r="D21" s="494"/>
      <c r="E21" s="494"/>
      <c r="F21" s="494"/>
      <c r="G21" s="494"/>
      <c r="H21" s="494"/>
      <c r="I21" s="494"/>
    </row>
    <row r="22" spans="1:13">
      <c r="A22" s="490" t="s">
        <v>681</v>
      </c>
      <c r="B22" s="494">
        <v>101404.36</v>
      </c>
      <c r="C22" s="494">
        <f>(B22/25)*0.25</f>
        <v>1014.0436</v>
      </c>
      <c r="D22" s="494">
        <f t="shared" ref="D22:M22" si="6">$B$22/25</f>
        <v>4056.1743999999999</v>
      </c>
      <c r="E22" s="494">
        <f t="shared" si="6"/>
        <v>4056.1743999999999</v>
      </c>
      <c r="F22" s="494">
        <f t="shared" si="6"/>
        <v>4056.1743999999999</v>
      </c>
      <c r="G22" s="494">
        <f t="shared" si="6"/>
        <v>4056.1743999999999</v>
      </c>
      <c r="H22" s="494">
        <f t="shared" si="6"/>
        <v>4056.1743999999999</v>
      </c>
      <c r="I22" s="494">
        <f t="shared" si="6"/>
        <v>4056.1743999999999</v>
      </c>
      <c r="J22" s="494">
        <f t="shared" si="6"/>
        <v>4056.1743999999999</v>
      </c>
      <c r="K22" s="494">
        <f t="shared" si="6"/>
        <v>4056.1743999999999</v>
      </c>
      <c r="L22" s="494">
        <f t="shared" si="6"/>
        <v>4056.1743999999999</v>
      </c>
      <c r="M22" s="494">
        <f t="shared" si="6"/>
        <v>4056.1743999999999</v>
      </c>
    </row>
    <row r="23" spans="1:13">
      <c r="A23" s="490" t="s">
        <v>682</v>
      </c>
      <c r="B23" s="494">
        <v>3402.92</v>
      </c>
      <c r="C23" s="494"/>
      <c r="D23" s="494">
        <f>(B23/25)*0.25</f>
        <v>34.029200000000003</v>
      </c>
      <c r="E23" s="494">
        <f t="shared" ref="E23:M23" si="7">$B$23/25</f>
        <v>136.11680000000001</v>
      </c>
      <c r="F23" s="494">
        <f t="shared" si="7"/>
        <v>136.11680000000001</v>
      </c>
      <c r="G23" s="494">
        <f t="shared" si="7"/>
        <v>136.11680000000001</v>
      </c>
      <c r="H23" s="494">
        <f t="shared" si="7"/>
        <v>136.11680000000001</v>
      </c>
      <c r="I23" s="494">
        <f t="shared" si="7"/>
        <v>136.11680000000001</v>
      </c>
      <c r="J23" s="494">
        <f t="shared" si="7"/>
        <v>136.11680000000001</v>
      </c>
      <c r="K23" s="494">
        <f t="shared" si="7"/>
        <v>136.11680000000001</v>
      </c>
      <c r="L23" s="494">
        <f t="shared" si="7"/>
        <v>136.11680000000001</v>
      </c>
      <c r="M23" s="494">
        <f t="shared" si="7"/>
        <v>136.11680000000001</v>
      </c>
    </row>
    <row r="24" spans="1:13">
      <c r="A24" s="490" t="s">
        <v>683</v>
      </c>
      <c r="B24" s="494">
        <v>200620.13</v>
      </c>
      <c r="C24" s="494"/>
      <c r="D24" s="494"/>
      <c r="E24" s="494">
        <f>(B24/25)*0.25</f>
        <v>2006.2012999999999</v>
      </c>
      <c r="F24" s="494">
        <f t="shared" ref="F24:M24" si="8">$B$24/25</f>
        <v>8024.8051999999998</v>
      </c>
      <c r="G24" s="494">
        <f t="shared" si="8"/>
        <v>8024.8051999999998</v>
      </c>
      <c r="H24" s="494">
        <f t="shared" si="8"/>
        <v>8024.8051999999998</v>
      </c>
      <c r="I24" s="494">
        <f t="shared" si="8"/>
        <v>8024.8051999999998</v>
      </c>
      <c r="J24" s="494">
        <f t="shared" si="8"/>
        <v>8024.8051999999998</v>
      </c>
      <c r="K24" s="494">
        <f t="shared" si="8"/>
        <v>8024.8051999999998</v>
      </c>
      <c r="L24" s="494">
        <f t="shared" si="8"/>
        <v>8024.8051999999998</v>
      </c>
      <c r="M24" s="494">
        <f t="shared" si="8"/>
        <v>8024.8051999999998</v>
      </c>
    </row>
    <row r="25" spans="1:13">
      <c r="A25" s="490" t="s">
        <v>684</v>
      </c>
      <c r="B25" s="494">
        <v>14382.64</v>
      </c>
      <c r="C25" s="494"/>
      <c r="D25" s="494"/>
      <c r="E25" s="494"/>
      <c r="F25" s="494">
        <f>(B25/25)*0.25</f>
        <v>143.82640000000001</v>
      </c>
      <c r="G25" s="494">
        <f t="shared" ref="G25:M25" si="9">$B$25/25</f>
        <v>575.30560000000003</v>
      </c>
      <c r="H25" s="494">
        <f t="shared" si="9"/>
        <v>575.30560000000003</v>
      </c>
      <c r="I25" s="494">
        <f t="shared" si="9"/>
        <v>575.30560000000003</v>
      </c>
      <c r="J25" s="494">
        <f t="shared" si="9"/>
        <v>575.30560000000003</v>
      </c>
      <c r="K25" s="494">
        <f t="shared" si="9"/>
        <v>575.30560000000003</v>
      </c>
      <c r="L25" s="494">
        <f t="shared" si="9"/>
        <v>575.30560000000003</v>
      </c>
      <c r="M25" s="494">
        <f t="shared" si="9"/>
        <v>575.30560000000003</v>
      </c>
    </row>
    <row r="26" spans="1:13">
      <c r="B26" s="494"/>
      <c r="C26" s="494"/>
      <c r="D26" s="494"/>
      <c r="E26" s="494"/>
      <c r="F26" s="494"/>
      <c r="G26" s="494"/>
      <c r="H26" s="494"/>
      <c r="I26" s="494"/>
    </row>
    <row r="27" spans="1:13" s="493" customFormat="1" ht="15.75">
      <c r="A27" s="493" t="s">
        <v>394</v>
      </c>
      <c r="B27" s="495">
        <f>SUM(B22:B26)</f>
        <v>319810.05000000005</v>
      </c>
      <c r="C27" s="495">
        <f t="shared" ref="C27:L27" si="10">SUM(C22:C26)</f>
        <v>1014.0436</v>
      </c>
      <c r="D27" s="495">
        <f t="shared" si="10"/>
        <v>4090.2035999999998</v>
      </c>
      <c r="E27" s="495">
        <f t="shared" si="10"/>
        <v>6198.4924999999994</v>
      </c>
      <c r="F27" s="495">
        <f t="shared" si="10"/>
        <v>12360.922799999998</v>
      </c>
      <c r="G27" s="495">
        <f t="shared" si="10"/>
        <v>12792.401999999998</v>
      </c>
      <c r="H27" s="495">
        <f t="shared" si="10"/>
        <v>12792.401999999998</v>
      </c>
      <c r="I27" s="495">
        <f t="shared" si="10"/>
        <v>12792.401999999998</v>
      </c>
      <c r="J27" s="495">
        <f t="shared" si="10"/>
        <v>12792.401999999998</v>
      </c>
      <c r="K27" s="495">
        <f t="shared" si="10"/>
        <v>12792.401999999998</v>
      </c>
      <c r="L27" s="495">
        <f t="shared" si="10"/>
        <v>12792.401999999998</v>
      </c>
      <c r="M27" s="495">
        <f t="shared" ref="M27" si="11">SUM(M22:M26)</f>
        <v>12792.401999999998</v>
      </c>
    </row>
    <row r="28" spans="1:13">
      <c r="B28" s="494"/>
      <c r="C28" s="494"/>
      <c r="D28" s="494"/>
      <c r="E28" s="494"/>
      <c r="F28" s="494"/>
      <c r="G28" s="494"/>
      <c r="H28" s="494"/>
      <c r="I28" s="494"/>
    </row>
    <row r="29" spans="1:13" ht="15.75">
      <c r="A29" s="493" t="s">
        <v>689</v>
      </c>
      <c r="B29" s="494"/>
      <c r="C29" s="494"/>
      <c r="D29" s="494"/>
      <c r="E29" s="494"/>
      <c r="F29" s="494"/>
      <c r="G29" s="494"/>
      <c r="H29" s="494"/>
      <c r="I29" s="494"/>
    </row>
    <row r="30" spans="1:13">
      <c r="A30" s="490" t="s">
        <v>688</v>
      </c>
      <c r="B30" s="494"/>
      <c r="C30" s="494"/>
      <c r="D30" s="494"/>
      <c r="E30" s="494"/>
      <c r="F30" s="494"/>
      <c r="G30" s="494"/>
      <c r="H30" s="494"/>
      <c r="I30" s="494"/>
    </row>
    <row r="31" spans="1:13">
      <c r="A31" s="490" t="s">
        <v>681</v>
      </c>
      <c r="B31" s="494">
        <v>209267.23</v>
      </c>
      <c r="C31" s="494">
        <f>(B31/25)*0.25</f>
        <v>2092.6723000000002</v>
      </c>
      <c r="D31" s="494">
        <f t="shared" ref="D31:M31" si="12">$B$31/25</f>
        <v>8370.6892000000007</v>
      </c>
      <c r="E31" s="494">
        <f t="shared" si="12"/>
        <v>8370.6892000000007</v>
      </c>
      <c r="F31" s="494">
        <f t="shared" si="12"/>
        <v>8370.6892000000007</v>
      </c>
      <c r="G31" s="494">
        <f t="shared" si="12"/>
        <v>8370.6892000000007</v>
      </c>
      <c r="H31" s="494">
        <f t="shared" si="12"/>
        <v>8370.6892000000007</v>
      </c>
      <c r="I31" s="494">
        <f t="shared" si="12"/>
        <v>8370.6892000000007</v>
      </c>
      <c r="J31" s="494">
        <f t="shared" si="12"/>
        <v>8370.6892000000007</v>
      </c>
      <c r="K31" s="494">
        <f t="shared" si="12"/>
        <v>8370.6892000000007</v>
      </c>
      <c r="L31" s="494">
        <f t="shared" si="12"/>
        <v>8370.6892000000007</v>
      </c>
      <c r="M31" s="494">
        <f t="shared" si="12"/>
        <v>8370.6892000000007</v>
      </c>
    </row>
    <row r="32" spans="1:13">
      <c r="A32" s="490" t="s">
        <v>682</v>
      </c>
      <c r="B32" s="494">
        <v>8150.22</v>
      </c>
      <c r="C32" s="494"/>
      <c r="D32" s="494">
        <f>(B32/25)*0.25</f>
        <v>81.502200000000002</v>
      </c>
      <c r="E32" s="494">
        <f t="shared" ref="E32:M32" si="13">$B$32/25</f>
        <v>326.00880000000001</v>
      </c>
      <c r="F32" s="494">
        <f t="shared" si="13"/>
        <v>326.00880000000001</v>
      </c>
      <c r="G32" s="494">
        <f t="shared" si="13"/>
        <v>326.00880000000001</v>
      </c>
      <c r="H32" s="494">
        <f t="shared" si="13"/>
        <v>326.00880000000001</v>
      </c>
      <c r="I32" s="494">
        <f t="shared" si="13"/>
        <v>326.00880000000001</v>
      </c>
      <c r="J32" s="494">
        <f t="shared" si="13"/>
        <v>326.00880000000001</v>
      </c>
      <c r="K32" s="494">
        <f t="shared" si="13"/>
        <v>326.00880000000001</v>
      </c>
      <c r="L32" s="494">
        <f t="shared" si="13"/>
        <v>326.00880000000001</v>
      </c>
      <c r="M32" s="494">
        <f t="shared" si="13"/>
        <v>326.00880000000001</v>
      </c>
    </row>
    <row r="33" spans="1:13">
      <c r="A33" s="490" t="s">
        <v>683</v>
      </c>
      <c r="B33" s="494">
        <v>245273.35</v>
      </c>
      <c r="C33" s="494"/>
      <c r="D33" s="494"/>
      <c r="E33" s="494">
        <f>(B33/25)*0.25</f>
        <v>2452.7335000000003</v>
      </c>
      <c r="F33" s="494">
        <f t="shared" ref="F33:M33" si="14">$B$33/25</f>
        <v>9810.9340000000011</v>
      </c>
      <c r="G33" s="494">
        <f t="shared" si="14"/>
        <v>9810.9340000000011</v>
      </c>
      <c r="H33" s="494">
        <f t="shared" si="14"/>
        <v>9810.9340000000011</v>
      </c>
      <c r="I33" s="494">
        <f t="shared" si="14"/>
        <v>9810.9340000000011</v>
      </c>
      <c r="J33" s="494">
        <f t="shared" si="14"/>
        <v>9810.9340000000011</v>
      </c>
      <c r="K33" s="494">
        <f t="shared" si="14"/>
        <v>9810.9340000000011</v>
      </c>
      <c r="L33" s="494">
        <f t="shared" si="14"/>
        <v>9810.9340000000011</v>
      </c>
      <c r="M33" s="494">
        <f t="shared" si="14"/>
        <v>9810.9340000000011</v>
      </c>
    </row>
    <row r="34" spans="1:13">
      <c r="A34" s="490" t="s">
        <v>684</v>
      </c>
      <c r="B34" s="494">
        <v>196346.23999999999</v>
      </c>
      <c r="C34" s="494"/>
      <c r="D34" s="494"/>
      <c r="E34" s="494"/>
      <c r="F34" s="494">
        <f>(B34/25)*0.25</f>
        <v>1963.4623999999999</v>
      </c>
      <c r="G34" s="494">
        <f t="shared" ref="G34:M34" si="15">$B$34/25</f>
        <v>7853.8495999999996</v>
      </c>
      <c r="H34" s="494">
        <f t="shared" si="15"/>
        <v>7853.8495999999996</v>
      </c>
      <c r="I34" s="494">
        <f t="shared" si="15"/>
        <v>7853.8495999999996</v>
      </c>
      <c r="J34" s="494">
        <f t="shared" si="15"/>
        <v>7853.8495999999996</v>
      </c>
      <c r="K34" s="494">
        <f t="shared" si="15"/>
        <v>7853.8495999999996</v>
      </c>
      <c r="L34" s="494">
        <f t="shared" si="15"/>
        <v>7853.8495999999996</v>
      </c>
      <c r="M34" s="494">
        <f t="shared" si="15"/>
        <v>7853.8495999999996</v>
      </c>
    </row>
    <row r="35" spans="1:13">
      <c r="B35" s="494"/>
      <c r="C35" s="494"/>
      <c r="D35" s="494"/>
      <c r="E35" s="494"/>
      <c r="F35" s="494"/>
      <c r="G35" s="494"/>
      <c r="H35" s="494"/>
      <c r="I35" s="494"/>
    </row>
    <row r="36" spans="1:13" s="493" customFormat="1" ht="15.75">
      <c r="A36" s="493" t="s">
        <v>394</v>
      </c>
      <c r="B36" s="495">
        <f>SUM(B31:B35)</f>
        <v>659037.04</v>
      </c>
      <c r="C36" s="495">
        <f t="shared" ref="C36:L36" si="16">SUM(C31:C35)</f>
        <v>2092.6723000000002</v>
      </c>
      <c r="D36" s="495">
        <f t="shared" si="16"/>
        <v>8452.1914000000015</v>
      </c>
      <c r="E36" s="495">
        <f t="shared" si="16"/>
        <v>11149.431500000001</v>
      </c>
      <c r="F36" s="495">
        <f t="shared" si="16"/>
        <v>20471.094400000002</v>
      </c>
      <c r="G36" s="495">
        <f t="shared" si="16"/>
        <v>26361.481599999999</v>
      </c>
      <c r="H36" s="495">
        <f t="shared" si="16"/>
        <v>26361.481599999999</v>
      </c>
      <c r="I36" s="495">
        <f t="shared" si="16"/>
        <v>26361.481599999999</v>
      </c>
      <c r="J36" s="495">
        <f t="shared" si="16"/>
        <v>26361.481599999999</v>
      </c>
      <c r="K36" s="495">
        <f t="shared" si="16"/>
        <v>26361.481599999999</v>
      </c>
      <c r="L36" s="495">
        <f t="shared" si="16"/>
        <v>26361.481599999999</v>
      </c>
      <c r="M36" s="495">
        <f t="shared" ref="M36" si="17">SUM(M31:M35)</f>
        <v>26361.481599999999</v>
      </c>
    </row>
    <row r="37" spans="1:13">
      <c r="B37" s="494"/>
      <c r="C37" s="494"/>
      <c r="D37" s="494"/>
      <c r="E37" s="494"/>
      <c r="F37" s="494"/>
      <c r="G37" s="494"/>
      <c r="H37" s="494"/>
      <c r="I37" s="494"/>
    </row>
    <row r="38" spans="1:13" ht="15.75">
      <c r="A38" s="493" t="s">
        <v>690</v>
      </c>
      <c r="B38" s="494"/>
      <c r="C38" s="494"/>
      <c r="D38" s="494"/>
      <c r="E38" s="494"/>
      <c r="F38" s="494"/>
      <c r="G38" s="494"/>
      <c r="H38" s="494"/>
      <c r="I38" s="494"/>
    </row>
    <row r="39" spans="1:13">
      <c r="A39" s="490" t="s">
        <v>691</v>
      </c>
      <c r="B39" s="494"/>
      <c r="C39" s="494"/>
      <c r="D39" s="494"/>
      <c r="E39" s="494"/>
      <c r="F39" s="494"/>
      <c r="G39" s="494"/>
      <c r="H39" s="494"/>
      <c r="I39" s="494"/>
    </row>
    <row r="40" spans="1:13">
      <c r="A40" s="490" t="s">
        <v>681</v>
      </c>
      <c r="B40" s="494">
        <v>0</v>
      </c>
      <c r="C40" s="494">
        <v>0</v>
      </c>
      <c r="D40" s="494">
        <v>0</v>
      </c>
      <c r="E40" s="494">
        <v>0</v>
      </c>
      <c r="F40" s="494">
        <v>0</v>
      </c>
      <c r="G40" s="494">
        <v>0</v>
      </c>
      <c r="H40" s="494">
        <v>0</v>
      </c>
      <c r="I40" s="494">
        <v>0</v>
      </c>
      <c r="J40" s="494">
        <v>0</v>
      </c>
      <c r="K40" s="494">
        <v>0</v>
      </c>
      <c r="L40" s="494">
        <v>0</v>
      </c>
      <c r="M40" s="494">
        <v>0</v>
      </c>
    </row>
    <row r="41" spans="1:13">
      <c r="A41" s="490" t="s">
        <v>682</v>
      </c>
      <c r="B41" s="494">
        <v>0</v>
      </c>
      <c r="C41" s="494"/>
      <c r="D41" s="494">
        <v>0</v>
      </c>
      <c r="E41" s="494">
        <v>0</v>
      </c>
      <c r="F41" s="494">
        <v>0</v>
      </c>
      <c r="G41" s="494">
        <v>0</v>
      </c>
      <c r="H41" s="494">
        <v>0</v>
      </c>
      <c r="I41" s="494">
        <v>0</v>
      </c>
      <c r="J41" s="494">
        <v>0</v>
      </c>
      <c r="K41" s="494">
        <v>0</v>
      </c>
      <c r="L41" s="494">
        <v>0</v>
      </c>
      <c r="M41" s="494">
        <v>0</v>
      </c>
    </row>
    <row r="42" spans="1:13">
      <c r="A42" s="490" t="s">
        <v>683</v>
      </c>
      <c r="B42" s="494">
        <v>0</v>
      </c>
      <c r="C42" s="494"/>
      <c r="D42" s="494"/>
      <c r="E42" s="494">
        <v>0</v>
      </c>
      <c r="F42" s="494">
        <v>0</v>
      </c>
      <c r="G42" s="494">
        <v>0</v>
      </c>
      <c r="H42" s="494">
        <v>0</v>
      </c>
      <c r="I42" s="494">
        <v>0</v>
      </c>
      <c r="J42" s="494">
        <v>0</v>
      </c>
      <c r="K42" s="494">
        <v>0</v>
      </c>
      <c r="L42" s="494">
        <v>0</v>
      </c>
      <c r="M42" s="494">
        <v>0</v>
      </c>
    </row>
    <row r="43" spans="1:13">
      <c r="A43" s="490" t="s">
        <v>684</v>
      </c>
      <c r="B43" s="494">
        <v>99399.45</v>
      </c>
      <c r="C43" s="494"/>
      <c r="D43" s="494"/>
      <c r="E43" s="494"/>
      <c r="F43" s="494">
        <f>(B43/50)*0.25</f>
        <v>496.99725000000001</v>
      </c>
      <c r="G43" s="494">
        <f t="shared" ref="G43:M43" si="18">$B$43/50</f>
        <v>1987.989</v>
      </c>
      <c r="H43" s="494">
        <f t="shared" si="18"/>
        <v>1987.989</v>
      </c>
      <c r="I43" s="494">
        <f t="shared" si="18"/>
        <v>1987.989</v>
      </c>
      <c r="J43" s="494">
        <f t="shared" si="18"/>
        <v>1987.989</v>
      </c>
      <c r="K43" s="494">
        <f t="shared" si="18"/>
        <v>1987.989</v>
      </c>
      <c r="L43" s="494">
        <f t="shared" si="18"/>
        <v>1987.989</v>
      </c>
      <c r="M43" s="494">
        <f t="shared" si="18"/>
        <v>1987.989</v>
      </c>
    </row>
    <row r="44" spans="1:13">
      <c r="B44" s="494"/>
      <c r="C44" s="494"/>
      <c r="D44" s="494"/>
      <c r="E44" s="494"/>
      <c r="F44" s="494"/>
      <c r="G44" s="494"/>
      <c r="H44" s="494"/>
      <c r="I44" s="494"/>
    </row>
    <row r="45" spans="1:13" s="493" customFormat="1" ht="15.75">
      <c r="A45" s="493" t="s">
        <v>394</v>
      </c>
      <c r="B45" s="495">
        <f>SUM(B40:B44)</f>
        <v>99399.45</v>
      </c>
      <c r="C45" s="495">
        <f t="shared" ref="C45:L45" si="19">SUM(C40:C44)</f>
        <v>0</v>
      </c>
      <c r="D45" s="495">
        <f t="shared" si="19"/>
        <v>0</v>
      </c>
      <c r="E45" s="495">
        <f t="shared" si="19"/>
        <v>0</v>
      </c>
      <c r="F45" s="495">
        <f t="shared" si="19"/>
        <v>496.99725000000001</v>
      </c>
      <c r="G45" s="495">
        <f t="shared" si="19"/>
        <v>1987.989</v>
      </c>
      <c r="H45" s="495">
        <f t="shared" si="19"/>
        <v>1987.989</v>
      </c>
      <c r="I45" s="495">
        <f t="shared" si="19"/>
        <v>1987.989</v>
      </c>
      <c r="J45" s="495">
        <f t="shared" si="19"/>
        <v>1987.989</v>
      </c>
      <c r="K45" s="495">
        <f t="shared" si="19"/>
        <v>1987.989</v>
      </c>
      <c r="L45" s="495">
        <f t="shared" si="19"/>
        <v>1987.989</v>
      </c>
      <c r="M45" s="495">
        <f t="shared" ref="M45" si="20">SUM(M40:M44)</f>
        <v>1987.989</v>
      </c>
    </row>
    <row r="46" spans="1:13">
      <c r="B46" s="494"/>
      <c r="C46" s="494"/>
      <c r="D46" s="494"/>
      <c r="E46" s="494"/>
      <c r="F46" s="494"/>
      <c r="G46" s="494"/>
      <c r="H46" s="494"/>
      <c r="I46" s="494"/>
    </row>
    <row r="47" spans="1:13" ht="15.75">
      <c r="A47" s="493" t="s">
        <v>692</v>
      </c>
      <c r="B47" s="494"/>
      <c r="C47" s="494"/>
      <c r="D47" s="494"/>
      <c r="E47" s="494"/>
      <c r="F47" s="494"/>
      <c r="G47" s="494"/>
      <c r="H47" s="494"/>
      <c r="I47" s="494"/>
    </row>
    <row r="48" spans="1:13">
      <c r="A48" s="490" t="s">
        <v>686</v>
      </c>
      <c r="B48" s="494"/>
      <c r="C48" s="494"/>
      <c r="D48" s="494"/>
      <c r="E48" s="494"/>
      <c r="F48" s="494"/>
      <c r="G48" s="494"/>
      <c r="H48" s="494"/>
      <c r="I48" s="494"/>
    </row>
    <row r="49" spans="1:13">
      <c r="A49" s="490" t="s">
        <v>681</v>
      </c>
      <c r="B49" s="494">
        <v>75.08</v>
      </c>
      <c r="C49" s="494">
        <f>(B49/29)*0.25</f>
        <v>0.64724137931034487</v>
      </c>
      <c r="D49" s="494">
        <f t="shared" ref="D49:M49" si="21">$B$49/29</f>
        <v>2.5889655172413795</v>
      </c>
      <c r="E49" s="494">
        <f t="shared" si="21"/>
        <v>2.5889655172413795</v>
      </c>
      <c r="F49" s="494">
        <f t="shared" si="21"/>
        <v>2.5889655172413795</v>
      </c>
      <c r="G49" s="494">
        <f t="shared" si="21"/>
        <v>2.5889655172413795</v>
      </c>
      <c r="H49" s="494">
        <f t="shared" si="21"/>
        <v>2.5889655172413795</v>
      </c>
      <c r="I49" s="494">
        <f t="shared" si="21"/>
        <v>2.5889655172413795</v>
      </c>
      <c r="J49" s="494">
        <f t="shared" si="21"/>
        <v>2.5889655172413795</v>
      </c>
      <c r="K49" s="494">
        <f t="shared" si="21"/>
        <v>2.5889655172413795</v>
      </c>
      <c r="L49" s="494">
        <f t="shared" si="21"/>
        <v>2.5889655172413795</v>
      </c>
      <c r="M49" s="494">
        <f t="shared" si="21"/>
        <v>2.5889655172413795</v>
      </c>
    </row>
    <row r="50" spans="1:13">
      <c r="A50" s="490" t="s">
        <v>682</v>
      </c>
      <c r="B50" s="494">
        <v>0</v>
      </c>
      <c r="C50" s="494"/>
      <c r="D50" s="494"/>
      <c r="E50" s="494"/>
      <c r="F50" s="494"/>
      <c r="G50" s="494"/>
      <c r="H50" s="494"/>
      <c r="I50" s="494"/>
    </row>
    <row r="51" spans="1:13">
      <c r="A51" s="490" t="s">
        <v>683</v>
      </c>
      <c r="B51" s="494">
        <v>0</v>
      </c>
      <c r="C51" s="494"/>
      <c r="D51" s="494"/>
      <c r="E51" s="494"/>
      <c r="F51" s="494"/>
      <c r="G51" s="494"/>
      <c r="H51" s="494"/>
      <c r="I51" s="494"/>
    </row>
    <row r="52" spans="1:13">
      <c r="A52" s="490" t="s">
        <v>684</v>
      </c>
      <c r="B52" s="494">
        <v>0</v>
      </c>
      <c r="C52" s="494"/>
      <c r="D52" s="494"/>
      <c r="E52" s="494"/>
      <c r="F52" s="494"/>
      <c r="G52" s="494"/>
      <c r="H52" s="494"/>
      <c r="I52" s="494"/>
    </row>
    <row r="53" spans="1:13">
      <c r="B53" s="494"/>
      <c r="C53" s="494"/>
      <c r="D53" s="494"/>
      <c r="E53" s="494"/>
      <c r="F53" s="494"/>
      <c r="G53" s="494"/>
      <c r="H53" s="494"/>
      <c r="I53" s="494"/>
    </row>
    <row r="54" spans="1:13" s="493" customFormat="1" ht="15.75">
      <c r="A54" s="493" t="s">
        <v>394</v>
      </c>
      <c r="B54" s="495">
        <f>SUM(B49:B53)</f>
        <v>75.08</v>
      </c>
      <c r="C54" s="495">
        <f t="shared" ref="C54:L54" si="22">SUM(C49:C53)</f>
        <v>0.64724137931034487</v>
      </c>
      <c r="D54" s="495">
        <f t="shared" si="22"/>
        <v>2.5889655172413795</v>
      </c>
      <c r="E54" s="495">
        <f t="shared" si="22"/>
        <v>2.5889655172413795</v>
      </c>
      <c r="F54" s="495">
        <f t="shared" si="22"/>
        <v>2.5889655172413795</v>
      </c>
      <c r="G54" s="495">
        <f t="shared" si="22"/>
        <v>2.5889655172413795</v>
      </c>
      <c r="H54" s="495">
        <f t="shared" si="22"/>
        <v>2.5889655172413795</v>
      </c>
      <c r="I54" s="495">
        <f t="shared" si="22"/>
        <v>2.5889655172413795</v>
      </c>
      <c r="J54" s="495">
        <f t="shared" si="22"/>
        <v>2.5889655172413795</v>
      </c>
      <c r="K54" s="495">
        <f t="shared" si="22"/>
        <v>2.5889655172413795</v>
      </c>
      <c r="L54" s="495">
        <f t="shared" si="22"/>
        <v>2.5889655172413795</v>
      </c>
      <c r="M54" s="495">
        <f t="shared" ref="M54" si="23">SUM(M49:M53)</f>
        <v>2.5889655172413795</v>
      </c>
    </row>
    <row r="55" spans="1:13">
      <c r="B55" s="494"/>
      <c r="C55" s="494"/>
      <c r="D55" s="494"/>
      <c r="E55" s="494"/>
      <c r="F55" s="494"/>
      <c r="G55" s="494"/>
      <c r="H55" s="494"/>
      <c r="I55" s="494"/>
    </row>
    <row r="56" spans="1:13" ht="15.75">
      <c r="A56" s="493" t="s">
        <v>693</v>
      </c>
      <c r="B56" s="494"/>
      <c r="C56" s="494"/>
      <c r="D56" s="494"/>
      <c r="E56" s="494"/>
      <c r="F56" s="494"/>
      <c r="G56" s="494"/>
      <c r="H56" s="494"/>
      <c r="I56" s="494"/>
    </row>
    <row r="57" spans="1:13">
      <c r="A57" s="490" t="s">
        <v>688</v>
      </c>
      <c r="B57" s="494"/>
      <c r="C57" s="494"/>
      <c r="D57" s="494"/>
      <c r="E57" s="494"/>
      <c r="F57" s="494"/>
      <c r="G57" s="494"/>
      <c r="H57" s="494"/>
      <c r="I57" s="494"/>
    </row>
    <row r="58" spans="1:13">
      <c r="A58" s="490" t="s">
        <v>681</v>
      </c>
      <c r="B58" s="494">
        <v>2582.08</v>
      </c>
      <c r="C58" s="494">
        <f>(B58/25)*0.25</f>
        <v>25.820799999999998</v>
      </c>
      <c r="D58" s="494">
        <f t="shared" ref="D58:M58" si="24">$B$58/25</f>
        <v>103.28319999999999</v>
      </c>
      <c r="E58" s="494">
        <f t="shared" si="24"/>
        <v>103.28319999999999</v>
      </c>
      <c r="F58" s="494">
        <f t="shared" si="24"/>
        <v>103.28319999999999</v>
      </c>
      <c r="G58" s="494">
        <f t="shared" si="24"/>
        <v>103.28319999999999</v>
      </c>
      <c r="H58" s="494">
        <f t="shared" si="24"/>
        <v>103.28319999999999</v>
      </c>
      <c r="I58" s="494">
        <f t="shared" si="24"/>
        <v>103.28319999999999</v>
      </c>
      <c r="J58" s="494">
        <f t="shared" si="24"/>
        <v>103.28319999999999</v>
      </c>
      <c r="K58" s="494">
        <f t="shared" si="24"/>
        <v>103.28319999999999</v>
      </c>
      <c r="L58" s="494">
        <f t="shared" si="24"/>
        <v>103.28319999999999</v>
      </c>
      <c r="M58" s="494">
        <f t="shared" si="24"/>
        <v>103.28319999999999</v>
      </c>
    </row>
    <row r="59" spans="1:13">
      <c r="A59" s="490" t="s">
        <v>682</v>
      </c>
      <c r="B59" s="494">
        <v>63.24</v>
      </c>
      <c r="C59" s="494"/>
      <c r="D59" s="494">
        <f>(B59/25)*0.25</f>
        <v>0.63240000000000007</v>
      </c>
      <c r="E59" s="494">
        <f t="shared" ref="E59:M59" si="25">$B$59/25</f>
        <v>2.5296000000000003</v>
      </c>
      <c r="F59" s="494">
        <f t="shared" si="25"/>
        <v>2.5296000000000003</v>
      </c>
      <c r="G59" s="494">
        <f t="shared" si="25"/>
        <v>2.5296000000000003</v>
      </c>
      <c r="H59" s="494">
        <f t="shared" si="25"/>
        <v>2.5296000000000003</v>
      </c>
      <c r="I59" s="494">
        <f t="shared" si="25"/>
        <v>2.5296000000000003</v>
      </c>
      <c r="J59" s="494">
        <f t="shared" si="25"/>
        <v>2.5296000000000003</v>
      </c>
      <c r="K59" s="494">
        <f t="shared" si="25"/>
        <v>2.5296000000000003</v>
      </c>
      <c r="L59" s="494">
        <f t="shared" si="25"/>
        <v>2.5296000000000003</v>
      </c>
      <c r="M59" s="494">
        <f t="shared" si="25"/>
        <v>2.5296000000000003</v>
      </c>
    </row>
    <row r="60" spans="1:13">
      <c r="A60" s="490" t="s">
        <v>683</v>
      </c>
      <c r="B60" s="494">
        <v>423.28</v>
      </c>
      <c r="C60" s="494"/>
      <c r="D60" s="494"/>
      <c r="E60" s="494">
        <f>(B60/25)*0.25</f>
        <v>4.2328000000000001</v>
      </c>
      <c r="F60" s="494">
        <f t="shared" ref="F60:M60" si="26">$B$60/25</f>
        <v>16.9312</v>
      </c>
      <c r="G60" s="494">
        <f t="shared" si="26"/>
        <v>16.9312</v>
      </c>
      <c r="H60" s="494">
        <f t="shared" si="26"/>
        <v>16.9312</v>
      </c>
      <c r="I60" s="494">
        <f t="shared" si="26"/>
        <v>16.9312</v>
      </c>
      <c r="J60" s="494">
        <f t="shared" si="26"/>
        <v>16.9312</v>
      </c>
      <c r="K60" s="494">
        <f t="shared" si="26"/>
        <v>16.9312</v>
      </c>
      <c r="L60" s="494">
        <f t="shared" si="26"/>
        <v>16.9312</v>
      </c>
      <c r="M60" s="494">
        <f t="shared" si="26"/>
        <v>16.9312</v>
      </c>
    </row>
    <row r="61" spans="1:13">
      <c r="A61" s="490" t="s">
        <v>684</v>
      </c>
      <c r="B61" s="494">
        <v>0</v>
      </c>
      <c r="C61" s="494"/>
      <c r="D61" s="494"/>
      <c r="E61" s="494"/>
      <c r="F61" s="494">
        <v>0</v>
      </c>
      <c r="G61" s="494">
        <v>0</v>
      </c>
      <c r="H61" s="494">
        <v>0</v>
      </c>
      <c r="I61" s="494">
        <v>0</v>
      </c>
      <c r="J61" s="494">
        <v>0</v>
      </c>
      <c r="K61" s="494">
        <v>1</v>
      </c>
      <c r="L61" s="494">
        <v>2</v>
      </c>
      <c r="M61" s="494">
        <v>3</v>
      </c>
    </row>
    <row r="62" spans="1:13">
      <c r="B62" s="494"/>
      <c r="C62" s="494"/>
      <c r="D62" s="494"/>
      <c r="E62" s="494"/>
      <c r="F62" s="494"/>
      <c r="G62" s="494"/>
      <c r="H62" s="494"/>
      <c r="I62" s="494"/>
      <c r="J62" s="494"/>
      <c r="K62" s="494"/>
      <c r="L62" s="494"/>
      <c r="M62" s="494"/>
    </row>
    <row r="63" spans="1:13" s="493" customFormat="1" ht="15.75">
      <c r="A63" s="493" t="s">
        <v>394</v>
      </c>
      <c r="B63" s="495">
        <f>SUM(B58:B62)</f>
        <v>3068.5999999999995</v>
      </c>
      <c r="C63" s="495">
        <f t="shared" ref="C63:L63" si="27">SUM(C58:C62)</f>
        <v>25.820799999999998</v>
      </c>
      <c r="D63" s="495">
        <f t="shared" si="27"/>
        <v>103.9156</v>
      </c>
      <c r="E63" s="495">
        <f t="shared" si="27"/>
        <v>110.04559999999999</v>
      </c>
      <c r="F63" s="495">
        <f t="shared" si="27"/>
        <v>122.744</v>
      </c>
      <c r="G63" s="495">
        <f t="shared" si="27"/>
        <v>122.744</v>
      </c>
      <c r="H63" s="495">
        <f t="shared" si="27"/>
        <v>122.744</v>
      </c>
      <c r="I63" s="495">
        <f t="shared" si="27"/>
        <v>122.744</v>
      </c>
      <c r="J63" s="495">
        <f t="shared" si="27"/>
        <v>122.744</v>
      </c>
      <c r="K63" s="495">
        <f t="shared" si="27"/>
        <v>123.744</v>
      </c>
      <c r="L63" s="495">
        <f t="shared" si="27"/>
        <v>124.744</v>
      </c>
      <c r="M63" s="495">
        <f t="shared" ref="M63" si="28">SUM(M58:M62)</f>
        <v>125.744</v>
      </c>
    </row>
    <row r="64" spans="1:13">
      <c r="B64" s="494"/>
      <c r="C64" s="494"/>
      <c r="D64" s="494"/>
      <c r="E64" s="494"/>
      <c r="F64" s="494"/>
      <c r="G64" s="494"/>
      <c r="H64" s="494"/>
      <c r="I64" s="494"/>
    </row>
    <row r="65" spans="1:13" ht="15.75">
      <c r="A65" s="493" t="s">
        <v>694</v>
      </c>
      <c r="B65" s="494"/>
      <c r="C65" s="494"/>
      <c r="D65" s="494"/>
      <c r="E65" s="494"/>
      <c r="F65" s="494"/>
      <c r="G65" s="494"/>
      <c r="H65" s="494"/>
      <c r="I65" s="494"/>
    </row>
    <row r="66" spans="1:13">
      <c r="A66" s="490" t="s">
        <v>688</v>
      </c>
      <c r="B66" s="494"/>
      <c r="C66" s="494"/>
      <c r="D66" s="494"/>
      <c r="E66" s="494"/>
      <c r="F66" s="494"/>
      <c r="G66" s="494"/>
      <c r="H66" s="494"/>
      <c r="I66" s="494"/>
    </row>
    <row r="67" spans="1:13">
      <c r="A67" s="490" t="s">
        <v>681</v>
      </c>
      <c r="B67" s="494">
        <v>10300.870000000001</v>
      </c>
      <c r="C67" s="494">
        <f>(B67/25)*0.25</f>
        <v>103.0087</v>
      </c>
      <c r="D67" s="494">
        <f t="shared" ref="D67:M67" si="29">$B$67/25</f>
        <v>412.03480000000002</v>
      </c>
      <c r="E67" s="494">
        <f t="shared" si="29"/>
        <v>412.03480000000002</v>
      </c>
      <c r="F67" s="494">
        <f t="shared" si="29"/>
        <v>412.03480000000002</v>
      </c>
      <c r="G67" s="494">
        <f t="shared" si="29"/>
        <v>412.03480000000002</v>
      </c>
      <c r="H67" s="494">
        <f t="shared" si="29"/>
        <v>412.03480000000002</v>
      </c>
      <c r="I67" s="494">
        <f t="shared" si="29"/>
        <v>412.03480000000002</v>
      </c>
      <c r="J67" s="494">
        <f t="shared" si="29"/>
        <v>412.03480000000002</v>
      </c>
      <c r="K67" s="494">
        <f t="shared" si="29"/>
        <v>412.03480000000002</v>
      </c>
      <c r="L67" s="494">
        <f t="shared" si="29"/>
        <v>412.03480000000002</v>
      </c>
      <c r="M67" s="494">
        <f t="shared" si="29"/>
        <v>412.03480000000002</v>
      </c>
    </row>
    <row r="68" spans="1:13">
      <c r="A68" s="490" t="s">
        <v>682</v>
      </c>
      <c r="B68" s="494">
        <v>2138.29</v>
      </c>
      <c r="C68" s="494"/>
      <c r="D68" s="494">
        <f>(B68/25)*0.25</f>
        <v>21.382899999999999</v>
      </c>
      <c r="E68" s="494">
        <f t="shared" ref="E68:M68" si="30">$B$68/25</f>
        <v>85.531599999999997</v>
      </c>
      <c r="F68" s="494">
        <f t="shared" si="30"/>
        <v>85.531599999999997</v>
      </c>
      <c r="G68" s="494">
        <f t="shared" si="30"/>
        <v>85.531599999999997</v>
      </c>
      <c r="H68" s="494">
        <f t="shared" si="30"/>
        <v>85.531599999999997</v>
      </c>
      <c r="I68" s="494">
        <f t="shared" si="30"/>
        <v>85.531599999999997</v>
      </c>
      <c r="J68" s="494">
        <f t="shared" si="30"/>
        <v>85.531599999999997</v>
      </c>
      <c r="K68" s="494">
        <f t="shared" si="30"/>
        <v>85.531599999999997</v>
      </c>
      <c r="L68" s="494">
        <f t="shared" si="30"/>
        <v>85.531599999999997</v>
      </c>
      <c r="M68" s="494">
        <f t="shared" si="30"/>
        <v>85.531599999999997</v>
      </c>
    </row>
    <row r="69" spans="1:13">
      <c r="A69" s="490" t="s">
        <v>683</v>
      </c>
      <c r="B69" s="494">
        <v>874.67</v>
      </c>
      <c r="C69" s="494"/>
      <c r="D69" s="494"/>
      <c r="E69" s="494">
        <f>(B69/25)*0.25</f>
        <v>8.7466999999999988</v>
      </c>
      <c r="F69" s="494">
        <f t="shared" ref="F69:M69" si="31">$B$69/25</f>
        <v>34.986799999999995</v>
      </c>
      <c r="G69" s="494">
        <f t="shared" si="31"/>
        <v>34.986799999999995</v>
      </c>
      <c r="H69" s="494">
        <f t="shared" si="31"/>
        <v>34.986799999999995</v>
      </c>
      <c r="I69" s="494">
        <f t="shared" si="31"/>
        <v>34.986799999999995</v>
      </c>
      <c r="J69" s="494">
        <f t="shared" si="31"/>
        <v>34.986799999999995</v>
      </c>
      <c r="K69" s="494">
        <f t="shared" si="31"/>
        <v>34.986799999999995</v>
      </c>
      <c r="L69" s="494">
        <f t="shared" si="31"/>
        <v>34.986799999999995</v>
      </c>
      <c r="M69" s="494">
        <f t="shared" si="31"/>
        <v>34.986799999999995</v>
      </c>
    </row>
    <row r="70" spans="1:13">
      <c r="A70" s="490" t="s">
        <v>684</v>
      </c>
      <c r="B70" s="494">
        <v>1797.83</v>
      </c>
      <c r="C70" s="494"/>
      <c r="D70" s="494"/>
      <c r="E70" s="494"/>
      <c r="F70" s="494">
        <f>(B70/25)*0.25</f>
        <v>17.978300000000001</v>
      </c>
      <c r="G70" s="494">
        <f t="shared" ref="G70:M70" si="32">$B$70/25</f>
        <v>71.913200000000003</v>
      </c>
      <c r="H70" s="494">
        <f t="shared" si="32"/>
        <v>71.913200000000003</v>
      </c>
      <c r="I70" s="494">
        <f t="shared" si="32"/>
        <v>71.913200000000003</v>
      </c>
      <c r="J70" s="494">
        <f t="shared" si="32"/>
        <v>71.913200000000003</v>
      </c>
      <c r="K70" s="494">
        <f t="shared" si="32"/>
        <v>71.913200000000003</v>
      </c>
      <c r="L70" s="494">
        <f t="shared" si="32"/>
        <v>71.913200000000003</v>
      </c>
      <c r="M70" s="494">
        <f t="shared" si="32"/>
        <v>71.913200000000003</v>
      </c>
    </row>
    <row r="71" spans="1:13">
      <c r="B71" s="494"/>
      <c r="C71" s="494"/>
      <c r="D71" s="494"/>
      <c r="E71" s="494"/>
      <c r="F71" s="494"/>
      <c r="G71" s="494"/>
      <c r="H71" s="494"/>
      <c r="I71" s="494"/>
      <c r="J71" s="494"/>
      <c r="K71" s="494"/>
      <c r="L71" s="494"/>
      <c r="M71" s="494"/>
    </row>
    <row r="72" spans="1:13" s="493" customFormat="1" ht="15.75">
      <c r="A72" s="493" t="s">
        <v>394</v>
      </c>
      <c r="B72" s="495">
        <f>SUM(B67:B71)</f>
        <v>15111.66</v>
      </c>
      <c r="C72" s="495">
        <f t="shared" ref="C72:L72" si="33">SUM(C67:C71)</f>
        <v>103.0087</v>
      </c>
      <c r="D72" s="495">
        <f t="shared" si="33"/>
        <v>433.41770000000002</v>
      </c>
      <c r="E72" s="495">
        <f t="shared" si="33"/>
        <v>506.31310000000002</v>
      </c>
      <c r="F72" s="495">
        <f t="shared" si="33"/>
        <v>550.53150000000005</v>
      </c>
      <c r="G72" s="495">
        <f t="shared" si="33"/>
        <v>604.46640000000002</v>
      </c>
      <c r="H72" s="495">
        <f t="shared" si="33"/>
        <v>604.46640000000002</v>
      </c>
      <c r="I72" s="495">
        <f t="shared" si="33"/>
        <v>604.46640000000002</v>
      </c>
      <c r="J72" s="495">
        <f t="shared" si="33"/>
        <v>604.46640000000002</v>
      </c>
      <c r="K72" s="495">
        <f t="shared" si="33"/>
        <v>604.46640000000002</v>
      </c>
      <c r="L72" s="495">
        <f t="shared" si="33"/>
        <v>604.46640000000002</v>
      </c>
      <c r="M72" s="495">
        <f t="shared" ref="M72" si="34">SUM(M67:M71)</f>
        <v>604.46640000000002</v>
      </c>
    </row>
    <row r="73" spans="1:13">
      <c r="B73" s="494"/>
      <c r="C73" s="494"/>
      <c r="D73" s="494"/>
      <c r="E73" s="494"/>
      <c r="F73" s="494"/>
      <c r="G73" s="494"/>
      <c r="H73" s="494"/>
      <c r="I73" s="494"/>
    </row>
    <row r="74" spans="1:13" ht="15.75">
      <c r="A74" s="493" t="s">
        <v>695</v>
      </c>
      <c r="B74" s="494"/>
      <c r="C74" s="494"/>
      <c r="D74" s="494"/>
      <c r="E74" s="494"/>
      <c r="F74" s="494"/>
      <c r="G74" s="494"/>
      <c r="H74" s="494"/>
      <c r="I74" s="494"/>
    </row>
    <row r="75" spans="1:13">
      <c r="A75" s="490" t="s">
        <v>696</v>
      </c>
      <c r="B75" s="494"/>
      <c r="C75" s="494"/>
      <c r="D75" s="494"/>
      <c r="E75" s="494"/>
      <c r="F75" s="494"/>
      <c r="G75" s="494"/>
      <c r="H75" s="494"/>
      <c r="I75" s="494"/>
    </row>
    <row r="76" spans="1:13">
      <c r="A76" s="490" t="s">
        <v>681</v>
      </c>
      <c r="B76" s="494">
        <v>132073.89000000001</v>
      </c>
      <c r="C76" s="494">
        <f>(B76/33)*0.25</f>
        <v>1000.5597727272728</v>
      </c>
      <c r="D76" s="494">
        <f t="shared" ref="D76:M76" si="35">$B$76/33</f>
        <v>4002.2390909090914</v>
      </c>
      <c r="E76" s="494">
        <f t="shared" si="35"/>
        <v>4002.2390909090914</v>
      </c>
      <c r="F76" s="494">
        <f t="shared" si="35"/>
        <v>4002.2390909090914</v>
      </c>
      <c r="G76" s="494">
        <f t="shared" si="35"/>
        <v>4002.2390909090914</v>
      </c>
      <c r="H76" s="494">
        <f t="shared" si="35"/>
        <v>4002.2390909090914</v>
      </c>
      <c r="I76" s="494">
        <f t="shared" si="35"/>
        <v>4002.2390909090914</v>
      </c>
      <c r="J76" s="494">
        <f t="shared" si="35"/>
        <v>4002.2390909090914</v>
      </c>
      <c r="K76" s="494">
        <f t="shared" si="35"/>
        <v>4002.2390909090914</v>
      </c>
      <c r="L76" s="494">
        <f t="shared" si="35"/>
        <v>4002.2390909090914</v>
      </c>
      <c r="M76" s="494">
        <f t="shared" si="35"/>
        <v>4002.2390909090914</v>
      </c>
    </row>
    <row r="77" spans="1:13">
      <c r="A77" s="490" t="s">
        <v>682</v>
      </c>
      <c r="B77" s="494">
        <v>18545.04</v>
      </c>
      <c r="C77" s="494"/>
      <c r="D77" s="494">
        <f>(B77/33)*0.25</f>
        <v>140.49272727272728</v>
      </c>
      <c r="E77" s="494">
        <f t="shared" ref="E77:M77" si="36">$B$77/33</f>
        <v>561.97090909090912</v>
      </c>
      <c r="F77" s="494">
        <f t="shared" si="36"/>
        <v>561.97090909090912</v>
      </c>
      <c r="G77" s="494">
        <f t="shared" si="36"/>
        <v>561.97090909090912</v>
      </c>
      <c r="H77" s="494">
        <f t="shared" si="36"/>
        <v>561.97090909090912</v>
      </c>
      <c r="I77" s="494">
        <f t="shared" si="36"/>
        <v>561.97090909090912</v>
      </c>
      <c r="J77" s="494">
        <f t="shared" si="36"/>
        <v>561.97090909090912</v>
      </c>
      <c r="K77" s="494">
        <f t="shared" si="36"/>
        <v>561.97090909090912</v>
      </c>
      <c r="L77" s="494">
        <f t="shared" si="36"/>
        <v>561.97090909090912</v>
      </c>
      <c r="M77" s="494">
        <f t="shared" si="36"/>
        <v>561.97090909090912</v>
      </c>
    </row>
    <row r="78" spans="1:13">
      <c r="A78" s="490" t="s">
        <v>683</v>
      </c>
      <c r="B78" s="494">
        <v>0</v>
      </c>
      <c r="C78" s="494"/>
      <c r="D78" s="494"/>
      <c r="E78" s="494">
        <v>0</v>
      </c>
      <c r="F78" s="494">
        <v>0</v>
      </c>
      <c r="G78" s="494">
        <v>0</v>
      </c>
      <c r="H78" s="494">
        <v>0</v>
      </c>
      <c r="I78" s="494">
        <v>0</v>
      </c>
      <c r="J78" s="494">
        <v>0</v>
      </c>
      <c r="K78" s="494">
        <v>1</v>
      </c>
      <c r="L78" s="494">
        <v>1.3333333333333299</v>
      </c>
      <c r="M78" s="494">
        <v>1.6666666666666601</v>
      </c>
    </row>
    <row r="79" spans="1:13">
      <c r="A79" s="490" t="s">
        <v>684</v>
      </c>
      <c r="B79" s="494">
        <v>379957.16</v>
      </c>
      <c r="C79" s="494"/>
      <c r="D79" s="494"/>
      <c r="E79" s="494"/>
      <c r="F79" s="494">
        <f>(B79/33)*0.25</f>
        <v>2878.4633333333331</v>
      </c>
      <c r="G79" s="494">
        <f t="shared" ref="G79:M79" si="37">$B$79/33</f>
        <v>11513.853333333333</v>
      </c>
      <c r="H79" s="494">
        <f t="shared" si="37"/>
        <v>11513.853333333333</v>
      </c>
      <c r="I79" s="494">
        <f t="shared" si="37"/>
        <v>11513.853333333333</v>
      </c>
      <c r="J79" s="494">
        <f t="shared" si="37"/>
        <v>11513.853333333333</v>
      </c>
      <c r="K79" s="494">
        <f t="shared" si="37"/>
        <v>11513.853333333333</v>
      </c>
      <c r="L79" s="494">
        <f t="shared" si="37"/>
        <v>11513.853333333333</v>
      </c>
      <c r="M79" s="494">
        <f t="shared" si="37"/>
        <v>11513.853333333333</v>
      </c>
    </row>
    <row r="80" spans="1:13">
      <c r="B80" s="494"/>
      <c r="C80" s="494"/>
      <c r="D80" s="494"/>
      <c r="E80" s="494"/>
      <c r="F80" s="494"/>
      <c r="G80" s="494"/>
      <c r="H80" s="494"/>
      <c r="I80" s="494"/>
      <c r="L80" s="494"/>
    </row>
    <row r="81" spans="1:13" s="493" customFormat="1" ht="15.75">
      <c r="A81" s="493" t="s">
        <v>394</v>
      </c>
      <c r="B81" s="495">
        <f>SUM(B76:B80)</f>
        <v>530576.09</v>
      </c>
      <c r="C81" s="495">
        <f t="shared" ref="C81:L81" si="38">SUM(C76:C80)</f>
        <v>1000.5597727272728</v>
      </c>
      <c r="D81" s="495">
        <f t="shared" si="38"/>
        <v>4142.7318181818191</v>
      </c>
      <c r="E81" s="495">
        <f t="shared" si="38"/>
        <v>4564.2100000000009</v>
      </c>
      <c r="F81" s="495">
        <f t="shared" si="38"/>
        <v>7442.6733333333341</v>
      </c>
      <c r="G81" s="495">
        <f t="shared" si="38"/>
        <v>16078.063333333334</v>
      </c>
      <c r="H81" s="495">
        <f t="shared" si="38"/>
        <v>16078.063333333334</v>
      </c>
      <c r="I81" s="495">
        <f t="shared" si="38"/>
        <v>16078.063333333334</v>
      </c>
      <c r="J81" s="495">
        <f t="shared" si="38"/>
        <v>16078.063333333334</v>
      </c>
      <c r="K81" s="495">
        <f t="shared" si="38"/>
        <v>16079.063333333334</v>
      </c>
      <c r="L81" s="495">
        <f t="shared" si="38"/>
        <v>16079.396666666667</v>
      </c>
      <c r="M81" s="495">
        <f t="shared" ref="M81" si="39">SUM(M76:M80)</f>
        <v>16079.73</v>
      </c>
    </row>
    <row r="82" spans="1:13">
      <c r="B82" s="494"/>
      <c r="C82" s="494"/>
      <c r="D82" s="494"/>
      <c r="E82" s="494"/>
      <c r="F82" s="494"/>
      <c r="G82" s="494"/>
      <c r="H82" s="494"/>
      <c r="I82" s="494"/>
    </row>
    <row r="83" spans="1:13" ht="15.75">
      <c r="A83" s="493" t="s">
        <v>697</v>
      </c>
      <c r="B83" s="494"/>
      <c r="C83" s="494"/>
      <c r="D83" s="494"/>
      <c r="E83" s="494"/>
      <c r="F83" s="494"/>
      <c r="G83" s="494"/>
      <c r="H83" s="494"/>
      <c r="I83" s="494"/>
    </row>
    <row r="84" spans="1:13">
      <c r="A84" s="490" t="s">
        <v>696</v>
      </c>
      <c r="B84" s="494"/>
      <c r="C84" s="494"/>
      <c r="D84" s="494"/>
      <c r="E84" s="494"/>
      <c r="F84" s="494"/>
      <c r="G84" s="494"/>
      <c r="H84" s="494"/>
      <c r="I84" s="494"/>
    </row>
    <row r="85" spans="1:13">
      <c r="A85" s="490" t="s">
        <v>681</v>
      </c>
      <c r="B85" s="494">
        <v>64088.49</v>
      </c>
      <c r="C85" s="494">
        <f>(B85/33)*0.25</f>
        <v>485.51886363636362</v>
      </c>
      <c r="D85" s="494">
        <f t="shared" ref="D85:M85" si="40">$B$85/33</f>
        <v>1942.0754545454545</v>
      </c>
      <c r="E85" s="494">
        <f t="shared" si="40"/>
        <v>1942.0754545454545</v>
      </c>
      <c r="F85" s="494">
        <f t="shared" si="40"/>
        <v>1942.0754545454545</v>
      </c>
      <c r="G85" s="494">
        <f t="shared" si="40"/>
        <v>1942.0754545454545</v>
      </c>
      <c r="H85" s="494">
        <f t="shared" si="40"/>
        <v>1942.0754545454545</v>
      </c>
      <c r="I85" s="494">
        <f t="shared" si="40"/>
        <v>1942.0754545454545</v>
      </c>
      <c r="J85" s="494">
        <f t="shared" si="40"/>
        <v>1942.0754545454545</v>
      </c>
      <c r="K85" s="494">
        <f t="shared" si="40"/>
        <v>1942.0754545454545</v>
      </c>
      <c r="L85" s="494">
        <f t="shared" si="40"/>
        <v>1942.0754545454545</v>
      </c>
      <c r="M85" s="494">
        <f t="shared" si="40"/>
        <v>1942.0754545454545</v>
      </c>
    </row>
    <row r="86" spans="1:13">
      <c r="A86" s="490" t="s">
        <v>682</v>
      </c>
      <c r="B86" s="494">
        <v>6100.78</v>
      </c>
      <c r="C86" s="494"/>
      <c r="D86" s="494">
        <f>(B86/33)*0.25</f>
        <v>46.218030303030304</v>
      </c>
      <c r="E86" s="494">
        <f t="shared" ref="E86:M86" si="41">$B$86/33</f>
        <v>184.87212121212121</v>
      </c>
      <c r="F86" s="494">
        <f t="shared" si="41"/>
        <v>184.87212121212121</v>
      </c>
      <c r="G86" s="494">
        <f t="shared" si="41"/>
        <v>184.87212121212121</v>
      </c>
      <c r="H86" s="494">
        <f t="shared" si="41"/>
        <v>184.87212121212121</v>
      </c>
      <c r="I86" s="494">
        <f t="shared" si="41"/>
        <v>184.87212121212121</v>
      </c>
      <c r="J86" s="494">
        <f t="shared" si="41"/>
        <v>184.87212121212121</v>
      </c>
      <c r="K86" s="494">
        <f t="shared" si="41"/>
        <v>184.87212121212121</v>
      </c>
      <c r="L86" s="494">
        <f t="shared" si="41"/>
        <v>184.87212121212121</v>
      </c>
      <c r="M86" s="494">
        <f t="shared" si="41"/>
        <v>184.87212121212121</v>
      </c>
    </row>
    <row r="87" spans="1:13">
      <c r="A87" s="490" t="s">
        <v>683</v>
      </c>
      <c r="B87" s="494">
        <v>0</v>
      </c>
      <c r="C87" s="494"/>
      <c r="D87" s="494"/>
      <c r="E87" s="494">
        <v>0</v>
      </c>
      <c r="F87" s="494">
        <v>0</v>
      </c>
      <c r="G87" s="494">
        <v>0</v>
      </c>
      <c r="H87" s="494">
        <v>0</v>
      </c>
      <c r="I87" s="494">
        <v>0</v>
      </c>
      <c r="J87" s="494">
        <v>0</v>
      </c>
      <c r="K87" s="494">
        <v>0</v>
      </c>
      <c r="L87" s="494">
        <v>0</v>
      </c>
      <c r="M87" s="494">
        <v>0</v>
      </c>
    </row>
    <row r="88" spans="1:13">
      <c r="A88" s="490" t="s">
        <v>684</v>
      </c>
      <c r="B88" s="494">
        <v>0</v>
      </c>
      <c r="C88" s="494"/>
      <c r="D88" s="494"/>
      <c r="E88" s="494"/>
      <c r="F88" s="494">
        <v>0</v>
      </c>
      <c r="G88" s="494">
        <v>0</v>
      </c>
      <c r="H88" s="494">
        <v>0</v>
      </c>
      <c r="I88" s="494">
        <v>0</v>
      </c>
      <c r="J88" s="494">
        <v>0</v>
      </c>
      <c r="K88" s="494">
        <v>0</v>
      </c>
      <c r="L88" s="494">
        <v>0</v>
      </c>
      <c r="M88" s="494">
        <v>0</v>
      </c>
    </row>
    <row r="89" spans="1:13">
      <c r="B89" s="494"/>
      <c r="C89" s="494"/>
      <c r="D89" s="494"/>
      <c r="E89" s="494"/>
      <c r="F89" s="494"/>
      <c r="G89" s="494"/>
      <c r="H89" s="494"/>
      <c r="I89" s="494"/>
      <c r="L89" s="494"/>
    </row>
    <row r="90" spans="1:13" s="493" customFormat="1" ht="15.75">
      <c r="A90" s="493" t="s">
        <v>394</v>
      </c>
      <c r="B90" s="495">
        <f>SUM(B85:B89)</f>
        <v>70189.27</v>
      </c>
      <c r="C90" s="495">
        <f t="shared" ref="C90:L90" si="42">SUM(C85:C89)</f>
        <v>485.51886363636362</v>
      </c>
      <c r="D90" s="495">
        <f t="shared" si="42"/>
        <v>1988.2934848484847</v>
      </c>
      <c r="E90" s="495">
        <f t="shared" si="42"/>
        <v>2126.9475757575756</v>
      </c>
      <c r="F90" s="495">
        <f t="shared" si="42"/>
        <v>2126.9475757575756</v>
      </c>
      <c r="G90" s="495">
        <f t="shared" si="42"/>
        <v>2126.9475757575756</v>
      </c>
      <c r="H90" s="495">
        <f t="shared" si="42"/>
        <v>2126.9475757575756</v>
      </c>
      <c r="I90" s="495">
        <f t="shared" si="42"/>
        <v>2126.9475757575756</v>
      </c>
      <c r="J90" s="495">
        <f t="shared" si="42"/>
        <v>2126.9475757575756</v>
      </c>
      <c r="K90" s="495">
        <f t="shared" si="42"/>
        <v>2126.9475757575756</v>
      </c>
      <c r="L90" s="495">
        <f t="shared" si="42"/>
        <v>2126.9475757575756</v>
      </c>
      <c r="M90" s="495">
        <f t="shared" ref="M90" si="43">SUM(M85:M89)</f>
        <v>2126.9475757575756</v>
      </c>
    </row>
    <row r="91" spans="1:13">
      <c r="B91" s="494"/>
      <c r="C91" s="494"/>
      <c r="D91" s="494"/>
      <c r="E91" s="494"/>
      <c r="F91" s="494"/>
      <c r="G91" s="494"/>
      <c r="H91" s="494"/>
      <c r="I91" s="494"/>
    </row>
    <row r="92" spans="1:13" ht="15.75">
      <c r="A92" s="493" t="s">
        <v>698</v>
      </c>
      <c r="B92" s="494"/>
      <c r="C92" s="494"/>
      <c r="D92" s="494"/>
      <c r="E92" s="494"/>
      <c r="F92" s="494"/>
      <c r="G92" s="494"/>
      <c r="H92" s="494"/>
      <c r="I92" s="494"/>
    </row>
    <row r="93" spans="1:13">
      <c r="A93" s="490" t="s">
        <v>680</v>
      </c>
      <c r="B93" s="494"/>
      <c r="C93" s="494"/>
      <c r="D93" s="494"/>
      <c r="E93" s="494"/>
      <c r="F93" s="494"/>
      <c r="G93" s="494"/>
      <c r="H93" s="494"/>
      <c r="I93" s="494"/>
    </row>
    <row r="94" spans="1:13">
      <c r="A94" s="490" t="s">
        <v>681</v>
      </c>
      <c r="B94" s="494">
        <v>10841.38</v>
      </c>
      <c r="C94" s="494">
        <f>(B94/20)*0.25</f>
        <v>135.51724999999999</v>
      </c>
      <c r="D94" s="494">
        <f t="shared" ref="D94:M94" si="44">$B$94/20</f>
        <v>542.06899999999996</v>
      </c>
      <c r="E94" s="494">
        <f t="shared" si="44"/>
        <v>542.06899999999996</v>
      </c>
      <c r="F94" s="494">
        <f t="shared" si="44"/>
        <v>542.06899999999996</v>
      </c>
      <c r="G94" s="494">
        <f t="shared" si="44"/>
        <v>542.06899999999996</v>
      </c>
      <c r="H94" s="494">
        <f t="shared" si="44"/>
        <v>542.06899999999996</v>
      </c>
      <c r="I94" s="494">
        <f t="shared" si="44"/>
        <v>542.06899999999996</v>
      </c>
      <c r="J94" s="494">
        <f t="shared" si="44"/>
        <v>542.06899999999996</v>
      </c>
      <c r="K94" s="494">
        <f t="shared" si="44"/>
        <v>542.06899999999996</v>
      </c>
      <c r="L94" s="494">
        <f t="shared" si="44"/>
        <v>542.06899999999996</v>
      </c>
      <c r="M94" s="494">
        <f t="shared" si="44"/>
        <v>542.06899999999996</v>
      </c>
    </row>
    <row r="95" spans="1:13">
      <c r="A95" s="490" t="s">
        <v>682</v>
      </c>
      <c r="B95" s="494">
        <v>433.14</v>
      </c>
      <c r="C95" s="494"/>
      <c r="D95" s="494">
        <f>(B95/20)*0.25</f>
        <v>5.41425</v>
      </c>
      <c r="E95" s="494">
        <f t="shared" ref="E95:M95" si="45">$B$95/20</f>
        <v>21.657</v>
      </c>
      <c r="F95" s="494">
        <f t="shared" si="45"/>
        <v>21.657</v>
      </c>
      <c r="G95" s="494">
        <f t="shared" si="45"/>
        <v>21.657</v>
      </c>
      <c r="H95" s="494">
        <f t="shared" si="45"/>
        <v>21.657</v>
      </c>
      <c r="I95" s="494">
        <f t="shared" si="45"/>
        <v>21.657</v>
      </c>
      <c r="J95" s="494">
        <f t="shared" si="45"/>
        <v>21.657</v>
      </c>
      <c r="K95" s="494">
        <f t="shared" si="45"/>
        <v>21.657</v>
      </c>
      <c r="L95" s="494">
        <f t="shared" si="45"/>
        <v>21.657</v>
      </c>
      <c r="M95" s="494">
        <f t="shared" si="45"/>
        <v>21.657</v>
      </c>
    </row>
    <row r="96" spans="1:13">
      <c r="A96" s="490" t="s">
        <v>683</v>
      </c>
      <c r="B96" s="494">
        <v>3884.16</v>
      </c>
      <c r="C96" s="494"/>
      <c r="D96" s="494"/>
      <c r="E96" s="494">
        <f>(B96/20)*0.25</f>
        <v>48.552</v>
      </c>
      <c r="F96" s="494">
        <f t="shared" ref="F96:M96" si="46">$B$96/20</f>
        <v>194.208</v>
      </c>
      <c r="G96" s="494">
        <f t="shared" si="46"/>
        <v>194.208</v>
      </c>
      <c r="H96" s="494">
        <f t="shared" si="46"/>
        <v>194.208</v>
      </c>
      <c r="I96" s="494">
        <f t="shared" si="46"/>
        <v>194.208</v>
      </c>
      <c r="J96" s="494">
        <f t="shared" si="46"/>
        <v>194.208</v>
      </c>
      <c r="K96" s="494">
        <f t="shared" si="46"/>
        <v>194.208</v>
      </c>
      <c r="L96" s="494">
        <f t="shared" si="46"/>
        <v>194.208</v>
      </c>
      <c r="M96" s="494">
        <f t="shared" si="46"/>
        <v>194.208</v>
      </c>
    </row>
    <row r="97" spans="1:13">
      <c r="A97" s="490" t="s">
        <v>684</v>
      </c>
      <c r="B97" s="494">
        <v>1797.83</v>
      </c>
      <c r="C97" s="494"/>
      <c r="D97" s="494"/>
      <c r="E97" s="494"/>
      <c r="F97" s="494">
        <f>(B97/20)*0.25</f>
        <v>22.472874999999998</v>
      </c>
      <c r="G97" s="494">
        <f t="shared" ref="G97:M97" si="47">$B$97/20</f>
        <v>89.891499999999994</v>
      </c>
      <c r="H97" s="494">
        <f t="shared" si="47"/>
        <v>89.891499999999994</v>
      </c>
      <c r="I97" s="494">
        <f t="shared" si="47"/>
        <v>89.891499999999994</v>
      </c>
      <c r="J97" s="494">
        <f t="shared" si="47"/>
        <v>89.891499999999994</v>
      </c>
      <c r="K97" s="494">
        <f t="shared" si="47"/>
        <v>89.891499999999994</v>
      </c>
      <c r="L97" s="494">
        <f t="shared" si="47"/>
        <v>89.891499999999994</v>
      </c>
      <c r="M97" s="494">
        <f t="shared" si="47"/>
        <v>89.891499999999994</v>
      </c>
    </row>
    <row r="98" spans="1:13">
      <c r="B98" s="494"/>
      <c r="C98" s="494"/>
      <c r="D98" s="494"/>
      <c r="E98" s="494"/>
      <c r="F98" s="494"/>
      <c r="G98" s="494"/>
      <c r="H98" s="494"/>
      <c r="I98" s="494"/>
      <c r="J98" s="494"/>
      <c r="K98" s="494"/>
      <c r="L98" s="494"/>
      <c r="M98" s="494"/>
    </row>
    <row r="99" spans="1:13" s="493" customFormat="1" ht="15.75">
      <c r="A99" s="493" t="s">
        <v>394</v>
      </c>
      <c r="B99" s="495">
        <f>SUM(B94:B98)</f>
        <v>16956.509999999998</v>
      </c>
      <c r="C99" s="495">
        <f t="shared" ref="C99:L99" si="48">SUM(C94:C98)</f>
        <v>135.51724999999999</v>
      </c>
      <c r="D99" s="495">
        <f t="shared" si="48"/>
        <v>547.48325</v>
      </c>
      <c r="E99" s="495">
        <f t="shared" si="48"/>
        <v>612.27800000000002</v>
      </c>
      <c r="F99" s="495">
        <f t="shared" si="48"/>
        <v>780.40687500000001</v>
      </c>
      <c r="G99" s="495">
        <f t="shared" si="48"/>
        <v>847.82549999999992</v>
      </c>
      <c r="H99" s="495">
        <f t="shared" si="48"/>
        <v>847.82549999999992</v>
      </c>
      <c r="I99" s="495">
        <f t="shared" si="48"/>
        <v>847.82549999999992</v>
      </c>
      <c r="J99" s="495">
        <f t="shared" si="48"/>
        <v>847.82549999999992</v>
      </c>
      <c r="K99" s="495">
        <f t="shared" si="48"/>
        <v>847.82549999999992</v>
      </c>
      <c r="L99" s="495">
        <f t="shared" si="48"/>
        <v>847.82549999999992</v>
      </c>
      <c r="M99" s="495">
        <f t="shared" ref="M99" si="49">SUM(M94:M98)</f>
        <v>847.82549999999992</v>
      </c>
    </row>
    <row r="100" spans="1:13">
      <c r="B100" s="494"/>
      <c r="C100" s="494"/>
      <c r="D100" s="494"/>
      <c r="E100" s="494"/>
      <c r="F100" s="494"/>
      <c r="G100" s="494"/>
      <c r="H100" s="494"/>
      <c r="I100" s="494"/>
      <c r="L100" s="494"/>
    </row>
    <row r="101" spans="1:13" s="493" customFormat="1" ht="15.75">
      <c r="A101" s="493" t="s">
        <v>699</v>
      </c>
      <c r="B101" s="496">
        <f>B9+B18+B27+B36+B45+B54+B63+B72+B81+B90+B99</f>
        <v>7049435.3299999991</v>
      </c>
      <c r="C101" s="495">
        <f t="shared" ref="C101:L101" si="50">C9+C18+C27+C36+C45+C54+C63+C72+C81+C90+C99</f>
        <v>4857.7926527429463</v>
      </c>
      <c r="D101" s="495">
        <f t="shared" si="50"/>
        <v>19760.837197857891</v>
      </c>
      <c r="E101" s="495">
        <f t="shared" si="50"/>
        <v>45059.57715506792</v>
      </c>
      <c r="F101" s="495">
        <f t="shared" si="50"/>
        <v>157085.75278150471</v>
      </c>
      <c r="G101" s="495">
        <f t="shared" si="50"/>
        <v>274376.75201253919</v>
      </c>
      <c r="H101" s="495">
        <f t="shared" si="50"/>
        <v>274376.75251253915</v>
      </c>
      <c r="I101" s="495">
        <f t="shared" si="50"/>
        <v>274376.75251253915</v>
      </c>
      <c r="J101" s="495">
        <f t="shared" si="50"/>
        <v>274376.75251253915</v>
      </c>
      <c r="K101" s="495">
        <f t="shared" si="50"/>
        <v>274378.75251253915</v>
      </c>
      <c r="L101" s="495">
        <f t="shared" si="50"/>
        <v>274380.08584587253</v>
      </c>
      <c r="M101" s="495">
        <f t="shared" ref="M101" si="51">M9+M18+M27+M36+M45+M54+M63+M72+M81+M90+M99</f>
        <v>274381.41917920584</v>
      </c>
    </row>
    <row r="102" spans="1:13" ht="15.75">
      <c r="B102" s="497" t="s">
        <v>700</v>
      </c>
      <c r="C102" s="494"/>
      <c r="D102" s="494"/>
      <c r="E102" s="494"/>
      <c r="F102" s="494"/>
      <c r="G102" s="494"/>
      <c r="H102" s="494"/>
      <c r="I102" s="494"/>
      <c r="L102" s="494"/>
    </row>
    <row r="103" spans="1:13" ht="15.75">
      <c r="B103" s="494"/>
      <c r="C103" s="494"/>
      <c r="D103" s="494"/>
      <c r="E103" s="494"/>
      <c r="F103" s="494"/>
      <c r="G103" s="494"/>
      <c r="H103" s="496">
        <f>C101+D101+E101+F101+G101+H101</f>
        <v>775517.46431225177</v>
      </c>
      <c r="I103" s="496">
        <f>C101+D101+E101+F101+G101+H101+I101</f>
        <v>1049894.2168247909</v>
      </c>
      <c r="J103" s="496">
        <f>D101+E101+F101+G101+H101+I101+J101</f>
        <v>1319413.1766845873</v>
      </c>
      <c r="K103" s="496">
        <f>E101+F101+G101+H101+I101+J101+K101</f>
        <v>1574031.0919992686</v>
      </c>
      <c r="L103" s="496">
        <f>G101+H101+I101+J101+K101+L101</f>
        <v>1646265.8479085683</v>
      </c>
      <c r="M103" s="496">
        <f>G101+H101+I101+J101+K101+L101+M101</f>
        <v>1920647.2670877741</v>
      </c>
    </row>
    <row r="104" spans="1:13" ht="15.75">
      <c r="B104" s="494"/>
      <c r="C104" s="494"/>
      <c r="D104" s="494"/>
      <c r="E104" s="494"/>
      <c r="F104" s="494"/>
      <c r="G104" s="494"/>
      <c r="H104" s="497" t="s">
        <v>701</v>
      </c>
      <c r="I104" s="497" t="s">
        <v>701</v>
      </c>
      <c r="J104" s="497" t="s">
        <v>701</v>
      </c>
      <c r="K104" s="497" t="s">
        <v>701</v>
      </c>
      <c r="L104" s="497" t="s">
        <v>701</v>
      </c>
      <c r="M104" s="497" t="s">
        <v>701</v>
      </c>
    </row>
    <row r="105" spans="1:13" ht="15.75">
      <c r="B105" s="491" t="s">
        <v>702</v>
      </c>
      <c r="C105" s="498"/>
      <c r="D105" s="498"/>
      <c r="E105" s="498"/>
      <c r="F105" s="498"/>
      <c r="G105" s="498"/>
      <c r="H105" s="498"/>
      <c r="I105" s="498"/>
    </row>
    <row r="106" spans="1:13" ht="15.75">
      <c r="A106" s="491" t="s">
        <v>671</v>
      </c>
      <c r="B106" s="494">
        <f>B4+B13+B22+B31+B40+B49+B58+B67+B76+B85+B94</f>
        <v>530633.71000000008</v>
      </c>
      <c r="C106" s="494"/>
      <c r="D106" s="494"/>
      <c r="E106" s="494"/>
      <c r="F106" s="494"/>
      <c r="G106" s="494"/>
      <c r="H106" s="494"/>
      <c r="I106" s="494"/>
    </row>
    <row r="107" spans="1:13" ht="15.75">
      <c r="A107" s="491" t="s">
        <v>672</v>
      </c>
      <c r="B107" s="494">
        <f>B5+B14+B23+B32+B41+B50+B59+B68+B77+B86+B95</f>
        <v>38833.629999999997</v>
      </c>
      <c r="C107" s="494"/>
      <c r="D107" s="494"/>
      <c r="E107" s="494"/>
      <c r="F107" s="494"/>
      <c r="G107" s="494"/>
      <c r="H107" s="494"/>
      <c r="I107" s="494"/>
    </row>
    <row r="108" spans="1:13" ht="15.75">
      <c r="A108" s="491" t="s">
        <v>673</v>
      </c>
      <c r="B108" s="494">
        <f>B6+B15+B24+B33+B42+B51+B60+B69+B78+B87+B96</f>
        <v>2746629.58</v>
      </c>
      <c r="C108" s="494"/>
      <c r="D108" s="494"/>
      <c r="E108" s="494"/>
      <c r="F108" s="494"/>
      <c r="G108" s="494"/>
      <c r="H108" s="494"/>
      <c r="I108" s="494"/>
    </row>
    <row r="109" spans="1:13" ht="15.75">
      <c r="A109" s="491" t="s">
        <v>674</v>
      </c>
      <c r="B109" s="494">
        <f>B7+B16+B25+B34+B43+B52+B61+B70+B79+B88+B97</f>
        <v>3733338.41</v>
      </c>
      <c r="C109" s="494"/>
      <c r="D109" s="494"/>
      <c r="E109" s="494"/>
      <c r="F109" s="494"/>
      <c r="G109" s="494"/>
      <c r="H109" s="494"/>
      <c r="I109" s="494"/>
    </row>
    <row r="110" spans="1:13">
      <c r="B110" s="494"/>
      <c r="C110" s="494"/>
      <c r="D110" s="494"/>
      <c r="E110" s="494"/>
      <c r="F110" s="494"/>
      <c r="G110" s="494"/>
      <c r="H110" s="494"/>
      <c r="I110" s="494"/>
    </row>
    <row r="111" spans="1:13" ht="15.75">
      <c r="B111" s="495">
        <f>SUM(B106:B110)</f>
        <v>7049435.3300000001</v>
      </c>
      <c r="C111" s="495"/>
      <c r="D111" s="495"/>
      <c r="E111" s="495"/>
      <c r="F111" s="495"/>
      <c r="G111" s="495"/>
      <c r="H111" s="495"/>
      <c r="I111" s="495"/>
    </row>
    <row r="112" spans="1:13">
      <c r="B112" s="494"/>
      <c r="C112" s="494"/>
      <c r="D112" s="494"/>
      <c r="E112" s="494"/>
      <c r="F112" s="494"/>
      <c r="G112" s="494"/>
      <c r="H112" s="494"/>
      <c r="I112" s="494"/>
    </row>
    <row r="113" spans="1:9">
      <c r="A113" s="490" t="s">
        <v>703</v>
      </c>
      <c r="B113" s="499">
        <f>B111-M103</f>
        <v>5128788.0629122257</v>
      </c>
      <c r="C113" s="494"/>
      <c r="D113" s="494"/>
      <c r="E113" s="494"/>
      <c r="F113" s="494"/>
      <c r="G113" s="494"/>
      <c r="H113" s="494"/>
      <c r="I113" s="494"/>
    </row>
    <row r="114" spans="1:9">
      <c r="B114" s="494"/>
      <c r="C114" s="494"/>
      <c r="D114" s="494"/>
      <c r="E114" s="494"/>
      <c r="F114" s="494"/>
      <c r="G114" s="494"/>
      <c r="H114" s="494"/>
      <c r="I114" s="494"/>
    </row>
    <row r="115" spans="1:9">
      <c r="B115" s="494"/>
      <c r="C115" s="494"/>
      <c r="D115" s="494"/>
      <c r="E115" s="494"/>
      <c r="F115" s="494"/>
      <c r="G115" s="494"/>
      <c r="H115" s="494"/>
      <c r="I115" s="494"/>
    </row>
    <row r="116" spans="1:9">
      <c r="B116" s="494"/>
      <c r="C116" s="494"/>
      <c r="D116" s="494"/>
      <c r="E116" s="494"/>
      <c r="F116" s="494"/>
      <c r="G116" s="494"/>
      <c r="H116" s="494"/>
      <c r="I116" s="494"/>
    </row>
    <row r="117" spans="1:9">
      <c r="B117" s="494"/>
      <c r="C117" s="494"/>
      <c r="D117" s="494"/>
      <c r="E117" s="494"/>
      <c r="F117" s="494"/>
      <c r="G117" s="494"/>
      <c r="H117" s="494"/>
      <c r="I117" s="494"/>
    </row>
    <row r="118" spans="1:9">
      <c r="B118" s="494"/>
      <c r="C118" s="494"/>
      <c r="D118" s="494"/>
      <c r="E118" s="494"/>
      <c r="F118" s="494"/>
      <c r="G118" s="494"/>
      <c r="H118" s="494"/>
      <c r="I118" s="494"/>
    </row>
    <row r="119" spans="1:9">
      <c r="B119" s="494"/>
      <c r="C119" s="494"/>
      <c r="D119" s="494"/>
      <c r="E119" s="494"/>
      <c r="F119" s="494"/>
      <c r="G119" s="494"/>
      <c r="H119" s="494"/>
      <c r="I119" s="494"/>
    </row>
    <row r="120" spans="1:9">
      <c r="B120" s="494"/>
      <c r="C120" s="494"/>
      <c r="D120" s="494"/>
      <c r="E120" s="494"/>
      <c r="F120" s="494"/>
      <c r="G120" s="494"/>
      <c r="H120" s="494"/>
      <c r="I120" s="494"/>
    </row>
    <row r="121" spans="1:9">
      <c r="B121" s="494"/>
      <c r="C121" s="494"/>
      <c r="D121" s="494"/>
      <c r="E121" s="494"/>
      <c r="F121" s="494"/>
      <c r="G121" s="494"/>
      <c r="H121" s="494"/>
      <c r="I121" s="494"/>
    </row>
    <row r="122" spans="1:9">
      <c r="B122" s="494"/>
      <c r="C122" s="494"/>
      <c r="D122" s="494"/>
      <c r="E122" s="494"/>
      <c r="F122" s="494"/>
      <c r="G122" s="494"/>
      <c r="H122" s="494"/>
      <c r="I122" s="494"/>
    </row>
    <row r="123" spans="1:9">
      <c r="B123" s="494"/>
      <c r="C123" s="494"/>
      <c r="D123" s="494"/>
      <c r="E123" s="494"/>
      <c r="F123" s="494"/>
      <c r="G123" s="494"/>
      <c r="H123" s="494"/>
      <c r="I123" s="494"/>
    </row>
    <row r="124" spans="1:9">
      <c r="B124" s="494"/>
      <c r="C124" s="494"/>
      <c r="D124" s="494"/>
      <c r="E124" s="494"/>
      <c r="F124" s="494"/>
      <c r="G124" s="494"/>
      <c r="H124" s="494"/>
      <c r="I124" s="494"/>
    </row>
    <row r="125" spans="1:9">
      <c r="B125" s="494"/>
      <c r="C125" s="494"/>
      <c r="D125" s="494"/>
      <c r="E125" s="494"/>
      <c r="F125" s="494"/>
      <c r="G125" s="494"/>
      <c r="H125" s="494"/>
      <c r="I125" s="494"/>
    </row>
    <row r="126" spans="1:9">
      <c r="B126" s="494"/>
      <c r="C126" s="494"/>
      <c r="D126" s="494"/>
      <c r="E126" s="494"/>
      <c r="F126" s="494"/>
      <c r="G126" s="494"/>
      <c r="H126" s="494"/>
      <c r="I126" s="494"/>
    </row>
    <row r="127" spans="1:9">
      <c r="B127" s="494"/>
      <c r="C127" s="494"/>
      <c r="D127" s="494"/>
      <c r="E127" s="494"/>
      <c r="F127" s="494"/>
      <c r="G127" s="494"/>
      <c r="H127" s="494"/>
      <c r="I127" s="494"/>
    </row>
    <row r="128" spans="1:9">
      <c r="B128" s="494"/>
      <c r="C128" s="494"/>
      <c r="D128" s="494"/>
      <c r="E128" s="494"/>
      <c r="F128" s="494"/>
      <c r="G128" s="494"/>
      <c r="H128" s="494"/>
      <c r="I128" s="494"/>
    </row>
    <row r="129" spans="2:9">
      <c r="B129" s="494"/>
      <c r="C129" s="494"/>
      <c r="D129" s="494"/>
      <c r="E129" s="494"/>
      <c r="F129" s="494"/>
      <c r="G129" s="494"/>
      <c r="H129" s="494"/>
      <c r="I129" s="494"/>
    </row>
    <row r="130" spans="2:9">
      <c r="B130" s="494"/>
      <c r="C130" s="494"/>
      <c r="D130" s="494"/>
      <c r="E130" s="494"/>
      <c r="F130" s="494"/>
      <c r="G130" s="494"/>
      <c r="H130" s="494"/>
      <c r="I130" s="494"/>
    </row>
    <row r="131" spans="2:9">
      <c r="B131" s="494"/>
      <c r="C131" s="494"/>
      <c r="D131" s="494"/>
      <c r="E131" s="494"/>
      <c r="F131" s="494"/>
      <c r="G131" s="494"/>
      <c r="H131" s="494"/>
      <c r="I131" s="494"/>
    </row>
    <row r="132" spans="2:9">
      <c r="B132" s="494"/>
      <c r="C132" s="494"/>
      <c r="D132" s="494"/>
      <c r="E132" s="494"/>
      <c r="F132" s="494"/>
      <c r="G132" s="494"/>
      <c r="H132" s="494"/>
      <c r="I132" s="494"/>
    </row>
    <row r="133" spans="2:9">
      <c r="B133" s="494"/>
      <c r="C133" s="494"/>
      <c r="D133" s="494"/>
      <c r="E133" s="494"/>
      <c r="F133" s="494"/>
      <c r="G133" s="494"/>
      <c r="H133" s="494"/>
      <c r="I133" s="494"/>
    </row>
    <row r="134" spans="2:9">
      <c r="B134" s="494"/>
      <c r="C134" s="494"/>
      <c r="D134" s="494"/>
      <c r="E134" s="494"/>
      <c r="F134" s="494"/>
      <c r="G134" s="494"/>
      <c r="H134" s="494"/>
      <c r="I134" s="494"/>
    </row>
    <row r="135" spans="2:9">
      <c r="B135" s="494"/>
      <c r="C135" s="494"/>
      <c r="D135" s="494"/>
      <c r="E135" s="494"/>
      <c r="F135" s="494"/>
      <c r="G135" s="494"/>
      <c r="H135" s="494"/>
      <c r="I135" s="494"/>
    </row>
    <row r="136" spans="2:9">
      <c r="B136" s="494"/>
      <c r="C136" s="494"/>
      <c r="D136" s="494"/>
      <c r="E136" s="494"/>
      <c r="F136" s="494"/>
      <c r="G136" s="494"/>
      <c r="H136" s="494"/>
      <c r="I136" s="494"/>
    </row>
    <row r="137" spans="2:9">
      <c r="B137" s="494"/>
      <c r="C137" s="494"/>
      <c r="D137" s="494"/>
      <c r="E137" s="494"/>
      <c r="F137" s="494"/>
      <c r="G137" s="494"/>
      <c r="H137" s="494"/>
      <c r="I137" s="494"/>
    </row>
    <row r="138" spans="2:9">
      <c r="B138" s="494"/>
      <c r="C138" s="494"/>
      <c r="D138" s="494"/>
      <c r="E138" s="494"/>
      <c r="F138" s="494"/>
      <c r="G138" s="494"/>
      <c r="H138" s="494"/>
      <c r="I138" s="494"/>
    </row>
    <row r="139" spans="2:9">
      <c r="B139" s="494"/>
      <c r="C139" s="494"/>
      <c r="D139" s="494"/>
      <c r="E139" s="494"/>
      <c r="F139" s="494"/>
      <c r="G139" s="494"/>
      <c r="H139" s="494"/>
      <c r="I139" s="494"/>
    </row>
    <row r="140" spans="2:9">
      <c r="B140" s="494"/>
      <c r="C140" s="494"/>
      <c r="D140" s="494"/>
      <c r="E140" s="494"/>
      <c r="F140" s="494"/>
      <c r="G140" s="494"/>
      <c r="H140" s="494"/>
      <c r="I140" s="494"/>
    </row>
    <row r="141" spans="2:9">
      <c r="B141" s="494"/>
      <c r="C141" s="494"/>
      <c r="D141" s="494"/>
      <c r="E141" s="494"/>
      <c r="F141" s="494"/>
      <c r="G141" s="494"/>
      <c r="H141" s="494"/>
      <c r="I141" s="494"/>
    </row>
    <row r="142" spans="2:9">
      <c r="B142" s="494"/>
      <c r="C142" s="494"/>
      <c r="D142" s="494"/>
      <c r="E142" s="494"/>
      <c r="F142" s="494"/>
      <c r="G142" s="494"/>
      <c r="H142" s="494"/>
      <c r="I142" s="494"/>
    </row>
    <row r="143" spans="2:9">
      <c r="B143" s="494"/>
      <c r="C143" s="494"/>
      <c r="D143" s="494"/>
      <c r="E143" s="494"/>
      <c r="F143" s="494"/>
      <c r="G143" s="494"/>
      <c r="H143" s="494"/>
      <c r="I143" s="494"/>
    </row>
    <row r="144" spans="2:9">
      <c r="B144" s="494"/>
      <c r="C144" s="494"/>
      <c r="D144" s="494"/>
      <c r="E144" s="494"/>
      <c r="F144" s="494"/>
      <c r="G144" s="494"/>
      <c r="H144" s="494"/>
      <c r="I144" s="494"/>
    </row>
    <row r="145" spans="2:9">
      <c r="B145" s="494"/>
      <c r="C145" s="494"/>
      <c r="D145" s="494"/>
      <c r="E145" s="494"/>
      <c r="F145" s="494"/>
      <c r="G145" s="494"/>
      <c r="H145" s="494"/>
      <c r="I145" s="494"/>
    </row>
    <row r="146" spans="2:9">
      <c r="B146" s="494"/>
      <c r="C146" s="494"/>
      <c r="D146" s="494"/>
      <c r="E146" s="494"/>
      <c r="F146" s="494"/>
      <c r="G146" s="494"/>
      <c r="H146" s="494"/>
      <c r="I146" s="494"/>
    </row>
    <row r="147" spans="2:9">
      <c r="B147" s="494"/>
      <c r="C147" s="494"/>
      <c r="D147" s="494"/>
      <c r="E147" s="494"/>
      <c r="F147" s="494"/>
      <c r="G147" s="494"/>
      <c r="H147" s="494"/>
      <c r="I147" s="494"/>
    </row>
    <row r="148" spans="2:9">
      <c r="B148" s="494"/>
      <c r="C148" s="494"/>
      <c r="D148" s="494"/>
      <c r="E148" s="494"/>
      <c r="F148" s="494"/>
      <c r="G148" s="494"/>
      <c r="H148" s="494"/>
      <c r="I148" s="494"/>
    </row>
    <row r="149" spans="2:9">
      <c r="B149" s="494"/>
      <c r="C149" s="494"/>
      <c r="D149" s="494"/>
      <c r="E149" s="494"/>
      <c r="F149" s="494"/>
      <c r="G149" s="494"/>
      <c r="H149" s="494"/>
      <c r="I149" s="494"/>
    </row>
    <row r="150" spans="2:9">
      <c r="B150" s="494"/>
      <c r="C150" s="494"/>
      <c r="D150" s="494"/>
      <c r="E150" s="494"/>
      <c r="F150" s="494"/>
      <c r="G150" s="494"/>
      <c r="H150" s="494"/>
      <c r="I150" s="494"/>
    </row>
    <row r="151" spans="2:9">
      <c r="B151" s="494"/>
      <c r="C151" s="494"/>
      <c r="D151" s="494"/>
      <c r="E151" s="494"/>
      <c r="F151" s="494"/>
      <c r="G151" s="494"/>
      <c r="H151" s="494"/>
      <c r="I151" s="494"/>
    </row>
    <row r="152" spans="2:9">
      <c r="B152" s="494"/>
      <c r="C152" s="494"/>
      <c r="D152" s="494"/>
      <c r="E152" s="494"/>
      <c r="F152" s="494"/>
      <c r="G152" s="494"/>
      <c r="H152" s="494"/>
      <c r="I152" s="494"/>
    </row>
    <row r="153" spans="2:9">
      <c r="B153" s="494"/>
      <c r="C153" s="494"/>
      <c r="D153" s="494"/>
      <c r="E153" s="494"/>
      <c r="F153" s="494"/>
      <c r="G153" s="494"/>
      <c r="H153" s="494"/>
      <c r="I153" s="494"/>
    </row>
    <row r="154" spans="2:9">
      <c r="B154" s="494"/>
      <c r="C154" s="494"/>
      <c r="D154" s="494"/>
      <c r="E154" s="494"/>
      <c r="F154" s="494"/>
      <c r="G154" s="494"/>
      <c r="H154" s="494"/>
      <c r="I154" s="494"/>
    </row>
    <row r="155" spans="2:9">
      <c r="B155" s="494"/>
      <c r="C155" s="494"/>
      <c r="D155" s="494"/>
      <c r="E155" s="494"/>
      <c r="F155" s="494"/>
      <c r="G155" s="494"/>
      <c r="H155" s="494"/>
      <c r="I155" s="494"/>
    </row>
    <row r="156" spans="2:9">
      <c r="B156" s="494"/>
      <c r="C156" s="494"/>
      <c r="D156" s="494"/>
      <c r="E156" s="494"/>
      <c r="F156" s="494"/>
      <c r="G156" s="494"/>
      <c r="H156" s="494"/>
      <c r="I156" s="494"/>
    </row>
    <row r="157" spans="2:9">
      <c r="B157" s="494"/>
      <c r="C157" s="494"/>
      <c r="D157" s="494"/>
      <c r="E157" s="494"/>
      <c r="F157" s="494"/>
      <c r="G157" s="494"/>
      <c r="H157" s="494"/>
      <c r="I157" s="494"/>
    </row>
    <row r="158" spans="2:9">
      <c r="B158" s="494"/>
      <c r="C158" s="494"/>
      <c r="D158" s="494"/>
      <c r="E158" s="494"/>
      <c r="F158" s="494"/>
      <c r="G158" s="494"/>
      <c r="H158" s="494"/>
      <c r="I158" s="494"/>
    </row>
    <row r="159" spans="2:9">
      <c r="B159" s="494"/>
      <c r="C159" s="494"/>
      <c r="D159" s="494"/>
      <c r="E159" s="494"/>
      <c r="F159" s="494"/>
      <c r="G159" s="494"/>
      <c r="H159" s="494"/>
      <c r="I159" s="494"/>
    </row>
    <row r="160" spans="2:9">
      <c r="B160" s="494"/>
      <c r="C160" s="494"/>
      <c r="D160" s="494"/>
      <c r="E160" s="494"/>
      <c r="F160" s="494"/>
      <c r="G160" s="494"/>
      <c r="H160" s="494"/>
      <c r="I160" s="494"/>
    </row>
    <row r="161" spans="2:9">
      <c r="B161" s="494"/>
      <c r="C161" s="494"/>
      <c r="D161" s="494"/>
      <c r="E161" s="494"/>
      <c r="F161" s="494"/>
      <c r="G161" s="494"/>
      <c r="H161" s="494"/>
      <c r="I161" s="494"/>
    </row>
    <row r="162" spans="2:9">
      <c r="B162" s="494"/>
      <c r="C162" s="494"/>
      <c r="D162" s="494"/>
      <c r="E162" s="494"/>
      <c r="F162" s="494"/>
      <c r="G162" s="494"/>
      <c r="H162" s="494"/>
      <c r="I162" s="494"/>
    </row>
    <row r="163" spans="2:9">
      <c r="B163" s="494"/>
      <c r="C163" s="494"/>
      <c r="D163" s="494"/>
      <c r="E163" s="494"/>
      <c r="F163" s="494"/>
      <c r="G163" s="494"/>
      <c r="H163" s="494"/>
      <c r="I163" s="494"/>
    </row>
    <row r="164" spans="2:9">
      <c r="B164" s="494"/>
      <c r="C164" s="494"/>
      <c r="D164" s="494"/>
      <c r="E164" s="494"/>
      <c r="F164" s="494"/>
      <c r="G164" s="494"/>
      <c r="H164" s="494"/>
      <c r="I164" s="494"/>
    </row>
    <row r="165" spans="2:9">
      <c r="B165" s="494"/>
      <c r="C165" s="494"/>
      <c r="D165" s="494"/>
      <c r="E165" s="494"/>
      <c r="F165" s="494"/>
      <c r="G165" s="494"/>
      <c r="H165" s="494"/>
      <c r="I165" s="494"/>
    </row>
    <row r="166" spans="2:9">
      <c r="B166" s="494"/>
      <c r="C166" s="494"/>
      <c r="D166" s="494"/>
      <c r="E166" s="494"/>
      <c r="F166" s="494"/>
      <c r="G166" s="494"/>
      <c r="H166" s="494"/>
      <c r="I166" s="494"/>
    </row>
    <row r="167" spans="2:9">
      <c r="B167" s="494"/>
      <c r="C167" s="494"/>
      <c r="D167" s="494"/>
      <c r="E167" s="494"/>
      <c r="F167" s="494"/>
      <c r="G167" s="494"/>
      <c r="H167" s="494"/>
      <c r="I167" s="494"/>
    </row>
    <row r="168" spans="2:9">
      <c r="B168" s="494"/>
      <c r="C168" s="494"/>
      <c r="D168" s="494"/>
      <c r="E168" s="494"/>
      <c r="F168" s="494"/>
      <c r="G168" s="494"/>
      <c r="H168" s="494"/>
      <c r="I168" s="494"/>
    </row>
    <row r="169" spans="2:9">
      <c r="B169" s="494"/>
      <c r="C169" s="494"/>
      <c r="D169" s="494"/>
      <c r="E169" s="494"/>
      <c r="F169" s="494"/>
      <c r="G169" s="494"/>
      <c r="H169" s="494"/>
      <c r="I169" s="494"/>
    </row>
    <row r="170" spans="2:9">
      <c r="B170" s="494"/>
      <c r="C170" s="494"/>
      <c r="D170" s="494"/>
      <c r="E170" s="494"/>
      <c r="F170" s="494"/>
      <c r="G170" s="494"/>
      <c r="H170" s="494"/>
      <c r="I170" s="494"/>
    </row>
    <row r="171" spans="2:9">
      <c r="B171" s="494"/>
      <c r="C171" s="494"/>
      <c r="D171" s="494"/>
      <c r="E171" s="494"/>
      <c r="F171" s="494"/>
      <c r="G171" s="494"/>
      <c r="H171" s="494"/>
      <c r="I171" s="494"/>
    </row>
    <row r="172" spans="2:9">
      <c r="B172" s="494"/>
      <c r="C172" s="494"/>
      <c r="D172" s="494"/>
      <c r="E172" s="494"/>
      <c r="F172" s="494"/>
      <c r="G172" s="494"/>
      <c r="H172" s="494"/>
      <c r="I172" s="494"/>
    </row>
    <row r="173" spans="2:9">
      <c r="B173" s="494"/>
      <c r="C173" s="494"/>
      <c r="D173" s="494"/>
      <c r="E173" s="494"/>
      <c r="F173" s="494"/>
      <c r="G173" s="494"/>
      <c r="H173" s="494"/>
      <c r="I173" s="494"/>
    </row>
    <row r="174" spans="2:9">
      <c r="B174" s="494"/>
      <c r="C174" s="494"/>
      <c r="D174" s="494"/>
      <c r="E174" s="494"/>
      <c r="F174" s="494"/>
      <c r="G174" s="494"/>
      <c r="H174" s="494"/>
      <c r="I174" s="494"/>
    </row>
    <row r="175" spans="2:9">
      <c r="B175" s="494"/>
      <c r="C175" s="494"/>
      <c r="D175" s="494"/>
      <c r="E175" s="494"/>
      <c r="F175" s="494"/>
      <c r="G175" s="494"/>
      <c r="H175" s="494"/>
      <c r="I175" s="494"/>
    </row>
    <row r="176" spans="2:9">
      <c r="B176" s="494"/>
      <c r="C176" s="494"/>
      <c r="D176" s="494"/>
      <c r="E176" s="494"/>
      <c r="F176" s="494"/>
      <c r="G176" s="494"/>
      <c r="H176" s="494"/>
      <c r="I176" s="494"/>
    </row>
    <row r="177" spans="2:9">
      <c r="B177" s="494"/>
      <c r="C177" s="494"/>
      <c r="D177" s="494"/>
      <c r="E177" s="494"/>
      <c r="F177" s="494"/>
      <c r="G177" s="494"/>
      <c r="H177" s="494"/>
      <c r="I177" s="494"/>
    </row>
    <row r="178" spans="2:9">
      <c r="B178" s="494"/>
      <c r="C178" s="494"/>
      <c r="D178" s="494"/>
      <c r="E178" s="494"/>
      <c r="F178" s="494"/>
      <c r="G178" s="494"/>
      <c r="H178" s="494"/>
      <c r="I178" s="494"/>
    </row>
    <row r="179" spans="2:9">
      <c r="B179" s="494"/>
      <c r="C179" s="494"/>
      <c r="D179" s="494"/>
      <c r="E179" s="494"/>
      <c r="F179" s="494"/>
      <c r="G179" s="494"/>
      <c r="H179" s="494"/>
      <c r="I179" s="494"/>
    </row>
    <row r="180" spans="2:9">
      <c r="B180" s="494"/>
      <c r="C180" s="494"/>
      <c r="D180" s="494"/>
      <c r="E180" s="494"/>
      <c r="F180" s="494"/>
      <c r="G180" s="494"/>
      <c r="H180" s="494"/>
      <c r="I180" s="494"/>
    </row>
    <row r="181" spans="2:9">
      <c r="B181" s="494"/>
      <c r="C181" s="494"/>
      <c r="D181" s="494"/>
      <c r="E181" s="494"/>
      <c r="F181" s="494"/>
      <c r="G181" s="494"/>
      <c r="H181" s="494"/>
      <c r="I181" s="494"/>
    </row>
    <row r="182" spans="2:9">
      <c r="B182" s="494"/>
      <c r="C182" s="494"/>
      <c r="D182" s="494"/>
      <c r="E182" s="494"/>
      <c r="F182" s="494"/>
      <c r="G182" s="494"/>
      <c r="H182" s="494"/>
      <c r="I182" s="494"/>
    </row>
    <row r="183" spans="2:9">
      <c r="B183" s="494"/>
      <c r="C183" s="494"/>
      <c r="D183" s="494"/>
      <c r="E183" s="494"/>
      <c r="F183" s="494"/>
      <c r="G183" s="494"/>
      <c r="H183" s="494"/>
      <c r="I183" s="494"/>
    </row>
    <row r="184" spans="2:9">
      <c r="B184" s="494"/>
      <c r="C184" s="494"/>
      <c r="D184" s="494"/>
      <c r="E184" s="494"/>
      <c r="F184" s="494"/>
      <c r="G184" s="494"/>
      <c r="H184" s="494"/>
      <c r="I184" s="494"/>
    </row>
    <row r="185" spans="2:9">
      <c r="B185" s="494"/>
      <c r="C185" s="494"/>
      <c r="D185" s="494"/>
      <c r="E185" s="494"/>
      <c r="F185" s="494"/>
      <c r="G185" s="494"/>
      <c r="H185" s="494"/>
      <c r="I185" s="494"/>
    </row>
    <row r="186" spans="2:9">
      <c r="B186" s="494"/>
      <c r="C186" s="494"/>
      <c r="D186" s="494"/>
      <c r="E186" s="494"/>
      <c r="F186" s="494"/>
      <c r="G186" s="494"/>
      <c r="H186" s="494"/>
      <c r="I186" s="494"/>
    </row>
    <row r="187" spans="2:9">
      <c r="B187" s="494"/>
      <c r="C187" s="494"/>
      <c r="D187" s="494"/>
      <c r="E187" s="494"/>
      <c r="F187" s="494"/>
      <c r="G187" s="494"/>
      <c r="H187" s="494"/>
      <c r="I187" s="494"/>
    </row>
    <row r="188" spans="2:9">
      <c r="B188" s="494"/>
      <c r="C188" s="494"/>
      <c r="D188" s="494"/>
      <c r="E188" s="494"/>
      <c r="F188" s="494"/>
      <c r="G188" s="494"/>
      <c r="H188" s="494"/>
      <c r="I188" s="494"/>
    </row>
    <row r="189" spans="2:9">
      <c r="B189" s="494"/>
      <c r="C189" s="494"/>
      <c r="D189" s="494"/>
      <c r="E189" s="494"/>
      <c r="F189" s="494"/>
      <c r="G189" s="494"/>
      <c r="H189" s="494"/>
      <c r="I189" s="494"/>
    </row>
    <row r="190" spans="2:9">
      <c r="B190" s="494"/>
      <c r="C190" s="494"/>
      <c r="D190" s="494"/>
      <c r="E190" s="494"/>
      <c r="F190" s="494"/>
      <c r="G190" s="494"/>
      <c r="H190" s="494"/>
      <c r="I190" s="494"/>
    </row>
    <row r="191" spans="2:9">
      <c r="B191" s="494"/>
      <c r="C191" s="494"/>
      <c r="D191" s="494"/>
      <c r="E191" s="494"/>
      <c r="F191" s="494"/>
      <c r="G191" s="494"/>
      <c r="H191" s="494"/>
      <c r="I191" s="494"/>
    </row>
    <row r="192" spans="2:9">
      <c r="B192" s="494"/>
      <c r="C192" s="494"/>
      <c r="D192" s="494"/>
      <c r="E192" s="494"/>
      <c r="F192" s="494"/>
      <c r="G192" s="494"/>
      <c r="H192" s="494"/>
      <c r="I192" s="494"/>
    </row>
    <row r="193" spans="2:9">
      <c r="B193" s="494"/>
      <c r="C193" s="494"/>
      <c r="D193" s="494"/>
      <c r="E193" s="494"/>
      <c r="F193" s="494"/>
      <c r="G193" s="494"/>
      <c r="H193" s="494"/>
      <c r="I193" s="494"/>
    </row>
    <row r="194" spans="2:9">
      <c r="B194" s="494"/>
      <c r="C194" s="494"/>
      <c r="D194" s="494"/>
      <c r="E194" s="494"/>
      <c r="F194" s="494"/>
      <c r="G194" s="494"/>
      <c r="H194" s="494"/>
      <c r="I194" s="494"/>
    </row>
    <row r="195" spans="2:9">
      <c r="B195" s="494"/>
      <c r="C195" s="494"/>
      <c r="D195" s="494"/>
      <c r="E195" s="494"/>
      <c r="F195" s="494"/>
      <c r="G195" s="494"/>
      <c r="H195" s="494"/>
      <c r="I195" s="494"/>
    </row>
    <row r="196" spans="2:9">
      <c r="B196" s="494"/>
      <c r="C196" s="494"/>
      <c r="D196" s="494"/>
      <c r="E196" s="494"/>
      <c r="F196" s="494"/>
      <c r="G196" s="494"/>
      <c r="H196" s="494"/>
      <c r="I196" s="494"/>
    </row>
    <row r="197" spans="2:9">
      <c r="B197" s="494"/>
      <c r="C197" s="494"/>
      <c r="D197" s="494"/>
      <c r="E197" s="494"/>
      <c r="F197" s="494"/>
      <c r="G197" s="494"/>
      <c r="H197" s="494"/>
      <c r="I197" s="494"/>
    </row>
    <row r="198" spans="2:9">
      <c r="B198" s="494"/>
      <c r="C198" s="494"/>
      <c r="D198" s="494"/>
      <c r="E198" s="494"/>
      <c r="F198" s="494"/>
      <c r="G198" s="494"/>
      <c r="H198" s="494"/>
      <c r="I198" s="494"/>
    </row>
    <row r="199" spans="2:9">
      <c r="B199" s="494"/>
      <c r="C199" s="494"/>
      <c r="D199" s="494"/>
      <c r="E199" s="494"/>
      <c r="F199" s="494"/>
      <c r="G199" s="494"/>
      <c r="H199" s="494"/>
      <c r="I199" s="494"/>
    </row>
    <row r="200" spans="2:9">
      <c r="B200" s="494"/>
      <c r="C200" s="494"/>
      <c r="D200" s="494"/>
      <c r="E200" s="494"/>
      <c r="F200" s="494"/>
      <c r="G200" s="494"/>
      <c r="H200" s="494"/>
      <c r="I200" s="494"/>
    </row>
    <row r="201" spans="2:9">
      <c r="B201" s="494"/>
      <c r="C201" s="494"/>
      <c r="D201" s="494"/>
      <c r="E201" s="494"/>
      <c r="F201" s="494"/>
      <c r="G201" s="494"/>
      <c r="H201" s="494"/>
      <c r="I201" s="494"/>
    </row>
    <row r="202" spans="2:9">
      <c r="B202" s="494"/>
      <c r="C202" s="494"/>
      <c r="D202" s="494"/>
      <c r="E202" s="494"/>
      <c r="F202" s="494"/>
      <c r="G202" s="494"/>
      <c r="H202" s="494"/>
      <c r="I202" s="494"/>
    </row>
    <row r="203" spans="2:9">
      <c r="B203" s="494"/>
      <c r="C203" s="494"/>
      <c r="D203" s="494"/>
      <c r="E203" s="494"/>
      <c r="F203" s="494"/>
      <c r="G203" s="494"/>
      <c r="H203" s="494"/>
      <c r="I203" s="494"/>
    </row>
    <row r="204" spans="2:9">
      <c r="B204" s="494"/>
      <c r="C204" s="494"/>
      <c r="D204" s="494"/>
      <c r="E204" s="494"/>
      <c r="F204" s="494"/>
      <c r="G204" s="494"/>
      <c r="H204" s="494"/>
      <c r="I204" s="494"/>
    </row>
    <row r="205" spans="2:9">
      <c r="B205" s="494"/>
      <c r="C205" s="494"/>
      <c r="D205" s="494"/>
      <c r="E205" s="494"/>
      <c r="F205" s="494"/>
      <c r="G205" s="494"/>
      <c r="H205" s="494"/>
      <c r="I205" s="494"/>
    </row>
    <row r="206" spans="2:9">
      <c r="B206" s="494"/>
      <c r="C206" s="494"/>
      <c r="D206" s="494"/>
      <c r="E206" s="494"/>
      <c r="F206" s="494"/>
      <c r="G206" s="494"/>
      <c r="H206" s="494"/>
      <c r="I206" s="494"/>
    </row>
    <row r="207" spans="2:9">
      <c r="B207" s="494"/>
      <c r="C207" s="494"/>
      <c r="D207" s="494"/>
      <c r="E207" s="494"/>
      <c r="F207" s="494"/>
      <c r="G207" s="494"/>
      <c r="H207" s="494"/>
      <c r="I207" s="494"/>
    </row>
    <row r="208" spans="2:9">
      <c r="B208" s="494"/>
      <c r="C208" s="494"/>
      <c r="D208" s="494"/>
      <c r="E208" s="494"/>
      <c r="F208" s="494"/>
      <c r="G208" s="494"/>
      <c r="H208" s="494"/>
      <c r="I208" s="494"/>
    </row>
    <row r="209" spans="2:9">
      <c r="B209" s="494"/>
      <c r="C209" s="494"/>
      <c r="D209" s="494"/>
      <c r="E209" s="494"/>
      <c r="F209" s="494"/>
      <c r="G209" s="494"/>
      <c r="H209" s="494"/>
      <c r="I209" s="494"/>
    </row>
    <row r="210" spans="2:9">
      <c r="B210" s="494"/>
      <c r="C210" s="494"/>
      <c r="D210" s="494"/>
      <c r="E210" s="494"/>
      <c r="F210" s="494"/>
      <c r="G210" s="494"/>
      <c r="H210" s="494"/>
      <c r="I210" s="494"/>
    </row>
    <row r="211" spans="2:9">
      <c r="B211" s="494"/>
      <c r="C211" s="494"/>
      <c r="D211" s="494"/>
      <c r="E211" s="494"/>
      <c r="F211" s="494"/>
      <c r="G211" s="494"/>
      <c r="H211" s="494"/>
      <c r="I211" s="494"/>
    </row>
    <row r="212" spans="2:9">
      <c r="B212" s="494"/>
      <c r="C212" s="494"/>
      <c r="D212" s="494"/>
      <c r="E212" s="494"/>
      <c r="F212" s="494"/>
      <c r="G212" s="494"/>
      <c r="H212" s="494"/>
      <c r="I212" s="494"/>
    </row>
    <row r="213" spans="2:9">
      <c r="B213" s="494"/>
      <c r="C213" s="494"/>
      <c r="D213" s="494"/>
      <c r="E213" s="494"/>
      <c r="F213" s="494"/>
      <c r="G213" s="494"/>
      <c r="H213" s="494"/>
      <c r="I213" s="494"/>
    </row>
    <row r="214" spans="2:9">
      <c r="B214" s="494"/>
      <c r="C214" s="494"/>
      <c r="D214" s="494"/>
      <c r="E214" s="494"/>
      <c r="F214" s="494"/>
      <c r="G214" s="494"/>
      <c r="H214" s="494"/>
      <c r="I214" s="494"/>
    </row>
    <row r="215" spans="2:9">
      <c r="B215" s="494"/>
      <c r="C215" s="494"/>
      <c r="D215" s="494"/>
      <c r="E215" s="494"/>
      <c r="F215" s="494"/>
      <c r="G215" s="494"/>
      <c r="H215" s="494"/>
      <c r="I215" s="494"/>
    </row>
    <row r="216" spans="2:9">
      <c r="B216" s="494"/>
      <c r="C216" s="494"/>
      <c r="D216" s="494"/>
      <c r="E216" s="494"/>
      <c r="F216" s="494"/>
      <c r="G216" s="494"/>
      <c r="H216" s="494"/>
      <c r="I216" s="494"/>
    </row>
    <row r="217" spans="2:9">
      <c r="B217" s="494"/>
      <c r="C217" s="494"/>
      <c r="D217" s="494"/>
      <c r="E217" s="494"/>
      <c r="F217" s="494"/>
      <c r="G217" s="494"/>
      <c r="H217" s="494"/>
      <c r="I217" s="494"/>
    </row>
    <row r="218" spans="2:9">
      <c r="B218" s="494"/>
      <c r="C218" s="494"/>
      <c r="D218" s="494"/>
      <c r="E218" s="494"/>
      <c r="F218" s="494"/>
      <c r="G218" s="494"/>
      <c r="H218" s="494"/>
      <c r="I218" s="494"/>
    </row>
    <row r="219" spans="2:9">
      <c r="B219" s="494"/>
      <c r="C219" s="494"/>
      <c r="D219" s="494"/>
      <c r="E219" s="494"/>
      <c r="F219" s="494"/>
      <c r="G219" s="494"/>
      <c r="H219" s="494"/>
      <c r="I219" s="494"/>
    </row>
    <row r="220" spans="2:9">
      <c r="B220" s="494"/>
      <c r="C220" s="494"/>
      <c r="D220" s="494"/>
      <c r="E220" s="494"/>
      <c r="F220" s="494"/>
      <c r="G220" s="494"/>
      <c r="H220" s="494"/>
      <c r="I220" s="494"/>
    </row>
    <row r="221" spans="2:9">
      <c r="B221" s="494"/>
      <c r="C221" s="494"/>
      <c r="D221" s="494"/>
      <c r="E221" s="494"/>
      <c r="F221" s="494"/>
      <c r="G221" s="494"/>
      <c r="H221" s="494"/>
      <c r="I221" s="494"/>
    </row>
    <row r="222" spans="2:9">
      <c r="B222" s="494"/>
      <c r="C222" s="494"/>
      <c r="D222" s="494"/>
      <c r="E222" s="494"/>
      <c r="F222" s="494"/>
      <c r="G222" s="494"/>
      <c r="H222" s="494"/>
      <c r="I222" s="494"/>
    </row>
    <row r="223" spans="2:9">
      <c r="B223" s="494"/>
      <c r="C223" s="494"/>
      <c r="D223" s="494"/>
      <c r="E223" s="494"/>
      <c r="F223" s="494"/>
      <c r="G223" s="494"/>
      <c r="H223" s="494"/>
      <c r="I223" s="494"/>
    </row>
    <row r="224" spans="2:9">
      <c r="B224" s="494"/>
      <c r="C224" s="494"/>
      <c r="D224" s="494"/>
      <c r="E224" s="494"/>
      <c r="F224" s="494"/>
      <c r="G224" s="494"/>
      <c r="H224" s="494"/>
      <c r="I224" s="494"/>
    </row>
    <row r="225" spans="2:9">
      <c r="B225" s="494"/>
      <c r="C225" s="494"/>
      <c r="D225" s="494"/>
      <c r="E225" s="494"/>
      <c r="F225" s="494"/>
      <c r="G225" s="494"/>
      <c r="H225" s="494"/>
      <c r="I225" s="494"/>
    </row>
    <row r="226" spans="2:9">
      <c r="B226" s="494"/>
      <c r="C226" s="494"/>
      <c r="D226" s="494"/>
      <c r="E226" s="494"/>
      <c r="F226" s="494"/>
      <c r="G226" s="494"/>
      <c r="H226" s="494"/>
      <c r="I226" s="494"/>
    </row>
    <row r="227" spans="2:9">
      <c r="B227" s="494"/>
      <c r="C227" s="494"/>
      <c r="D227" s="494"/>
      <c r="E227" s="494"/>
      <c r="F227" s="494"/>
      <c r="G227" s="494"/>
      <c r="H227" s="494"/>
      <c r="I227" s="494"/>
    </row>
    <row r="228" spans="2:9">
      <c r="B228" s="494"/>
      <c r="C228" s="494"/>
      <c r="D228" s="494"/>
      <c r="E228" s="494"/>
      <c r="F228" s="494"/>
      <c r="G228" s="494"/>
      <c r="H228" s="494"/>
      <c r="I228" s="494"/>
    </row>
    <row r="229" spans="2:9">
      <c r="B229" s="494"/>
      <c r="C229" s="494"/>
      <c r="D229" s="494"/>
      <c r="E229" s="494"/>
      <c r="F229" s="494"/>
      <c r="G229" s="494"/>
      <c r="H229" s="494"/>
      <c r="I229" s="494"/>
    </row>
    <row r="230" spans="2:9">
      <c r="B230" s="494"/>
      <c r="C230" s="494"/>
      <c r="D230" s="494"/>
      <c r="E230" s="494"/>
      <c r="F230" s="494"/>
      <c r="G230" s="494"/>
      <c r="H230" s="494"/>
      <c r="I230" s="494"/>
    </row>
    <row r="231" spans="2:9">
      <c r="B231" s="494"/>
      <c r="C231" s="494"/>
      <c r="D231" s="494"/>
      <c r="E231" s="494"/>
      <c r="F231" s="494"/>
      <c r="G231" s="494"/>
      <c r="H231" s="494"/>
      <c r="I231" s="494"/>
    </row>
    <row r="232" spans="2:9">
      <c r="B232" s="494"/>
      <c r="C232" s="494"/>
      <c r="D232" s="494"/>
      <c r="E232" s="494"/>
      <c r="F232" s="494"/>
      <c r="G232" s="494"/>
      <c r="H232" s="494"/>
      <c r="I232" s="494"/>
    </row>
    <row r="233" spans="2:9">
      <c r="B233" s="494"/>
      <c r="C233" s="494"/>
      <c r="D233" s="494"/>
      <c r="E233" s="494"/>
      <c r="F233" s="494"/>
      <c r="G233" s="494"/>
      <c r="H233" s="494"/>
      <c r="I233" s="494"/>
    </row>
    <row r="234" spans="2:9">
      <c r="B234" s="494"/>
      <c r="C234" s="494"/>
      <c r="D234" s="494"/>
      <c r="E234" s="494"/>
      <c r="F234" s="494"/>
      <c r="G234" s="494"/>
      <c r="H234" s="494"/>
      <c r="I234" s="494"/>
    </row>
    <row r="235" spans="2:9">
      <c r="B235" s="494"/>
      <c r="C235" s="494"/>
      <c r="D235" s="494"/>
      <c r="E235" s="494"/>
      <c r="F235" s="494"/>
      <c r="G235" s="494"/>
      <c r="H235" s="494"/>
      <c r="I235" s="494"/>
    </row>
    <row r="236" spans="2:9">
      <c r="B236" s="494"/>
      <c r="C236" s="494"/>
      <c r="D236" s="494"/>
      <c r="E236" s="494"/>
      <c r="F236" s="494"/>
      <c r="G236" s="494"/>
      <c r="H236" s="494"/>
      <c r="I236" s="494"/>
    </row>
    <row r="237" spans="2:9">
      <c r="B237" s="494"/>
      <c r="C237" s="494"/>
      <c r="D237" s="494"/>
      <c r="E237" s="494"/>
      <c r="F237" s="494"/>
      <c r="G237" s="494"/>
      <c r="H237" s="494"/>
      <c r="I237" s="494"/>
    </row>
    <row r="238" spans="2:9">
      <c r="B238" s="494"/>
      <c r="C238" s="494"/>
      <c r="D238" s="494"/>
      <c r="E238" s="494"/>
      <c r="F238" s="494"/>
      <c r="G238" s="494"/>
      <c r="H238" s="494"/>
      <c r="I238" s="494"/>
    </row>
    <row r="239" spans="2:9">
      <c r="B239" s="494"/>
      <c r="C239" s="494"/>
      <c r="D239" s="494"/>
      <c r="E239" s="494"/>
      <c r="F239" s="494"/>
      <c r="G239" s="494"/>
      <c r="H239" s="494"/>
      <c r="I239" s="494"/>
    </row>
    <row r="240" spans="2:9">
      <c r="B240" s="494"/>
      <c r="C240" s="494"/>
      <c r="D240" s="494"/>
      <c r="E240" s="494"/>
      <c r="F240" s="494"/>
      <c r="G240" s="494"/>
      <c r="H240" s="494"/>
      <c r="I240" s="494"/>
    </row>
    <row r="241" spans="2:9">
      <c r="B241" s="494"/>
      <c r="C241" s="494"/>
      <c r="D241" s="494"/>
      <c r="E241" s="494"/>
      <c r="F241" s="494"/>
      <c r="G241" s="494"/>
      <c r="H241" s="494"/>
      <c r="I241" s="494"/>
    </row>
    <row r="242" spans="2:9">
      <c r="B242" s="494"/>
      <c r="C242" s="494"/>
      <c r="D242" s="494"/>
      <c r="E242" s="494"/>
      <c r="F242" s="494"/>
      <c r="G242" s="494"/>
      <c r="H242" s="494"/>
      <c r="I242" s="494"/>
    </row>
    <row r="243" spans="2:9">
      <c r="B243" s="494"/>
      <c r="C243" s="494"/>
      <c r="D243" s="494"/>
      <c r="E243" s="494"/>
      <c r="F243" s="494"/>
      <c r="G243" s="494"/>
      <c r="H243" s="494"/>
      <c r="I243" s="494"/>
    </row>
    <row r="244" spans="2:9">
      <c r="B244" s="494"/>
      <c r="C244" s="494"/>
      <c r="D244" s="494"/>
      <c r="E244" s="494"/>
      <c r="F244" s="494"/>
      <c r="G244" s="494"/>
      <c r="H244" s="494"/>
      <c r="I244" s="494"/>
    </row>
    <row r="245" spans="2:9">
      <c r="B245" s="494"/>
      <c r="C245" s="494"/>
      <c r="D245" s="494"/>
      <c r="E245" s="494"/>
      <c r="F245" s="494"/>
      <c r="G245" s="494"/>
      <c r="H245" s="494"/>
      <c r="I245" s="494"/>
    </row>
    <row r="246" spans="2:9">
      <c r="B246" s="494"/>
      <c r="C246" s="494"/>
      <c r="D246" s="494"/>
      <c r="E246" s="494"/>
      <c r="F246" s="494"/>
      <c r="G246" s="494"/>
      <c r="H246" s="494"/>
      <c r="I246" s="494"/>
    </row>
    <row r="247" spans="2:9">
      <c r="B247" s="494"/>
      <c r="C247" s="494"/>
      <c r="D247" s="494"/>
      <c r="E247" s="494"/>
      <c r="F247" s="494"/>
      <c r="G247" s="494"/>
      <c r="H247" s="494"/>
      <c r="I247" s="494"/>
    </row>
    <row r="248" spans="2:9">
      <c r="B248" s="494"/>
      <c r="C248" s="494"/>
      <c r="D248" s="494"/>
      <c r="E248" s="494"/>
      <c r="F248" s="494"/>
      <c r="G248" s="494"/>
      <c r="H248" s="494"/>
      <c r="I248" s="494"/>
    </row>
    <row r="249" spans="2:9">
      <c r="B249" s="494"/>
      <c r="C249" s="494"/>
      <c r="D249" s="494"/>
      <c r="E249" s="494"/>
      <c r="F249" s="494"/>
      <c r="G249" s="494"/>
      <c r="H249" s="494"/>
      <c r="I249" s="494"/>
    </row>
    <row r="250" spans="2:9">
      <c r="B250" s="494"/>
      <c r="C250" s="494"/>
      <c r="D250" s="494"/>
      <c r="E250" s="494"/>
      <c r="F250" s="494"/>
      <c r="G250" s="494"/>
      <c r="H250" s="494"/>
      <c r="I250" s="494"/>
    </row>
    <row r="251" spans="2:9">
      <c r="B251" s="494"/>
      <c r="C251" s="494"/>
      <c r="D251" s="494"/>
      <c r="E251" s="494"/>
      <c r="F251" s="494"/>
      <c r="G251" s="494"/>
      <c r="H251" s="494"/>
      <c r="I251" s="494"/>
    </row>
    <row r="252" spans="2:9">
      <c r="B252" s="494"/>
      <c r="C252" s="494"/>
      <c r="D252" s="494"/>
      <c r="E252" s="494"/>
      <c r="F252" s="494"/>
      <c r="G252" s="494"/>
      <c r="H252" s="494"/>
      <c r="I252" s="494"/>
    </row>
    <row r="253" spans="2:9">
      <c r="B253" s="494"/>
      <c r="C253" s="494"/>
      <c r="D253" s="494"/>
      <c r="E253" s="494"/>
      <c r="F253" s="494"/>
      <c r="G253" s="494"/>
      <c r="H253" s="494"/>
      <c r="I253" s="494"/>
    </row>
    <row r="254" spans="2:9">
      <c r="B254" s="494"/>
      <c r="C254" s="494"/>
      <c r="D254" s="494"/>
      <c r="E254" s="494"/>
      <c r="F254" s="494"/>
      <c r="G254" s="494"/>
      <c r="H254" s="494"/>
      <c r="I254" s="494"/>
    </row>
    <row r="255" spans="2:9">
      <c r="B255" s="494"/>
      <c r="C255" s="494"/>
      <c r="D255" s="494"/>
      <c r="E255" s="494"/>
      <c r="F255" s="494"/>
      <c r="G255" s="494"/>
      <c r="H255" s="494"/>
      <c r="I255" s="494"/>
    </row>
    <row r="256" spans="2:9">
      <c r="B256" s="494"/>
      <c r="C256" s="494"/>
      <c r="D256" s="494"/>
      <c r="E256" s="494"/>
      <c r="F256" s="494"/>
      <c r="G256" s="494"/>
      <c r="H256" s="494"/>
      <c r="I256" s="494"/>
    </row>
    <row r="257" spans="2:9">
      <c r="B257" s="494"/>
      <c r="C257" s="494"/>
      <c r="D257" s="494"/>
      <c r="E257" s="494"/>
      <c r="F257" s="494"/>
      <c r="G257" s="494"/>
      <c r="H257" s="494"/>
      <c r="I257" s="494"/>
    </row>
    <row r="258" spans="2:9">
      <c r="B258" s="494"/>
      <c r="C258" s="494"/>
      <c r="D258" s="494"/>
      <c r="E258" s="494"/>
      <c r="F258" s="494"/>
      <c r="G258" s="494"/>
      <c r="H258" s="494"/>
      <c r="I258" s="49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Nonlevelized-EIA 412 Template</vt:lpstr>
      <vt:lpstr>Attachment O</vt:lpstr>
      <vt:lpstr>CWLP Attachment O</vt:lpstr>
      <vt:lpstr>Sch 1 Rcvble Exp</vt:lpstr>
      <vt:lpstr>MISO Compare</vt:lpstr>
      <vt:lpstr>Workpapers</vt:lpstr>
      <vt:lpstr>Attach GG</vt:lpstr>
      <vt:lpstr>Cross Ref to Att O</vt:lpstr>
      <vt:lpstr>Attachment GG - Project #1620</vt:lpstr>
      <vt:lpstr>Historical Rate TO Support Data</vt:lpstr>
      <vt:lpstr>Project #1620</vt:lpstr>
      <vt:lpstr>Project Descriptions</vt:lpstr>
      <vt:lpstr>'Attach GG'!Print_Area</vt:lpstr>
      <vt:lpstr>'Attachment O'!Print_Area</vt:lpstr>
      <vt:lpstr>'Nonlevelized-EIA 412 Template'!Print_Area</vt:lpstr>
      <vt:lpstr>Workpapers!Print_Area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srose</cp:lastModifiedBy>
  <cp:lastPrinted>2018-04-04T12:53:28Z</cp:lastPrinted>
  <dcterms:created xsi:type="dcterms:W3CDTF">2008-03-20T17:17:49Z</dcterms:created>
  <dcterms:modified xsi:type="dcterms:W3CDTF">2018-05-21T18:28:53Z</dcterms:modified>
</cp:coreProperties>
</file>