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10875" activeTab="7"/>
  </bookViews>
  <sheets>
    <sheet name="FY08" sheetId="1" r:id="rId1"/>
    <sheet name="FY09" sheetId="4" r:id="rId2"/>
    <sheet name="FY10" sheetId="5" r:id="rId3"/>
    <sheet name="FY11" sheetId="9" r:id="rId4"/>
    <sheet name="FY12" sheetId="10" r:id="rId5"/>
    <sheet name="FY13" sheetId="12" r:id="rId6"/>
    <sheet name="FY14" sheetId="13" r:id="rId7"/>
    <sheet name="FY15" sheetId="15" r:id="rId8"/>
    <sheet name="Sheet1" sheetId="16" r:id="rId9"/>
  </sheets>
  <definedNames>
    <definedName name="_xlnm._FilterDatabase" localSheetId="6" hidden="1">'FY14'!$A$3:$D$443</definedName>
    <definedName name="_xlnm._FilterDatabase" localSheetId="7" hidden="1">'FY15'!$A$3:$D$443</definedName>
    <definedName name="Benefits" localSheetId="1">'FY09'!#REF!</definedName>
    <definedName name="Benefits" localSheetId="2">'FY10'!#REF!</definedName>
    <definedName name="Benefits" localSheetId="3">'FY11'!#REF!</definedName>
    <definedName name="Benefits" localSheetId="4">'FY12'!#REF!</definedName>
    <definedName name="Benefits" localSheetId="5">'FY13'!#REF!</definedName>
    <definedName name="Benefits" localSheetId="6">'FY14'!#REF!</definedName>
    <definedName name="Benefits" localSheetId="7">'FY15'!#REF!</definedName>
    <definedName name="Benefits">'FY08'!#REF!</definedName>
    <definedName name="Benefits10" localSheetId="3">'FY08'!#REF!</definedName>
    <definedName name="Benefits10" localSheetId="4">'FY08'!#REF!</definedName>
    <definedName name="Benefits10" localSheetId="5">'FY08'!#REF!</definedName>
    <definedName name="Benefits10" localSheetId="6">'FY08'!#REF!</definedName>
    <definedName name="Benefits10" localSheetId="7">'FY08'!#REF!</definedName>
    <definedName name="Benefits10">'FY08'!#REF!</definedName>
    <definedName name="Data" localSheetId="1">'FY09'!$A$3:$D$425</definedName>
    <definedName name="Data" localSheetId="2">'FY10'!$A$3:$D$425</definedName>
    <definedName name="Data" localSheetId="3">'FY11'!$A$3:$D$427</definedName>
    <definedName name="Data" localSheetId="4">'FY12'!$A$3:$D$459</definedName>
    <definedName name="Data" localSheetId="5">'FY13'!$A$3:$D$459</definedName>
    <definedName name="Data" localSheetId="6">'FY14'!$A$3:$D$432</definedName>
    <definedName name="Data" localSheetId="7">'FY15'!$A$3:$D$432</definedName>
    <definedName name="Data">'FY08'!$A$3:$D$254</definedName>
    <definedName name="Data14" localSheetId="7">'FY15'!$A$3:$D$432</definedName>
    <definedName name="Data14">'FY14'!$A$3:$D$432</definedName>
    <definedName name="l">'FY08'!#REF!</definedName>
    <definedName name="_xlnm.Print_Area" localSheetId="0">'FY08'!$F$1:$S$54</definedName>
    <definedName name="_xlnm.Print_Area" localSheetId="1">'FY09'!$F$1:$S$54</definedName>
    <definedName name="_xlnm.Print_Area" localSheetId="2">'FY10'!$F$1:$S$54</definedName>
    <definedName name="_xlnm.Print_Area" localSheetId="3">'FY11'!$F$1:$S$54</definedName>
    <definedName name="_xlnm.Print_Area" localSheetId="4">'FY12'!$F$1:$S$54</definedName>
    <definedName name="_xlnm.Print_Area" localSheetId="5">'FY13'!$F$1:$S$54</definedName>
    <definedName name="_xlnm.Print_Area" localSheetId="6">'FY14'!$G$1:$T$54</definedName>
    <definedName name="_xlnm.Print_Area" localSheetId="7">'FY15'!$G$1:$T$54</definedName>
    <definedName name="Salaries" localSheetId="1">'FY09'!#REF!</definedName>
    <definedName name="Salaries" localSheetId="2">'FY10'!#REF!</definedName>
    <definedName name="Salaries" localSheetId="3">'FY11'!#REF!</definedName>
    <definedName name="Salaries" localSheetId="4">'FY12'!#REF!</definedName>
    <definedName name="Salaries" localSheetId="5">'FY13'!#REF!</definedName>
    <definedName name="Salaries" localSheetId="6">'FY14'!#REF!</definedName>
    <definedName name="Salaries" localSheetId="7">'FY15'!#REF!</definedName>
    <definedName name="Salaries">'FY08'!#REF!</definedName>
    <definedName name="Salaries10" localSheetId="3">'FY08'!#REF!</definedName>
    <definedName name="Salaries10" localSheetId="4">'FY08'!#REF!</definedName>
    <definedName name="Salaries10" localSheetId="5">'FY08'!#REF!</definedName>
    <definedName name="Salaries10" localSheetId="6">'FY08'!#REF!</definedName>
    <definedName name="Salaries10" localSheetId="7">'FY08'!#REF!</definedName>
    <definedName name="Salaries10">'FY08'!#REF!</definedName>
  </definedNames>
  <calcPr calcId="145621"/>
</workbook>
</file>

<file path=xl/calcChain.xml><?xml version="1.0" encoding="utf-8"?>
<calcChain xmlns="http://schemas.openxmlformats.org/spreadsheetml/2006/main">
  <c r="N16" i="15" l="1"/>
  <c r="O12" i="15" l="1"/>
  <c r="G6" i="15"/>
  <c r="G8" i="15"/>
  <c r="G10" i="15"/>
  <c r="G18" i="15"/>
  <c r="G45" i="15"/>
  <c r="G40" i="15"/>
  <c r="S8" i="15"/>
  <c r="S9" i="15"/>
  <c r="S10" i="15"/>
  <c r="S11" i="15"/>
  <c r="S7" i="15"/>
  <c r="N27" i="15"/>
  <c r="P12" i="15"/>
  <c r="Q19" i="15" s="1"/>
  <c r="Q25" i="13" l="1"/>
  <c r="G49" i="15"/>
  <c r="G47" i="15"/>
  <c r="G42" i="15"/>
  <c r="G38" i="15"/>
  <c r="G36" i="15"/>
  <c r="G34" i="15"/>
  <c r="G32" i="15"/>
  <c r="G30" i="15"/>
  <c r="G28" i="15"/>
  <c r="G26" i="15"/>
  <c r="G24" i="15"/>
  <c r="G22" i="15"/>
  <c r="G20" i="15"/>
  <c r="G16" i="15"/>
  <c r="G14" i="15"/>
  <c r="G12" i="15"/>
  <c r="K51" i="15"/>
  <c r="K42" i="15"/>
  <c r="K32" i="15"/>
  <c r="K24" i="15"/>
  <c r="K16" i="15"/>
  <c r="K49" i="15"/>
  <c r="K47" i="15"/>
  <c r="K45" i="15"/>
  <c r="K40" i="15"/>
  <c r="K38" i="15"/>
  <c r="K36" i="15"/>
  <c r="K34" i="15"/>
  <c r="K30" i="15"/>
  <c r="K28" i="15"/>
  <c r="K26" i="15"/>
  <c r="K22" i="15"/>
  <c r="K20" i="15"/>
  <c r="K18" i="15"/>
  <c r="K14" i="15"/>
  <c r="K12" i="15"/>
  <c r="K10" i="15"/>
  <c r="K8" i="15"/>
  <c r="K6" i="15"/>
  <c r="G51" i="15"/>
  <c r="K54" i="15"/>
  <c r="J54" i="15"/>
  <c r="H54" i="15"/>
  <c r="G54" i="15"/>
  <c r="J51" i="15"/>
  <c r="H51" i="15"/>
  <c r="J49" i="15"/>
  <c r="H49" i="15"/>
  <c r="J47" i="15"/>
  <c r="H47" i="15"/>
  <c r="J45" i="15"/>
  <c r="H45" i="15"/>
  <c r="J42" i="15"/>
  <c r="H42" i="15"/>
  <c r="J40" i="15"/>
  <c r="H40" i="15"/>
  <c r="J38" i="15"/>
  <c r="H38" i="15"/>
  <c r="J36" i="15"/>
  <c r="H36" i="15"/>
  <c r="N34" i="15"/>
  <c r="J34" i="15"/>
  <c r="H34" i="15"/>
  <c r="N33" i="15"/>
  <c r="N32" i="15"/>
  <c r="J32" i="15"/>
  <c r="H32" i="15"/>
  <c r="N31" i="15"/>
  <c r="N30" i="15"/>
  <c r="J30" i="15"/>
  <c r="H30" i="15"/>
  <c r="N29" i="15"/>
  <c r="N28" i="15"/>
  <c r="J28" i="15"/>
  <c r="H28" i="15"/>
  <c r="J26" i="15"/>
  <c r="H26" i="15"/>
  <c r="J24" i="15"/>
  <c r="H24" i="15"/>
  <c r="N23" i="15"/>
  <c r="J22" i="15"/>
  <c r="H22" i="15"/>
  <c r="J20" i="15"/>
  <c r="H20" i="15"/>
  <c r="J18" i="15"/>
  <c r="H18" i="15"/>
  <c r="J16" i="15"/>
  <c r="H16" i="15"/>
  <c r="J14" i="15"/>
  <c r="H14" i="15"/>
  <c r="Q12" i="15"/>
  <c r="J12" i="15"/>
  <c r="H12" i="15"/>
  <c r="J10" i="15"/>
  <c r="H10" i="15"/>
  <c r="J8" i="15"/>
  <c r="H8" i="15"/>
  <c r="J6" i="15"/>
  <c r="H6" i="15"/>
  <c r="S12" i="15"/>
  <c r="R12" i="15"/>
  <c r="G12" i="13"/>
  <c r="J12" i="13"/>
  <c r="L51" i="15" l="1"/>
  <c r="L42" i="15"/>
  <c r="L28" i="15"/>
  <c r="L20" i="15"/>
  <c r="L16" i="15"/>
  <c r="L22" i="15"/>
  <c r="L32" i="15"/>
  <c r="L34" i="15"/>
  <c r="L14" i="15"/>
  <c r="L10" i="15"/>
  <c r="L30" i="15"/>
  <c r="L36" i="15"/>
  <c r="L45" i="15"/>
  <c r="L54" i="15"/>
  <c r="L12" i="15"/>
  <c r="L24" i="15"/>
  <c r="L38" i="15"/>
  <c r="L47" i="15"/>
  <c r="G3" i="15"/>
  <c r="K3" i="15"/>
  <c r="L26" i="15"/>
  <c r="L40" i="15"/>
  <c r="L49" i="15"/>
  <c r="R5" i="13"/>
  <c r="S5" i="13"/>
  <c r="S12" i="13" s="1"/>
  <c r="G54" i="13"/>
  <c r="K51" i="13"/>
  <c r="G49" i="13"/>
  <c r="K47" i="13"/>
  <c r="G45" i="13"/>
  <c r="K42" i="13"/>
  <c r="G40" i="13"/>
  <c r="K38" i="13"/>
  <c r="G36" i="13"/>
  <c r="G32" i="13"/>
  <c r="K26" i="13"/>
  <c r="G26" i="13"/>
  <c r="K22" i="13"/>
  <c r="G22" i="13"/>
  <c r="K18" i="13"/>
  <c r="G18" i="13"/>
  <c r="K14" i="13"/>
  <c r="G14" i="13"/>
  <c r="K10" i="13"/>
  <c r="G8" i="13"/>
  <c r="K6" i="13"/>
  <c r="J54" i="13"/>
  <c r="K54" i="13" s="1"/>
  <c r="H54" i="13"/>
  <c r="J51" i="13"/>
  <c r="H51" i="13"/>
  <c r="G51" i="13" s="1"/>
  <c r="J49" i="13"/>
  <c r="K49" i="13" s="1"/>
  <c r="H49" i="13"/>
  <c r="J47" i="13"/>
  <c r="H47" i="13"/>
  <c r="G47" i="13" s="1"/>
  <c r="J45" i="13"/>
  <c r="K45" i="13" s="1"/>
  <c r="H45" i="13"/>
  <c r="J42" i="13"/>
  <c r="H42" i="13"/>
  <c r="G42" i="13" s="1"/>
  <c r="J40" i="13"/>
  <c r="K40" i="13" s="1"/>
  <c r="H40" i="13"/>
  <c r="J38" i="13"/>
  <c r="H38" i="13"/>
  <c r="G38" i="13" s="1"/>
  <c r="J36" i="13"/>
  <c r="K36" i="13" s="1"/>
  <c r="H36" i="13"/>
  <c r="N34" i="13"/>
  <c r="J34" i="13"/>
  <c r="K34" i="13" s="1"/>
  <c r="H34" i="13"/>
  <c r="G34" i="13" s="1"/>
  <c r="N33" i="13"/>
  <c r="N32" i="13"/>
  <c r="J32" i="13"/>
  <c r="K32" i="13" s="1"/>
  <c r="H32" i="13"/>
  <c r="N31" i="13"/>
  <c r="N30" i="13"/>
  <c r="J30" i="13"/>
  <c r="K30" i="13" s="1"/>
  <c r="H30" i="13"/>
  <c r="G30" i="13" s="1"/>
  <c r="N29" i="13"/>
  <c r="J28" i="13"/>
  <c r="K28" i="13" s="1"/>
  <c r="H28" i="13"/>
  <c r="G28" i="13" s="1"/>
  <c r="J26" i="13"/>
  <c r="H26" i="13"/>
  <c r="J24" i="13"/>
  <c r="K24" i="13" s="1"/>
  <c r="H24" i="13"/>
  <c r="G24" i="13" s="1"/>
  <c r="J22" i="13"/>
  <c r="H22" i="13"/>
  <c r="J20" i="13"/>
  <c r="K20" i="13" s="1"/>
  <c r="H20" i="13"/>
  <c r="G20" i="13" s="1"/>
  <c r="J18" i="13"/>
  <c r="H18" i="13"/>
  <c r="J16" i="13"/>
  <c r="K16" i="13" s="1"/>
  <c r="H16" i="13"/>
  <c r="G16" i="13" s="1"/>
  <c r="J14" i="13"/>
  <c r="H14" i="13"/>
  <c r="R12" i="13"/>
  <c r="Q12" i="13"/>
  <c r="K12" i="13"/>
  <c r="H12" i="13"/>
  <c r="J10" i="13"/>
  <c r="H10" i="13"/>
  <c r="G10" i="13" s="1"/>
  <c r="J8" i="13"/>
  <c r="K8" i="13" s="1"/>
  <c r="H8" i="13"/>
  <c r="J6" i="13"/>
  <c r="H6" i="13"/>
  <c r="G6" i="13" s="1"/>
  <c r="N23" i="13"/>
  <c r="O4" i="13"/>
  <c r="N27" i="13" s="1"/>
  <c r="D1" i="13"/>
  <c r="N20" i="15" l="1"/>
  <c r="Q18" i="15"/>
  <c r="L3" i="15"/>
  <c r="G3" i="13"/>
  <c r="N16" i="13" s="1"/>
  <c r="K3" i="13"/>
  <c r="L12" i="13"/>
  <c r="L10" i="13"/>
  <c r="L16" i="13"/>
  <c r="L24" i="13"/>
  <c r="L32" i="13"/>
  <c r="L34" i="13"/>
  <c r="L36" i="13"/>
  <c r="L45" i="13"/>
  <c r="L22" i="13"/>
  <c r="L40" i="13"/>
  <c r="L42" i="13"/>
  <c r="L49" i="13"/>
  <c r="L51" i="13"/>
  <c r="L54" i="13"/>
  <c r="L38" i="13"/>
  <c r="L47" i="13"/>
  <c r="L20" i="13"/>
  <c r="L28" i="13"/>
  <c r="L26" i="13"/>
  <c r="L30" i="13"/>
  <c r="L14" i="13"/>
  <c r="O12" i="13"/>
  <c r="P12" i="13"/>
  <c r="Q19" i="13" s="1"/>
  <c r="N28" i="13"/>
  <c r="AA3" i="12"/>
  <c r="R8" i="12"/>
  <c r="D2" i="12"/>
  <c r="P5" i="12"/>
  <c r="O5" i="12"/>
  <c r="O12" i="12" s="1"/>
  <c r="I54" i="12"/>
  <c r="J54" i="12" s="1"/>
  <c r="G54" i="12"/>
  <c r="F54" i="12" s="1"/>
  <c r="I51" i="12"/>
  <c r="J51" i="12" s="1"/>
  <c r="G51" i="12"/>
  <c r="F51" i="12" s="1"/>
  <c r="I49" i="12"/>
  <c r="J49" i="12" s="1"/>
  <c r="G49" i="12"/>
  <c r="F49" i="12" s="1"/>
  <c r="I47" i="12"/>
  <c r="J47" i="12" s="1"/>
  <c r="G47" i="12"/>
  <c r="F47" i="12" s="1"/>
  <c r="I45" i="12"/>
  <c r="J45" i="12" s="1"/>
  <c r="G45" i="12"/>
  <c r="F45" i="12" s="1"/>
  <c r="I42" i="12"/>
  <c r="J42" i="12" s="1"/>
  <c r="G42" i="12"/>
  <c r="F42" i="12" s="1"/>
  <c r="I40" i="12"/>
  <c r="J40" i="12" s="1"/>
  <c r="G40" i="12"/>
  <c r="F40" i="12" s="1"/>
  <c r="I38" i="12"/>
  <c r="J38" i="12" s="1"/>
  <c r="G38" i="12"/>
  <c r="F38" i="12" s="1"/>
  <c r="I36" i="12"/>
  <c r="J36" i="12" s="1"/>
  <c r="G36" i="12"/>
  <c r="F36" i="12" s="1"/>
  <c r="M34" i="12"/>
  <c r="I34" i="12"/>
  <c r="J34" i="12" s="1"/>
  <c r="G34" i="12"/>
  <c r="F34" i="12" s="1"/>
  <c r="M33" i="12"/>
  <c r="M32" i="12"/>
  <c r="I32" i="12"/>
  <c r="J32" i="12" s="1"/>
  <c r="G32" i="12"/>
  <c r="F32" i="12" s="1"/>
  <c r="M31" i="12"/>
  <c r="M30" i="12"/>
  <c r="I30" i="12"/>
  <c r="J30" i="12" s="1"/>
  <c r="G30" i="12"/>
  <c r="F30" i="12" s="1"/>
  <c r="M29" i="12"/>
  <c r="I28" i="12"/>
  <c r="J28" i="12" s="1"/>
  <c r="G28" i="12"/>
  <c r="F28" i="12" s="1"/>
  <c r="I26" i="12"/>
  <c r="J26" i="12" s="1"/>
  <c r="G26" i="12"/>
  <c r="F26" i="12" s="1"/>
  <c r="I24" i="12"/>
  <c r="J24" i="12" s="1"/>
  <c r="G24" i="12"/>
  <c r="F24" i="12" s="1"/>
  <c r="I22" i="12"/>
  <c r="J22" i="12" s="1"/>
  <c r="G22" i="12"/>
  <c r="F22" i="12" s="1"/>
  <c r="I20" i="12"/>
  <c r="J20" i="12" s="1"/>
  <c r="G20" i="12"/>
  <c r="F20" i="12" s="1"/>
  <c r="I18" i="12"/>
  <c r="J18" i="12" s="1"/>
  <c r="G18" i="12"/>
  <c r="F18" i="12" s="1"/>
  <c r="I16" i="12"/>
  <c r="J16" i="12" s="1"/>
  <c r="G16" i="12"/>
  <c r="F16" i="12" s="1"/>
  <c r="J14" i="12"/>
  <c r="I14" i="12"/>
  <c r="G14" i="12"/>
  <c r="F14" i="12" s="1"/>
  <c r="Q12" i="12"/>
  <c r="I12" i="12"/>
  <c r="J12" i="12" s="1"/>
  <c r="G12" i="12"/>
  <c r="F12" i="12" s="1"/>
  <c r="I10" i="12"/>
  <c r="J10" i="12" s="1"/>
  <c r="G10" i="12"/>
  <c r="F10" i="12" s="1"/>
  <c r="I8" i="12"/>
  <c r="J8" i="12" s="1"/>
  <c r="G8" i="12"/>
  <c r="F8" i="12" s="1"/>
  <c r="I6" i="12"/>
  <c r="J6" i="12" s="1"/>
  <c r="G6" i="12"/>
  <c r="F6" i="12" s="1"/>
  <c r="N4" i="12"/>
  <c r="M27" i="12" s="1"/>
  <c r="N19" i="15" l="1"/>
  <c r="Q22" i="15"/>
  <c r="Q25" i="15" s="1"/>
  <c r="Q20" i="15"/>
  <c r="N21" i="15"/>
  <c r="N18" i="15"/>
  <c r="L3" i="13"/>
  <c r="R12" i="12"/>
  <c r="K49" i="12"/>
  <c r="K34" i="12"/>
  <c r="N12" i="12"/>
  <c r="K28" i="12"/>
  <c r="K51" i="12"/>
  <c r="F3" i="12"/>
  <c r="K12" i="12"/>
  <c r="K38" i="12"/>
  <c r="K47" i="12"/>
  <c r="M23" i="12"/>
  <c r="K22" i="12"/>
  <c r="K32" i="12"/>
  <c r="K36" i="12"/>
  <c r="K45" i="12"/>
  <c r="K10" i="12"/>
  <c r="K20" i="12"/>
  <c r="K24" i="12"/>
  <c r="K30" i="12"/>
  <c r="K14" i="12"/>
  <c r="K54" i="12"/>
  <c r="K16" i="12"/>
  <c r="K42" i="12"/>
  <c r="J3" i="12"/>
  <c r="K26" i="12"/>
  <c r="K40" i="12"/>
  <c r="M28" i="12"/>
  <c r="P12" i="12"/>
  <c r="P19" i="12" s="1"/>
  <c r="F45" i="10"/>
  <c r="Q27" i="15" l="1"/>
  <c r="N22" i="15"/>
  <c r="N24" i="15" s="1"/>
  <c r="N35" i="15" s="1"/>
  <c r="N20" i="13"/>
  <c r="N19" i="13"/>
  <c r="Q22" i="13"/>
  <c r="Q18" i="13"/>
  <c r="Q20" i="13" s="1"/>
  <c r="N18" i="13"/>
  <c r="N21" i="13"/>
  <c r="K3" i="12"/>
  <c r="M16" i="12"/>
  <c r="P18" i="12" s="1"/>
  <c r="P20" i="12" s="1"/>
  <c r="Q27" i="13" l="1"/>
  <c r="N22" i="13"/>
  <c r="N24" i="13" s="1"/>
  <c r="N35" i="13" s="1"/>
  <c r="P22" i="12"/>
  <c r="M21" i="12"/>
  <c r="M20" i="12"/>
  <c r="M19" i="12"/>
  <c r="M18" i="12"/>
  <c r="R8" i="10"/>
  <c r="R5" i="10"/>
  <c r="P5" i="10"/>
  <c r="O5" i="10"/>
  <c r="O12" i="10" s="1"/>
  <c r="D2" i="10"/>
  <c r="I54" i="10"/>
  <c r="J54" i="10" s="1"/>
  <c r="G54" i="10"/>
  <c r="F54" i="10" s="1"/>
  <c r="I51" i="10"/>
  <c r="J51" i="10" s="1"/>
  <c r="G51" i="10"/>
  <c r="F51" i="10" s="1"/>
  <c r="J49" i="10"/>
  <c r="I49" i="10"/>
  <c r="G49" i="10"/>
  <c r="F49" i="10" s="1"/>
  <c r="I47" i="10"/>
  <c r="J47" i="10" s="1"/>
  <c r="G47" i="10"/>
  <c r="F47" i="10" s="1"/>
  <c r="J45" i="10"/>
  <c r="I45" i="10"/>
  <c r="G45" i="10"/>
  <c r="I42" i="10"/>
  <c r="J42" i="10" s="1"/>
  <c r="G42" i="10"/>
  <c r="F42" i="10" s="1"/>
  <c r="J40" i="10"/>
  <c r="I40" i="10"/>
  <c r="G40" i="10"/>
  <c r="F40" i="10" s="1"/>
  <c r="I38" i="10"/>
  <c r="J38" i="10" s="1"/>
  <c r="G38" i="10"/>
  <c r="F38" i="10" s="1"/>
  <c r="J36" i="10"/>
  <c r="I36" i="10"/>
  <c r="G36" i="10"/>
  <c r="F36" i="10" s="1"/>
  <c r="I34" i="10"/>
  <c r="J34" i="10" s="1"/>
  <c r="G34" i="10"/>
  <c r="F34" i="10" s="1"/>
  <c r="J32" i="10"/>
  <c r="I32" i="10"/>
  <c r="G32" i="10"/>
  <c r="F32" i="10" s="1"/>
  <c r="I30" i="10"/>
  <c r="J30" i="10" s="1"/>
  <c r="G30" i="10"/>
  <c r="F30" i="10" s="1"/>
  <c r="J28" i="10"/>
  <c r="I28" i="10"/>
  <c r="G28" i="10"/>
  <c r="F28" i="10" s="1"/>
  <c r="J26" i="10"/>
  <c r="I26" i="10"/>
  <c r="G26" i="10"/>
  <c r="F26" i="10" s="1"/>
  <c r="I24" i="10"/>
  <c r="J24" i="10" s="1"/>
  <c r="G24" i="10"/>
  <c r="F24" i="10" s="1"/>
  <c r="J22" i="10"/>
  <c r="I22" i="10"/>
  <c r="G22" i="10"/>
  <c r="F22" i="10" s="1"/>
  <c r="I20" i="10"/>
  <c r="J20" i="10" s="1"/>
  <c r="G20" i="10"/>
  <c r="F20" i="10" s="1"/>
  <c r="J18" i="10"/>
  <c r="I18" i="10"/>
  <c r="G18" i="10"/>
  <c r="F18" i="10" s="1"/>
  <c r="I16" i="10"/>
  <c r="J16" i="10" s="1"/>
  <c r="G16" i="10"/>
  <c r="F16" i="10" s="1"/>
  <c r="I14" i="10"/>
  <c r="J14" i="10" s="1"/>
  <c r="G14" i="10"/>
  <c r="F14" i="10"/>
  <c r="Q12" i="10"/>
  <c r="I12" i="10"/>
  <c r="J12" i="10" s="1"/>
  <c r="G12" i="10"/>
  <c r="F12" i="10"/>
  <c r="M34" i="10"/>
  <c r="M33" i="10"/>
  <c r="I10" i="10"/>
  <c r="J10" i="10" s="1"/>
  <c r="G10" i="10"/>
  <c r="F10" i="10" s="1"/>
  <c r="M32" i="10"/>
  <c r="M31" i="10"/>
  <c r="I8" i="10"/>
  <c r="J8" i="10" s="1"/>
  <c r="G8" i="10"/>
  <c r="F8" i="10"/>
  <c r="M30" i="10"/>
  <c r="M29" i="10"/>
  <c r="I6" i="10"/>
  <c r="J6" i="10" s="1"/>
  <c r="G6" i="10"/>
  <c r="F6" i="10" s="1"/>
  <c r="N12" i="10"/>
  <c r="N4" i="10"/>
  <c r="M27" i="10" s="1"/>
  <c r="M22" i="12" l="1"/>
  <c r="M24" i="12" s="1"/>
  <c r="M35" i="12" s="1"/>
  <c r="K14" i="10"/>
  <c r="K22" i="10"/>
  <c r="R12" i="10"/>
  <c r="M23" i="10"/>
  <c r="K30" i="10"/>
  <c r="K38" i="10"/>
  <c r="K47" i="10"/>
  <c r="K16" i="10"/>
  <c r="K24" i="10"/>
  <c r="K34" i="10"/>
  <c r="K42" i="10"/>
  <c r="K51" i="10"/>
  <c r="K12" i="10"/>
  <c r="F3" i="10"/>
  <c r="K32" i="10"/>
  <c r="K40" i="10"/>
  <c r="K49" i="10"/>
  <c r="K10" i="10"/>
  <c r="K20" i="10"/>
  <c r="J3" i="10"/>
  <c r="K26" i="10"/>
  <c r="K28" i="10"/>
  <c r="K36" i="10"/>
  <c r="K45" i="10"/>
  <c r="K54" i="10"/>
  <c r="M28" i="10"/>
  <c r="P12" i="10"/>
  <c r="P19" i="10" s="1"/>
  <c r="Q12" i="9"/>
  <c r="N11" i="9"/>
  <c r="M34" i="9" s="1"/>
  <c r="R8" i="9"/>
  <c r="R5" i="9"/>
  <c r="R12" i="9" s="1"/>
  <c r="P5" i="9"/>
  <c r="P12" i="9" s="1"/>
  <c r="O5" i="9"/>
  <c r="O12" i="9" s="1"/>
  <c r="P19" i="9" s="1"/>
  <c r="J54" i="9"/>
  <c r="I54" i="9"/>
  <c r="G54" i="9"/>
  <c r="F54" i="9" s="1"/>
  <c r="I51" i="9"/>
  <c r="J51" i="9" s="1"/>
  <c r="G51" i="9"/>
  <c r="F51" i="9" s="1"/>
  <c r="J49" i="9"/>
  <c r="I49" i="9"/>
  <c r="G49" i="9"/>
  <c r="F49" i="9" s="1"/>
  <c r="I47" i="9"/>
  <c r="J47" i="9" s="1"/>
  <c r="G47" i="9"/>
  <c r="F47" i="9" s="1"/>
  <c r="J45" i="9"/>
  <c r="I45" i="9"/>
  <c r="G45" i="9"/>
  <c r="F45" i="9" s="1"/>
  <c r="I42" i="9"/>
  <c r="J42" i="9" s="1"/>
  <c r="G42" i="9"/>
  <c r="F42" i="9" s="1"/>
  <c r="I40" i="9"/>
  <c r="J40" i="9" s="1"/>
  <c r="G40" i="9"/>
  <c r="F40" i="9"/>
  <c r="I38" i="9"/>
  <c r="J38" i="9" s="1"/>
  <c r="G38" i="9"/>
  <c r="F38" i="9" s="1"/>
  <c r="I36" i="9"/>
  <c r="J36" i="9" s="1"/>
  <c r="G36" i="9"/>
  <c r="F36" i="9"/>
  <c r="I34" i="9"/>
  <c r="J34" i="9" s="1"/>
  <c r="G34" i="9"/>
  <c r="F34" i="9" s="1"/>
  <c r="J32" i="9"/>
  <c r="I32" i="9"/>
  <c r="G32" i="9"/>
  <c r="F32" i="9" s="1"/>
  <c r="I30" i="9"/>
  <c r="J30" i="9" s="1"/>
  <c r="G30" i="9"/>
  <c r="F30" i="9" s="1"/>
  <c r="J28" i="9"/>
  <c r="I28" i="9"/>
  <c r="G28" i="9"/>
  <c r="F28" i="9" s="1"/>
  <c r="I26" i="9"/>
  <c r="J26" i="9" s="1"/>
  <c r="G26" i="9"/>
  <c r="F26" i="9" s="1"/>
  <c r="J24" i="9"/>
  <c r="I24" i="9"/>
  <c r="G24" i="9"/>
  <c r="F24" i="9" s="1"/>
  <c r="I22" i="9"/>
  <c r="J22" i="9" s="1"/>
  <c r="G22" i="9"/>
  <c r="F22" i="9" s="1"/>
  <c r="J20" i="9"/>
  <c r="I20" i="9"/>
  <c r="G20" i="9"/>
  <c r="F20" i="9" s="1"/>
  <c r="I18" i="9"/>
  <c r="J18" i="9" s="1"/>
  <c r="G18" i="9"/>
  <c r="F18" i="9" s="1"/>
  <c r="J16" i="9"/>
  <c r="I16" i="9"/>
  <c r="G16" i="9"/>
  <c r="F16" i="9" s="1"/>
  <c r="I14" i="9"/>
  <c r="J14" i="9" s="1"/>
  <c r="G14" i="9"/>
  <c r="F14" i="9" s="1"/>
  <c r="J12" i="9"/>
  <c r="I12" i="9"/>
  <c r="G12" i="9"/>
  <c r="F12" i="9" s="1"/>
  <c r="N10" i="9"/>
  <c r="M33" i="9" s="1"/>
  <c r="I10" i="9"/>
  <c r="J10" i="9" s="1"/>
  <c r="G10" i="9"/>
  <c r="F10" i="9"/>
  <c r="N9" i="9"/>
  <c r="M32" i="9" s="1"/>
  <c r="N8" i="9"/>
  <c r="M31" i="9" s="1"/>
  <c r="I8" i="9"/>
  <c r="J8" i="9" s="1"/>
  <c r="G8" i="9"/>
  <c r="F8" i="9" s="1"/>
  <c r="N7" i="9"/>
  <c r="M30" i="9" s="1"/>
  <c r="N6" i="9"/>
  <c r="M29" i="9" s="1"/>
  <c r="J6" i="9"/>
  <c r="I6" i="9"/>
  <c r="G6" i="9"/>
  <c r="F6" i="9" s="1"/>
  <c r="N4" i="9"/>
  <c r="M27" i="9" s="1"/>
  <c r="D2" i="9"/>
  <c r="R8" i="5"/>
  <c r="N8" i="5" s="1"/>
  <c r="M31" i="5" s="1"/>
  <c r="N6" i="5"/>
  <c r="M29" i="5" s="1"/>
  <c r="R5" i="5"/>
  <c r="P5" i="5"/>
  <c r="O5" i="5"/>
  <c r="M23" i="5" s="1"/>
  <c r="I54" i="5"/>
  <c r="J54" i="5" s="1"/>
  <c r="K54" i="5" s="1"/>
  <c r="G54" i="5"/>
  <c r="F54" i="5" s="1"/>
  <c r="I51" i="5"/>
  <c r="J51" i="5" s="1"/>
  <c r="G51" i="5"/>
  <c r="F51" i="5" s="1"/>
  <c r="J49" i="5"/>
  <c r="I49" i="5"/>
  <c r="G49" i="5"/>
  <c r="F49" i="5" s="1"/>
  <c r="I47" i="5"/>
  <c r="J47" i="5" s="1"/>
  <c r="G47" i="5"/>
  <c r="F47" i="5" s="1"/>
  <c r="I45" i="5"/>
  <c r="J45" i="5" s="1"/>
  <c r="G45" i="5"/>
  <c r="F45" i="5" s="1"/>
  <c r="I42" i="5"/>
  <c r="J42" i="5" s="1"/>
  <c r="G42" i="5"/>
  <c r="F42" i="5" s="1"/>
  <c r="I40" i="5"/>
  <c r="J40" i="5" s="1"/>
  <c r="G40" i="5"/>
  <c r="F40" i="5"/>
  <c r="I38" i="5"/>
  <c r="J38" i="5"/>
  <c r="G38" i="5"/>
  <c r="F38" i="5"/>
  <c r="I36" i="5"/>
  <c r="J36" i="5" s="1"/>
  <c r="G36" i="5"/>
  <c r="F36" i="5" s="1"/>
  <c r="I34" i="5"/>
  <c r="J34" i="5" s="1"/>
  <c r="G34" i="5"/>
  <c r="F34" i="5" s="1"/>
  <c r="I32" i="5"/>
  <c r="J32" i="5" s="1"/>
  <c r="G32" i="5"/>
  <c r="F32" i="5"/>
  <c r="I30" i="5"/>
  <c r="J30" i="5"/>
  <c r="G30" i="5"/>
  <c r="F30" i="5"/>
  <c r="I28" i="5"/>
  <c r="J28" i="5" s="1"/>
  <c r="G28" i="5"/>
  <c r="F28" i="5" s="1"/>
  <c r="K28" i="5" s="1"/>
  <c r="M27" i="5"/>
  <c r="I26" i="5"/>
  <c r="J26" i="5" s="1"/>
  <c r="G26" i="5"/>
  <c r="F26" i="5" s="1"/>
  <c r="J24" i="5"/>
  <c r="I24" i="5"/>
  <c r="G24" i="5"/>
  <c r="F24" i="5" s="1"/>
  <c r="I22" i="5"/>
  <c r="J22" i="5" s="1"/>
  <c r="G22" i="5"/>
  <c r="F22" i="5" s="1"/>
  <c r="J20" i="5"/>
  <c r="I20" i="5"/>
  <c r="G20" i="5"/>
  <c r="F20" i="5" s="1"/>
  <c r="K20" i="5" s="1"/>
  <c r="I18" i="5"/>
  <c r="J18" i="5" s="1"/>
  <c r="G18" i="5"/>
  <c r="F18" i="5" s="1"/>
  <c r="J16" i="5"/>
  <c r="I16" i="5"/>
  <c r="G16" i="5"/>
  <c r="F16" i="5" s="1"/>
  <c r="I14" i="5"/>
  <c r="J14" i="5" s="1"/>
  <c r="G14" i="5"/>
  <c r="F14" i="5" s="1"/>
  <c r="K14" i="5" s="1"/>
  <c r="I12" i="5"/>
  <c r="J12" i="5" s="1"/>
  <c r="G12" i="5"/>
  <c r="F12" i="5" s="1"/>
  <c r="P11" i="5"/>
  <c r="J10" i="5"/>
  <c r="I10" i="5"/>
  <c r="G10" i="5"/>
  <c r="F10" i="5" s="1"/>
  <c r="N10" i="5"/>
  <c r="M33" i="5" s="1"/>
  <c r="N9" i="5"/>
  <c r="M32" i="5" s="1"/>
  <c r="I8" i="5"/>
  <c r="J8" i="5" s="1"/>
  <c r="G8" i="5"/>
  <c r="F8" i="5" s="1"/>
  <c r="N7" i="5"/>
  <c r="M30" i="5" s="1"/>
  <c r="I6" i="5"/>
  <c r="J6" i="5" s="1"/>
  <c r="G6" i="5"/>
  <c r="F6" i="5" s="1"/>
  <c r="Q11" i="5"/>
  <c r="N4" i="5"/>
  <c r="D2" i="5"/>
  <c r="D2" i="4"/>
  <c r="R7" i="4"/>
  <c r="N7" i="4" s="1"/>
  <c r="R9" i="4"/>
  <c r="R6" i="4"/>
  <c r="N6" i="4" s="1"/>
  <c r="N9" i="4"/>
  <c r="M32" i="4" s="1"/>
  <c r="N8" i="4"/>
  <c r="M31" i="4" s="1"/>
  <c r="M30" i="4"/>
  <c r="M29" i="4"/>
  <c r="Q5" i="4"/>
  <c r="R5" i="4"/>
  <c r="N4" i="4"/>
  <c r="G6" i="4"/>
  <c r="F6" i="4"/>
  <c r="G8" i="4"/>
  <c r="F8" i="4"/>
  <c r="G10" i="4"/>
  <c r="F10" i="4"/>
  <c r="G12" i="4"/>
  <c r="F12" i="4"/>
  <c r="G14" i="4"/>
  <c r="F14" i="4"/>
  <c r="G16" i="4"/>
  <c r="F16" i="4"/>
  <c r="G18" i="4"/>
  <c r="F18" i="4"/>
  <c r="G20" i="4"/>
  <c r="F20" i="4"/>
  <c r="G22" i="4"/>
  <c r="F22" i="4"/>
  <c r="G24" i="4"/>
  <c r="F24" i="4"/>
  <c r="G26" i="4"/>
  <c r="F26" i="4"/>
  <c r="G28" i="4"/>
  <c r="F28" i="4"/>
  <c r="G30" i="4"/>
  <c r="F30" i="4"/>
  <c r="G32" i="4"/>
  <c r="F32" i="4"/>
  <c r="G34" i="4"/>
  <c r="F34" i="4"/>
  <c r="G36" i="4"/>
  <c r="F36" i="4"/>
  <c r="G38" i="4"/>
  <c r="F38" i="4" s="1"/>
  <c r="G40" i="4"/>
  <c r="F40" i="4" s="1"/>
  <c r="G42" i="4"/>
  <c r="F42" i="4" s="1"/>
  <c r="G45" i="4"/>
  <c r="F45" i="4" s="1"/>
  <c r="G47" i="4"/>
  <c r="F47" i="4" s="1"/>
  <c r="G49" i="4"/>
  <c r="F49" i="4" s="1"/>
  <c r="G51" i="4"/>
  <c r="F51" i="4" s="1"/>
  <c r="I10" i="4"/>
  <c r="J10" i="4" s="1"/>
  <c r="I12" i="4"/>
  <c r="J12" i="4"/>
  <c r="I14" i="4"/>
  <c r="J14" i="4"/>
  <c r="I16" i="4"/>
  <c r="J16" i="4"/>
  <c r="I20" i="4"/>
  <c r="J20" i="4" s="1"/>
  <c r="I22" i="4"/>
  <c r="J22" i="4" s="1"/>
  <c r="I24" i="4"/>
  <c r="J24" i="4" s="1"/>
  <c r="I26" i="4"/>
  <c r="J26" i="4" s="1"/>
  <c r="K26" i="4" s="1"/>
  <c r="I28" i="4"/>
  <c r="J28" i="4" s="1"/>
  <c r="I30" i="4"/>
  <c r="J30" i="4" s="1"/>
  <c r="I32" i="4"/>
  <c r="J32" i="4"/>
  <c r="I34" i="4"/>
  <c r="J34" i="4" s="1"/>
  <c r="I36" i="4"/>
  <c r="J36" i="4" s="1"/>
  <c r="I38" i="4"/>
  <c r="J38" i="4" s="1"/>
  <c r="I40" i="4"/>
  <c r="J40" i="4" s="1"/>
  <c r="K40" i="4" s="1"/>
  <c r="I42" i="4"/>
  <c r="J42" i="4"/>
  <c r="I45" i="4"/>
  <c r="J45" i="4" s="1"/>
  <c r="I47" i="4"/>
  <c r="J47" i="4" s="1"/>
  <c r="I49" i="4"/>
  <c r="J49" i="4"/>
  <c r="I51" i="4"/>
  <c r="J51" i="4" s="1"/>
  <c r="I6" i="4"/>
  <c r="J6" i="4" s="1"/>
  <c r="I8" i="4"/>
  <c r="J8" i="4" s="1"/>
  <c r="O10" i="4"/>
  <c r="P10" i="4"/>
  <c r="Q10" i="4"/>
  <c r="I18" i="4"/>
  <c r="J18" i="4" s="1"/>
  <c r="M23" i="4"/>
  <c r="M27" i="4"/>
  <c r="G54" i="4"/>
  <c r="F54" i="4" s="1"/>
  <c r="I54" i="4"/>
  <c r="J54" i="4" s="1"/>
  <c r="K54" i="4" s="1"/>
  <c r="M32" i="1"/>
  <c r="M29" i="1"/>
  <c r="M27" i="1"/>
  <c r="G34" i="1"/>
  <c r="F34" i="1" s="1"/>
  <c r="G36" i="1"/>
  <c r="F36" i="1" s="1"/>
  <c r="G38" i="1"/>
  <c r="F38" i="1" s="1"/>
  <c r="G40" i="1"/>
  <c r="F40" i="1" s="1"/>
  <c r="G42" i="1"/>
  <c r="F42" i="1" s="1"/>
  <c r="G45" i="1"/>
  <c r="F45" i="1" s="1"/>
  <c r="G47" i="1"/>
  <c r="F47" i="1" s="1"/>
  <c r="G49" i="1"/>
  <c r="F49" i="1" s="1"/>
  <c r="G51" i="1"/>
  <c r="F51" i="1" s="1"/>
  <c r="I34" i="1"/>
  <c r="J34" i="1" s="1"/>
  <c r="I36" i="1"/>
  <c r="J36" i="1"/>
  <c r="K36" i="1" s="1"/>
  <c r="I38" i="1"/>
  <c r="J38" i="1"/>
  <c r="I40" i="1"/>
  <c r="J40" i="1"/>
  <c r="K40" i="1" s="1"/>
  <c r="I42" i="1"/>
  <c r="J42" i="1" s="1"/>
  <c r="I45" i="1"/>
  <c r="J45" i="1" s="1"/>
  <c r="K45" i="1" s="1"/>
  <c r="I47" i="1"/>
  <c r="J47" i="1" s="1"/>
  <c r="K47" i="1" s="1"/>
  <c r="I49" i="1"/>
  <c r="J49" i="1" s="1"/>
  <c r="K49" i="1" s="1"/>
  <c r="I51" i="1"/>
  <c r="J51" i="1" s="1"/>
  <c r="M28" i="1"/>
  <c r="M23" i="1"/>
  <c r="N10" i="1"/>
  <c r="G6" i="1"/>
  <c r="F6" i="1" s="1"/>
  <c r="G8" i="1"/>
  <c r="F8" i="1"/>
  <c r="G10" i="1"/>
  <c r="F10" i="1"/>
  <c r="G12" i="1"/>
  <c r="F12" i="1"/>
  <c r="G14" i="1"/>
  <c r="F14" i="1"/>
  <c r="G16" i="1"/>
  <c r="F16" i="1"/>
  <c r="G18" i="1"/>
  <c r="F18" i="1"/>
  <c r="G20" i="1"/>
  <c r="F20" i="1"/>
  <c r="G22" i="1"/>
  <c r="F22" i="1"/>
  <c r="G24" i="1"/>
  <c r="F24" i="1"/>
  <c r="G26" i="1"/>
  <c r="F26" i="1"/>
  <c r="G28" i="1"/>
  <c r="F28" i="1"/>
  <c r="G30" i="1"/>
  <c r="F30" i="1"/>
  <c r="G32" i="1"/>
  <c r="F32" i="1"/>
  <c r="I6" i="1"/>
  <c r="J6" i="1"/>
  <c r="I8" i="1"/>
  <c r="J8" i="1"/>
  <c r="I10" i="1"/>
  <c r="J10" i="1"/>
  <c r="K10" i="1" s="1"/>
  <c r="I12" i="1"/>
  <c r="J12" i="1" s="1"/>
  <c r="I14" i="1"/>
  <c r="J14" i="1" s="1"/>
  <c r="I16" i="1"/>
  <c r="J16" i="1" s="1"/>
  <c r="I20" i="1"/>
  <c r="J20" i="1"/>
  <c r="I22" i="1"/>
  <c r="J22" i="1" s="1"/>
  <c r="I24" i="1"/>
  <c r="J24" i="1" s="1"/>
  <c r="I26" i="1"/>
  <c r="J26" i="1" s="1"/>
  <c r="K26" i="1" s="1"/>
  <c r="I28" i="1"/>
  <c r="J28" i="1" s="1"/>
  <c r="I30" i="1"/>
  <c r="J30" i="1" s="1"/>
  <c r="I32" i="1"/>
  <c r="J32" i="1" s="1"/>
  <c r="R8" i="1"/>
  <c r="M31" i="1"/>
  <c r="R5" i="1"/>
  <c r="R7" i="1"/>
  <c r="R10" i="1" s="1"/>
  <c r="Q10" i="1"/>
  <c r="P10" i="1"/>
  <c r="O10" i="1"/>
  <c r="I54" i="1"/>
  <c r="J54" i="1" s="1"/>
  <c r="G54" i="1"/>
  <c r="F54" i="1" s="1"/>
  <c r="I18" i="1"/>
  <c r="J18" i="1" s="1"/>
  <c r="D2" i="1"/>
  <c r="K12" i="4"/>
  <c r="K30" i="5"/>
  <c r="R11" i="5"/>
  <c r="K38" i="4"/>
  <c r="N5" i="5"/>
  <c r="M28" i="5" s="1"/>
  <c r="K32" i="1" l="1"/>
  <c r="K47" i="4"/>
  <c r="K20" i="1"/>
  <c r="K38" i="1"/>
  <c r="K47" i="5"/>
  <c r="K54" i="1"/>
  <c r="K51" i="4"/>
  <c r="K10" i="5"/>
  <c r="K32" i="5"/>
  <c r="K34" i="5"/>
  <c r="K34" i="4"/>
  <c r="K22" i="5"/>
  <c r="K42" i="4"/>
  <c r="K30" i="4"/>
  <c r="K22" i="4"/>
  <c r="K14" i="4"/>
  <c r="K10" i="4"/>
  <c r="K28" i="4"/>
  <c r="K36" i="5"/>
  <c r="K42" i="5"/>
  <c r="F3" i="4"/>
  <c r="J3" i="5"/>
  <c r="K24" i="5"/>
  <c r="K38" i="5"/>
  <c r="K40" i="5"/>
  <c r="K49" i="5"/>
  <c r="P19" i="1"/>
  <c r="K51" i="1"/>
  <c r="K42" i="1"/>
  <c r="K34" i="1"/>
  <c r="P19" i="4"/>
  <c r="J3" i="4"/>
  <c r="K45" i="4"/>
  <c r="O11" i="5"/>
  <c r="P19" i="5" s="1"/>
  <c r="K12" i="5"/>
  <c r="K26" i="5"/>
  <c r="K51" i="5"/>
  <c r="M16" i="10"/>
  <c r="M20" i="10" s="1"/>
  <c r="K3" i="10"/>
  <c r="K16" i="1"/>
  <c r="F3" i="5"/>
  <c r="K3" i="5" s="1"/>
  <c r="K16" i="5"/>
  <c r="K20" i="4"/>
  <c r="J3" i="1"/>
  <c r="M18" i="10"/>
  <c r="K45" i="5"/>
  <c r="K45" i="9"/>
  <c r="K14" i="9"/>
  <c r="K34" i="9"/>
  <c r="K47" i="9"/>
  <c r="K51" i="9"/>
  <c r="K30" i="9"/>
  <c r="K36" i="9"/>
  <c r="K40" i="9"/>
  <c r="K22" i="9"/>
  <c r="K26" i="9"/>
  <c r="K28" i="9"/>
  <c r="K32" i="9"/>
  <c r="K38" i="9"/>
  <c r="K42" i="9"/>
  <c r="F3" i="9"/>
  <c r="K10" i="9"/>
  <c r="J3" i="9"/>
  <c r="K12" i="9"/>
  <c r="K16" i="9"/>
  <c r="K20" i="9"/>
  <c r="K24" i="9"/>
  <c r="K49" i="9"/>
  <c r="K54" i="9"/>
  <c r="F3" i="1"/>
  <c r="K30" i="1"/>
  <c r="K28" i="1"/>
  <c r="K24" i="1"/>
  <c r="K22" i="1"/>
  <c r="K14" i="1"/>
  <c r="K12" i="1"/>
  <c r="M23" i="9"/>
  <c r="N5" i="9"/>
  <c r="M28" i="9" s="1"/>
  <c r="N11" i="5"/>
  <c r="M30" i="1"/>
  <c r="K49" i="4"/>
  <c r="K36" i="4"/>
  <c r="K32" i="4"/>
  <c r="K24" i="4"/>
  <c r="K16" i="4"/>
  <c r="N5" i="4"/>
  <c r="R10" i="4"/>
  <c r="K3" i="4" l="1"/>
  <c r="M16" i="5"/>
  <c r="M18" i="5" s="1"/>
  <c r="M16" i="4"/>
  <c r="P18" i="4" s="1"/>
  <c r="P20" i="4" s="1"/>
  <c r="K3" i="9"/>
  <c r="P18" i="10"/>
  <c r="P20" i="10" s="1"/>
  <c r="P22" i="10"/>
  <c r="N12" i="9"/>
  <c r="M21" i="10"/>
  <c r="M19" i="10"/>
  <c r="K3" i="1"/>
  <c r="P22" i="4"/>
  <c r="M16" i="1"/>
  <c r="P22" i="1" s="1"/>
  <c r="M16" i="9"/>
  <c r="P22" i="5"/>
  <c r="P18" i="5"/>
  <c r="P20" i="5" s="1"/>
  <c r="M28" i="4"/>
  <c r="N10" i="4"/>
  <c r="M20" i="5"/>
  <c r="M21" i="5"/>
  <c r="M18" i="1"/>
  <c r="M20" i="1"/>
  <c r="M19" i="5" l="1"/>
  <c r="M22" i="5" s="1"/>
  <c r="M24" i="5" s="1"/>
  <c r="M34" i="5" s="1"/>
  <c r="M21" i="1"/>
  <c r="M19" i="1"/>
  <c r="P18" i="1"/>
  <c r="P20" i="1" s="1"/>
  <c r="M22" i="10"/>
  <c r="M24" i="10" s="1"/>
  <c r="M35" i="10" s="1"/>
  <c r="M18" i="9"/>
  <c r="M21" i="9"/>
  <c r="M20" i="9"/>
  <c r="M19" i="9"/>
  <c r="P22" i="9"/>
  <c r="P18" i="9"/>
  <c r="P20" i="9" s="1"/>
  <c r="M21" i="4"/>
  <c r="M20" i="4"/>
  <c r="M18" i="4"/>
  <c r="M19" i="4"/>
  <c r="M22" i="1" l="1"/>
  <c r="M24" i="1" s="1"/>
  <c r="M33" i="1" s="1"/>
  <c r="M22" i="4"/>
  <c r="M24" i="4" s="1"/>
  <c r="M33" i="4" s="1"/>
  <c r="M22" i="9"/>
  <c r="M24" i="9" s="1"/>
  <c r="M35" i="9" s="1"/>
</calcChain>
</file>

<file path=xl/comments1.xml><?xml version="1.0" encoding="utf-8"?>
<comments xmlns="http://schemas.openxmlformats.org/spreadsheetml/2006/main">
  <authors>
    <author>Jodie Kovar</author>
  </authors>
  <commentList>
    <comment ref="P18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18% of the total Salaries and Benefits $4,349,752.67 based on the 18% of total allocated to Tranmission (excluding TEA Costs which are added to Transmission on top of 18% allocation. The remaining 82% of $4,349,752.67 is allocated to Distribution, line 14 on page 4 of Attachment O.</t>
        </r>
      </text>
    </comment>
    <comment ref="P19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These are salary and benefit costs for employees at Power Plant that handle the TEA activities of scheduling, etc. </t>
        </r>
      </text>
    </comment>
    <comment ref="P20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reported on Attachment O, page 4, line 13 Wages and Salary Allocator - Transmission
These are TEA Costs associated with Transmission</t>
        </r>
      </text>
    </comment>
  </commentList>
</comments>
</file>

<file path=xl/comments2.xml><?xml version="1.0" encoding="utf-8"?>
<comments xmlns="http://schemas.openxmlformats.org/spreadsheetml/2006/main">
  <authors>
    <author>Jodie Kovar</author>
  </authors>
  <commentList>
    <comment ref="P18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18% of the total Salaries and Benefits $4,709,880.11 based on the 18% of total allocated to Transmission (excluding TEA Costs which are added to Transmission on top of 18% allocation). The remaining 82% of $4,709,880.11 is allocated to Distribution, line 14 on page 4 of Attachment O.</t>
        </r>
      </text>
    </comment>
    <comment ref="P19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These are salary and benefit costs for employees that charge their time to Transmission projects, such as TEA activities of scheduling, line maintenance, etc. </t>
        </r>
      </text>
    </comment>
    <comment ref="P20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reported on Attachment O, page 4, line 13 Wages and Salary Allocator - Transmission
These are TEA Costs associated with Transmission</t>
        </r>
      </text>
    </comment>
  </commentList>
</comments>
</file>

<file path=xl/comments3.xml><?xml version="1.0" encoding="utf-8"?>
<comments xmlns="http://schemas.openxmlformats.org/spreadsheetml/2006/main">
  <authors>
    <author>Jodie Kovar</author>
  </authors>
  <commentList>
    <comment ref="P18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18% of the total Salaries and Benefits to Trans/Distr O&amp;M projects (cell M16), based on a previously used 18/82 split. Allocated S&amp;B (M22) taking a portion of M16 based on Other costs of the individual transmission projects. The remaining 82% of cell M16 is allocated to Distribution, line 14 on page 4 of Attachment O.</t>
        </r>
      </text>
    </comment>
    <comment ref="P19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These are salary and benefit costs for employees that charge their time to Transmission projects, such as TEA activities of scheduling, line maintenance, etc. </t>
        </r>
      </text>
    </comment>
    <comment ref="P20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reported on Attachment O, page 4, line 13 Wages and Salary Allocator - Transmission
These are TEA Costs associated with Transmission</t>
        </r>
      </text>
    </comment>
  </commentList>
</comments>
</file>

<file path=xl/comments4.xml><?xml version="1.0" encoding="utf-8"?>
<comments xmlns="http://schemas.openxmlformats.org/spreadsheetml/2006/main">
  <authors>
    <author>Jodie Kovar</author>
  </authors>
  <commentList>
    <comment ref="P18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18% of the total Salaries and Benefits to Trans/Distr O&amp;M projects (cell M16), based on a previously used 18/82 split. Allocated S&amp;B (M22) taking a portion of M16 based on Other costs of the individual transmission projects. The remaining 82% of cell M16 is allocated to Distribution, line 14 on page 4 of Attachment O.</t>
        </r>
      </text>
    </comment>
    <comment ref="P19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These are salary and benefit costs for employees that charge their time to Transmission projects, such as TEA activities of scheduling, line maintenance, etc. </t>
        </r>
      </text>
    </comment>
    <comment ref="P20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reported on Attachment O, page 4, line 13 Wages and Salary Allocator - Transmission
These are TEA Costs associated with Transmission</t>
        </r>
      </text>
    </comment>
  </commentList>
</comments>
</file>

<file path=xl/comments5.xml><?xml version="1.0" encoding="utf-8"?>
<comments xmlns="http://schemas.openxmlformats.org/spreadsheetml/2006/main">
  <authors>
    <author>Jodie Kovar</author>
  </authors>
  <commentList>
    <comment ref="P18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18% of the total Salaries and Benefits to Trans/Distr O&amp;M projects (cell M16), based on a previously used 18/82 split. Allocated S&amp;B (M22) taking a portion of M16 based on Other costs of the individual transmission projects. The remaining 82% of cell M16 is allocated to Distribution, line 14 on page 4 of Attachment O.</t>
        </r>
      </text>
    </comment>
    <comment ref="P19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These are salary and benefit costs for employees that charge their time to Transmission projects, such as TEA activities of scheduling, line maintenance, etc. </t>
        </r>
      </text>
    </comment>
    <comment ref="P20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reported on Attachment O, page 4, line 13 Wages and Salary Allocator - Transmission
These are TEA Costs associated with Transmission</t>
        </r>
      </text>
    </comment>
  </commentList>
</comments>
</file>

<file path=xl/comments6.xml><?xml version="1.0" encoding="utf-8"?>
<comments xmlns="http://schemas.openxmlformats.org/spreadsheetml/2006/main">
  <authors>
    <author>Jodie Kovar</author>
  </authors>
  <commentList>
    <comment ref="P18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18% of the total Salaries and Benefits to Trans/Distr O&amp;M projects (cell M16), based on a previously used 18/82 split. Allocated S&amp;B (M22) taking a portion of M16 based on Other costs of the individual transmission projects. The remaining 82% of cell M16 is allocated to Distribution, line 14 on page 4 of Attachment O.</t>
        </r>
      </text>
    </comment>
    <comment ref="P19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These are salary and benefit costs for employees that charge their time to Transmission projects, such as TEA activities of scheduling, line maintenance, etc. </t>
        </r>
      </text>
    </comment>
    <comment ref="P20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reported on Attachment O, page 4, line 13 Wages and Salary Allocator - Transmission
These are TEA Costs associated with Transmission</t>
        </r>
      </text>
    </comment>
  </commentList>
</comments>
</file>

<file path=xl/comments7.xml><?xml version="1.0" encoding="utf-8"?>
<comments xmlns="http://schemas.openxmlformats.org/spreadsheetml/2006/main">
  <authors>
    <author>Jodie Kovar</author>
  </authors>
  <commentList>
    <comment ref="Q18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18% of the total Salaries and Benefits to Trans/Distr O&amp;M projects (cell M16), based on a previously used 18/82 split. Allocated S&amp;B (M22) taking a portion of M16 based on Other costs of the individual transmission projects. The remaining 82% of cell M16 is allocated to Distribution, line 14 on page 4 of Attachment O.</t>
        </r>
      </text>
    </comment>
    <comment ref="Q19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These are salary and benefit costs for employees that charge their time to Transmission projects, such as TEA activities of scheduling, line maintenance, etc. </t>
        </r>
      </text>
    </comment>
    <comment ref="Q20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reported on Attachment O, page 4, line 13 Wages and Salary Allocator - Transmission
These are TEA Costs associated with Transmission</t>
        </r>
      </text>
    </comment>
  </commentList>
</comments>
</file>

<file path=xl/comments8.xml><?xml version="1.0" encoding="utf-8"?>
<comments xmlns="http://schemas.openxmlformats.org/spreadsheetml/2006/main">
  <authors>
    <author>Jodie Kovar</author>
  </authors>
  <commentList>
    <comment ref="Q18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18% of the total Salaries and Benefits to Trans/Distr O&amp;M projects (cell M16), based on a previously used 18/82 split. Allocated S&amp;B (M22) taking a portion of M16 based on Other costs of the individual transmission projects. The remaining 82% of cell M16 is allocated to Distribution, line 14 on page 4 of Attachment O.</t>
        </r>
      </text>
    </comment>
    <comment ref="Q19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These are salary and benefit costs for employees that charge their time to Transmission projects, such as TEA activities of scheduling, line maintenance, etc. </t>
        </r>
      </text>
    </comment>
    <comment ref="Q20" authorId="0">
      <text>
        <r>
          <rPr>
            <b/>
            <sz val="10"/>
            <color indexed="81"/>
            <rFont val="Tahoma"/>
            <family val="2"/>
          </rPr>
          <t>Jodie Kovar:</t>
        </r>
        <r>
          <rPr>
            <sz val="10"/>
            <color indexed="81"/>
            <rFont val="Tahoma"/>
            <family val="2"/>
          </rPr>
          <t xml:space="preserve">
This figure is reported on Attachment O, page 4, line 13 Wages and Salary Allocator - Transmission
These are TEA Costs associated with Transmission</t>
        </r>
      </text>
    </comment>
  </commentList>
</comments>
</file>

<file path=xl/sharedStrings.xml><?xml version="1.0" encoding="utf-8"?>
<sst xmlns="http://schemas.openxmlformats.org/spreadsheetml/2006/main" count="10578" uniqueCount="234">
  <si>
    <t>Project</t>
  </si>
  <si>
    <t>DeptDiv</t>
  </si>
  <si>
    <t>Acct</t>
  </si>
  <si>
    <t>FY08</t>
  </si>
  <si>
    <t>FED513</t>
  </si>
  <si>
    <t>5517220621</t>
  </si>
  <si>
    <t>0220</t>
  </si>
  <si>
    <t>FED548</t>
  </si>
  <si>
    <t>0135</t>
  </si>
  <si>
    <t>0210</t>
  </si>
  <si>
    <t>0230</t>
  </si>
  <si>
    <t>0240</t>
  </si>
  <si>
    <t>FED580</t>
  </si>
  <si>
    <t>0101</t>
  </si>
  <si>
    <t>0184</t>
  </si>
  <si>
    <t>0234</t>
  </si>
  <si>
    <t>0236</t>
  </si>
  <si>
    <t>FED582</t>
  </si>
  <si>
    <t>0105</t>
  </si>
  <si>
    <t>0123</t>
  </si>
  <si>
    <t>0141</t>
  </si>
  <si>
    <t>FED583</t>
  </si>
  <si>
    <t>0122</t>
  </si>
  <si>
    <t>0143</t>
  </si>
  <si>
    <t>0241</t>
  </si>
  <si>
    <t>0245</t>
  </si>
  <si>
    <t>FED584</t>
  </si>
  <si>
    <t>5517240621</t>
  </si>
  <si>
    <t>FED586</t>
  </si>
  <si>
    <t>5517250621</t>
  </si>
  <si>
    <t>0155</t>
  </si>
  <si>
    <t>0243</t>
  </si>
  <si>
    <t>0246</t>
  </si>
  <si>
    <t>FED587</t>
  </si>
  <si>
    <t>FED588</t>
  </si>
  <si>
    <t>FED590</t>
  </si>
  <si>
    <t>FED591</t>
  </si>
  <si>
    <t>FED592</t>
  </si>
  <si>
    <t>FED593</t>
  </si>
  <si>
    <t>FED594</t>
  </si>
  <si>
    <t>FED595</t>
  </si>
  <si>
    <t>FED596</t>
  </si>
  <si>
    <t>FED597</t>
  </si>
  <si>
    <t>FED598</t>
  </si>
  <si>
    <t>FED902</t>
  </si>
  <si>
    <t>5517260621</t>
  </si>
  <si>
    <t>0215</t>
  </si>
  <si>
    <t>FED915</t>
  </si>
  <si>
    <t>FED922</t>
  </si>
  <si>
    <t>5517270621</t>
  </si>
  <si>
    <t>FED984</t>
  </si>
  <si>
    <t>FED992</t>
  </si>
  <si>
    <t>Salaries</t>
  </si>
  <si>
    <t>Benefits</t>
  </si>
  <si>
    <t>FY08 Salaries and Benefits for Electric Distribution projects</t>
  </si>
  <si>
    <t>FED585</t>
  </si>
  <si>
    <t>All T&amp;Ds</t>
  </si>
  <si>
    <t>FED560</t>
  </si>
  <si>
    <t>FED561</t>
  </si>
  <si>
    <t>FED565</t>
  </si>
  <si>
    <t>FED567</t>
  </si>
  <si>
    <t>FED570</t>
  </si>
  <si>
    <t>FED571</t>
  </si>
  <si>
    <t>Other</t>
  </si>
  <si>
    <t>Trans OH</t>
  </si>
  <si>
    <t>AT&amp;T &amp; TEA</t>
  </si>
  <si>
    <t>Associated, Duke</t>
  </si>
  <si>
    <t>AmerenUE Facility Charge</t>
  </si>
  <si>
    <t>BA, AT&amp;T &amp; TEA</t>
  </si>
  <si>
    <t>BA</t>
  </si>
  <si>
    <t>Salaries &amp; Benefits to Allocate (excluding FED513, FED548, FED902 and FED915)</t>
  </si>
  <si>
    <t>Allocation:</t>
  </si>
  <si>
    <t>total</t>
  </si>
  <si>
    <t>or 18% =</t>
  </si>
  <si>
    <t>allocated S&amp;B</t>
  </si>
  <si>
    <t>FED561 S&amp;B</t>
  </si>
  <si>
    <t>S &amp; B</t>
  </si>
  <si>
    <t>allocated from Distribution</t>
  </si>
  <si>
    <t>Transmission projects</t>
  </si>
  <si>
    <t>Distribution</t>
  </si>
  <si>
    <t>TEA Costs</t>
  </si>
  <si>
    <t>Distribution Charges</t>
  </si>
  <si>
    <t>FY09</t>
  </si>
  <si>
    <t>FY09 Salaries and Benefits for Electric Distribution projects</t>
  </si>
  <si>
    <t>BA, AT&amp;T &amp; TEA, Siemens</t>
  </si>
  <si>
    <t>Siemens</t>
  </si>
  <si>
    <t>QEI Inc</t>
  </si>
  <si>
    <t>Construction materials</t>
  </si>
  <si>
    <t>SumOf09Trans</t>
  </si>
  <si>
    <t>4990</t>
  </si>
  <si>
    <t>3533</t>
  </si>
  <si>
    <t>0125</t>
  </si>
  <si>
    <t>1100</t>
  </si>
  <si>
    <t>1240</t>
  </si>
  <si>
    <t>2040</t>
  </si>
  <si>
    <t>1210</t>
  </si>
  <si>
    <t>1230</t>
  </si>
  <si>
    <t>1410</t>
  </si>
  <si>
    <t>1510</t>
  </si>
  <si>
    <t>3530</t>
  </si>
  <si>
    <t>4960</t>
  </si>
  <si>
    <t>1720</t>
  </si>
  <si>
    <t>1794</t>
  </si>
  <si>
    <t>2010</t>
  </si>
  <si>
    <t>4590</t>
  </si>
  <si>
    <t>4592</t>
  </si>
  <si>
    <t>1710</t>
  </si>
  <si>
    <t>1220</t>
  </si>
  <si>
    <t>1330</t>
  </si>
  <si>
    <t>2030</t>
  </si>
  <si>
    <t>3531</t>
  </si>
  <si>
    <t>3532</t>
  </si>
  <si>
    <t>3534</t>
  </si>
  <si>
    <t>3535</t>
  </si>
  <si>
    <t>3537</t>
  </si>
  <si>
    <t>4810</t>
  </si>
  <si>
    <t>4850</t>
  </si>
  <si>
    <t>1310</t>
  </si>
  <si>
    <t>1395</t>
  </si>
  <si>
    <t>1470</t>
  </si>
  <si>
    <t>1810</t>
  </si>
  <si>
    <t>4820</t>
  </si>
  <si>
    <t>1820</t>
  </si>
  <si>
    <t>1392</t>
  </si>
  <si>
    <t>4801</t>
  </si>
  <si>
    <t>FED910</t>
  </si>
  <si>
    <t>FED921</t>
  </si>
  <si>
    <t>3538</t>
  </si>
  <si>
    <t>FED923</t>
  </si>
  <si>
    <t>3050</t>
  </si>
  <si>
    <t>FED924</t>
  </si>
  <si>
    <t>3058</t>
  </si>
  <si>
    <t>FED933</t>
  </si>
  <si>
    <t>1993</t>
  </si>
  <si>
    <t>FED991</t>
  </si>
  <si>
    <t>1340</t>
  </si>
  <si>
    <t>1420</t>
  </si>
  <si>
    <t>4830</t>
  </si>
  <si>
    <t>Total</t>
  </si>
  <si>
    <t>Distribution S &amp; B</t>
  </si>
  <si>
    <t>SumOf10Trans</t>
  </si>
  <si>
    <t>FED500</t>
  </si>
  <si>
    <t>FED502</t>
  </si>
  <si>
    <t>FED563</t>
  </si>
  <si>
    <t>1320</t>
  </si>
  <si>
    <t>3043</t>
  </si>
  <si>
    <t>3044</t>
  </si>
  <si>
    <t>3045</t>
  </si>
  <si>
    <t>1690</t>
  </si>
  <si>
    <t>FY10 Salaries and Benefits for Electric Distribution projects</t>
  </si>
  <si>
    <t>FY10</t>
  </si>
  <si>
    <t>Project Master Inquiry, subset for FED560-FED579 and fiscal year</t>
  </si>
  <si>
    <t>From AAL database</t>
  </si>
  <si>
    <t>Asplundh</t>
  </si>
  <si>
    <t>FY11</t>
  </si>
  <si>
    <t>FED506</t>
  </si>
  <si>
    <t>FED552</t>
  </si>
  <si>
    <t>FED573</t>
  </si>
  <si>
    <t>4023</t>
  </si>
  <si>
    <t>0138</t>
  </si>
  <si>
    <t>1389</t>
  </si>
  <si>
    <t>1450</t>
  </si>
  <si>
    <t>FY11 Salaries and Benefits for Electric Distribution projects</t>
  </si>
  <si>
    <t>BA, AT&amp;T &amp; TEA, Siemens, Safety</t>
  </si>
  <si>
    <t>AmerenUE Facility Charge, CEPC, Phone</t>
  </si>
  <si>
    <t>QEI Inc, CEPC</t>
  </si>
  <si>
    <t>Tools</t>
  </si>
  <si>
    <t>FY12</t>
  </si>
  <si>
    <t>0139</t>
  </si>
  <si>
    <t>4100</t>
  </si>
  <si>
    <t>1701</t>
  </si>
  <si>
    <t>FY12 Salaries and Benefits for Electric Distribution projects</t>
  </si>
  <si>
    <t>Associated</t>
  </si>
  <si>
    <t>CG Automation Solutions</t>
  </si>
  <si>
    <t>BA, AT&amp;T &amp; TEA, Safety, Phone</t>
  </si>
  <si>
    <t>line 14 ATT O</t>
  </si>
  <si>
    <t>line 13 ATT O</t>
  </si>
  <si>
    <t>FY13 Salaries and Benefits for Electric Distribution projects</t>
  </si>
  <si>
    <t>FY13</t>
  </si>
  <si>
    <t>7110</t>
  </si>
  <si>
    <t>FED501</t>
  </si>
  <si>
    <t>FED505</t>
  </si>
  <si>
    <t>FED510</t>
  </si>
  <si>
    <t>FED511</t>
  </si>
  <si>
    <t>FED512</t>
  </si>
  <si>
    <t>FED556</t>
  </si>
  <si>
    <t>7120</t>
  </si>
  <si>
    <t>7130</t>
  </si>
  <si>
    <t>FED551</t>
  </si>
  <si>
    <t>7140</t>
  </si>
  <si>
    <t>7150</t>
  </si>
  <si>
    <t>FED553</t>
  </si>
  <si>
    <t>Production Salaries &amp; Benefits</t>
  </si>
  <si>
    <t>7220</t>
  </si>
  <si>
    <t>7250</t>
  </si>
  <si>
    <t>7270</t>
  </si>
  <si>
    <t>7260</t>
  </si>
  <si>
    <t>7240</t>
  </si>
  <si>
    <t>1034</t>
  </si>
  <si>
    <t>1036</t>
  </si>
  <si>
    <t>1037</t>
  </si>
  <si>
    <t>1038</t>
  </si>
  <si>
    <t>0238</t>
  </si>
  <si>
    <t>1391</t>
  </si>
  <si>
    <t>1393</t>
  </si>
  <si>
    <t>5931</t>
  </si>
  <si>
    <t>FED547</t>
  </si>
  <si>
    <t>FED554</t>
  </si>
  <si>
    <t>FED555</t>
  </si>
  <si>
    <t>1040</t>
  </si>
  <si>
    <t>1045</t>
  </si>
  <si>
    <t>1049</t>
  </si>
  <si>
    <t>0242</t>
  </si>
  <si>
    <t>5801</t>
  </si>
  <si>
    <t>Production Divisions 7130-7150 Other Expenses</t>
  </si>
  <si>
    <t>Production Division 7110-7120 Other Expenses</t>
  </si>
  <si>
    <t>AmerenUE Facility Charge, Phone</t>
  </si>
  <si>
    <t>Transmission S &amp; B</t>
  </si>
  <si>
    <t>FY14 Salaries and Benefits for Electric Distribution projects</t>
  </si>
  <si>
    <t>FY14</t>
  </si>
  <si>
    <t>Salaries &amp; Benefits</t>
  </si>
  <si>
    <t>Univ of MO</t>
  </si>
  <si>
    <t>551-7260-621 Cat 01 total</t>
  </si>
  <si>
    <t>551-7250-621 Cat 01 total</t>
  </si>
  <si>
    <t>Total Distribution S&amp;B</t>
  </si>
  <si>
    <t>551-7220-621</t>
  </si>
  <si>
    <t>FED390</t>
  </si>
  <si>
    <t>551-7220-880</t>
  </si>
  <si>
    <t>FED392</t>
  </si>
  <si>
    <t>FED397</t>
  </si>
  <si>
    <t>551-7240-621</t>
  </si>
  <si>
    <t>551-7250-621 total</t>
  </si>
  <si>
    <t>551-7260-621 total</t>
  </si>
  <si>
    <t>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</si>
</sst>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;\(&quot;$&quot;#,##0.00\)"/>
    <numFmt numFmtId="165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</cellStyleXfs>
  <cellXfs count="100">
    <xf numFmtId="0" fontId="0" fillId="0" borderId="0" xfId="0"/>
    <xf numFmtId="0" fontId="2" fillId="0" borderId="1" xfId="4" applyFont="1" applyFill="1" applyBorder="1" applyAlignment="1">
      <alignment wrapText="1"/>
    </xf>
    <xf numFmtId="164" fontId="2" fillId="0" borderId="1" xfId="4" applyNumberFormat="1" applyFont="1" applyFill="1" applyBorder="1" applyAlignment="1">
      <alignment horizontal="right" wrapText="1"/>
    </xf>
    <xf numFmtId="16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0" borderId="3" xfId="4" applyFont="1" applyFill="1" applyBorder="1" applyAlignment="1">
      <alignment wrapText="1"/>
    </xf>
    <xf numFmtId="164" fontId="2" fillId="0" borderId="3" xfId="4" applyNumberFormat="1" applyFont="1" applyFill="1" applyBorder="1" applyAlignment="1">
      <alignment horizontal="right" wrapText="1"/>
    </xf>
    <xf numFmtId="0" fontId="2" fillId="0" borderId="4" xfId="4" applyFont="1" applyFill="1" applyBorder="1" applyAlignment="1">
      <alignment wrapText="1"/>
    </xf>
    <xf numFmtId="0" fontId="2" fillId="0" borderId="5" xfId="4" applyFont="1" applyFill="1" applyBorder="1" applyAlignment="1">
      <alignment wrapText="1"/>
    </xf>
    <xf numFmtId="164" fontId="2" fillId="0" borderId="6" xfId="4" applyNumberFormat="1" applyFont="1" applyFill="1" applyBorder="1" applyAlignment="1">
      <alignment horizontal="right" wrapText="1"/>
    </xf>
    <xf numFmtId="0" fontId="2" fillId="0" borderId="7" xfId="4" applyFont="1" applyFill="1" applyBorder="1" applyAlignment="1">
      <alignment wrapText="1"/>
    </xf>
    <xf numFmtId="164" fontId="2" fillId="0" borderId="8" xfId="4" applyNumberFormat="1" applyFont="1" applyFill="1" applyBorder="1" applyAlignment="1">
      <alignment horizontal="right" wrapText="1"/>
    </xf>
    <xf numFmtId="0" fontId="2" fillId="0" borderId="9" xfId="4" applyFont="1" applyFill="1" applyBorder="1" applyAlignment="1">
      <alignment wrapText="1"/>
    </xf>
    <xf numFmtId="0" fontId="2" fillId="0" borderId="10" xfId="4" applyFont="1" applyFill="1" applyBorder="1" applyAlignment="1">
      <alignment wrapText="1"/>
    </xf>
    <xf numFmtId="164" fontId="2" fillId="0" borderId="11" xfId="4" applyNumberFormat="1" applyFont="1" applyFill="1" applyBorder="1" applyAlignment="1">
      <alignment horizontal="right" wrapText="1"/>
    </xf>
    <xf numFmtId="0" fontId="0" fillId="0" borderId="0" xfId="0" applyFill="1" applyBorder="1"/>
    <xf numFmtId="0" fontId="2" fillId="0" borderId="0" xfId="4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0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/>
    <xf numFmtId="44" fontId="0" fillId="0" borderId="13" xfId="1" applyFont="1" applyFill="1" applyBorder="1"/>
    <xf numFmtId="44" fontId="0" fillId="0" borderId="14" xfId="1" applyFont="1" applyFill="1" applyBorder="1"/>
    <xf numFmtId="44" fontId="0" fillId="0" borderId="12" xfId="1" applyFont="1" applyFill="1" applyBorder="1"/>
    <xf numFmtId="9" fontId="0" fillId="0" borderId="0" xfId="5" applyFont="1"/>
    <xf numFmtId="0" fontId="2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 wrapText="1"/>
    </xf>
    <xf numFmtId="44" fontId="0" fillId="0" borderId="0" xfId="0" applyNumberFormat="1"/>
    <xf numFmtId="0" fontId="0" fillId="0" borderId="12" xfId="0" applyBorder="1"/>
    <xf numFmtId="0" fontId="0" fillId="0" borderId="12" xfId="0" applyBorder="1" applyAlignment="1">
      <alignment horizontal="center"/>
    </xf>
    <xf numFmtId="44" fontId="0" fillId="0" borderId="12" xfId="0" applyNumberFormat="1" applyBorder="1"/>
    <xf numFmtId="0" fontId="0" fillId="0" borderId="15" xfId="0" applyFill="1" applyBorder="1"/>
    <xf numFmtId="0" fontId="2" fillId="0" borderId="16" xfId="4" applyFont="1" applyFill="1" applyBorder="1" applyAlignment="1">
      <alignment horizontal="center"/>
    </xf>
    <xf numFmtId="0" fontId="0" fillId="0" borderId="16" xfId="0" applyFill="1" applyBorder="1"/>
    <xf numFmtId="9" fontId="0" fillId="0" borderId="17" xfId="5" applyFont="1" applyBorder="1"/>
    <xf numFmtId="9" fontId="0" fillId="0" borderId="18" xfId="5" applyFont="1" applyBorder="1"/>
    <xf numFmtId="0" fontId="2" fillId="0" borderId="19" xfId="4" applyFont="1" applyFill="1" applyBorder="1" applyAlignment="1">
      <alignment horizontal="center" wrapText="1"/>
    </xf>
    <xf numFmtId="0" fontId="5" fillId="0" borderId="19" xfId="4" applyFont="1" applyFill="1" applyBorder="1" applyAlignment="1">
      <alignment horizontal="center" wrapText="1"/>
    </xf>
    <xf numFmtId="44" fontId="0" fillId="0" borderId="19" xfId="1" applyFont="1" applyFill="1" applyBorder="1"/>
    <xf numFmtId="9" fontId="0" fillId="0" borderId="20" xfId="5" applyFont="1" applyBorder="1"/>
    <xf numFmtId="44" fontId="0" fillId="0" borderId="15" xfId="1" applyFont="1" applyFill="1" applyBorder="1"/>
    <xf numFmtId="0" fontId="2" fillId="0" borderId="16" xfId="4" applyFont="1" applyFill="1" applyBorder="1" applyAlignment="1">
      <alignment horizontal="center" wrapText="1"/>
    </xf>
    <xf numFmtId="0" fontId="5" fillId="0" borderId="16" xfId="4" applyFont="1" applyFill="1" applyBorder="1" applyAlignment="1">
      <alignment horizontal="center" wrapText="1"/>
    </xf>
    <xf numFmtId="44" fontId="0" fillId="0" borderId="16" xfId="1" applyFont="1" applyFill="1" applyBorder="1"/>
    <xf numFmtId="44" fontId="0" fillId="0" borderId="19" xfId="0" applyNumberFormat="1" applyBorder="1"/>
    <xf numFmtId="0" fontId="6" fillId="0" borderId="0" xfId="0" applyFont="1"/>
    <xf numFmtId="44" fontId="0" fillId="3" borderId="0" xfId="0" applyNumberFormat="1" applyFill="1"/>
    <xf numFmtId="0" fontId="0" fillId="3" borderId="0" xfId="0" applyFill="1"/>
    <xf numFmtId="44" fontId="9" fillId="3" borderId="0" xfId="1" applyFont="1" applyFill="1" applyBorder="1"/>
    <xf numFmtId="0" fontId="6" fillId="3" borderId="0" xfId="0" applyFont="1" applyFill="1"/>
    <xf numFmtId="44" fontId="1" fillId="0" borderId="0" xfId="1" applyFont="1"/>
    <xf numFmtId="9" fontId="1" fillId="0" borderId="0" xfId="5" applyFont="1"/>
    <xf numFmtId="44" fontId="1" fillId="0" borderId="0" xfId="1" applyFont="1" applyFill="1" applyBorder="1"/>
    <xf numFmtId="44" fontId="1" fillId="0" borderId="15" xfId="1" applyFont="1" applyFill="1" applyBorder="1"/>
    <xf numFmtId="44" fontId="1" fillId="0" borderId="16" xfId="1" applyFont="1" applyFill="1" applyBorder="1"/>
    <xf numFmtId="9" fontId="1" fillId="0" borderId="17" xfId="5" applyFont="1" applyBorder="1"/>
    <xf numFmtId="44" fontId="1" fillId="0" borderId="13" xfId="1" applyFont="1" applyFill="1" applyBorder="1"/>
    <xf numFmtId="9" fontId="1" fillId="0" borderId="18" xfId="5" applyFont="1" applyBorder="1"/>
    <xf numFmtId="44" fontId="1" fillId="0" borderId="14" xfId="1" applyFont="1" applyFill="1" applyBorder="1"/>
    <xf numFmtId="44" fontId="1" fillId="0" borderId="19" xfId="1" applyFont="1" applyFill="1" applyBorder="1"/>
    <xf numFmtId="9" fontId="1" fillId="0" borderId="20" xfId="5" applyFont="1" applyBorder="1"/>
    <xf numFmtId="44" fontId="1" fillId="3" borderId="0" xfId="1" applyFont="1" applyFill="1" applyBorder="1"/>
    <xf numFmtId="44" fontId="1" fillId="0" borderId="12" xfId="1" applyFont="1" applyFill="1" applyBorder="1"/>
    <xf numFmtId="0" fontId="10" fillId="2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wrapText="1"/>
    </xf>
    <xf numFmtId="164" fontId="10" fillId="0" borderId="0" xfId="2" applyNumberFormat="1" applyFont="1" applyFill="1" applyBorder="1" applyAlignment="1">
      <alignment horizontal="right" wrapText="1"/>
    </xf>
    <xf numFmtId="44" fontId="0" fillId="4" borderId="0" xfId="0" applyNumberFormat="1" applyFill="1"/>
    <xf numFmtId="0" fontId="11" fillId="2" borderId="21" xfId="3" applyFont="1" applyFill="1" applyBorder="1" applyAlignment="1">
      <alignment horizontal="center"/>
    </xf>
    <xf numFmtId="0" fontId="11" fillId="0" borderId="1" xfId="3" applyFont="1" applyFill="1" applyBorder="1" applyAlignment="1">
      <alignment wrapText="1"/>
    </xf>
    <xf numFmtId="164" fontId="11" fillId="0" borderId="1" xfId="3" applyNumberFormat="1" applyFont="1" applyFill="1" applyBorder="1" applyAlignment="1">
      <alignment horizontal="right" wrapText="1"/>
    </xf>
    <xf numFmtId="0" fontId="12" fillId="2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wrapText="1"/>
    </xf>
    <xf numFmtId="164" fontId="12" fillId="0" borderId="0" xfId="6" applyNumberFormat="1" applyFont="1" applyFill="1" applyBorder="1" applyAlignment="1">
      <alignment horizontal="right" wrapText="1"/>
    </xf>
    <xf numFmtId="44" fontId="14" fillId="0" borderId="0" xfId="1" applyFont="1"/>
    <xf numFmtId="0" fontId="12" fillId="2" borderId="0" xfId="7" applyFont="1" applyFill="1" applyBorder="1" applyAlignment="1">
      <alignment horizontal="center"/>
    </xf>
    <xf numFmtId="0" fontId="12" fillId="0" borderId="0" xfId="7" applyFont="1" applyFill="1" applyBorder="1" applyAlignment="1">
      <alignment wrapText="1"/>
    </xf>
    <xf numFmtId="164" fontId="12" fillId="0" borderId="0" xfId="7" applyNumberFormat="1" applyFont="1" applyFill="1" applyBorder="1" applyAlignment="1">
      <alignment horizontal="right" wrapText="1"/>
    </xf>
    <xf numFmtId="0" fontId="15" fillId="2" borderId="0" xfId="8" applyFont="1" applyFill="1" applyBorder="1" applyAlignment="1">
      <alignment horizontal="center"/>
    </xf>
    <xf numFmtId="0" fontId="15" fillId="0" borderId="0" xfId="8" applyFont="1" applyFill="1" applyBorder="1" applyAlignment="1">
      <alignment wrapText="1"/>
    </xf>
    <xf numFmtId="164" fontId="15" fillId="0" borderId="0" xfId="8" applyNumberFormat="1" applyFont="1" applyFill="1" applyBorder="1" applyAlignment="1">
      <alignment horizontal="right" wrapText="1"/>
    </xf>
    <xf numFmtId="0" fontId="15" fillId="5" borderId="0" xfId="8" applyFont="1" applyFill="1" applyBorder="1" applyAlignment="1">
      <alignment wrapText="1"/>
    </xf>
    <xf numFmtId="164" fontId="15" fillId="5" borderId="0" xfId="8" applyNumberFormat="1" applyFont="1" applyFill="1" applyBorder="1" applyAlignment="1">
      <alignment horizontal="right" wrapText="1"/>
    </xf>
    <xf numFmtId="0" fontId="15" fillId="6" borderId="0" xfId="8" applyFont="1" applyFill="1" applyBorder="1" applyAlignment="1">
      <alignment wrapText="1"/>
    </xf>
    <xf numFmtId="164" fontId="15" fillId="6" borderId="0" xfId="8" applyNumberFormat="1" applyFont="1" applyFill="1" applyBorder="1" applyAlignment="1">
      <alignment horizontal="right" wrapText="1"/>
    </xf>
    <xf numFmtId="0" fontId="0" fillId="5" borderId="0" xfId="0" applyFill="1"/>
    <xf numFmtId="0" fontId="15" fillId="2" borderId="0" xfId="9" applyFont="1" applyFill="1" applyBorder="1" applyAlignment="1">
      <alignment horizontal="center"/>
    </xf>
    <xf numFmtId="0" fontId="15" fillId="0" borderId="0" xfId="9" applyFont="1" applyFill="1" applyBorder="1" applyAlignment="1">
      <alignment wrapText="1"/>
    </xf>
    <xf numFmtId="164" fontId="15" fillId="0" borderId="0" xfId="9" applyNumberFormat="1" applyFont="1" applyFill="1" applyBorder="1" applyAlignment="1">
      <alignment horizontal="right" wrapText="1"/>
    </xf>
    <xf numFmtId="0" fontId="1" fillId="0" borderId="0" xfId="0" applyFont="1"/>
    <xf numFmtId="44" fontId="0" fillId="7" borderId="0" xfId="0" applyNumberFormat="1" applyFill="1"/>
    <xf numFmtId="4" fontId="0" fillId="0" borderId="0" xfId="0" applyNumberFormat="1"/>
    <xf numFmtId="0" fontId="17" fillId="0" borderId="0" xfId="0" applyFont="1" applyFill="1" applyBorder="1"/>
    <xf numFmtId="165" fontId="17" fillId="0" borderId="0" xfId="0" applyNumberFormat="1" applyFont="1" applyFill="1" applyBorder="1"/>
    <xf numFmtId="165" fontId="0" fillId="0" borderId="0" xfId="0" applyNumberFormat="1"/>
    <xf numFmtId="0" fontId="1" fillId="0" borderId="12" xfId="0" applyFont="1" applyBorder="1" applyAlignment="1">
      <alignment horizontal="center"/>
    </xf>
    <xf numFmtId="165" fontId="0" fillId="0" borderId="12" xfId="0" applyNumberFormat="1" applyBorder="1"/>
  </cellXfs>
  <cellStyles count="10">
    <cellStyle name="Currency" xfId="1" builtinId="4"/>
    <cellStyle name="Normal" xfId="0" builtinId="0"/>
    <cellStyle name="Normal_FY09" xfId="2"/>
    <cellStyle name="Normal_FY10" xfId="3"/>
    <cellStyle name="Normal_FY11" xfId="6"/>
    <cellStyle name="Normal_FY12" xfId="7"/>
    <cellStyle name="Normal_FY13" xfId="8"/>
    <cellStyle name="Normal_FY14" xfId="9"/>
    <cellStyle name="Normal_Sheet1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68"/>
  <sheetViews>
    <sheetView workbookViewId="0">
      <selection activeCell="Q27" sqref="Q27"/>
    </sheetView>
  </sheetViews>
  <sheetFormatPr defaultRowHeight="12.75" x14ac:dyDescent="0.2"/>
  <cols>
    <col min="1" max="1" width="7.7109375" bestFit="1" customWidth="1"/>
    <col min="2" max="2" width="11" bestFit="1" customWidth="1"/>
    <col min="3" max="3" width="5" bestFit="1" customWidth="1"/>
    <col min="4" max="4" width="14" bestFit="1" customWidth="1"/>
    <col min="6" max="6" width="14" bestFit="1" customWidth="1"/>
    <col min="7" max="9" width="9.140625" style="5"/>
    <col min="10" max="10" width="14" style="17" bestFit="1" customWidth="1"/>
    <col min="11" max="11" width="4.7109375" bestFit="1" customWidth="1"/>
    <col min="13" max="14" width="14" bestFit="1" customWidth="1"/>
    <col min="15" max="15" width="12.28515625" bestFit="1" customWidth="1"/>
    <col min="16" max="16" width="14" bestFit="1" customWidth="1"/>
    <col min="17" max="18" width="12.28515625" bestFit="1" customWidth="1"/>
    <col min="19" max="19" width="23.42578125" bestFit="1" customWidth="1"/>
  </cols>
  <sheetData>
    <row r="1" spans="1:19" x14ac:dyDescent="0.2">
      <c r="D1" s="4"/>
      <c r="F1" t="s">
        <v>54</v>
      </c>
    </row>
    <row r="2" spans="1:19" x14ac:dyDescent="0.2">
      <c r="D2" s="3">
        <f>SUM(D4:D300)</f>
        <v>4917014.1900000004</v>
      </c>
    </row>
    <row r="3" spans="1:19" x14ac:dyDescent="0.2">
      <c r="A3" s="6" t="s">
        <v>0</v>
      </c>
      <c r="B3" s="6" t="s">
        <v>1</v>
      </c>
      <c r="C3" s="6" t="s">
        <v>2</v>
      </c>
      <c r="D3" s="6" t="s">
        <v>3</v>
      </c>
      <c r="F3" s="4">
        <f>SUM(F5:F53)</f>
        <v>3643515.71</v>
      </c>
      <c r="H3" s="21" t="s">
        <v>56</v>
      </c>
      <c r="J3" s="4">
        <f>SUM(J5:J53)</f>
        <v>1273498.4799999997</v>
      </c>
      <c r="K3" s="28">
        <f>J3/F3</f>
        <v>0.34952462988007804</v>
      </c>
      <c r="N3" s="33" t="s">
        <v>3</v>
      </c>
      <c r="O3" s="32" t="s">
        <v>52</v>
      </c>
      <c r="P3" s="32" t="s">
        <v>53</v>
      </c>
      <c r="Q3" s="32" t="s">
        <v>64</v>
      </c>
      <c r="R3" s="32" t="s">
        <v>63</v>
      </c>
    </row>
    <row r="4" spans="1:19" x14ac:dyDescent="0.2">
      <c r="A4" s="9" t="s">
        <v>4</v>
      </c>
      <c r="B4" s="10" t="s">
        <v>5</v>
      </c>
      <c r="C4" s="10" t="s">
        <v>6</v>
      </c>
      <c r="D4" s="11">
        <v>-1705.31</v>
      </c>
      <c r="F4" s="22" t="s">
        <v>52</v>
      </c>
      <c r="G4" s="22"/>
      <c r="H4" s="22" t="s">
        <v>0</v>
      </c>
      <c r="I4" s="22"/>
      <c r="J4" s="23" t="s">
        <v>53</v>
      </c>
      <c r="M4" t="s">
        <v>57</v>
      </c>
      <c r="N4" s="4">
        <v>325</v>
      </c>
      <c r="O4" s="4"/>
      <c r="P4" s="4"/>
      <c r="Q4" s="4"/>
      <c r="R4" s="4">
        <v>325</v>
      </c>
    </row>
    <row r="5" spans="1:19" x14ac:dyDescent="0.2">
      <c r="A5" s="12" t="s">
        <v>7</v>
      </c>
      <c r="B5" s="1" t="s">
        <v>5</v>
      </c>
      <c r="C5" s="1" t="s">
        <v>8</v>
      </c>
      <c r="D5" s="13">
        <v>0.01</v>
      </c>
      <c r="F5" s="17"/>
      <c r="G5" s="18" t="s">
        <v>2</v>
      </c>
      <c r="H5" s="18" t="s">
        <v>0</v>
      </c>
      <c r="I5" s="18" t="s">
        <v>2</v>
      </c>
      <c r="J5" s="18"/>
      <c r="K5" s="28"/>
      <c r="M5" t="s">
        <v>58</v>
      </c>
      <c r="N5" s="4">
        <v>898674.23</v>
      </c>
      <c r="O5" s="4">
        <v>411044.83</v>
      </c>
      <c r="P5" s="4">
        <v>144185.38</v>
      </c>
      <c r="Q5" s="4">
        <v>343314.54</v>
      </c>
      <c r="R5" s="4">
        <f>49.5+79.98</f>
        <v>129.48000000000002</v>
      </c>
      <c r="S5" t="s">
        <v>68</v>
      </c>
    </row>
    <row r="6" spans="1:19" x14ac:dyDescent="0.2">
      <c r="A6" s="12" t="s">
        <v>7</v>
      </c>
      <c r="B6" s="1" t="s">
        <v>5</v>
      </c>
      <c r="C6" s="1" t="s">
        <v>9</v>
      </c>
      <c r="D6" s="13">
        <v>-0.17</v>
      </c>
      <c r="F6" s="20">
        <f>DSUM(Data,4,G5:H6)</f>
        <v>0</v>
      </c>
      <c r="G6" s="29" t="str">
        <f>"01*"</f>
        <v>01*</v>
      </c>
      <c r="H6" s="30" t="s">
        <v>4</v>
      </c>
      <c r="I6" s="29" t="str">
        <f>"02*"</f>
        <v>02*</v>
      </c>
      <c r="J6" s="20">
        <f>DSUM(Data,4,H5:I6)</f>
        <v>-1705.31</v>
      </c>
      <c r="K6" s="28"/>
      <c r="M6" t="s">
        <v>59</v>
      </c>
      <c r="N6" s="4">
        <v>186727.96</v>
      </c>
      <c r="O6" s="4"/>
      <c r="P6" s="4"/>
      <c r="Q6" s="4"/>
      <c r="R6" s="4">
        <v>186727.96</v>
      </c>
      <c r="S6" t="s">
        <v>66</v>
      </c>
    </row>
    <row r="7" spans="1:19" x14ac:dyDescent="0.2">
      <c r="A7" s="12" t="s">
        <v>7</v>
      </c>
      <c r="B7" s="1" t="s">
        <v>5</v>
      </c>
      <c r="C7" s="1" t="s">
        <v>6</v>
      </c>
      <c r="D7" s="13">
        <v>0.02</v>
      </c>
      <c r="F7" s="20"/>
      <c r="G7" s="18" t="s">
        <v>2</v>
      </c>
      <c r="H7" s="18" t="s">
        <v>0</v>
      </c>
      <c r="I7" s="18" t="s">
        <v>2</v>
      </c>
      <c r="J7" s="19"/>
      <c r="K7" s="28"/>
      <c r="M7" t="s">
        <v>60</v>
      </c>
      <c r="N7" s="4">
        <v>20418.41</v>
      </c>
      <c r="O7" s="4"/>
      <c r="P7" s="4"/>
      <c r="Q7" s="4"/>
      <c r="R7" s="4">
        <f>396.33+20022.08</f>
        <v>20418.410000000003</v>
      </c>
      <c r="S7" t="s">
        <v>67</v>
      </c>
    </row>
    <row r="8" spans="1:19" x14ac:dyDescent="0.2">
      <c r="A8" s="12" t="s">
        <v>7</v>
      </c>
      <c r="B8" s="1" t="s">
        <v>5</v>
      </c>
      <c r="C8" s="1" t="s">
        <v>10</v>
      </c>
      <c r="D8" s="13">
        <v>-0.06</v>
      </c>
      <c r="F8" s="20">
        <f>DSUM(Data,4,G7:H8)</f>
        <v>0.01</v>
      </c>
      <c r="G8" s="29" t="str">
        <f>"01*"</f>
        <v>01*</v>
      </c>
      <c r="H8" s="30" t="s">
        <v>7</v>
      </c>
      <c r="I8" s="29" t="str">
        <f>"02*"</f>
        <v>02*</v>
      </c>
      <c r="J8" s="20">
        <f>DSUM(Data,4,H7:I8)</f>
        <v>-0.4</v>
      </c>
      <c r="K8" s="28"/>
      <c r="M8" t="s">
        <v>61</v>
      </c>
      <c r="N8" s="4">
        <v>24542.94</v>
      </c>
      <c r="O8" s="4"/>
      <c r="P8" s="4"/>
      <c r="Q8" s="4"/>
      <c r="R8" s="4">
        <f>7564+16978.94</f>
        <v>24542.94</v>
      </c>
    </row>
    <row r="9" spans="1:19" x14ac:dyDescent="0.2">
      <c r="A9" s="14" t="s">
        <v>7</v>
      </c>
      <c r="B9" s="15" t="s">
        <v>5</v>
      </c>
      <c r="C9" s="15" t="s">
        <v>11</v>
      </c>
      <c r="D9" s="16">
        <v>-0.19</v>
      </c>
      <c r="F9" s="20"/>
      <c r="G9" s="18" t="s">
        <v>2</v>
      </c>
      <c r="H9" s="18" t="s">
        <v>0</v>
      </c>
      <c r="I9" s="18" t="s">
        <v>2</v>
      </c>
      <c r="J9" s="19"/>
      <c r="K9" s="28"/>
      <c r="M9" t="s">
        <v>62</v>
      </c>
      <c r="N9" s="4">
        <v>710</v>
      </c>
      <c r="O9" s="4"/>
      <c r="P9" s="4"/>
      <c r="Q9" s="4"/>
      <c r="R9" s="4">
        <v>710</v>
      </c>
    </row>
    <row r="10" spans="1:19" x14ac:dyDescent="0.2">
      <c r="A10" s="7" t="s">
        <v>12</v>
      </c>
      <c r="B10" s="7" t="s">
        <v>5</v>
      </c>
      <c r="C10" s="7" t="s">
        <v>13</v>
      </c>
      <c r="D10" s="8">
        <v>71935.789999999994</v>
      </c>
      <c r="F10" s="44">
        <f>DSUM(Data,4,G9:H10)</f>
        <v>76338.739999999991</v>
      </c>
      <c r="G10" s="45" t="str">
        <f>"01*"</f>
        <v>01*</v>
      </c>
      <c r="H10" s="46" t="s">
        <v>12</v>
      </c>
      <c r="I10" s="45" t="str">
        <f>"02*"</f>
        <v>02*</v>
      </c>
      <c r="J10" s="47">
        <f>DSUM(Data,4,H9:I10)</f>
        <v>23085.559999999994</v>
      </c>
      <c r="K10" s="38">
        <f>J10/F10</f>
        <v>0.30240949745830226</v>
      </c>
      <c r="N10" s="34">
        <f>SUM(N4:N9)</f>
        <v>1131398.5399999998</v>
      </c>
      <c r="O10" s="34">
        <f>SUM(O4:O9)</f>
        <v>411044.83</v>
      </c>
      <c r="P10" s="34">
        <f>SUM(P4:P9)</f>
        <v>144185.38</v>
      </c>
      <c r="Q10" s="34">
        <f>SUM(Q4:Q9)</f>
        <v>343314.54</v>
      </c>
      <c r="R10" s="34">
        <f>SUM(R4:R9)</f>
        <v>232853.79</v>
      </c>
    </row>
    <row r="11" spans="1:19" x14ac:dyDescent="0.2">
      <c r="A11" s="1" t="s">
        <v>12</v>
      </c>
      <c r="B11" s="1" t="s">
        <v>5</v>
      </c>
      <c r="C11" s="1" t="s">
        <v>8</v>
      </c>
      <c r="D11" s="2">
        <v>1438.69</v>
      </c>
      <c r="F11" s="25"/>
      <c r="G11" s="18" t="s">
        <v>2</v>
      </c>
      <c r="H11" s="18" t="s">
        <v>0</v>
      </c>
      <c r="I11" s="18" t="s">
        <v>2</v>
      </c>
      <c r="J11" s="19"/>
      <c r="K11" s="39"/>
      <c r="O11" t="s">
        <v>69</v>
      </c>
      <c r="P11" t="s">
        <v>69</v>
      </c>
      <c r="Q11" t="s">
        <v>65</v>
      </c>
    </row>
    <row r="12" spans="1:19" x14ac:dyDescent="0.2">
      <c r="A12" s="1" t="s">
        <v>12</v>
      </c>
      <c r="B12" s="1" t="s">
        <v>5</v>
      </c>
      <c r="C12" s="1" t="s">
        <v>14</v>
      </c>
      <c r="D12" s="2">
        <v>2964.26</v>
      </c>
      <c r="F12" s="25">
        <f>DSUM(Data,4,G11:H12)</f>
        <v>450224.24999999994</v>
      </c>
      <c r="G12" s="29" t="str">
        <f>"01*"</f>
        <v>01*</v>
      </c>
      <c r="H12" s="30" t="s">
        <v>17</v>
      </c>
      <c r="I12" s="29" t="str">
        <f>"02*"</f>
        <v>02*</v>
      </c>
      <c r="J12" s="20">
        <f>DSUM(Data,4,H11:I12)</f>
        <v>145626.81000000003</v>
      </c>
      <c r="K12" s="39">
        <f>J12/F12</f>
        <v>0.32345394545051726</v>
      </c>
    </row>
    <row r="13" spans="1:19" x14ac:dyDescent="0.2">
      <c r="A13" s="1" t="s">
        <v>12</v>
      </c>
      <c r="B13" s="1" t="s">
        <v>5</v>
      </c>
      <c r="C13" s="1" t="s">
        <v>9</v>
      </c>
      <c r="D13" s="2">
        <v>5258.85</v>
      </c>
      <c r="F13" s="25"/>
      <c r="G13" s="18" t="s">
        <v>2</v>
      </c>
      <c r="H13" s="18" t="s">
        <v>0</v>
      </c>
      <c r="I13" s="18" t="s">
        <v>2</v>
      </c>
      <c r="J13" s="19"/>
      <c r="K13" s="39"/>
    </row>
    <row r="14" spans="1:19" x14ac:dyDescent="0.2">
      <c r="A14" s="1" t="s">
        <v>12</v>
      </c>
      <c r="B14" s="1" t="s">
        <v>5</v>
      </c>
      <c r="C14" s="1" t="s">
        <v>6</v>
      </c>
      <c r="D14" s="2">
        <v>12576.93</v>
      </c>
      <c r="F14" s="25">
        <f>DSUM(Data,4,G13:H14)</f>
        <v>391549.67</v>
      </c>
      <c r="G14" s="29" t="str">
        <f>"01*"</f>
        <v>01*</v>
      </c>
      <c r="H14" s="30" t="s">
        <v>21</v>
      </c>
      <c r="I14" s="29" t="str">
        <f>"02*"</f>
        <v>02*</v>
      </c>
      <c r="J14" s="20">
        <f>DSUM(Data,4,H13:I14)</f>
        <v>121842.42</v>
      </c>
      <c r="K14" s="39">
        <f>J14/F14</f>
        <v>0.31117998388301543</v>
      </c>
    </row>
    <row r="15" spans="1:19" x14ac:dyDescent="0.2">
      <c r="A15" s="1" t="s">
        <v>12</v>
      </c>
      <c r="B15" s="1" t="s">
        <v>5</v>
      </c>
      <c r="C15" s="1" t="s">
        <v>10</v>
      </c>
      <c r="D15" s="2">
        <v>244.26</v>
      </c>
      <c r="F15" s="25"/>
      <c r="G15" s="18" t="s">
        <v>2</v>
      </c>
      <c r="H15" s="18" t="s">
        <v>0</v>
      </c>
      <c r="I15" s="18" t="s">
        <v>2</v>
      </c>
      <c r="J15" s="19"/>
      <c r="K15" s="39"/>
      <c r="M15" t="s">
        <v>70</v>
      </c>
    </row>
    <row r="16" spans="1:19" x14ac:dyDescent="0.2">
      <c r="A16" s="1" t="s">
        <v>12</v>
      </c>
      <c r="B16" s="1" t="s">
        <v>5</v>
      </c>
      <c r="C16" s="1" t="s">
        <v>15</v>
      </c>
      <c r="D16" s="2">
        <v>4676.71</v>
      </c>
      <c r="F16" s="25">
        <f>DSUM(Data,4,G15:H16)</f>
        <v>496750.31999999995</v>
      </c>
      <c r="G16" s="29" t="str">
        <f>"01*"</f>
        <v>01*</v>
      </c>
      <c r="H16" s="30" t="s">
        <v>26</v>
      </c>
      <c r="I16" s="29" t="str">
        <f>"02*"</f>
        <v>02*</v>
      </c>
      <c r="J16" s="20">
        <f>DSUM(Data,4,H15:I16)</f>
        <v>176920.71999999997</v>
      </c>
      <c r="K16" s="39">
        <f>J16/F16</f>
        <v>0.35615622753901799</v>
      </c>
      <c r="M16" s="31">
        <f>(F3-F6-F8-F45-F47)+(J3-J6-J8-J45-J47)</f>
        <v>4349752.67</v>
      </c>
    </row>
    <row r="17" spans="1:19" x14ac:dyDescent="0.2">
      <c r="A17" s="1" t="s">
        <v>12</v>
      </c>
      <c r="B17" s="1" t="s">
        <v>5</v>
      </c>
      <c r="C17" s="1" t="s">
        <v>16</v>
      </c>
      <c r="D17" s="2">
        <v>78.849999999999994</v>
      </c>
      <c r="F17" s="25"/>
      <c r="G17" s="18" t="s">
        <v>2</v>
      </c>
      <c r="H17" s="18" t="s">
        <v>0</v>
      </c>
      <c r="I17" s="18" t="s">
        <v>2</v>
      </c>
      <c r="J17" s="19"/>
      <c r="K17" s="39"/>
      <c r="M17" s="5" t="s">
        <v>71</v>
      </c>
    </row>
    <row r="18" spans="1:19" x14ac:dyDescent="0.2">
      <c r="A18" s="1" t="s">
        <v>12</v>
      </c>
      <c r="B18" s="1" t="s">
        <v>5</v>
      </c>
      <c r="C18" s="1" t="s">
        <v>11</v>
      </c>
      <c r="D18" s="2">
        <v>249.96</v>
      </c>
      <c r="F18" s="25">
        <f>DSUM(Data,4,G17:H18)</f>
        <v>0</v>
      </c>
      <c r="G18" s="29" t="str">
        <f>"01*"</f>
        <v>01*</v>
      </c>
      <c r="H18" s="30" t="s">
        <v>55</v>
      </c>
      <c r="I18" s="29" t="str">
        <f>"02*"</f>
        <v>02*</v>
      </c>
      <c r="J18" s="20">
        <f>DSUM(Data,4,H17:I18)</f>
        <v>0</v>
      </c>
      <c r="K18" s="39"/>
      <c r="M18" s="31">
        <f>R4/$N$10*$M$16</f>
        <v>1249.4886353220857</v>
      </c>
      <c r="N18" t="s">
        <v>57</v>
      </c>
      <c r="O18" t="s">
        <v>73</v>
      </c>
      <c r="P18" s="31">
        <f>M16*0.18</f>
        <v>782955.48060000001</v>
      </c>
      <c r="Q18" t="s">
        <v>77</v>
      </c>
    </row>
    <row r="19" spans="1:19" x14ac:dyDescent="0.2">
      <c r="A19" s="1" t="s">
        <v>17</v>
      </c>
      <c r="B19" s="1" t="s">
        <v>5</v>
      </c>
      <c r="C19" s="1" t="s">
        <v>13</v>
      </c>
      <c r="D19" s="2">
        <v>429582.47</v>
      </c>
      <c r="F19" s="25"/>
      <c r="G19" s="18" t="s">
        <v>2</v>
      </c>
      <c r="H19" s="18" t="s">
        <v>0</v>
      </c>
      <c r="I19" s="18" t="s">
        <v>2</v>
      </c>
      <c r="J19" s="19"/>
      <c r="K19" s="39"/>
      <c r="M19" s="31">
        <f>R5/$N$10*$M$16</f>
        <v>497.79627231231905</v>
      </c>
      <c r="N19" t="s">
        <v>58</v>
      </c>
      <c r="P19" s="48">
        <f>O10+P10</f>
        <v>555230.21</v>
      </c>
      <c r="Q19" t="s">
        <v>78</v>
      </c>
      <c r="S19" s="51" t="s">
        <v>80</v>
      </c>
    </row>
    <row r="20" spans="1:19" x14ac:dyDescent="0.2">
      <c r="A20" s="1" t="s">
        <v>17</v>
      </c>
      <c r="B20" s="1" t="s">
        <v>5</v>
      </c>
      <c r="C20" s="1" t="s">
        <v>18</v>
      </c>
      <c r="D20" s="2">
        <v>200</v>
      </c>
      <c r="F20" s="25">
        <f>DSUM(Data,4,G19:H20)</f>
        <v>364286.24000000005</v>
      </c>
      <c r="G20" s="29" t="str">
        <f>"01*"</f>
        <v>01*</v>
      </c>
      <c r="H20" s="30" t="s">
        <v>28</v>
      </c>
      <c r="I20" s="29" t="str">
        <f>"02*"</f>
        <v>02*</v>
      </c>
      <c r="J20" s="20">
        <f>DSUM(Data,4,H19:I20)</f>
        <v>135852.28</v>
      </c>
      <c r="K20" s="39">
        <f>J20/F20</f>
        <v>0.37292728926571583</v>
      </c>
      <c r="M20" s="31">
        <f>R8/$N$10*$M$16</f>
        <v>94357.306484282555</v>
      </c>
      <c r="N20" t="s">
        <v>61</v>
      </c>
      <c r="P20" s="50">
        <f>SUM(P18:P19)</f>
        <v>1338185.6905999999</v>
      </c>
      <c r="Q20" t="s">
        <v>76</v>
      </c>
    </row>
    <row r="21" spans="1:19" x14ac:dyDescent="0.2">
      <c r="A21" s="1" t="s">
        <v>17</v>
      </c>
      <c r="B21" s="1" t="s">
        <v>5</v>
      </c>
      <c r="C21" s="1" t="s">
        <v>19</v>
      </c>
      <c r="D21" s="2">
        <v>753.64</v>
      </c>
      <c r="F21" s="25"/>
      <c r="G21" s="18" t="s">
        <v>2</v>
      </c>
      <c r="H21" s="18" t="s">
        <v>0</v>
      </c>
      <c r="I21" s="18" t="s">
        <v>2</v>
      </c>
      <c r="J21" s="19"/>
      <c r="K21" s="39"/>
      <c r="M21" s="48">
        <f>R9/$N$10*$M$16</f>
        <v>2729.6520956267104</v>
      </c>
      <c r="N21" t="s">
        <v>62</v>
      </c>
    </row>
    <row r="22" spans="1:19" x14ac:dyDescent="0.2">
      <c r="A22" s="1" t="s">
        <v>17</v>
      </c>
      <c r="B22" s="1" t="s">
        <v>5</v>
      </c>
      <c r="C22" s="1" t="s">
        <v>8</v>
      </c>
      <c r="D22" s="2">
        <v>8587.17</v>
      </c>
      <c r="F22" s="25">
        <f>DSUM(Data,4,G21:H22)</f>
        <v>22838.5</v>
      </c>
      <c r="G22" s="29" t="str">
        <f>"01*"</f>
        <v>01*</v>
      </c>
      <c r="H22" s="30" t="s">
        <v>33</v>
      </c>
      <c r="I22" s="29" t="str">
        <f>"02*"</f>
        <v>02*</v>
      </c>
      <c r="J22" s="20">
        <f>DSUM(Data,4,H21:I22)</f>
        <v>7874.94</v>
      </c>
      <c r="K22" s="39">
        <f>J22/F22</f>
        <v>0.34480986054250495</v>
      </c>
      <c r="M22" s="31">
        <f>SUM(M18:M21)</f>
        <v>98834.243487543659</v>
      </c>
      <c r="N22" t="s">
        <v>74</v>
      </c>
      <c r="P22" s="50">
        <f>SUM(M16*0.82+F45+F47+J45+J47)</f>
        <v>4135764.4093999998</v>
      </c>
      <c r="Q22" s="49" t="s">
        <v>81</v>
      </c>
    </row>
    <row r="23" spans="1:19" x14ac:dyDescent="0.2">
      <c r="A23" s="1" t="s">
        <v>17</v>
      </c>
      <c r="B23" s="1" t="s">
        <v>5</v>
      </c>
      <c r="C23" s="1" t="s">
        <v>20</v>
      </c>
      <c r="D23" s="2">
        <v>11038.47</v>
      </c>
      <c r="F23" s="25"/>
      <c r="G23" s="18" t="s">
        <v>2</v>
      </c>
      <c r="H23" s="18" t="s">
        <v>0</v>
      </c>
      <c r="I23" s="18" t="s">
        <v>2</v>
      </c>
      <c r="J23" s="19"/>
      <c r="K23" s="39"/>
      <c r="M23" s="48">
        <f>O5+P5</f>
        <v>555230.21</v>
      </c>
      <c r="N23" t="s">
        <v>75</v>
      </c>
    </row>
    <row r="24" spans="1:19" x14ac:dyDescent="0.2">
      <c r="A24" s="1" t="s">
        <v>17</v>
      </c>
      <c r="B24" s="1" t="s">
        <v>5</v>
      </c>
      <c r="C24" s="1" t="s">
        <v>14</v>
      </c>
      <c r="D24" s="2">
        <v>62.5</v>
      </c>
      <c r="F24" s="25">
        <f>DSUM(Data,4,G23:H24)</f>
        <v>111770.78</v>
      </c>
      <c r="G24" s="29" t="str">
        <f>"01*"</f>
        <v>01*</v>
      </c>
      <c r="H24" s="30" t="s">
        <v>34</v>
      </c>
      <c r="I24" s="29" t="str">
        <f>"02*"</f>
        <v>02*</v>
      </c>
      <c r="J24" s="20">
        <f>DSUM(Data,4,H23:I24)</f>
        <v>73819.64</v>
      </c>
      <c r="K24" s="39">
        <f>J24/F24</f>
        <v>0.66045562176447192</v>
      </c>
      <c r="M24" s="31">
        <f>M22+M23</f>
        <v>654064.45348754362</v>
      </c>
      <c r="N24" t="s">
        <v>76</v>
      </c>
    </row>
    <row r="25" spans="1:19" x14ac:dyDescent="0.2">
      <c r="A25" s="1" t="s">
        <v>17</v>
      </c>
      <c r="B25" s="1" t="s">
        <v>5</v>
      </c>
      <c r="C25" s="1" t="s">
        <v>9</v>
      </c>
      <c r="D25" s="2">
        <v>33437.94</v>
      </c>
      <c r="F25" s="25"/>
      <c r="G25" s="18" t="s">
        <v>2</v>
      </c>
      <c r="H25" s="18" t="s">
        <v>0</v>
      </c>
      <c r="I25" s="18" t="s">
        <v>2</v>
      </c>
      <c r="J25" s="19"/>
      <c r="K25" s="39"/>
    </row>
    <row r="26" spans="1:19" x14ac:dyDescent="0.2">
      <c r="A26" s="1" t="s">
        <v>17</v>
      </c>
      <c r="B26" s="1" t="s">
        <v>5</v>
      </c>
      <c r="C26" s="1" t="s">
        <v>6</v>
      </c>
      <c r="D26" s="2">
        <v>73480.77</v>
      </c>
      <c r="F26" s="25">
        <f>DSUM(Data,4,G25:H26)</f>
        <v>597.87</v>
      </c>
      <c r="G26" s="29" t="str">
        <f>"01*"</f>
        <v>01*</v>
      </c>
      <c r="H26" s="30" t="s">
        <v>35</v>
      </c>
      <c r="I26" s="29" t="str">
        <f>"02*"</f>
        <v>02*</v>
      </c>
      <c r="J26" s="20">
        <f>DSUM(Data,4,H25:I26)</f>
        <v>219.51</v>
      </c>
      <c r="K26" s="39">
        <f>J26/F26</f>
        <v>0.36715339455065482</v>
      </c>
      <c r="N26" t="s">
        <v>63</v>
      </c>
    </row>
    <row r="27" spans="1:19" x14ac:dyDescent="0.2">
      <c r="A27" s="1" t="s">
        <v>17</v>
      </c>
      <c r="B27" s="1" t="s">
        <v>5</v>
      </c>
      <c r="C27" s="1" t="s">
        <v>10</v>
      </c>
      <c r="D27" s="2">
        <v>1464.48</v>
      </c>
      <c r="F27" s="25"/>
      <c r="G27" s="18" t="s">
        <v>2</v>
      </c>
      <c r="H27" s="18" t="s">
        <v>0</v>
      </c>
      <c r="I27" s="18" t="s">
        <v>2</v>
      </c>
      <c r="J27" s="19"/>
      <c r="K27" s="39"/>
      <c r="M27" s="31">
        <f>R4</f>
        <v>325</v>
      </c>
      <c r="N27" t="s">
        <v>57</v>
      </c>
    </row>
    <row r="28" spans="1:19" x14ac:dyDescent="0.2">
      <c r="A28" s="1" t="s">
        <v>17</v>
      </c>
      <c r="B28" s="1" t="s">
        <v>5</v>
      </c>
      <c r="C28" s="1" t="s">
        <v>15</v>
      </c>
      <c r="D28" s="2">
        <v>35041.58</v>
      </c>
      <c r="F28" s="25">
        <f>DSUM(Data,4,G27:H28)</f>
        <v>6575.3799999999992</v>
      </c>
      <c r="G28" s="29" t="str">
        <f>"01*"</f>
        <v>01*</v>
      </c>
      <c r="H28" s="30" t="s">
        <v>36</v>
      </c>
      <c r="I28" s="29" t="str">
        <f>"02*"</f>
        <v>02*</v>
      </c>
      <c r="J28" s="20">
        <f>DSUM(Data,4,H27:I28)</f>
        <v>2117.34</v>
      </c>
      <c r="K28" s="39">
        <f>J28/F28</f>
        <v>0.32201028685794592</v>
      </c>
      <c r="M28" s="31">
        <f>N5-O5-P5</f>
        <v>343444.01999999996</v>
      </c>
      <c r="N28" t="s">
        <v>58</v>
      </c>
    </row>
    <row r="29" spans="1:19" x14ac:dyDescent="0.2">
      <c r="A29" s="1" t="s">
        <v>17</v>
      </c>
      <c r="B29" s="1" t="s">
        <v>5</v>
      </c>
      <c r="C29" s="1" t="s">
        <v>16</v>
      </c>
      <c r="D29" s="2">
        <v>410.73</v>
      </c>
      <c r="F29" s="25"/>
      <c r="G29" s="18" t="s">
        <v>2</v>
      </c>
      <c r="H29" s="18" t="s">
        <v>0</v>
      </c>
      <c r="I29" s="18" t="s">
        <v>2</v>
      </c>
      <c r="J29" s="19"/>
      <c r="K29" s="39"/>
      <c r="M29" s="31">
        <f>R6</f>
        <v>186727.96</v>
      </c>
      <c r="N29" t="s">
        <v>59</v>
      </c>
    </row>
    <row r="30" spans="1:19" x14ac:dyDescent="0.2">
      <c r="A30" s="1" t="s">
        <v>17</v>
      </c>
      <c r="B30" s="1" t="s">
        <v>5</v>
      </c>
      <c r="C30" s="1" t="s">
        <v>11</v>
      </c>
      <c r="D30" s="2">
        <v>1791.31</v>
      </c>
      <c r="F30" s="25">
        <f>DSUM(Data,4,G29:H30)</f>
        <v>22473.809999999998</v>
      </c>
      <c r="G30" s="29" t="str">
        <f>"01*"</f>
        <v>01*</v>
      </c>
      <c r="H30" s="30" t="s">
        <v>37</v>
      </c>
      <c r="I30" s="29" t="str">
        <f>"02*"</f>
        <v>02*</v>
      </c>
      <c r="J30" s="20">
        <f>DSUM(Data,4,H29:I30)</f>
        <v>7169.39</v>
      </c>
      <c r="K30" s="39">
        <f>J30/F30</f>
        <v>0.31901088422479329</v>
      </c>
      <c r="M30" s="31">
        <f>R7</f>
        <v>20418.410000000003</v>
      </c>
      <c r="N30" t="s">
        <v>60</v>
      </c>
    </row>
    <row r="31" spans="1:19" x14ac:dyDescent="0.2">
      <c r="A31" s="1" t="s">
        <v>21</v>
      </c>
      <c r="B31" s="1" t="s">
        <v>5</v>
      </c>
      <c r="C31" s="1" t="s">
        <v>13</v>
      </c>
      <c r="D31" s="2">
        <v>356755.31</v>
      </c>
      <c r="F31" s="25"/>
      <c r="G31" s="18" t="s">
        <v>2</v>
      </c>
      <c r="H31" s="18" t="s">
        <v>0</v>
      </c>
      <c r="I31" s="18" t="s">
        <v>2</v>
      </c>
      <c r="J31" s="19"/>
      <c r="K31" s="39"/>
      <c r="M31" s="31">
        <f>R8</f>
        <v>24542.94</v>
      </c>
      <c r="N31" t="s">
        <v>61</v>
      </c>
    </row>
    <row r="32" spans="1:19" x14ac:dyDescent="0.2">
      <c r="A32" s="1" t="s">
        <v>21</v>
      </c>
      <c r="B32" s="1" t="s">
        <v>5</v>
      </c>
      <c r="C32" s="1" t="s">
        <v>18</v>
      </c>
      <c r="D32" s="2">
        <v>22832.16</v>
      </c>
      <c r="F32" s="25">
        <f>DSUM(Data,4,G31:H32)</f>
        <v>552875.96</v>
      </c>
      <c r="G32" s="29" t="str">
        <f>"01*"</f>
        <v>01*</v>
      </c>
      <c r="H32" s="30" t="s">
        <v>38</v>
      </c>
      <c r="I32" s="29" t="str">
        <f>"02*"</f>
        <v>02*</v>
      </c>
      <c r="J32" s="20">
        <f>DSUM(Data,4,H31:I32)</f>
        <v>177998.90000000002</v>
      </c>
      <c r="K32" s="39">
        <f>J32/F32</f>
        <v>0.32195087664871525</v>
      </c>
      <c r="M32" s="31">
        <f>R9</f>
        <v>710</v>
      </c>
      <c r="N32" t="s">
        <v>62</v>
      </c>
    </row>
    <row r="33" spans="1:14" x14ac:dyDescent="0.2">
      <c r="A33" s="1" t="s">
        <v>21</v>
      </c>
      <c r="B33" s="1" t="s">
        <v>5</v>
      </c>
      <c r="C33" s="1" t="s">
        <v>22</v>
      </c>
      <c r="D33" s="2">
        <v>218.4</v>
      </c>
      <c r="F33" s="24"/>
      <c r="G33" s="18" t="s">
        <v>2</v>
      </c>
      <c r="H33" s="18" t="s">
        <v>0</v>
      </c>
      <c r="I33" s="18" t="s">
        <v>2</v>
      </c>
      <c r="K33" s="39"/>
      <c r="M33" s="34">
        <f>SUM(M24:M32)</f>
        <v>1230232.7834875435</v>
      </c>
      <c r="N33" t="s">
        <v>72</v>
      </c>
    </row>
    <row r="34" spans="1:14" x14ac:dyDescent="0.2">
      <c r="A34" s="1" t="s">
        <v>21</v>
      </c>
      <c r="B34" s="1" t="s">
        <v>5</v>
      </c>
      <c r="C34" s="1" t="s">
        <v>19</v>
      </c>
      <c r="D34" s="2">
        <v>99.92</v>
      </c>
      <c r="F34" s="25">
        <f>DSUM(Data,4,G33:H34)</f>
        <v>328066.31000000006</v>
      </c>
      <c r="G34" s="29" t="str">
        <f>"01*"</f>
        <v>01*</v>
      </c>
      <c r="H34" s="30" t="s">
        <v>39</v>
      </c>
      <c r="I34" s="29" t="str">
        <f>"02*"</f>
        <v>02*</v>
      </c>
      <c r="J34" s="20">
        <f>DSUM(Data,4,H33:I34)</f>
        <v>111920.95999999999</v>
      </c>
      <c r="K34" s="39">
        <f>J34/F34</f>
        <v>0.34115346985796857</v>
      </c>
    </row>
    <row r="35" spans="1:14" x14ac:dyDescent="0.2">
      <c r="A35" s="1" t="s">
        <v>21</v>
      </c>
      <c r="B35" s="1" t="s">
        <v>5</v>
      </c>
      <c r="C35" s="1" t="s">
        <v>8</v>
      </c>
      <c r="D35" s="2">
        <v>6211.63</v>
      </c>
      <c r="F35" s="24"/>
      <c r="G35" s="18" t="s">
        <v>2</v>
      </c>
      <c r="H35" s="18" t="s">
        <v>0</v>
      </c>
      <c r="I35" s="18" t="s">
        <v>2</v>
      </c>
      <c r="K35" s="39"/>
    </row>
    <row r="36" spans="1:14" x14ac:dyDescent="0.2">
      <c r="A36" s="1" t="s">
        <v>21</v>
      </c>
      <c r="B36" s="1" t="s">
        <v>5</v>
      </c>
      <c r="C36" s="1" t="s">
        <v>20</v>
      </c>
      <c r="D36" s="2">
        <v>5270.75</v>
      </c>
      <c r="F36" s="25">
        <f>DSUM(Data,4,G35:H36)</f>
        <v>7318.4800000000014</v>
      </c>
      <c r="G36" s="29" t="str">
        <f>"01*"</f>
        <v>01*</v>
      </c>
      <c r="H36" s="30" t="s">
        <v>40</v>
      </c>
      <c r="I36" s="29" t="str">
        <f>"02*"</f>
        <v>02*</v>
      </c>
      <c r="J36" s="20">
        <f>DSUM(Data,4,H35:I36)</f>
        <v>2614.58</v>
      </c>
      <c r="K36" s="39">
        <f>J36/F36</f>
        <v>0.3572572446737573</v>
      </c>
    </row>
    <row r="37" spans="1:14" x14ac:dyDescent="0.2">
      <c r="A37" s="1" t="s">
        <v>21</v>
      </c>
      <c r="B37" s="1" t="s">
        <v>5</v>
      </c>
      <c r="C37" s="1" t="s">
        <v>23</v>
      </c>
      <c r="D37" s="2">
        <v>161.5</v>
      </c>
      <c r="F37" s="24"/>
      <c r="G37" s="18" t="s">
        <v>2</v>
      </c>
      <c r="H37" s="18" t="s">
        <v>0</v>
      </c>
      <c r="I37" s="18" t="s">
        <v>2</v>
      </c>
      <c r="K37" s="39"/>
    </row>
    <row r="38" spans="1:14" x14ac:dyDescent="0.2">
      <c r="A38" s="1" t="s">
        <v>21</v>
      </c>
      <c r="B38" s="1" t="s">
        <v>5</v>
      </c>
      <c r="C38" s="1" t="s">
        <v>9</v>
      </c>
      <c r="D38" s="2">
        <v>25689.78</v>
      </c>
      <c r="F38" s="25">
        <f>DSUM(Data,4,G37:H38)</f>
        <v>129173.45999999999</v>
      </c>
      <c r="G38" s="29" t="str">
        <f>"01*"</f>
        <v>01*</v>
      </c>
      <c r="H38" s="30" t="s">
        <v>41</v>
      </c>
      <c r="I38" s="29" t="str">
        <f>"02*"</f>
        <v>02*</v>
      </c>
      <c r="J38" s="20">
        <f>DSUM(Data,4,H37:I38)</f>
        <v>42728.63</v>
      </c>
      <c r="K38" s="39">
        <f>J38/F38</f>
        <v>0.33078489962256952</v>
      </c>
    </row>
    <row r="39" spans="1:14" x14ac:dyDescent="0.2">
      <c r="A39" s="1" t="s">
        <v>21</v>
      </c>
      <c r="B39" s="1" t="s">
        <v>5</v>
      </c>
      <c r="C39" s="1" t="s">
        <v>6</v>
      </c>
      <c r="D39" s="2">
        <v>52583.13</v>
      </c>
      <c r="F39" s="24"/>
      <c r="G39" s="18" t="s">
        <v>2</v>
      </c>
      <c r="H39" s="18" t="s">
        <v>0</v>
      </c>
      <c r="I39" s="18" t="s">
        <v>2</v>
      </c>
      <c r="K39" s="39"/>
    </row>
    <row r="40" spans="1:14" x14ac:dyDescent="0.2">
      <c r="A40" s="1" t="s">
        <v>21</v>
      </c>
      <c r="B40" s="1" t="s">
        <v>5</v>
      </c>
      <c r="C40" s="1" t="s">
        <v>10</v>
      </c>
      <c r="D40" s="2">
        <v>1107.25</v>
      </c>
      <c r="F40" s="25">
        <f>DSUM(Data,4,G39:H40)</f>
        <v>276.91000000000003</v>
      </c>
      <c r="G40" s="29" t="str">
        <f>"01*"</f>
        <v>01*</v>
      </c>
      <c r="H40" s="30" t="s">
        <v>42</v>
      </c>
      <c r="I40" s="29" t="str">
        <f>"02*"</f>
        <v>02*</v>
      </c>
      <c r="J40" s="20">
        <f>DSUM(Data,4,H39:I40)</f>
        <v>84.51</v>
      </c>
      <c r="K40" s="39">
        <f>J40/F40</f>
        <v>0.30518941172222019</v>
      </c>
    </row>
    <row r="41" spans="1:14" x14ac:dyDescent="0.2">
      <c r="A41" s="1" t="s">
        <v>21</v>
      </c>
      <c r="B41" s="1" t="s">
        <v>5</v>
      </c>
      <c r="C41" s="1" t="s">
        <v>15</v>
      </c>
      <c r="D41" s="2">
        <v>31894.52</v>
      </c>
      <c r="F41" s="24"/>
      <c r="G41" s="18" t="s">
        <v>2</v>
      </c>
      <c r="H41" s="18" t="s">
        <v>0</v>
      </c>
      <c r="I41" s="18" t="s">
        <v>2</v>
      </c>
      <c r="K41" s="39"/>
    </row>
    <row r="42" spans="1:14" x14ac:dyDescent="0.2">
      <c r="A42" s="1" t="s">
        <v>21</v>
      </c>
      <c r="B42" s="1" t="s">
        <v>5</v>
      </c>
      <c r="C42" s="1" t="s">
        <v>16</v>
      </c>
      <c r="D42" s="2">
        <v>255.23</v>
      </c>
      <c r="F42" s="26">
        <f>DSUM(Data,4,G41:H42)</f>
        <v>3188.84</v>
      </c>
      <c r="G42" s="40" t="str">
        <f>"01*"</f>
        <v>01*</v>
      </c>
      <c r="H42" s="41" t="s">
        <v>43</v>
      </c>
      <c r="I42" s="40" t="str">
        <f>"02*"</f>
        <v>02*</v>
      </c>
      <c r="J42" s="42">
        <f>DSUM(Data,4,H41:I42)</f>
        <v>1059.72</v>
      </c>
      <c r="K42" s="43">
        <f>J42/F42</f>
        <v>0.33232147113056787</v>
      </c>
    </row>
    <row r="43" spans="1:14" x14ac:dyDescent="0.2">
      <c r="A43" s="1" t="s">
        <v>21</v>
      </c>
      <c r="B43" s="1" t="s">
        <v>5</v>
      </c>
      <c r="C43" s="1" t="s">
        <v>11</v>
      </c>
      <c r="D43" s="2">
        <v>1430.51</v>
      </c>
      <c r="F43" s="17"/>
      <c r="G43" s="18"/>
      <c r="H43" s="18"/>
      <c r="I43" s="18"/>
      <c r="K43" s="28"/>
    </row>
    <row r="44" spans="1:14" x14ac:dyDescent="0.2">
      <c r="A44" s="1" t="s">
        <v>21</v>
      </c>
      <c r="B44" s="1" t="s">
        <v>5</v>
      </c>
      <c r="C44" s="1" t="s">
        <v>24</v>
      </c>
      <c r="D44" s="2">
        <v>1952</v>
      </c>
      <c r="F44" s="17"/>
      <c r="G44" s="18" t="s">
        <v>2</v>
      </c>
      <c r="H44" s="18" t="s">
        <v>0</v>
      </c>
      <c r="I44" s="18" t="s">
        <v>2</v>
      </c>
      <c r="K44" s="28"/>
    </row>
    <row r="45" spans="1:14" x14ac:dyDescent="0.2">
      <c r="A45" s="1" t="s">
        <v>21</v>
      </c>
      <c r="B45" s="1" t="s">
        <v>5</v>
      </c>
      <c r="C45" s="1" t="s">
        <v>25</v>
      </c>
      <c r="D45" s="2">
        <v>6930</v>
      </c>
      <c r="F45" s="52">
        <f>DSUM(Data,4,G44:H45)</f>
        <v>266874.76999999996</v>
      </c>
      <c r="G45" s="29" t="str">
        <f>"01*"</f>
        <v>01*</v>
      </c>
      <c r="H45" s="30" t="s">
        <v>44</v>
      </c>
      <c r="I45" s="29" t="str">
        <f>"02*"</f>
        <v>02*</v>
      </c>
      <c r="J45" s="52">
        <f>DSUM(Data,4,H44:I45)</f>
        <v>108179.74</v>
      </c>
      <c r="K45" s="28">
        <f>J45/F45</f>
        <v>0.4053576889265329</v>
      </c>
      <c r="L45" s="53" t="s">
        <v>79</v>
      </c>
    </row>
    <row r="46" spans="1:14" x14ac:dyDescent="0.2">
      <c r="A46" s="1" t="s">
        <v>26</v>
      </c>
      <c r="B46" s="1" t="s">
        <v>5</v>
      </c>
      <c r="C46" s="1" t="s">
        <v>13</v>
      </c>
      <c r="D46" s="2">
        <v>452306.59</v>
      </c>
      <c r="F46" s="17"/>
      <c r="G46" s="18" t="s">
        <v>2</v>
      </c>
      <c r="H46" s="18" t="s">
        <v>0</v>
      </c>
      <c r="I46" s="18" t="s">
        <v>2</v>
      </c>
      <c r="K46" s="28"/>
    </row>
    <row r="47" spans="1:14" x14ac:dyDescent="0.2">
      <c r="A47" s="1" t="s">
        <v>26</v>
      </c>
      <c r="B47" s="1" t="s">
        <v>5</v>
      </c>
      <c r="C47" s="1" t="s">
        <v>22</v>
      </c>
      <c r="D47" s="2">
        <v>31.85</v>
      </c>
      <c r="F47" s="52">
        <f>DSUM(Data,4,G46:H47)</f>
        <v>149645.56</v>
      </c>
      <c r="G47" s="29" t="str">
        <f>"01*"</f>
        <v>01*</v>
      </c>
      <c r="H47" s="30" t="s">
        <v>47</v>
      </c>
      <c r="I47" s="29" t="str">
        <f>"02*"</f>
        <v>02*</v>
      </c>
      <c r="J47" s="52">
        <f>DSUM(Data,4,H46:I47)</f>
        <v>44267.149999999994</v>
      </c>
      <c r="K47" s="28">
        <f>J47/F47</f>
        <v>0.29581332048876019</v>
      </c>
      <c r="L47" s="53" t="s">
        <v>79</v>
      </c>
    </row>
    <row r="48" spans="1:14" x14ac:dyDescent="0.2">
      <c r="A48" s="1" t="s">
        <v>26</v>
      </c>
      <c r="B48" s="1" t="s">
        <v>5</v>
      </c>
      <c r="C48" s="1" t="s">
        <v>19</v>
      </c>
      <c r="D48" s="2">
        <v>2198.6999999999998</v>
      </c>
      <c r="F48" s="35"/>
      <c r="G48" s="36" t="s">
        <v>2</v>
      </c>
      <c r="H48" s="36" t="s">
        <v>0</v>
      </c>
      <c r="I48" s="36" t="s">
        <v>2</v>
      </c>
      <c r="J48" s="37"/>
      <c r="K48" s="38"/>
    </row>
    <row r="49" spans="1:11" x14ac:dyDescent="0.2">
      <c r="A49" s="1" t="s">
        <v>26</v>
      </c>
      <c r="B49" s="1" t="s">
        <v>5</v>
      </c>
      <c r="C49" s="1" t="s">
        <v>8</v>
      </c>
      <c r="D49" s="2">
        <v>9019.31</v>
      </c>
      <c r="F49" s="25">
        <f>DSUM(Data,4,G48:H49)</f>
        <v>193103.85</v>
      </c>
      <c r="G49" s="29" t="str">
        <f>"01*"</f>
        <v>01*</v>
      </c>
      <c r="H49" s="30" t="s">
        <v>50</v>
      </c>
      <c r="I49" s="29" t="str">
        <f>"02*"</f>
        <v>02*</v>
      </c>
      <c r="J49" s="20">
        <f>DSUM(Data,4,H48:I49)</f>
        <v>73179.899999999994</v>
      </c>
      <c r="K49" s="39">
        <f>J49/F49</f>
        <v>0.37896655089994319</v>
      </c>
    </row>
    <row r="50" spans="1:11" x14ac:dyDescent="0.2">
      <c r="A50" s="1" t="s">
        <v>26</v>
      </c>
      <c r="B50" s="1" t="s">
        <v>5</v>
      </c>
      <c r="C50" s="1" t="s">
        <v>20</v>
      </c>
      <c r="D50" s="2">
        <v>33125.910000000003</v>
      </c>
      <c r="F50" s="24"/>
      <c r="G50" s="18" t="s">
        <v>2</v>
      </c>
      <c r="H50" s="18" t="s">
        <v>0</v>
      </c>
      <c r="I50" s="18" t="s">
        <v>2</v>
      </c>
      <c r="K50" s="39"/>
    </row>
    <row r="51" spans="1:11" x14ac:dyDescent="0.2">
      <c r="A51" s="1" t="s">
        <v>26</v>
      </c>
      <c r="B51" s="1" t="s">
        <v>5</v>
      </c>
      <c r="C51" s="1" t="s">
        <v>23</v>
      </c>
      <c r="D51" s="2">
        <v>68</v>
      </c>
      <c r="F51" s="26">
        <f>DSUM(Data,4,G50:H51)</f>
        <v>69586</v>
      </c>
      <c r="G51" s="40" t="str">
        <f>"01*"</f>
        <v>01*</v>
      </c>
      <c r="H51" s="41" t="s">
        <v>51</v>
      </c>
      <c r="I51" s="40" t="str">
        <f>"02*"</f>
        <v>02*</v>
      </c>
      <c r="J51" s="42">
        <f>DSUM(Data,4,H50:I51)</f>
        <v>18641.490000000002</v>
      </c>
      <c r="K51" s="43">
        <f>J51/F51</f>
        <v>0.26789138619837327</v>
      </c>
    </row>
    <row r="52" spans="1:11" x14ac:dyDescent="0.2">
      <c r="A52" s="1" t="s">
        <v>26</v>
      </c>
      <c r="B52" s="1" t="s">
        <v>5</v>
      </c>
      <c r="C52" s="1" t="s">
        <v>14</v>
      </c>
      <c r="D52" s="2">
        <v>-0.01</v>
      </c>
      <c r="K52" s="28"/>
    </row>
    <row r="53" spans="1:11" x14ac:dyDescent="0.2">
      <c r="A53" s="1" t="s">
        <v>26</v>
      </c>
      <c r="B53" s="1" t="s">
        <v>5</v>
      </c>
      <c r="C53" s="1" t="s">
        <v>9</v>
      </c>
      <c r="D53" s="2">
        <v>35380.9</v>
      </c>
      <c r="F53" s="17"/>
      <c r="G53" s="18" t="s">
        <v>2</v>
      </c>
      <c r="H53" s="18" t="s">
        <v>0</v>
      </c>
      <c r="I53" s="18" t="s">
        <v>2</v>
      </c>
      <c r="K53" s="28"/>
    </row>
    <row r="54" spans="1:11" x14ac:dyDescent="0.2">
      <c r="A54" s="1" t="s">
        <v>26</v>
      </c>
      <c r="B54" s="1" t="s">
        <v>5</v>
      </c>
      <c r="C54" s="1" t="s">
        <v>6</v>
      </c>
      <c r="D54" s="2">
        <v>81795.94</v>
      </c>
      <c r="F54" s="27">
        <f>DSUM(Data,4,G53:H54)</f>
        <v>3643515.709999999</v>
      </c>
      <c r="G54" s="29" t="str">
        <f>"01*"</f>
        <v>01*</v>
      </c>
      <c r="H54" s="30"/>
      <c r="I54" s="29" t="str">
        <f>"02*"</f>
        <v>02*</v>
      </c>
      <c r="J54" s="27">
        <f>DSUM(Data,4,H53:I54)</f>
        <v>1273498.4800000004</v>
      </c>
      <c r="K54" s="28">
        <f>J54/F54</f>
        <v>0.34952462988007832</v>
      </c>
    </row>
    <row r="55" spans="1:11" x14ac:dyDescent="0.2">
      <c r="A55" s="1" t="s">
        <v>26</v>
      </c>
      <c r="B55" s="1" t="s">
        <v>5</v>
      </c>
      <c r="C55" s="1" t="s">
        <v>10</v>
      </c>
      <c r="D55" s="2">
        <v>1541.48</v>
      </c>
    </row>
    <row r="56" spans="1:11" x14ac:dyDescent="0.2">
      <c r="A56" s="1" t="s">
        <v>26</v>
      </c>
      <c r="B56" s="1" t="s">
        <v>5</v>
      </c>
      <c r="C56" s="1" t="s">
        <v>15</v>
      </c>
      <c r="D56" s="2">
        <v>55388.56</v>
      </c>
    </row>
    <row r="57" spans="1:11" x14ac:dyDescent="0.2">
      <c r="A57" s="1" t="s">
        <v>26</v>
      </c>
      <c r="B57" s="1" t="s">
        <v>5</v>
      </c>
      <c r="C57" s="1" t="s">
        <v>16</v>
      </c>
      <c r="D57" s="2">
        <v>407.55</v>
      </c>
    </row>
    <row r="58" spans="1:11" x14ac:dyDescent="0.2">
      <c r="A58" s="1" t="s">
        <v>26</v>
      </c>
      <c r="B58" s="1" t="s">
        <v>5</v>
      </c>
      <c r="C58" s="1" t="s">
        <v>11</v>
      </c>
      <c r="D58" s="2">
        <v>2406.3000000000002</v>
      </c>
    </row>
    <row r="59" spans="1:11" x14ac:dyDescent="0.2">
      <c r="A59" s="1" t="s">
        <v>26</v>
      </c>
      <c r="B59" s="1" t="s">
        <v>27</v>
      </c>
      <c r="C59" s="1" t="s">
        <v>8</v>
      </c>
      <c r="D59" s="2">
        <v>-0.03</v>
      </c>
    </row>
    <row r="60" spans="1:11" x14ac:dyDescent="0.2">
      <c r="A60" s="1" t="s">
        <v>26</v>
      </c>
      <c r="B60" s="1" t="s">
        <v>27</v>
      </c>
      <c r="C60" s="1" t="s">
        <v>6</v>
      </c>
      <c r="D60" s="2">
        <v>0.02</v>
      </c>
    </row>
    <row r="61" spans="1:11" x14ac:dyDescent="0.2">
      <c r="A61" s="1" t="s">
        <v>26</v>
      </c>
      <c r="B61" s="1" t="s">
        <v>27</v>
      </c>
      <c r="C61" s="1" t="s">
        <v>10</v>
      </c>
      <c r="D61" s="2">
        <v>-0.01</v>
      </c>
    </row>
    <row r="62" spans="1:11" x14ac:dyDescent="0.2">
      <c r="A62" s="1" t="s">
        <v>26</v>
      </c>
      <c r="B62" s="1" t="s">
        <v>27</v>
      </c>
      <c r="C62" s="1" t="s">
        <v>15</v>
      </c>
      <c r="D62" s="2">
        <v>-0.02</v>
      </c>
    </row>
    <row r="63" spans="1:11" x14ac:dyDescent="0.2">
      <c r="A63" s="1" t="s">
        <v>28</v>
      </c>
      <c r="B63" s="1" t="s">
        <v>29</v>
      </c>
      <c r="C63" s="1" t="s">
        <v>13</v>
      </c>
      <c r="D63" s="2">
        <v>334164.44</v>
      </c>
    </row>
    <row r="64" spans="1:11" x14ac:dyDescent="0.2">
      <c r="A64" s="1" t="s">
        <v>28</v>
      </c>
      <c r="B64" s="1" t="s">
        <v>29</v>
      </c>
      <c r="C64" s="1" t="s">
        <v>18</v>
      </c>
      <c r="D64" s="2">
        <v>539.67999999999995</v>
      </c>
    </row>
    <row r="65" spans="1:4" x14ac:dyDescent="0.2">
      <c r="A65" s="1" t="s">
        <v>28</v>
      </c>
      <c r="B65" s="1" t="s">
        <v>29</v>
      </c>
      <c r="C65" s="1" t="s">
        <v>22</v>
      </c>
      <c r="D65" s="2">
        <v>714.46</v>
      </c>
    </row>
    <row r="66" spans="1:4" x14ac:dyDescent="0.2">
      <c r="A66" s="1" t="s">
        <v>28</v>
      </c>
      <c r="B66" s="1" t="s">
        <v>29</v>
      </c>
      <c r="C66" s="1" t="s">
        <v>19</v>
      </c>
      <c r="D66" s="2">
        <v>925.25</v>
      </c>
    </row>
    <row r="67" spans="1:4" x14ac:dyDescent="0.2">
      <c r="A67" s="1" t="s">
        <v>28</v>
      </c>
      <c r="B67" s="1" t="s">
        <v>29</v>
      </c>
      <c r="C67" s="1" t="s">
        <v>8</v>
      </c>
      <c r="D67" s="2">
        <v>6355.19</v>
      </c>
    </row>
    <row r="68" spans="1:4" x14ac:dyDescent="0.2">
      <c r="A68" s="1" t="s">
        <v>28</v>
      </c>
      <c r="B68" s="1" t="s">
        <v>29</v>
      </c>
      <c r="C68" s="1" t="s">
        <v>20</v>
      </c>
      <c r="D68" s="2">
        <v>19458.38</v>
      </c>
    </row>
    <row r="69" spans="1:4" x14ac:dyDescent="0.2">
      <c r="A69" s="1" t="s">
        <v>28</v>
      </c>
      <c r="B69" s="1" t="s">
        <v>29</v>
      </c>
      <c r="C69" s="1" t="s">
        <v>23</v>
      </c>
      <c r="D69" s="2">
        <v>110</v>
      </c>
    </row>
    <row r="70" spans="1:4" x14ac:dyDescent="0.2">
      <c r="A70" s="1" t="s">
        <v>28</v>
      </c>
      <c r="B70" s="1" t="s">
        <v>29</v>
      </c>
      <c r="C70" s="1" t="s">
        <v>30</v>
      </c>
      <c r="D70" s="2">
        <v>2018.84</v>
      </c>
    </row>
    <row r="71" spans="1:4" x14ac:dyDescent="0.2">
      <c r="A71" s="1" t="s">
        <v>28</v>
      </c>
      <c r="B71" s="1" t="s">
        <v>29</v>
      </c>
      <c r="C71" s="1" t="s">
        <v>9</v>
      </c>
      <c r="D71" s="2">
        <v>26048.560000000001</v>
      </c>
    </row>
    <row r="72" spans="1:4" x14ac:dyDescent="0.2">
      <c r="A72" s="1" t="s">
        <v>28</v>
      </c>
      <c r="B72" s="1" t="s">
        <v>29</v>
      </c>
      <c r="C72" s="1" t="s">
        <v>6</v>
      </c>
      <c r="D72" s="2">
        <v>59308.21</v>
      </c>
    </row>
    <row r="73" spans="1:4" x14ac:dyDescent="0.2">
      <c r="A73" s="1" t="s">
        <v>28</v>
      </c>
      <c r="B73" s="1" t="s">
        <v>29</v>
      </c>
      <c r="C73" s="1" t="s">
        <v>10</v>
      </c>
      <c r="D73" s="2">
        <v>1128.18</v>
      </c>
    </row>
    <row r="74" spans="1:4" x14ac:dyDescent="0.2">
      <c r="A74" s="1" t="s">
        <v>28</v>
      </c>
      <c r="B74" s="1" t="s">
        <v>29</v>
      </c>
      <c r="C74" s="1" t="s">
        <v>15</v>
      </c>
      <c r="D74" s="2">
        <v>43459.69</v>
      </c>
    </row>
    <row r="75" spans="1:4" x14ac:dyDescent="0.2">
      <c r="A75" s="1" t="s">
        <v>28</v>
      </c>
      <c r="B75" s="1" t="s">
        <v>29</v>
      </c>
      <c r="C75" s="1" t="s">
        <v>16</v>
      </c>
      <c r="D75" s="2">
        <v>359.68</v>
      </c>
    </row>
    <row r="76" spans="1:4" x14ac:dyDescent="0.2">
      <c r="A76" s="1" t="s">
        <v>28</v>
      </c>
      <c r="B76" s="1" t="s">
        <v>29</v>
      </c>
      <c r="C76" s="1" t="s">
        <v>11</v>
      </c>
      <c r="D76" s="2">
        <v>2087.96</v>
      </c>
    </row>
    <row r="77" spans="1:4" x14ac:dyDescent="0.2">
      <c r="A77" s="1" t="s">
        <v>28</v>
      </c>
      <c r="B77" s="1" t="s">
        <v>29</v>
      </c>
      <c r="C77" s="1" t="s">
        <v>24</v>
      </c>
      <c r="D77" s="2">
        <v>128</v>
      </c>
    </row>
    <row r="78" spans="1:4" x14ac:dyDescent="0.2">
      <c r="A78" s="1" t="s">
        <v>28</v>
      </c>
      <c r="B78" s="1" t="s">
        <v>29</v>
      </c>
      <c r="C78" s="1" t="s">
        <v>31</v>
      </c>
      <c r="D78" s="2">
        <v>400</v>
      </c>
    </row>
    <row r="79" spans="1:4" x14ac:dyDescent="0.2">
      <c r="A79" s="1" t="s">
        <v>28</v>
      </c>
      <c r="B79" s="1" t="s">
        <v>29</v>
      </c>
      <c r="C79" s="1" t="s">
        <v>25</v>
      </c>
      <c r="D79" s="2">
        <v>440</v>
      </c>
    </row>
    <row r="80" spans="1:4" x14ac:dyDescent="0.2">
      <c r="A80" s="1" t="s">
        <v>28</v>
      </c>
      <c r="B80" s="1" t="s">
        <v>29</v>
      </c>
      <c r="C80" s="1" t="s">
        <v>32</v>
      </c>
      <c r="D80" s="2">
        <v>2492</v>
      </c>
    </row>
    <row r="81" spans="1:4" x14ac:dyDescent="0.2">
      <c r="A81" s="1" t="s">
        <v>33</v>
      </c>
      <c r="B81" s="1" t="s">
        <v>5</v>
      </c>
      <c r="C81" s="1" t="s">
        <v>13</v>
      </c>
      <c r="D81" s="2">
        <v>22045.74</v>
      </c>
    </row>
    <row r="82" spans="1:4" x14ac:dyDescent="0.2">
      <c r="A82" s="1" t="s">
        <v>33</v>
      </c>
      <c r="B82" s="1" t="s">
        <v>5</v>
      </c>
      <c r="C82" s="1" t="s">
        <v>19</v>
      </c>
      <c r="D82" s="2">
        <v>124.52</v>
      </c>
    </row>
    <row r="83" spans="1:4" x14ac:dyDescent="0.2">
      <c r="A83" s="1" t="s">
        <v>33</v>
      </c>
      <c r="B83" s="1" t="s">
        <v>5</v>
      </c>
      <c r="C83" s="1" t="s">
        <v>8</v>
      </c>
      <c r="D83" s="2">
        <v>437.82</v>
      </c>
    </row>
    <row r="84" spans="1:4" x14ac:dyDescent="0.2">
      <c r="A84" s="1" t="s">
        <v>33</v>
      </c>
      <c r="B84" s="1" t="s">
        <v>5</v>
      </c>
      <c r="C84" s="1" t="s">
        <v>20</v>
      </c>
      <c r="D84" s="2">
        <v>73.42</v>
      </c>
    </row>
    <row r="85" spans="1:4" x14ac:dyDescent="0.2">
      <c r="A85" s="1" t="s">
        <v>33</v>
      </c>
      <c r="B85" s="1" t="s">
        <v>5</v>
      </c>
      <c r="C85" s="1" t="s">
        <v>23</v>
      </c>
      <c r="D85" s="2">
        <v>157</v>
      </c>
    </row>
    <row r="86" spans="1:4" x14ac:dyDescent="0.2">
      <c r="A86" s="1" t="s">
        <v>33</v>
      </c>
      <c r="B86" s="1" t="s">
        <v>5</v>
      </c>
      <c r="C86" s="1" t="s">
        <v>9</v>
      </c>
      <c r="D86" s="2">
        <v>1695.27</v>
      </c>
    </row>
    <row r="87" spans="1:4" x14ac:dyDescent="0.2">
      <c r="A87" s="1" t="s">
        <v>33</v>
      </c>
      <c r="B87" s="1" t="s">
        <v>5</v>
      </c>
      <c r="C87" s="1" t="s">
        <v>6</v>
      </c>
      <c r="D87" s="2">
        <v>3760.36</v>
      </c>
    </row>
    <row r="88" spans="1:4" x14ac:dyDescent="0.2">
      <c r="A88" s="1" t="s">
        <v>33</v>
      </c>
      <c r="B88" s="1" t="s">
        <v>5</v>
      </c>
      <c r="C88" s="1" t="s">
        <v>10</v>
      </c>
      <c r="D88" s="2">
        <v>75.2</v>
      </c>
    </row>
    <row r="89" spans="1:4" x14ac:dyDescent="0.2">
      <c r="A89" s="1" t="s">
        <v>33</v>
      </c>
      <c r="B89" s="1" t="s">
        <v>5</v>
      </c>
      <c r="C89" s="1" t="s">
        <v>15</v>
      </c>
      <c r="D89" s="2">
        <v>2227.42</v>
      </c>
    </row>
    <row r="90" spans="1:4" x14ac:dyDescent="0.2">
      <c r="A90" s="1" t="s">
        <v>33</v>
      </c>
      <c r="B90" s="1" t="s">
        <v>5</v>
      </c>
      <c r="C90" s="1" t="s">
        <v>16</v>
      </c>
      <c r="D90" s="2">
        <v>17.079999999999998</v>
      </c>
    </row>
    <row r="91" spans="1:4" x14ac:dyDescent="0.2">
      <c r="A91" s="1" t="s">
        <v>33</v>
      </c>
      <c r="B91" s="1" t="s">
        <v>5</v>
      </c>
      <c r="C91" s="1" t="s">
        <v>11</v>
      </c>
      <c r="D91" s="2">
        <v>99.61</v>
      </c>
    </row>
    <row r="92" spans="1:4" x14ac:dyDescent="0.2">
      <c r="A92" s="1" t="s">
        <v>34</v>
      </c>
      <c r="B92" s="1" t="s">
        <v>5</v>
      </c>
      <c r="C92" s="1" t="s">
        <v>13</v>
      </c>
      <c r="D92" s="2">
        <v>29968.87</v>
      </c>
    </row>
    <row r="93" spans="1:4" x14ac:dyDescent="0.2">
      <c r="A93" s="1" t="s">
        <v>34</v>
      </c>
      <c r="B93" s="1" t="s">
        <v>5</v>
      </c>
      <c r="C93" s="1" t="s">
        <v>18</v>
      </c>
      <c r="D93" s="2">
        <v>31021.23</v>
      </c>
    </row>
    <row r="94" spans="1:4" x14ac:dyDescent="0.2">
      <c r="A94" s="1" t="s">
        <v>34</v>
      </c>
      <c r="B94" s="1" t="s">
        <v>5</v>
      </c>
      <c r="C94" s="1" t="s">
        <v>8</v>
      </c>
      <c r="D94" s="2">
        <v>1299.83</v>
      </c>
    </row>
    <row r="95" spans="1:4" x14ac:dyDescent="0.2">
      <c r="A95" s="1" t="s">
        <v>34</v>
      </c>
      <c r="B95" s="1" t="s">
        <v>5</v>
      </c>
      <c r="C95" s="1" t="s">
        <v>20</v>
      </c>
      <c r="D95" s="2">
        <v>3428.18</v>
      </c>
    </row>
    <row r="96" spans="1:4" x14ac:dyDescent="0.2">
      <c r="A96" s="1" t="s">
        <v>34</v>
      </c>
      <c r="B96" s="1" t="s">
        <v>5</v>
      </c>
      <c r="C96" s="1" t="s">
        <v>23</v>
      </c>
      <c r="D96" s="2">
        <v>10545.5</v>
      </c>
    </row>
    <row r="97" spans="1:4" x14ac:dyDescent="0.2">
      <c r="A97" s="1" t="s">
        <v>34</v>
      </c>
      <c r="B97" s="1" t="s">
        <v>5</v>
      </c>
      <c r="C97" s="1" t="s">
        <v>30</v>
      </c>
      <c r="D97" s="2">
        <v>35507.17</v>
      </c>
    </row>
    <row r="98" spans="1:4" x14ac:dyDescent="0.2">
      <c r="A98" s="1" t="s">
        <v>34</v>
      </c>
      <c r="B98" s="1" t="s">
        <v>5</v>
      </c>
      <c r="C98" s="1" t="s">
        <v>9</v>
      </c>
      <c r="D98" s="2">
        <v>8895.42</v>
      </c>
    </row>
    <row r="99" spans="1:4" x14ac:dyDescent="0.2">
      <c r="A99" s="1" t="s">
        <v>34</v>
      </c>
      <c r="B99" s="1" t="s">
        <v>5</v>
      </c>
      <c r="C99" s="1" t="s">
        <v>6</v>
      </c>
      <c r="D99" s="2">
        <v>13304.73</v>
      </c>
    </row>
    <row r="100" spans="1:4" x14ac:dyDescent="0.2">
      <c r="A100" s="1" t="s">
        <v>34</v>
      </c>
      <c r="B100" s="1" t="s">
        <v>5</v>
      </c>
      <c r="C100" s="1" t="s">
        <v>10</v>
      </c>
      <c r="D100" s="2">
        <v>102.23</v>
      </c>
    </row>
    <row r="101" spans="1:4" x14ac:dyDescent="0.2">
      <c r="A101" s="1" t="s">
        <v>34</v>
      </c>
      <c r="B101" s="1" t="s">
        <v>5</v>
      </c>
      <c r="C101" s="1" t="s">
        <v>15</v>
      </c>
      <c r="D101" s="2">
        <v>6026.88</v>
      </c>
    </row>
    <row r="102" spans="1:4" x14ac:dyDescent="0.2">
      <c r="A102" s="1" t="s">
        <v>34</v>
      </c>
      <c r="B102" s="1" t="s">
        <v>5</v>
      </c>
      <c r="C102" s="1" t="s">
        <v>16</v>
      </c>
      <c r="D102" s="2">
        <v>79.849999999999994</v>
      </c>
    </row>
    <row r="103" spans="1:4" x14ac:dyDescent="0.2">
      <c r="A103" s="1" t="s">
        <v>34</v>
      </c>
      <c r="B103" s="1" t="s">
        <v>5</v>
      </c>
      <c r="C103" s="1" t="s">
        <v>11</v>
      </c>
      <c r="D103" s="2">
        <v>311.52999999999997</v>
      </c>
    </row>
    <row r="104" spans="1:4" x14ac:dyDescent="0.2">
      <c r="A104" s="1" t="s">
        <v>34</v>
      </c>
      <c r="B104" s="1" t="s">
        <v>5</v>
      </c>
      <c r="C104" s="1" t="s">
        <v>31</v>
      </c>
      <c r="D104" s="2">
        <v>5850</v>
      </c>
    </row>
    <row r="105" spans="1:4" x14ac:dyDescent="0.2">
      <c r="A105" s="1" t="s">
        <v>34</v>
      </c>
      <c r="B105" s="1" t="s">
        <v>5</v>
      </c>
      <c r="C105" s="1" t="s">
        <v>32</v>
      </c>
      <c r="D105" s="2">
        <v>39249</v>
      </c>
    </row>
    <row r="106" spans="1:4" x14ac:dyDescent="0.2">
      <c r="A106" s="1" t="s">
        <v>35</v>
      </c>
      <c r="B106" s="1" t="s">
        <v>5</v>
      </c>
      <c r="C106" s="1" t="s">
        <v>13</v>
      </c>
      <c r="D106" s="2">
        <v>562.55999999999995</v>
      </c>
    </row>
    <row r="107" spans="1:4" x14ac:dyDescent="0.2">
      <c r="A107" s="1" t="s">
        <v>35</v>
      </c>
      <c r="B107" s="1" t="s">
        <v>5</v>
      </c>
      <c r="C107" s="1" t="s">
        <v>8</v>
      </c>
      <c r="D107" s="2">
        <v>11.21</v>
      </c>
    </row>
    <row r="108" spans="1:4" x14ac:dyDescent="0.2">
      <c r="A108" s="1" t="s">
        <v>35</v>
      </c>
      <c r="B108" s="1" t="s">
        <v>5</v>
      </c>
      <c r="C108" s="1" t="s">
        <v>20</v>
      </c>
      <c r="D108" s="2">
        <v>24.1</v>
      </c>
    </row>
    <row r="109" spans="1:4" x14ac:dyDescent="0.2">
      <c r="A109" s="1" t="s">
        <v>35</v>
      </c>
      <c r="B109" s="1" t="s">
        <v>5</v>
      </c>
      <c r="C109" s="1" t="s">
        <v>9</v>
      </c>
      <c r="D109" s="2">
        <v>43.47</v>
      </c>
    </row>
    <row r="110" spans="1:4" x14ac:dyDescent="0.2">
      <c r="A110" s="1" t="s">
        <v>35</v>
      </c>
      <c r="B110" s="1" t="s">
        <v>5</v>
      </c>
      <c r="C110" s="1" t="s">
        <v>6</v>
      </c>
      <c r="D110" s="2">
        <v>98.47</v>
      </c>
    </row>
    <row r="111" spans="1:4" x14ac:dyDescent="0.2">
      <c r="A111" s="1" t="s">
        <v>35</v>
      </c>
      <c r="B111" s="1" t="s">
        <v>5</v>
      </c>
      <c r="C111" s="1" t="s">
        <v>10</v>
      </c>
      <c r="D111" s="2">
        <v>1.97</v>
      </c>
    </row>
    <row r="112" spans="1:4" x14ac:dyDescent="0.2">
      <c r="A112" s="1" t="s">
        <v>35</v>
      </c>
      <c r="B112" s="1" t="s">
        <v>5</v>
      </c>
      <c r="C112" s="1" t="s">
        <v>15</v>
      </c>
      <c r="D112" s="2">
        <v>72.12</v>
      </c>
    </row>
    <row r="113" spans="1:4" x14ac:dyDescent="0.2">
      <c r="A113" s="1" t="s">
        <v>35</v>
      </c>
      <c r="B113" s="1" t="s">
        <v>5</v>
      </c>
      <c r="C113" s="1" t="s">
        <v>11</v>
      </c>
      <c r="D113" s="2">
        <v>3.48</v>
      </c>
    </row>
    <row r="114" spans="1:4" x14ac:dyDescent="0.2">
      <c r="A114" s="1" t="s">
        <v>36</v>
      </c>
      <c r="B114" s="1" t="s">
        <v>5</v>
      </c>
      <c r="C114" s="1" t="s">
        <v>13</v>
      </c>
      <c r="D114" s="2">
        <v>3212.81</v>
      </c>
    </row>
    <row r="115" spans="1:4" x14ac:dyDescent="0.2">
      <c r="A115" s="1" t="s">
        <v>36</v>
      </c>
      <c r="B115" s="1" t="s">
        <v>5</v>
      </c>
      <c r="C115" s="1" t="s">
        <v>19</v>
      </c>
      <c r="D115" s="2">
        <v>31.12</v>
      </c>
    </row>
    <row r="116" spans="1:4" x14ac:dyDescent="0.2">
      <c r="A116" s="1" t="s">
        <v>36</v>
      </c>
      <c r="B116" s="1" t="s">
        <v>5</v>
      </c>
      <c r="C116" s="1" t="s">
        <v>8</v>
      </c>
      <c r="D116" s="2">
        <v>64.25</v>
      </c>
    </row>
    <row r="117" spans="1:4" x14ac:dyDescent="0.2">
      <c r="A117" s="1" t="s">
        <v>36</v>
      </c>
      <c r="B117" s="1" t="s">
        <v>5</v>
      </c>
      <c r="C117" s="1" t="s">
        <v>20</v>
      </c>
      <c r="D117" s="2">
        <v>3267.2</v>
      </c>
    </row>
    <row r="118" spans="1:4" x14ac:dyDescent="0.2">
      <c r="A118" s="1" t="s">
        <v>36</v>
      </c>
      <c r="B118" s="1" t="s">
        <v>5</v>
      </c>
      <c r="C118" s="1" t="s">
        <v>9</v>
      </c>
      <c r="D118" s="2">
        <v>443.22</v>
      </c>
    </row>
    <row r="119" spans="1:4" x14ac:dyDescent="0.2">
      <c r="A119" s="1" t="s">
        <v>36</v>
      </c>
      <c r="B119" s="1" t="s">
        <v>5</v>
      </c>
      <c r="C119" s="1" t="s">
        <v>6</v>
      </c>
      <c r="D119" s="2">
        <v>1093.71</v>
      </c>
    </row>
    <row r="120" spans="1:4" x14ac:dyDescent="0.2">
      <c r="A120" s="1" t="s">
        <v>36</v>
      </c>
      <c r="B120" s="1" t="s">
        <v>5</v>
      </c>
      <c r="C120" s="1" t="s">
        <v>10</v>
      </c>
      <c r="D120" s="2">
        <v>10.53</v>
      </c>
    </row>
    <row r="121" spans="1:4" x14ac:dyDescent="0.2">
      <c r="A121" s="1" t="s">
        <v>36</v>
      </c>
      <c r="B121" s="1" t="s">
        <v>5</v>
      </c>
      <c r="C121" s="1" t="s">
        <v>15</v>
      </c>
      <c r="D121" s="2">
        <v>540.67999999999995</v>
      </c>
    </row>
    <row r="122" spans="1:4" x14ac:dyDescent="0.2">
      <c r="A122" s="1" t="s">
        <v>36</v>
      </c>
      <c r="B122" s="1" t="s">
        <v>5</v>
      </c>
      <c r="C122" s="1" t="s">
        <v>16</v>
      </c>
      <c r="D122" s="2">
        <v>3.59</v>
      </c>
    </row>
    <row r="123" spans="1:4" x14ac:dyDescent="0.2">
      <c r="A123" s="1" t="s">
        <v>36</v>
      </c>
      <c r="B123" s="1" t="s">
        <v>5</v>
      </c>
      <c r="C123" s="1" t="s">
        <v>11</v>
      </c>
      <c r="D123" s="2">
        <v>25.61</v>
      </c>
    </row>
    <row r="124" spans="1:4" x14ac:dyDescent="0.2">
      <c r="A124" s="1" t="s">
        <v>37</v>
      </c>
      <c r="B124" s="1" t="s">
        <v>5</v>
      </c>
      <c r="C124" s="1" t="s">
        <v>13</v>
      </c>
      <c r="D124" s="2">
        <v>12116.4</v>
      </c>
    </row>
    <row r="125" spans="1:4" x14ac:dyDescent="0.2">
      <c r="A125" s="1" t="s">
        <v>37</v>
      </c>
      <c r="B125" s="1" t="s">
        <v>5</v>
      </c>
      <c r="C125" s="1" t="s">
        <v>19</v>
      </c>
      <c r="D125" s="2">
        <v>5.41</v>
      </c>
    </row>
    <row r="126" spans="1:4" x14ac:dyDescent="0.2">
      <c r="A126" s="1" t="s">
        <v>37</v>
      </c>
      <c r="B126" s="1" t="s">
        <v>5</v>
      </c>
      <c r="C126" s="1" t="s">
        <v>8</v>
      </c>
      <c r="D126" s="2">
        <v>235.65</v>
      </c>
    </row>
    <row r="127" spans="1:4" x14ac:dyDescent="0.2">
      <c r="A127" s="1" t="s">
        <v>37</v>
      </c>
      <c r="B127" s="1" t="s">
        <v>5</v>
      </c>
      <c r="C127" s="1" t="s">
        <v>20</v>
      </c>
      <c r="D127" s="2">
        <v>10116.35</v>
      </c>
    </row>
    <row r="128" spans="1:4" x14ac:dyDescent="0.2">
      <c r="A128" s="1" t="s">
        <v>37</v>
      </c>
      <c r="B128" s="1" t="s">
        <v>5</v>
      </c>
      <c r="C128" s="1" t="s">
        <v>9</v>
      </c>
      <c r="D128" s="2">
        <v>1552.94</v>
      </c>
    </row>
    <row r="129" spans="1:4" x14ac:dyDescent="0.2">
      <c r="A129" s="1" t="s">
        <v>37</v>
      </c>
      <c r="B129" s="1" t="s">
        <v>5</v>
      </c>
      <c r="C129" s="1" t="s">
        <v>6</v>
      </c>
      <c r="D129" s="2">
        <v>3732.72</v>
      </c>
    </row>
    <row r="130" spans="1:4" x14ac:dyDescent="0.2">
      <c r="A130" s="1" t="s">
        <v>37</v>
      </c>
      <c r="B130" s="1" t="s">
        <v>5</v>
      </c>
      <c r="C130" s="1" t="s">
        <v>10</v>
      </c>
      <c r="D130" s="2">
        <v>39.56</v>
      </c>
    </row>
    <row r="131" spans="1:4" x14ac:dyDescent="0.2">
      <c r="A131" s="1" t="s">
        <v>37</v>
      </c>
      <c r="B131" s="1" t="s">
        <v>5</v>
      </c>
      <c r="C131" s="1" t="s">
        <v>15</v>
      </c>
      <c r="D131" s="2">
        <v>1745.02</v>
      </c>
    </row>
    <row r="132" spans="1:4" x14ac:dyDescent="0.2">
      <c r="A132" s="1" t="s">
        <v>37</v>
      </c>
      <c r="B132" s="1" t="s">
        <v>5</v>
      </c>
      <c r="C132" s="1" t="s">
        <v>16</v>
      </c>
      <c r="D132" s="2">
        <v>9.52</v>
      </c>
    </row>
    <row r="133" spans="1:4" x14ac:dyDescent="0.2">
      <c r="A133" s="1" t="s">
        <v>37</v>
      </c>
      <c r="B133" s="1" t="s">
        <v>5</v>
      </c>
      <c r="C133" s="1" t="s">
        <v>11</v>
      </c>
      <c r="D133" s="2">
        <v>89.63</v>
      </c>
    </row>
    <row r="134" spans="1:4" x14ac:dyDescent="0.2">
      <c r="A134" s="1" t="s">
        <v>38</v>
      </c>
      <c r="B134" s="1" t="s">
        <v>5</v>
      </c>
      <c r="C134" s="1" t="s">
        <v>13</v>
      </c>
      <c r="D134" s="2">
        <v>434826.85</v>
      </c>
    </row>
    <row r="135" spans="1:4" x14ac:dyDescent="0.2">
      <c r="A135" s="1" t="s">
        <v>38</v>
      </c>
      <c r="B135" s="1" t="s">
        <v>5</v>
      </c>
      <c r="C135" s="1" t="s">
        <v>18</v>
      </c>
      <c r="D135" s="2">
        <v>23092.69</v>
      </c>
    </row>
    <row r="136" spans="1:4" x14ac:dyDescent="0.2">
      <c r="A136" s="1" t="s">
        <v>38</v>
      </c>
      <c r="B136" s="1" t="s">
        <v>5</v>
      </c>
      <c r="C136" s="1" t="s">
        <v>22</v>
      </c>
      <c r="D136" s="2">
        <v>430.13</v>
      </c>
    </row>
    <row r="137" spans="1:4" x14ac:dyDescent="0.2">
      <c r="A137" s="1" t="s">
        <v>38</v>
      </c>
      <c r="B137" s="1" t="s">
        <v>5</v>
      </c>
      <c r="C137" s="1" t="s">
        <v>19</v>
      </c>
      <c r="D137" s="2">
        <v>975.72</v>
      </c>
    </row>
    <row r="138" spans="1:4" x14ac:dyDescent="0.2">
      <c r="A138" s="1" t="s">
        <v>38</v>
      </c>
      <c r="B138" s="1" t="s">
        <v>5</v>
      </c>
      <c r="C138" s="1" t="s">
        <v>8</v>
      </c>
      <c r="D138" s="2">
        <v>8599.52</v>
      </c>
    </row>
    <row r="139" spans="1:4" x14ac:dyDescent="0.2">
      <c r="A139" s="1" t="s">
        <v>38</v>
      </c>
      <c r="B139" s="1" t="s">
        <v>5</v>
      </c>
      <c r="C139" s="1" t="s">
        <v>20</v>
      </c>
      <c r="D139" s="2">
        <v>84906.05</v>
      </c>
    </row>
    <row r="140" spans="1:4" x14ac:dyDescent="0.2">
      <c r="A140" s="1" t="s">
        <v>38</v>
      </c>
      <c r="B140" s="1" t="s">
        <v>5</v>
      </c>
      <c r="C140" s="1" t="s">
        <v>23</v>
      </c>
      <c r="D140" s="2">
        <v>45</v>
      </c>
    </row>
    <row r="141" spans="1:4" x14ac:dyDescent="0.2">
      <c r="A141" s="1" t="s">
        <v>38</v>
      </c>
      <c r="B141" s="1" t="s">
        <v>5</v>
      </c>
      <c r="C141" s="1" t="s">
        <v>9</v>
      </c>
      <c r="D141" s="2">
        <v>39984.370000000003</v>
      </c>
    </row>
    <row r="142" spans="1:4" x14ac:dyDescent="0.2">
      <c r="A142" s="1" t="s">
        <v>38</v>
      </c>
      <c r="B142" s="1" t="s">
        <v>5</v>
      </c>
      <c r="C142" s="1" t="s">
        <v>6</v>
      </c>
      <c r="D142" s="2">
        <v>87492.49</v>
      </c>
    </row>
    <row r="143" spans="1:4" x14ac:dyDescent="0.2">
      <c r="A143" s="1" t="s">
        <v>38</v>
      </c>
      <c r="B143" s="1" t="s">
        <v>5</v>
      </c>
      <c r="C143" s="1" t="s">
        <v>10</v>
      </c>
      <c r="D143" s="2">
        <v>1456.4</v>
      </c>
    </row>
    <row r="144" spans="1:4" x14ac:dyDescent="0.2">
      <c r="A144" s="1" t="s">
        <v>38</v>
      </c>
      <c r="B144" s="1" t="s">
        <v>5</v>
      </c>
      <c r="C144" s="1" t="s">
        <v>15</v>
      </c>
      <c r="D144" s="2">
        <v>46652.35</v>
      </c>
    </row>
    <row r="145" spans="1:4" x14ac:dyDescent="0.2">
      <c r="A145" s="1" t="s">
        <v>38</v>
      </c>
      <c r="B145" s="1" t="s">
        <v>5</v>
      </c>
      <c r="C145" s="1" t="s">
        <v>16</v>
      </c>
      <c r="D145" s="2">
        <v>317.64</v>
      </c>
    </row>
    <row r="146" spans="1:4" x14ac:dyDescent="0.2">
      <c r="A146" s="1" t="s">
        <v>38</v>
      </c>
      <c r="B146" s="1" t="s">
        <v>5</v>
      </c>
      <c r="C146" s="1" t="s">
        <v>11</v>
      </c>
      <c r="D146" s="2">
        <v>2095.65</v>
      </c>
    </row>
    <row r="147" spans="1:4" x14ac:dyDescent="0.2">
      <c r="A147" s="1" t="s">
        <v>39</v>
      </c>
      <c r="B147" s="1" t="s">
        <v>5</v>
      </c>
      <c r="C147" s="1" t="s">
        <v>13</v>
      </c>
      <c r="D147" s="2">
        <v>297855.81</v>
      </c>
    </row>
    <row r="148" spans="1:4" x14ac:dyDescent="0.2">
      <c r="A148" s="1" t="s">
        <v>39</v>
      </c>
      <c r="B148" s="1" t="s">
        <v>5</v>
      </c>
      <c r="C148" s="1" t="s">
        <v>18</v>
      </c>
      <c r="D148" s="2">
        <v>1215</v>
      </c>
    </row>
    <row r="149" spans="1:4" x14ac:dyDescent="0.2">
      <c r="A149" s="1" t="s">
        <v>39</v>
      </c>
      <c r="B149" s="1" t="s">
        <v>5</v>
      </c>
      <c r="C149" s="1" t="s">
        <v>22</v>
      </c>
      <c r="D149" s="2">
        <v>180.7</v>
      </c>
    </row>
    <row r="150" spans="1:4" x14ac:dyDescent="0.2">
      <c r="A150" s="1" t="s">
        <v>39</v>
      </c>
      <c r="B150" s="1" t="s">
        <v>5</v>
      </c>
      <c r="C150" s="1" t="s">
        <v>19</v>
      </c>
      <c r="D150" s="2">
        <v>766.57</v>
      </c>
    </row>
    <row r="151" spans="1:4" x14ac:dyDescent="0.2">
      <c r="A151" s="1" t="s">
        <v>39</v>
      </c>
      <c r="B151" s="1" t="s">
        <v>5</v>
      </c>
      <c r="C151" s="1" t="s">
        <v>8</v>
      </c>
      <c r="D151" s="2">
        <v>5915.77</v>
      </c>
    </row>
    <row r="152" spans="1:4" x14ac:dyDescent="0.2">
      <c r="A152" s="1" t="s">
        <v>39</v>
      </c>
      <c r="B152" s="1" t="s">
        <v>5</v>
      </c>
      <c r="C152" s="1" t="s">
        <v>20</v>
      </c>
      <c r="D152" s="2">
        <v>22132.46</v>
      </c>
    </row>
    <row r="153" spans="1:4" x14ac:dyDescent="0.2">
      <c r="A153" s="1" t="s">
        <v>39</v>
      </c>
      <c r="B153" s="1" t="s">
        <v>5</v>
      </c>
      <c r="C153" s="1" t="s">
        <v>9</v>
      </c>
      <c r="D153" s="2">
        <v>23890.59</v>
      </c>
    </row>
    <row r="154" spans="1:4" x14ac:dyDescent="0.2">
      <c r="A154" s="1" t="s">
        <v>39</v>
      </c>
      <c r="B154" s="1" t="s">
        <v>5</v>
      </c>
      <c r="C154" s="1" t="s">
        <v>6</v>
      </c>
      <c r="D154" s="2">
        <v>53882.04</v>
      </c>
    </row>
    <row r="155" spans="1:4" x14ac:dyDescent="0.2">
      <c r="A155" s="1" t="s">
        <v>39</v>
      </c>
      <c r="B155" s="1" t="s">
        <v>5</v>
      </c>
      <c r="C155" s="1" t="s">
        <v>10</v>
      </c>
      <c r="D155" s="2">
        <v>999.4</v>
      </c>
    </row>
    <row r="156" spans="1:4" x14ac:dyDescent="0.2">
      <c r="A156" s="1" t="s">
        <v>39</v>
      </c>
      <c r="B156" s="1" t="s">
        <v>5</v>
      </c>
      <c r="C156" s="1" t="s">
        <v>15</v>
      </c>
      <c r="D156" s="2">
        <v>31481.32</v>
      </c>
    </row>
    <row r="157" spans="1:4" x14ac:dyDescent="0.2">
      <c r="A157" s="1" t="s">
        <v>39</v>
      </c>
      <c r="B157" s="1" t="s">
        <v>5</v>
      </c>
      <c r="C157" s="1" t="s">
        <v>16</v>
      </c>
      <c r="D157" s="2">
        <v>234.18</v>
      </c>
    </row>
    <row r="158" spans="1:4" x14ac:dyDescent="0.2">
      <c r="A158" s="1" t="s">
        <v>39</v>
      </c>
      <c r="B158" s="1" t="s">
        <v>5</v>
      </c>
      <c r="C158" s="1" t="s">
        <v>11</v>
      </c>
      <c r="D158" s="2">
        <v>1433.43</v>
      </c>
    </row>
    <row r="159" spans="1:4" x14ac:dyDescent="0.2">
      <c r="A159" s="1" t="s">
        <v>40</v>
      </c>
      <c r="B159" s="1" t="s">
        <v>5</v>
      </c>
      <c r="C159" s="1" t="s">
        <v>13</v>
      </c>
      <c r="D159" s="2">
        <v>5101.13</v>
      </c>
    </row>
    <row r="160" spans="1:4" x14ac:dyDescent="0.2">
      <c r="A160" s="1" t="s">
        <v>40</v>
      </c>
      <c r="B160" s="1" t="s">
        <v>5</v>
      </c>
      <c r="C160" s="1" t="s">
        <v>22</v>
      </c>
      <c r="D160" s="2">
        <v>5.2</v>
      </c>
    </row>
    <row r="161" spans="1:4" x14ac:dyDescent="0.2">
      <c r="A161" s="1" t="s">
        <v>40</v>
      </c>
      <c r="B161" s="1" t="s">
        <v>5</v>
      </c>
      <c r="C161" s="1" t="s">
        <v>19</v>
      </c>
      <c r="D161" s="2">
        <v>6.77</v>
      </c>
    </row>
    <row r="162" spans="1:4" x14ac:dyDescent="0.2">
      <c r="A162" s="1" t="s">
        <v>40</v>
      </c>
      <c r="B162" s="1" t="s">
        <v>5</v>
      </c>
      <c r="C162" s="1" t="s">
        <v>8</v>
      </c>
      <c r="D162" s="2">
        <v>92.1</v>
      </c>
    </row>
    <row r="163" spans="1:4" x14ac:dyDescent="0.2">
      <c r="A163" s="1" t="s">
        <v>40</v>
      </c>
      <c r="B163" s="1" t="s">
        <v>5</v>
      </c>
      <c r="C163" s="1" t="s">
        <v>20</v>
      </c>
      <c r="D163" s="2">
        <v>2113.2800000000002</v>
      </c>
    </row>
    <row r="164" spans="1:4" x14ac:dyDescent="0.2">
      <c r="A164" s="1" t="s">
        <v>40</v>
      </c>
      <c r="B164" s="1" t="s">
        <v>5</v>
      </c>
      <c r="C164" s="1" t="s">
        <v>9</v>
      </c>
      <c r="D164" s="2">
        <v>508.27</v>
      </c>
    </row>
    <row r="165" spans="1:4" x14ac:dyDescent="0.2">
      <c r="A165" s="1" t="s">
        <v>40</v>
      </c>
      <c r="B165" s="1" t="s">
        <v>5</v>
      </c>
      <c r="C165" s="1" t="s">
        <v>6</v>
      </c>
      <c r="D165" s="2">
        <v>1211.78</v>
      </c>
    </row>
    <row r="166" spans="1:4" x14ac:dyDescent="0.2">
      <c r="A166" s="1" t="s">
        <v>40</v>
      </c>
      <c r="B166" s="1" t="s">
        <v>5</v>
      </c>
      <c r="C166" s="1" t="s">
        <v>10</v>
      </c>
      <c r="D166" s="2">
        <v>18.23</v>
      </c>
    </row>
    <row r="167" spans="1:4" x14ac:dyDescent="0.2">
      <c r="A167" s="1" t="s">
        <v>40</v>
      </c>
      <c r="B167" s="1" t="s">
        <v>5</v>
      </c>
      <c r="C167" s="1" t="s">
        <v>15</v>
      </c>
      <c r="D167" s="2">
        <v>838.04</v>
      </c>
    </row>
    <row r="168" spans="1:4" x14ac:dyDescent="0.2">
      <c r="A168" s="1" t="s">
        <v>40</v>
      </c>
      <c r="B168" s="1" t="s">
        <v>5</v>
      </c>
      <c r="C168" s="1" t="s">
        <v>16</v>
      </c>
      <c r="D168" s="2">
        <v>3.96</v>
      </c>
    </row>
    <row r="169" spans="1:4" x14ac:dyDescent="0.2">
      <c r="A169" s="1" t="s">
        <v>40</v>
      </c>
      <c r="B169" s="1" t="s">
        <v>5</v>
      </c>
      <c r="C169" s="1" t="s">
        <v>11</v>
      </c>
      <c r="D169" s="2">
        <v>34.299999999999997</v>
      </c>
    </row>
    <row r="170" spans="1:4" x14ac:dyDescent="0.2">
      <c r="A170" s="1" t="s">
        <v>41</v>
      </c>
      <c r="B170" s="1" t="s">
        <v>5</v>
      </c>
      <c r="C170" s="1" t="s">
        <v>13</v>
      </c>
      <c r="D170" s="2">
        <v>119210.61</v>
      </c>
    </row>
    <row r="171" spans="1:4" x14ac:dyDescent="0.2">
      <c r="A171" s="1" t="s">
        <v>41</v>
      </c>
      <c r="B171" s="1" t="s">
        <v>5</v>
      </c>
      <c r="C171" s="1" t="s">
        <v>22</v>
      </c>
      <c r="D171" s="2">
        <v>975.48</v>
      </c>
    </row>
    <row r="172" spans="1:4" x14ac:dyDescent="0.2">
      <c r="A172" s="1" t="s">
        <v>41</v>
      </c>
      <c r="B172" s="1" t="s">
        <v>5</v>
      </c>
      <c r="C172" s="1" t="s">
        <v>19</v>
      </c>
      <c r="D172" s="2">
        <v>308.72000000000003</v>
      </c>
    </row>
    <row r="173" spans="1:4" x14ac:dyDescent="0.2">
      <c r="A173" s="1" t="s">
        <v>41</v>
      </c>
      <c r="B173" s="1" t="s">
        <v>5</v>
      </c>
      <c r="C173" s="1" t="s">
        <v>8</v>
      </c>
      <c r="D173" s="2">
        <v>2389.17</v>
      </c>
    </row>
    <row r="174" spans="1:4" x14ac:dyDescent="0.2">
      <c r="A174" s="1" t="s">
        <v>41</v>
      </c>
      <c r="B174" s="1" t="s">
        <v>5</v>
      </c>
      <c r="C174" s="1" t="s">
        <v>20</v>
      </c>
      <c r="D174" s="2">
        <v>6289.48</v>
      </c>
    </row>
    <row r="175" spans="1:4" x14ac:dyDescent="0.2">
      <c r="A175" s="1" t="s">
        <v>41</v>
      </c>
      <c r="B175" s="1" t="s">
        <v>5</v>
      </c>
      <c r="C175" s="1" t="s">
        <v>9</v>
      </c>
      <c r="D175" s="2">
        <v>9549.08</v>
      </c>
    </row>
    <row r="176" spans="1:4" x14ac:dyDescent="0.2">
      <c r="A176" s="1" t="s">
        <v>41</v>
      </c>
      <c r="B176" s="1" t="s">
        <v>5</v>
      </c>
      <c r="C176" s="1" t="s">
        <v>6</v>
      </c>
      <c r="D176" s="2">
        <v>21288.3</v>
      </c>
    </row>
    <row r="177" spans="1:4" x14ac:dyDescent="0.2">
      <c r="A177" s="1" t="s">
        <v>41</v>
      </c>
      <c r="B177" s="1" t="s">
        <v>5</v>
      </c>
      <c r="C177" s="1" t="s">
        <v>10</v>
      </c>
      <c r="D177" s="2">
        <v>405.65</v>
      </c>
    </row>
    <row r="178" spans="1:4" x14ac:dyDescent="0.2">
      <c r="A178" s="1" t="s">
        <v>41</v>
      </c>
      <c r="B178" s="1" t="s">
        <v>5</v>
      </c>
      <c r="C178" s="1" t="s">
        <v>15</v>
      </c>
      <c r="D178" s="2">
        <v>10907.56</v>
      </c>
    </row>
    <row r="179" spans="1:4" x14ac:dyDescent="0.2">
      <c r="A179" s="1" t="s">
        <v>41</v>
      </c>
      <c r="B179" s="1" t="s">
        <v>5</v>
      </c>
      <c r="C179" s="1" t="s">
        <v>16</v>
      </c>
      <c r="D179" s="2">
        <v>73.680000000000007</v>
      </c>
    </row>
    <row r="180" spans="1:4" x14ac:dyDescent="0.2">
      <c r="A180" s="1" t="s">
        <v>41</v>
      </c>
      <c r="B180" s="1" t="s">
        <v>5</v>
      </c>
      <c r="C180" s="1" t="s">
        <v>11</v>
      </c>
      <c r="D180" s="2">
        <v>504.36</v>
      </c>
    </row>
    <row r="181" spans="1:4" x14ac:dyDescent="0.2">
      <c r="A181" s="1" t="s">
        <v>42</v>
      </c>
      <c r="B181" s="1" t="s">
        <v>29</v>
      </c>
      <c r="C181" s="1" t="s">
        <v>20</v>
      </c>
      <c r="D181" s="2">
        <v>276.91000000000003</v>
      </c>
    </row>
    <row r="182" spans="1:4" x14ac:dyDescent="0.2">
      <c r="A182" s="1" t="s">
        <v>42</v>
      </c>
      <c r="B182" s="1" t="s">
        <v>29</v>
      </c>
      <c r="C182" s="1" t="s">
        <v>9</v>
      </c>
      <c r="D182" s="2">
        <v>16.79</v>
      </c>
    </row>
    <row r="183" spans="1:4" x14ac:dyDescent="0.2">
      <c r="A183" s="1" t="s">
        <v>42</v>
      </c>
      <c r="B183" s="1" t="s">
        <v>29</v>
      </c>
      <c r="C183" s="1" t="s">
        <v>6</v>
      </c>
      <c r="D183" s="2">
        <v>46.53</v>
      </c>
    </row>
    <row r="184" spans="1:4" x14ac:dyDescent="0.2">
      <c r="A184" s="1" t="s">
        <v>42</v>
      </c>
      <c r="B184" s="1" t="s">
        <v>29</v>
      </c>
      <c r="C184" s="1" t="s">
        <v>15</v>
      </c>
      <c r="D184" s="2">
        <v>20.260000000000002</v>
      </c>
    </row>
    <row r="185" spans="1:4" x14ac:dyDescent="0.2">
      <c r="A185" s="1" t="s">
        <v>42</v>
      </c>
      <c r="B185" s="1" t="s">
        <v>29</v>
      </c>
      <c r="C185" s="1" t="s">
        <v>11</v>
      </c>
      <c r="D185" s="2">
        <v>0.93</v>
      </c>
    </row>
    <row r="186" spans="1:4" x14ac:dyDescent="0.2">
      <c r="A186" s="1" t="s">
        <v>43</v>
      </c>
      <c r="B186" s="1" t="s">
        <v>5</v>
      </c>
      <c r="C186" s="1" t="s">
        <v>13</v>
      </c>
      <c r="D186" s="2">
        <v>3126.31</v>
      </c>
    </row>
    <row r="187" spans="1:4" x14ac:dyDescent="0.2">
      <c r="A187" s="1" t="s">
        <v>43</v>
      </c>
      <c r="B187" s="1" t="s">
        <v>5</v>
      </c>
      <c r="C187" s="1" t="s">
        <v>8</v>
      </c>
      <c r="D187" s="2">
        <v>62.53</v>
      </c>
    </row>
    <row r="188" spans="1:4" x14ac:dyDescent="0.2">
      <c r="A188" s="1" t="s">
        <v>43</v>
      </c>
      <c r="B188" s="1" t="s">
        <v>5</v>
      </c>
      <c r="C188" s="1" t="s">
        <v>9</v>
      </c>
      <c r="D188" s="2">
        <v>238.53</v>
      </c>
    </row>
    <row r="189" spans="1:4" x14ac:dyDescent="0.2">
      <c r="A189" s="1" t="s">
        <v>43</v>
      </c>
      <c r="B189" s="1" t="s">
        <v>5</v>
      </c>
      <c r="C189" s="1" t="s">
        <v>6</v>
      </c>
      <c r="D189" s="2">
        <v>525.23</v>
      </c>
    </row>
    <row r="190" spans="1:4" x14ac:dyDescent="0.2">
      <c r="A190" s="1" t="s">
        <v>43</v>
      </c>
      <c r="B190" s="1" t="s">
        <v>5</v>
      </c>
      <c r="C190" s="1" t="s">
        <v>10</v>
      </c>
      <c r="D190" s="2">
        <v>10.73</v>
      </c>
    </row>
    <row r="191" spans="1:4" x14ac:dyDescent="0.2">
      <c r="A191" s="1" t="s">
        <v>43</v>
      </c>
      <c r="B191" s="1" t="s">
        <v>5</v>
      </c>
      <c r="C191" s="1" t="s">
        <v>15</v>
      </c>
      <c r="D191" s="2">
        <v>268.8</v>
      </c>
    </row>
    <row r="192" spans="1:4" x14ac:dyDescent="0.2">
      <c r="A192" s="1" t="s">
        <v>43</v>
      </c>
      <c r="B192" s="1" t="s">
        <v>5</v>
      </c>
      <c r="C192" s="1" t="s">
        <v>16</v>
      </c>
      <c r="D192" s="2">
        <v>2.44</v>
      </c>
    </row>
    <row r="193" spans="1:4" x14ac:dyDescent="0.2">
      <c r="A193" s="1" t="s">
        <v>43</v>
      </c>
      <c r="B193" s="1" t="s">
        <v>5</v>
      </c>
      <c r="C193" s="1" t="s">
        <v>11</v>
      </c>
      <c r="D193" s="2">
        <v>13.99</v>
      </c>
    </row>
    <row r="194" spans="1:4" x14ac:dyDescent="0.2">
      <c r="A194" s="1" t="s">
        <v>44</v>
      </c>
      <c r="B194" s="1" t="s">
        <v>45</v>
      </c>
      <c r="C194" s="1" t="s">
        <v>13</v>
      </c>
      <c r="D194" s="2">
        <v>226124.9</v>
      </c>
    </row>
    <row r="195" spans="1:4" x14ac:dyDescent="0.2">
      <c r="A195" s="1" t="s">
        <v>44</v>
      </c>
      <c r="B195" s="1" t="s">
        <v>45</v>
      </c>
      <c r="C195" s="1" t="s">
        <v>18</v>
      </c>
      <c r="D195" s="2">
        <v>23039.3</v>
      </c>
    </row>
    <row r="196" spans="1:4" x14ac:dyDescent="0.2">
      <c r="A196" s="1" t="s">
        <v>44</v>
      </c>
      <c r="B196" s="1" t="s">
        <v>45</v>
      </c>
      <c r="C196" s="1" t="s">
        <v>19</v>
      </c>
      <c r="D196" s="2">
        <v>768.12</v>
      </c>
    </row>
    <row r="197" spans="1:4" x14ac:dyDescent="0.2">
      <c r="A197" s="1" t="s">
        <v>44</v>
      </c>
      <c r="B197" s="1" t="s">
        <v>45</v>
      </c>
      <c r="C197" s="1" t="s">
        <v>8</v>
      </c>
      <c r="D197" s="2">
        <v>3829.74</v>
      </c>
    </row>
    <row r="198" spans="1:4" x14ac:dyDescent="0.2">
      <c r="A198" s="1" t="s">
        <v>44</v>
      </c>
      <c r="B198" s="1" t="s">
        <v>45</v>
      </c>
      <c r="C198" s="1" t="s">
        <v>20</v>
      </c>
      <c r="D198" s="2">
        <v>13112.71</v>
      </c>
    </row>
    <row r="199" spans="1:4" x14ac:dyDescent="0.2">
      <c r="A199" s="1" t="s">
        <v>44</v>
      </c>
      <c r="B199" s="1" t="s">
        <v>45</v>
      </c>
      <c r="C199" s="1" t="s">
        <v>9</v>
      </c>
      <c r="D199" s="2">
        <v>19045.91</v>
      </c>
    </row>
    <row r="200" spans="1:4" x14ac:dyDescent="0.2">
      <c r="A200" s="1" t="s">
        <v>44</v>
      </c>
      <c r="B200" s="1" t="s">
        <v>45</v>
      </c>
      <c r="C200" s="1" t="s">
        <v>46</v>
      </c>
      <c r="D200" s="2">
        <v>245.42</v>
      </c>
    </row>
    <row r="201" spans="1:4" x14ac:dyDescent="0.2">
      <c r="A201" s="1" t="s">
        <v>44</v>
      </c>
      <c r="B201" s="1" t="s">
        <v>45</v>
      </c>
      <c r="C201" s="1" t="s">
        <v>6</v>
      </c>
      <c r="D201" s="2">
        <v>39494.33</v>
      </c>
    </row>
    <row r="202" spans="1:4" x14ac:dyDescent="0.2">
      <c r="A202" s="1" t="s">
        <v>44</v>
      </c>
      <c r="B202" s="1" t="s">
        <v>45</v>
      </c>
      <c r="C202" s="1" t="s">
        <v>10</v>
      </c>
      <c r="D202" s="2">
        <v>765.12</v>
      </c>
    </row>
    <row r="203" spans="1:4" x14ac:dyDescent="0.2">
      <c r="A203" s="1" t="s">
        <v>44</v>
      </c>
      <c r="B203" s="1" t="s">
        <v>45</v>
      </c>
      <c r="C203" s="1" t="s">
        <v>15</v>
      </c>
      <c r="D203" s="2">
        <v>40703.1</v>
      </c>
    </row>
    <row r="204" spans="1:4" x14ac:dyDescent="0.2">
      <c r="A204" s="1" t="s">
        <v>44</v>
      </c>
      <c r="B204" s="1" t="s">
        <v>45</v>
      </c>
      <c r="C204" s="1" t="s">
        <v>16</v>
      </c>
      <c r="D204" s="2">
        <v>247.83</v>
      </c>
    </row>
    <row r="205" spans="1:4" x14ac:dyDescent="0.2">
      <c r="A205" s="1" t="s">
        <v>44</v>
      </c>
      <c r="B205" s="1" t="s">
        <v>45</v>
      </c>
      <c r="C205" s="1" t="s">
        <v>11</v>
      </c>
      <c r="D205" s="2">
        <v>1853.03</v>
      </c>
    </row>
    <row r="206" spans="1:4" x14ac:dyDescent="0.2">
      <c r="A206" s="1" t="s">
        <v>44</v>
      </c>
      <c r="B206" s="1" t="s">
        <v>45</v>
      </c>
      <c r="C206" s="1" t="s">
        <v>24</v>
      </c>
      <c r="D206" s="2">
        <v>224</v>
      </c>
    </row>
    <row r="207" spans="1:4" x14ac:dyDescent="0.2">
      <c r="A207" s="1" t="s">
        <v>44</v>
      </c>
      <c r="B207" s="1" t="s">
        <v>45</v>
      </c>
      <c r="C207" s="1" t="s">
        <v>31</v>
      </c>
      <c r="D207" s="2">
        <v>470</v>
      </c>
    </row>
    <row r="208" spans="1:4" x14ac:dyDescent="0.2">
      <c r="A208" s="1" t="s">
        <v>44</v>
      </c>
      <c r="B208" s="1" t="s">
        <v>45</v>
      </c>
      <c r="C208" s="1" t="s">
        <v>25</v>
      </c>
      <c r="D208" s="2">
        <v>770</v>
      </c>
    </row>
    <row r="209" spans="1:4" x14ac:dyDescent="0.2">
      <c r="A209" s="1" t="s">
        <v>44</v>
      </c>
      <c r="B209" s="1" t="s">
        <v>45</v>
      </c>
      <c r="C209" s="1" t="s">
        <v>32</v>
      </c>
      <c r="D209" s="2">
        <v>4361</v>
      </c>
    </row>
    <row r="210" spans="1:4" x14ac:dyDescent="0.2">
      <c r="A210" s="1" t="s">
        <v>47</v>
      </c>
      <c r="B210" s="1" t="s">
        <v>5</v>
      </c>
      <c r="C210" s="1" t="s">
        <v>13</v>
      </c>
      <c r="D210" s="2">
        <v>44906.42</v>
      </c>
    </row>
    <row r="211" spans="1:4" x14ac:dyDescent="0.2">
      <c r="A211" s="1" t="s">
        <v>47</v>
      </c>
      <c r="B211" s="1" t="s">
        <v>5</v>
      </c>
      <c r="C211" s="1" t="s">
        <v>18</v>
      </c>
      <c r="D211" s="2">
        <v>137.47999999999999</v>
      </c>
    </row>
    <row r="212" spans="1:4" x14ac:dyDescent="0.2">
      <c r="A212" s="1" t="s">
        <v>47</v>
      </c>
      <c r="B212" s="1" t="s">
        <v>5</v>
      </c>
      <c r="C212" s="1" t="s">
        <v>22</v>
      </c>
      <c r="D212" s="2">
        <v>8.7799999999999994</v>
      </c>
    </row>
    <row r="213" spans="1:4" x14ac:dyDescent="0.2">
      <c r="A213" s="1" t="s">
        <v>47</v>
      </c>
      <c r="B213" s="1" t="s">
        <v>5</v>
      </c>
      <c r="C213" s="1" t="s">
        <v>19</v>
      </c>
      <c r="D213" s="2">
        <v>92.84</v>
      </c>
    </row>
    <row r="214" spans="1:4" x14ac:dyDescent="0.2">
      <c r="A214" s="1" t="s">
        <v>47</v>
      </c>
      <c r="B214" s="1" t="s">
        <v>5</v>
      </c>
      <c r="C214" s="1" t="s">
        <v>8</v>
      </c>
      <c r="D214" s="2">
        <v>888.51</v>
      </c>
    </row>
    <row r="215" spans="1:4" x14ac:dyDescent="0.2">
      <c r="A215" s="1" t="s">
        <v>47</v>
      </c>
      <c r="B215" s="1" t="s">
        <v>5</v>
      </c>
      <c r="C215" s="1" t="s">
        <v>20</v>
      </c>
      <c r="D215" s="2">
        <v>103611.53</v>
      </c>
    </row>
    <row r="216" spans="1:4" x14ac:dyDescent="0.2">
      <c r="A216" s="1" t="s">
        <v>47</v>
      </c>
      <c r="B216" s="1" t="s">
        <v>5</v>
      </c>
      <c r="C216" s="1" t="s">
        <v>9</v>
      </c>
      <c r="D216" s="2">
        <v>10204.950000000001</v>
      </c>
    </row>
    <row r="217" spans="1:4" x14ac:dyDescent="0.2">
      <c r="A217" s="1" t="s">
        <v>47</v>
      </c>
      <c r="B217" s="1" t="s">
        <v>5</v>
      </c>
      <c r="C217" s="1" t="s">
        <v>6</v>
      </c>
      <c r="D217" s="2">
        <v>24885.08</v>
      </c>
    </row>
    <row r="218" spans="1:4" x14ac:dyDescent="0.2">
      <c r="A218" s="1" t="s">
        <v>47</v>
      </c>
      <c r="B218" s="1" t="s">
        <v>5</v>
      </c>
      <c r="C218" s="1" t="s">
        <v>10</v>
      </c>
      <c r="D218" s="2">
        <v>152.78</v>
      </c>
    </row>
    <row r="219" spans="1:4" x14ac:dyDescent="0.2">
      <c r="A219" s="1" t="s">
        <v>47</v>
      </c>
      <c r="B219" s="1" t="s">
        <v>5</v>
      </c>
      <c r="C219" s="1" t="s">
        <v>15</v>
      </c>
      <c r="D219" s="2">
        <v>8606.0400000000009</v>
      </c>
    </row>
    <row r="220" spans="1:4" x14ac:dyDescent="0.2">
      <c r="A220" s="1" t="s">
        <v>47</v>
      </c>
      <c r="B220" s="1" t="s">
        <v>5</v>
      </c>
      <c r="C220" s="1" t="s">
        <v>16</v>
      </c>
      <c r="D220" s="2">
        <v>34.78</v>
      </c>
    </row>
    <row r="221" spans="1:4" x14ac:dyDescent="0.2">
      <c r="A221" s="1" t="s">
        <v>47</v>
      </c>
      <c r="B221" s="1" t="s">
        <v>5</v>
      </c>
      <c r="C221" s="1" t="s">
        <v>11</v>
      </c>
      <c r="D221" s="2">
        <v>383.52</v>
      </c>
    </row>
    <row r="222" spans="1:4" x14ac:dyDescent="0.2">
      <c r="A222" s="1" t="s">
        <v>48</v>
      </c>
      <c r="B222" s="1" t="s">
        <v>49</v>
      </c>
      <c r="C222" s="1" t="s">
        <v>9</v>
      </c>
      <c r="D222" s="2">
        <v>0</v>
      </c>
    </row>
    <row r="223" spans="1:4" x14ac:dyDescent="0.2">
      <c r="A223" s="1" t="s">
        <v>48</v>
      </c>
      <c r="B223" s="1" t="s">
        <v>49</v>
      </c>
      <c r="C223" s="1" t="s">
        <v>16</v>
      </c>
      <c r="D223" s="2">
        <v>0</v>
      </c>
    </row>
    <row r="224" spans="1:4" x14ac:dyDescent="0.2">
      <c r="A224" s="1" t="s">
        <v>50</v>
      </c>
      <c r="B224" s="1" t="s">
        <v>27</v>
      </c>
      <c r="C224" s="1" t="s">
        <v>13</v>
      </c>
      <c r="D224" s="2">
        <v>163811.57</v>
      </c>
    </row>
    <row r="225" spans="1:4" x14ac:dyDescent="0.2">
      <c r="A225" s="1" t="s">
        <v>50</v>
      </c>
      <c r="B225" s="1" t="s">
        <v>27</v>
      </c>
      <c r="C225" s="1" t="s">
        <v>18</v>
      </c>
      <c r="D225" s="2">
        <v>18865.990000000002</v>
      </c>
    </row>
    <row r="226" spans="1:4" x14ac:dyDescent="0.2">
      <c r="A226" s="1" t="s">
        <v>50</v>
      </c>
      <c r="B226" s="1" t="s">
        <v>27</v>
      </c>
      <c r="C226" s="1" t="s">
        <v>19</v>
      </c>
      <c r="D226" s="2">
        <v>799.1</v>
      </c>
    </row>
    <row r="227" spans="1:4" x14ac:dyDescent="0.2">
      <c r="A227" s="1" t="s">
        <v>50</v>
      </c>
      <c r="B227" s="1" t="s">
        <v>27</v>
      </c>
      <c r="C227" s="1" t="s">
        <v>8</v>
      </c>
      <c r="D227" s="2">
        <v>2910.35</v>
      </c>
    </row>
    <row r="228" spans="1:4" x14ac:dyDescent="0.2">
      <c r="A228" s="1" t="s">
        <v>50</v>
      </c>
      <c r="B228" s="1" t="s">
        <v>27</v>
      </c>
      <c r="C228" s="1" t="s">
        <v>20</v>
      </c>
      <c r="D228" s="2">
        <v>5405.76</v>
      </c>
    </row>
    <row r="229" spans="1:4" x14ac:dyDescent="0.2">
      <c r="A229" s="1" t="s">
        <v>50</v>
      </c>
      <c r="B229" s="1" t="s">
        <v>27</v>
      </c>
      <c r="C229" s="1" t="s">
        <v>23</v>
      </c>
      <c r="D229" s="2">
        <v>1311.08</v>
      </c>
    </row>
    <row r="230" spans="1:4" x14ac:dyDescent="0.2">
      <c r="A230" s="1" t="s">
        <v>50</v>
      </c>
      <c r="B230" s="1" t="s">
        <v>27</v>
      </c>
      <c r="C230" s="1" t="s">
        <v>9</v>
      </c>
      <c r="D230" s="2">
        <v>13991.3</v>
      </c>
    </row>
    <row r="231" spans="1:4" x14ac:dyDescent="0.2">
      <c r="A231" s="1" t="s">
        <v>50</v>
      </c>
      <c r="B231" s="1" t="s">
        <v>27</v>
      </c>
      <c r="C231" s="1" t="s">
        <v>6</v>
      </c>
      <c r="D231" s="2">
        <v>27021.66</v>
      </c>
    </row>
    <row r="232" spans="1:4" x14ac:dyDescent="0.2">
      <c r="A232" s="1" t="s">
        <v>50</v>
      </c>
      <c r="B232" s="1" t="s">
        <v>27</v>
      </c>
      <c r="C232" s="1" t="s">
        <v>10</v>
      </c>
      <c r="D232" s="2">
        <v>556.16</v>
      </c>
    </row>
    <row r="233" spans="1:4" x14ac:dyDescent="0.2">
      <c r="A233" s="1" t="s">
        <v>50</v>
      </c>
      <c r="B233" s="1" t="s">
        <v>27</v>
      </c>
      <c r="C233" s="1" t="s">
        <v>15</v>
      </c>
      <c r="D233" s="2">
        <v>25340.54</v>
      </c>
    </row>
    <row r="234" spans="1:4" x14ac:dyDescent="0.2">
      <c r="A234" s="1" t="s">
        <v>50</v>
      </c>
      <c r="B234" s="1" t="s">
        <v>27</v>
      </c>
      <c r="C234" s="1" t="s">
        <v>16</v>
      </c>
      <c r="D234" s="2">
        <v>185.34</v>
      </c>
    </row>
    <row r="235" spans="1:4" x14ac:dyDescent="0.2">
      <c r="A235" s="1" t="s">
        <v>50</v>
      </c>
      <c r="B235" s="1" t="s">
        <v>27</v>
      </c>
      <c r="C235" s="1" t="s">
        <v>11</v>
      </c>
      <c r="D235" s="2">
        <v>1259.9000000000001</v>
      </c>
    </row>
    <row r="236" spans="1:4" x14ac:dyDescent="0.2">
      <c r="A236" s="1" t="s">
        <v>50</v>
      </c>
      <c r="B236" s="1" t="s">
        <v>27</v>
      </c>
      <c r="C236" s="1" t="s">
        <v>24</v>
      </c>
      <c r="D236" s="2">
        <v>154</v>
      </c>
    </row>
    <row r="237" spans="1:4" x14ac:dyDescent="0.2">
      <c r="A237" s="1" t="s">
        <v>50</v>
      </c>
      <c r="B237" s="1" t="s">
        <v>27</v>
      </c>
      <c r="C237" s="1" t="s">
        <v>31</v>
      </c>
      <c r="D237" s="2">
        <v>420</v>
      </c>
    </row>
    <row r="238" spans="1:4" x14ac:dyDescent="0.2">
      <c r="A238" s="1" t="s">
        <v>50</v>
      </c>
      <c r="B238" s="1" t="s">
        <v>27</v>
      </c>
      <c r="C238" s="1" t="s">
        <v>25</v>
      </c>
      <c r="D238" s="2">
        <v>638</v>
      </c>
    </row>
    <row r="239" spans="1:4" x14ac:dyDescent="0.2">
      <c r="A239" s="1" t="s">
        <v>50</v>
      </c>
      <c r="B239" s="1" t="s">
        <v>27</v>
      </c>
      <c r="C239" s="1" t="s">
        <v>32</v>
      </c>
      <c r="D239" s="2">
        <v>3613</v>
      </c>
    </row>
    <row r="240" spans="1:4" x14ac:dyDescent="0.2">
      <c r="A240" s="1" t="s">
        <v>51</v>
      </c>
      <c r="B240" s="1" t="s">
        <v>49</v>
      </c>
      <c r="C240" s="1" t="s">
        <v>13</v>
      </c>
      <c r="D240" s="2">
        <v>43440.92</v>
      </c>
    </row>
    <row r="241" spans="1:4" x14ac:dyDescent="0.2">
      <c r="A241" s="1" t="s">
        <v>51</v>
      </c>
      <c r="B241" s="1" t="s">
        <v>49</v>
      </c>
      <c r="C241" s="1" t="s">
        <v>18</v>
      </c>
      <c r="D241" s="2">
        <v>24980.81</v>
      </c>
    </row>
    <row r="242" spans="1:4" x14ac:dyDescent="0.2">
      <c r="A242" s="1" t="s">
        <v>51</v>
      </c>
      <c r="B242" s="1" t="s">
        <v>49</v>
      </c>
      <c r="C242" s="1" t="s">
        <v>19</v>
      </c>
      <c r="D242" s="2">
        <v>11.33</v>
      </c>
    </row>
    <row r="243" spans="1:4" x14ac:dyDescent="0.2">
      <c r="A243" s="1" t="s">
        <v>51</v>
      </c>
      <c r="B243" s="1" t="s">
        <v>49</v>
      </c>
      <c r="C243" s="1" t="s">
        <v>8</v>
      </c>
      <c r="D243" s="2">
        <v>864.96</v>
      </c>
    </row>
    <row r="244" spans="1:4" x14ac:dyDescent="0.2">
      <c r="A244" s="1" t="s">
        <v>51</v>
      </c>
      <c r="B244" s="1" t="s">
        <v>49</v>
      </c>
      <c r="C244" s="1" t="s">
        <v>20</v>
      </c>
      <c r="D244" s="2">
        <v>287.98</v>
      </c>
    </row>
    <row r="245" spans="1:4" x14ac:dyDescent="0.2">
      <c r="A245" s="1" t="s">
        <v>51</v>
      </c>
      <c r="B245" s="1" t="s">
        <v>49</v>
      </c>
      <c r="C245" s="1" t="s">
        <v>9</v>
      </c>
      <c r="D245" s="2">
        <v>5241.8999999999996</v>
      </c>
    </row>
    <row r="246" spans="1:4" x14ac:dyDescent="0.2">
      <c r="A246" s="1" t="s">
        <v>51</v>
      </c>
      <c r="B246" s="1" t="s">
        <v>49</v>
      </c>
      <c r="C246" s="1" t="s">
        <v>6</v>
      </c>
      <c r="D246" s="2">
        <v>7312.64</v>
      </c>
    </row>
    <row r="247" spans="1:4" x14ac:dyDescent="0.2">
      <c r="A247" s="1" t="s">
        <v>51</v>
      </c>
      <c r="B247" s="1" t="s">
        <v>49</v>
      </c>
      <c r="C247" s="1" t="s">
        <v>10</v>
      </c>
      <c r="D247" s="2">
        <v>147.31</v>
      </c>
    </row>
    <row r="248" spans="1:4" x14ac:dyDescent="0.2">
      <c r="A248" s="1" t="s">
        <v>51</v>
      </c>
      <c r="B248" s="1" t="s">
        <v>49</v>
      </c>
      <c r="C248" s="1" t="s">
        <v>15</v>
      </c>
      <c r="D248" s="2">
        <v>4778.21</v>
      </c>
    </row>
    <row r="249" spans="1:4" x14ac:dyDescent="0.2">
      <c r="A249" s="1" t="s">
        <v>51</v>
      </c>
      <c r="B249" s="1" t="s">
        <v>49</v>
      </c>
      <c r="C249" s="1" t="s">
        <v>16</v>
      </c>
      <c r="D249" s="2">
        <v>41.3</v>
      </c>
    </row>
    <row r="250" spans="1:4" x14ac:dyDescent="0.2">
      <c r="A250" s="1" t="s">
        <v>51</v>
      </c>
      <c r="B250" s="1" t="s">
        <v>49</v>
      </c>
      <c r="C250" s="1" t="s">
        <v>11</v>
      </c>
      <c r="D250" s="2">
        <v>255.13</v>
      </c>
    </row>
    <row r="251" spans="1:4" x14ac:dyDescent="0.2">
      <c r="A251" s="1" t="s">
        <v>51</v>
      </c>
      <c r="B251" s="1" t="s">
        <v>49</v>
      </c>
      <c r="C251" s="1" t="s">
        <v>24</v>
      </c>
      <c r="D251" s="2">
        <v>32</v>
      </c>
    </row>
    <row r="252" spans="1:4" x14ac:dyDescent="0.2">
      <c r="A252" s="1" t="s">
        <v>51</v>
      </c>
      <c r="B252" s="1" t="s">
        <v>49</v>
      </c>
      <c r="C252" s="1" t="s">
        <v>31</v>
      </c>
      <c r="D252" s="2">
        <v>100</v>
      </c>
    </row>
    <row r="253" spans="1:4" x14ac:dyDescent="0.2">
      <c r="A253" s="1" t="s">
        <v>51</v>
      </c>
      <c r="B253" s="1" t="s">
        <v>49</v>
      </c>
      <c r="C253" s="1" t="s">
        <v>25</v>
      </c>
      <c r="D253" s="2">
        <v>110</v>
      </c>
    </row>
    <row r="254" spans="1:4" x14ac:dyDescent="0.2">
      <c r="A254" s="1" t="s">
        <v>51</v>
      </c>
      <c r="B254" s="1" t="s">
        <v>49</v>
      </c>
      <c r="C254" s="1" t="s">
        <v>32</v>
      </c>
      <c r="D254" s="2">
        <v>623</v>
      </c>
    </row>
    <row r="255" spans="1:4" x14ac:dyDescent="0.2">
      <c r="A255" s="1"/>
      <c r="B255" s="1"/>
      <c r="C255" s="1"/>
      <c r="D255" s="2"/>
    </row>
    <row r="256" spans="1:4" x14ac:dyDescent="0.2">
      <c r="A256" s="1"/>
      <c r="B256" s="1"/>
      <c r="C256" s="1"/>
      <c r="D256" s="2"/>
    </row>
    <row r="257" spans="1:4" x14ac:dyDescent="0.2">
      <c r="A257" s="1"/>
      <c r="B257" s="1"/>
      <c r="C257" s="1"/>
      <c r="D257" s="2"/>
    </row>
    <row r="258" spans="1:4" x14ac:dyDescent="0.2">
      <c r="A258" s="1"/>
      <c r="B258" s="1"/>
      <c r="C258" s="1"/>
      <c r="D258" s="2"/>
    </row>
    <row r="259" spans="1:4" x14ac:dyDescent="0.2">
      <c r="A259" s="1"/>
      <c r="B259" s="1"/>
      <c r="C259" s="1"/>
      <c r="D259" s="2"/>
    </row>
    <row r="260" spans="1:4" x14ac:dyDescent="0.2">
      <c r="A260" s="1"/>
      <c r="B260" s="1"/>
      <c r="C260" s="1"/>
      <c r="D260" s="2"/>
    </row>
    <row r="261" spans="1:4" x14ac:dyDescent="0.2">
      <c r="A261" s="1"/>
      <c r="B261" s="1"/>
      <c r="C261" s="1"/>
      <c r="D261" s="2"/>
    </row>
    <row r="262" spans="1:4" x14ac:dyDescent="0.2">
      <c r="A262" s="1"/>
      <c r="B262" s="1"/>
      <c r="C262" s="1"/>
      <c r="D262" s="2"/>
    </row>
    <row r="263" spans="1:4" x14ac:dyDescent="0.2">
      <c r="A263" s="1"/>
      <c r="B263" s="1"/>
      <c r="C263" s="1"/>
      <c r="D263" s="2"/>
    </row>
    <row r="264" spans="1:4" x14ac:dyDescent="0.2">
      <c r="A264" s="1"/>
      <c r="B264" s="1"/>
      <c r="C264" s="1"/>
      <c r="D264" s="2"/>
    </row>
    <row r="265" spans="1:4" x14ac:dyDescent="0.2">
      <c r="A265" s="1"/>
      <c r="B265" s="1"/>
      <c r="C265" s="1"/>
      <c r="D265" s="2"/>
    </row>
    <row r="266" spans="1:4" x14ac:dyDescent="0.2">
      <c r="A266" s="1"/>
      <c r="B266" s="1"/>
      <c r="C266" s="1"/>
      <c r="D266" s="2"/>
    </row>
    <row r="267" spans="1:4" x14ac:dyDescent="0.2">
      <c r="A267" s="1"/>
      <c r="B267" s="1"/>
      <c r="C267" s="1"/>
      <c r="D267" s="2"/>
    </row>
    <row r="268" spans="1:4" x14ac:dyDescent="0.2">
      <c r="A268" s="1"/>
      <c r="B268" s="1"/>
      <c r="C268" s="1"/>
      <c r="D268" s="2"/>
    </row>
  </sheetData>
  <phoneticPr fontId="3" type="noConversion"/>
  <printOptions horizontalCentered="1"/>
  <pageMargins left="0.5" right="0.5" top="0.5" bottom="0.5" header="0.5" footer="0.5"/>
  <pageSetup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5"/>
  <sheetViews>
    <sheetView topLeftCell="E1" workbookViewId="0">
      <selection activeCell="F45" sqref="F45"/>
    </sheetView>
  </sheetViews>
  <sheetFormatPr defaultRowHeight="12.75" x14ac:dyDescent="0.2"/>
  <cols>
    <col min="1" max="1" width="7.7109375" bestFit="1" customWidth="1"/>
    <col min="2" max="2" width="11" bestFit="1" customWidth="1"/>
    <col min="3" max="3" width="5" bestFit="1" customWidth="1"/>
    <col min="4" max="4" width="14" bestFit="1" customWidth="1"/>
    <col min="6" max="6" width="14" bestFit="1" customWidth="1"/>
    <col min="7" max="9" width="9.140625" style="5"/>
    <col min="10" max="10" width="14" style="17" bestFit="1" customWidth="1"/>
    <col min="11" max="11" width="4.7109375" bestFit="1" customWidth="1"/>
    <col min="13" max="14" width="14" bestFit="1" customWidth="1"/>
    <col min="15" max="15" width="12.28515625" bestFit="1" customWidth="1"/>
    <col min="16" max="16" width="14" bestFit="1" customWidth="1"/>
    <col min="17" max="18" width="12.28515625" bestFit="1" customWidth="1"/>
    <col min="19" max="19" width="23.42578125" bestFit="1" customWidth="1"/>
  </cols>
  <sheetData>
    <row r="1" spans="1:19" x14ac:dyDescent="0.2">
      <c r="D1" s="54"/>
      <c r="F1" t="s">
        <v>83</v>
      </c>
    </row>
    <row r="2" spans="1:19" x14ac:dyDescent="0.2">
      <c r="D2" s="3">
        <f>SUM(D4:D484)</f>
        <v>8643491.3899999987</v>
      </c>
    </row>
    <row r="3" spans="1:19" x14ac:dyDescent="0.2">
      <c r="A3" s="67" t="s">
        <v>0</v>
      </c>
      <c r="B3" s="67" t="s">
        <v>1</v>
      </c>
      <c r="C3" s="67" t="s">
        <v>2</v>
      </c>
      <c r="D3" s="67" t="s">
        <v>88</v>
      </c>
      <c r="F3" s="54">
        <f>SUM(F5:F53)</f>
        <v>3970888.5199999996</v>
      </c>
      <c r="H3" s="21" t="s">
        <v>56</v>
      </c>
      <c r="J3" s="54">
        <f>SUM(J5:J53)</f>
        <v>1361121.2099999997</v>
      </c>
      <c r="K3" s="55">
        <f>J3/F3</f>
        <v>0.34277497420149178</v>
      </c>
      <c r="N3" s="33" t="s">
        <v>82</v>
      </c>
      <c r="O3" s="32" t="s">
        <v>52</v>
      </c>
      <c r="P3" s="32" t="s">
        <v>53</v>
      </c>
      <c r="Q3" s="32" t="s">
        <v>64</v>
      </c>
      <c r="R3" s="32" t="s">
        <v>63</v>
      </c>
    </row>
    <row r="4" spans="1:19" x14ac:dyDescent="0.2">
      <c r="A4" s="68" t="s">
        <v>12</v>
      </c>
      <c r="B4" s="68" t="s">
        <v>5</v>
      </c>
      <c r="C4" s="68" t="s">
        <v>13</v>
      </c>
      <c r="D4" s="69">
        <v>72612.13</v>
      </c>
      <c r="F4" s="22" t="s">
        <v>52</v>
      </c>
      <c r="G4" s="22"/>
      <c r="H4" s="22" t="s">
        <v>0</v>
      </c>
      <c r="I4" s="22"/>
      <c r="J4" s="23" t="s">
        <v>53</v>
      </c>
      <c r="M4" t="s">
        <v>57</v>
      </c>
      <c r="N4" s="54">
        <f t="shared" ref="N4:N9" si="0">SUM(O4:R4)</f>
        <v>0</v>
      </c>
      <c r="O4" s="54"/>
      <c r="P4" s="54"/>
      <c r="Q4" s="54"/>
      <c r="R4" s="54"/>
    </row>
    <row r="5" spans="1:19" x14ac:dyDescent="0.2">
      <c r="A5" s="68" t="s">
        <v>12</v>
      </c>
      <c r="B5" s="68" t="s">
        <v>5</v>
      </c>
      <c r="C5" s="68" t="s">
        <v>8</v>
      </c>
      <c r="D5" s="69">
        <v>1452.12</v>
      </c>
      <c r="F5" s="17"/>
      <c r="G5" s="18" t="s">
        <v>2</v>
      </c>
      <c r="H5" s="18" t="s">
        <v>0</v>
      </c>
      <c r="I5" s="18" t="s">
        <v>2</v>
      </c>
      <c r="J5" s="18"/>
      <c r="K5" s="55"/>
      <c r="M5" t="s">
        <v>58</v>
      </c>
      <c r="N5" s="54">
        <f t="shared" si="0"/>
        <v>1062074.9400000002</v>
      </c>
      <c r="O5" s="54">
        <v>518599.84</v>
      </c>
      <c r="P5" s="54">
        <v>173518.95</v>
      </c>
      <c r="Q5" s="54">
        <f>233031.14+8343.5+7600+119536</f>
        <v>368510.64</v>
      </c>
      <c r="R5" s="54">
        <f>81.99+1363.52</f>
        <v>1445.51</v>
      </c>
      <c r="S5" t="s">
        <v>84</v>
      </c>
    </row>
    <row r="6" spans="1:19" x14ac:dyDescent="0.2">
      <c r="A6" s="68" t="s">
        <v>12</v>
      </c>
      <c r="B6" s="68" t="s">
        <v>5</v>
      </c>
      <c r="C6" s="68" t="s">
        <v>14</v>
      </c>
      <c r="D6" s="69">
        <v>3009.03</v>
      </c>
      <c r="F6" s="56">
        <f>DSUM(Data,4,G5:H6)</f>
        <v>0</v>
      </c>
      <c r="G6" s="29" t="str">
        <f>"01*"</f>
        <v>01*</v>
      </c>
      <c r="H6" s="30" t="s">
        <v>4</v>
      </c>
      <c r="I6" s="29" t="str">
        <f>"02*"</f>
        <v>02*</v>
      </c>
      <c r="J6" s="56">
        <f>DSUM(Data,4,H5:I6)</f>
        <v>0</v>
      </c>
      <c r="K6" s="55"/>
      <c r="M6" t="s">
        <v>59</v>
      </c>
      <c r="N6" s="54">
        <f t="shared" si="0"/>
        <v>180966.47</v>
      </c>
      <c r="O6" s="54"/>
      <c r="P6" s="54"/>
      <c r="Q6" s="54"/>
      <c r="R6" s="54">
        <f>169858.81+11107.66</f>
        <v>180966.47</v>
      </c>
      <c r="S6" t="s">
        <v>66</v>
      </c>
    </row>
    <row r="7" spans="1:19" x14ac:dyDescent="0.2">
      <c r="A7" s="68" t="s">
        <v>12</v>
      </c>
      <c r="B7" s="68" t="s">
        <v>5</v>
      </c>
      <c r="C7" s="68" t="s">
        <v>9</v>
      </c>
      <c r="D7" s="69">
        <v>5289.56</v>
      </c>
      <c r="F7" s="56"/>
      <c r="G7" s="18" t="s">
        <v>2</v>
      </c>
      <c r="H7" s="18" t="s">
        <v>0</v>
      </c>
      <c r="I7" s="18" t="s">
        <v>2</v>
      </c>
      <c r="J7" s="19"/>
      <c r="K7" s="55"/>
      <c r="M7" t="s">
        <v>60</v>
      </c>
      <c r="N7" s="54">
        <f t="shared" si="0"/>
        <v>17149.93</v>
      </c>
      <c r="O7" s="54"/>
      <c r="P7" s="54"/>
      <c r="Q7" s="54"/>
      <c r="R7" s="54">
        <f>399.99+16462.5+287.44</f>
        <v>17149.93</v>
      </c>
      <c r="S7" t="s">
        <v>67</v>
      </c>
    </row>
    <row r="8" spans="1:19" x14ac:dyDescent="0.2">
      <c r="A8" s="68" t="s">
        <v>12</v>
      </c>
      <c r="B8" s="68" t="s">
        <v>5</v>
      </c>
      <c r="C8" s="68" t="s">
        <v>6</v>
      </c>
      <c r="D8" s="69">
        <v>12482.18</v>
      </c>
      <c r="F8" s="56">
        <f>DSUM(Data,4,G7:H8)</f>
        <v>0</v>
      </c>
      <c r="G8" s="29" t="str">
        <f>"01*"</f>
        <v>01*</v>
      </c>
      <c r="H8" s="30" t="s">
        <v>7</v>
      </c>
      <c r="I8" s="29" t="str">
        <f>"02*"</f>
        <v>02*</v>
      </c>
      <c r="J8" s="56">
        <f>DSUM(Data,4,H7:I8)</f>
        <v>0</v>
      </c>
      <c r="K8" s="55"/>
      <c r="M8" t="s">
        <v>61</v>
      </c>
      <c r="N8" s="54">
        <f t="shared" si="0"/>
        <v>8018</v>
      </c>
      <c r="O8" s="54"/>
      <c r="P8" s="54"/>
      <c r="Q8" s="54"/>
      <c r="R8" s="54">
        <v>8018</v>
      </c>
      <c r="S8" t="s">
        <v>86</v>
      </c>
    </row>
    <row r="9" spans="1:19" x14ac:dyDescent="0.2">
      <c r="A9" s="68" t="s">
        <v>12</v>
      </c>
      <c r="B9" s="68" t="s">
        <v>5</v>
      </c>
      <c r="C9" s="68" t="s">
        <v>10</v>
      </c>
      <c r="D9" s="69">
        <v>251.11</v>
      </c>
      <c r="F9" s="56"/>
      <c r="G9" s="18" t="s">
        <v>2</v>
      </c>
      <c r="H9" s="18" t="s">
        <v>0</v>
      </c>
      <c r="I9" s="18" t="s">
        <v>2</v>
      </c>
      <c r="J9" s="19"/>
      <c r="K9" s="55"/>
      <c r="M9" t="s">
        <v>62</v>
      </c>
      <c r="N9" s="54">
        <f t="shared" si="0"/>
        <v>55439.469999999994</v>
      </c>
      <c r="O9" s="54">
        <v>10215.35</v>
      </c>
      <c r="P9" s="54">
        <v>3407.64</v>
      </c>
      <c r="Q9" s="54"/>
      <c r="R9" s="54">
        <f>4149.93+1939.41+1020+1486.8+33220.34</f>
        <v>41816.479999999996</v>
      </c>
      <c r="S9" t="s">
        <v>87</v>
      </c>
    </row>
    <row r="10" spans="1:19" x14ac:dyDescent="0.2">
      <c r="A10" s="68" t="s">
        <v>12</v>
      </c>
      <c r="B10" s="68" t="s">
        <v>5</v>
      </c>
      <c r="C10" s="68" t="s">
        <v>15</v>
      </c>
      <c r="D10" s="69">
        <v>4881.58</v>
      </c>
      <c r="F10" s="57">
        <f>DSUM(Data,4,G9:H10)</f>
        <v>77073.279999999999</v>
      </c>
      <c r="G10" s="45" t="str">
        <f>"01*"</f>
        <v>01*</v>
      </c>
      <c r="H10" s="46" t="s">
        <v>12</v>
      </c>
      <c r="I10" s="45" t="str">
        <f>"02*"</f>
        <v>02*</v>
      </c>
      <c r="J10" s="58">
        <f>DSUM(Data,4,H9:I10)</f>
        <v>23232.94</v>
      </c>
      <c r="K10" s="59">
        <f>J10/F10</f>
        <v>0.30143961694636584</v>
      </c>
      <c r="N10" s="34">
        <f>SUM(N4:N9)</f>
        <v>1323648.81</v>
      </c>
      <c r="O10" s="34">
        <f>SUM(O4:O9)</f>
        <v>528815.19000000006</v>
      </c>
      <c r="P10" s="34">
        <f>SUM(P4:P9)</f>
        <v>176926.59000000003</v>
      </c>
      <c r="Q10" s="34">
        <f>SUM(Q4:Q9)</f>
        <v>368510.64</v>
      </c>
      <c r="R10" s="34">
        <f>SUM(R4:R9)</f>
        <v>249396.39</v>
      </c>
    </row>
    <row r="11" spans="1:19" x14ac:dyDescent="0.2">
      <c r="A11" s="68" t="s">
        <v>12</v>
      </c>
      <c r="B11" s="68" t="s">
        <v>5</v>
      </c>
      <c r="C11" s="68" t="s">
        <v>16</v>
      </c>
      <c r="D11" s="69">
        <v>84.03</v>
      </c>
      <c r="F11" s="60"/>
      <c r="G11" s="18" t="s">
        <v>2</v>
      </c>
      <c r="H11" s="18" t="s">
        <v>0</v>
      </c>
      <c r="I11" s="18" t="s">
        <v>2</v>
      </c>
      <c r="J11" s="19"/>
      <c r="K11" s="61"/>
      <c r="O11" t="s">
        <v>69</v>
      </c>
      <c r="P11" t="s">
        <v>69</v>
      </c>
      <c r="Q11" t="s">
        <v>65</v>
      </c>
    </row>
    <row r="12" spans="1:19" x14ac:dyDescent="0.2">
      <c r="A12" s="68" t="s">
        <v>12</v>
      </c>
      <c r="B12" s="68" t="s">
        <v>5</v>
      </c>
      <c r="C12" s="68" t="s">
        <v>11</v>
      </c>
      <c r="D12" s="69">
        <v>244.48</v>
      </c>
      <c r="F12" s="60">
        <f>DSUM(Data,4,G11:H12)</f>
        <v>563510.91999999993</v>
      </c>
      <c r="G12" s="29" t="str">
        <f>"01*"</f>
        <v>01*</v>
      </c>
      <c r="H12" s="30" t="s">
        <v>17</v>
      </c>
      <c r="I12" s="29" t="str">
        <f>"02*"</f>
        <v>02*</v>
      </c>
      <c r="J12" s="56">
        <f>DSUM(Data,4,H11:I12)</f>
        <v>178424.34</v>
      </c>
      <c r="K12" s="61">
        <f>J12/F12</f>
        <v>0.31662978243615941</v>
      </c>
      <c r="Q12" t="s">
        <v>85</v>
      </c>
    </row>
    <row r="13" spans="1:19" x14ac:dyDescent="0.2">
      <c r="A13" s="68" t="s">
        <v>12</v>
      </c>
      <c r="B13" s="68" t="s">
        <v>5</v>
      </c>
      <c r="C13" s="68" t="s">
        <v>93</v>
      </c>
      <c r="D13" s="69">
        <v>15</v>
      </c>
      <c r="F13" s="60"/>
      <c r="G13" s="18" t="s">
        <v>2</v>
      </c>
      <c r="H13" s="18" t="s">
        <v>0</v>
      </c>
      <c r="I13" s="18" t="s">
        <v>2</v>
      </c>
      <c r="J13" s="19"/>
      <c r="K13" s="61"/>
    </row>
    <row r="14" spans="1:19" x14ac:dyDescent="0.2">
      <c r="A14" s="68" t="s">
        <v>12</v>
      </c>
      <c r="B14" s="68" t="s">
        <v>5</v>
      </c>
      <c r="C14" s="68" t="s">
        <v>94</v>
      </c>
      <c r="D14" s="69">
        <v>60</v>
      </c>
      <c r="F14" s="60">
        <f>DSUM(Data,4,G13:H14)</f>
        <v>366699.5</v>
      </c>
      <c r="G14" s="29" t="str">
        <f>"01*"</f>
        <v>01*</v>
      </c>
      <c r="H14" s="30" t="s">
        <v>21</v>
      </c>
      <c r="I14" s="29" t="str">
        <f>"02*"</f>
        <v>02*</v>
      </c>
      <c r="J14" s="56">
        <f>DSUM(Data,4,H13:I14)</f>
        <v>117907.32</v>
      </c>
      <c r="K14" s="61">
        <f>J14/F14</f>
        <v>0.32153662603848659</v>
      </c>
    </row>
    <row r="15" spans="1:19" x14ac:dyDescent="0.2">
      <c r="A15" s="68" t="s">
        <v>17</v>
      </c>
      <c r="B15" s="68" t="s">
        <v>5</v>
      </c>
      <c r="C15" s="68" t="s">
        <v>13</v>
      </c>
      <c r="D15" s="69">
        <v>535890.53</v>
      </c>
      <c r="F15" s="60"/>
      <c r="G15" s="18" t="s">
        <v>2</v>
      </c>
      <c r="H15" s="18" t="s">
        <v>0</v>
      </c>
      <c r="I15" s="18" t="s">
        <v>2</v>
      </c>
      <c r="J15" s="19"/>
      <c r="K15" s="61"/>
      <c r="M15" t="s">
        <v>70</v>
      </c>
    </row>
    <row r="16" spans="1:19" x14ac:dyDescent="0.2">
      <c r="A16" s="68" t="s">
        <v>17</v>
      </c>
      <c r="B16" s="68" t="s">
        <v>5</v>
      </c>
      <c r="C16" s="68" t="s">
        <v>19</v>
      </c>
      <c r="D16" s="69">
        <v>1303.8900000000001</v>
      </c>
      <c r="F16" s="60">
        <f>DSUM(Data,4,G15:H16)</f>
        <v>536562.41</v>
      </c>
      <c r="G16" s="29" t="str">
        <f>"01*"</f>
        <v>01*</v>
      </c>
      <c r="H16" s="30" t="s">
        <v>26</v>
      </c>
      <c r="I16" s="29" t="str">
        <f>"02*"</f>
        <v>02*</v>
      </c>
      <c r="J16" s="56">
        <f>DSUM(Data,4,H15:I16)</f>
        <v>183308.01</v>
      </c>
      <c r="K16" s="61">
        <f>J16/F16</f>
        <v>0.34163408875399975</v>
      </c>
      <c r="M16" s="70">
        <f>(F3-F6-F8-F45-F47)+(J3-J6-J8-J45-J47)</f>
        <v>4709880.1099999994</v>
      </c>
    </row>
    <row r="17" spans="1:19" x14ac:dyDescent="0.2">
      <c r="A17" s="68" t="s">
        <v>17</v>
      </c>
      <c r="B17" s="68" t="s">
        <v>5</v>
      </c>
      <c r="C17" s="68" t="s">
        <v>91</v>
      </c>
      <c r="D17" s="69">
        <v>1823.57</v>
      </c>
      <c r="F17" s="60"/>
      <c r="G17" s="18" t="s">
        <v>2</v>
      </c>
      <c r="H17" s="18" t="s">
        <v>0</v>
      </c>
      <c r="I17" s="18" t="s">
        <v>2</v>
      </c>
      <c r="J17" s="19"/>
      <c r="K17" s="61"/>
      <c r="M17" s="5" t="s">
        <v>71</v>
      </c>
    </row>
    <row r="18" spans="1:19" x14ac:dyDescent="0.2">
      <c r="A18" s="68" t="s">
        <v>17</v>
      </c>
      <c r="B18" s="68" t="s">
        <v>5</v>
      </c>
      <c r="C18" s="68" t="s">
        <v>8</v>
      </c>
      <c r="D18" s="69">
        <v>9929.32</v>
      </c>
      <c r="F18" s="60">
        <f>DSUM(Data,4,G17:H18)</f>
        <v>0</v>
      </c>
      <c r="G18" s="29" t="str">
        <f>"01*"</f>
        <v>01*</v>
      </c>
      <c r="H18" s="30" t="s">
        <v>55</v>
      </c>
      <c r="I18" s="29" t="str">
        <f>"02*"</f>
        <v>02*</v>
      </c>
      <c r="J18" s="56">
        <f>DSUM(Data,4,H17:I18)</f>
        <v>0</v>
      </c>
      <c r="K18" s="61"/>
      <c r="M18" s="31">
        <f>R4/$N$10*$M$16</f>
        <v>0</v>
      </c>
      <c r="N18" t="s">
        <v>57</v>
      </c>
      <c r="O18" t="s">
        <v>73</v>
      </c>
      <c r="P18" s="31">
        <f>M16*0.18</f>
        <v>847778.41979999992</v>
      </c>
      <c r="Q18" t="s">
        <v>77</v>
      </c>
    </row>
    <row r="19" spans="1:19" x14ac:dyDescent="0.2">
      <c r="A19" s="68" t="s">
        <v>17</v>
      </c>
      <c r="B19" s="68" t="s">
        <v>5</v>
      </c>
      <c r="C19" s="68" t="s">
        <v>20</v>
      </c>
      <c r="D19" s="69">
        <v>14563.61</v>
      </c>
      <c r="F19" s="60"/>
      <c r="G19" s="18" t="s">
        <v>2</v>
      </c>
      <c r="H19" s="18" t="s">
        <v>0</v>
      </c>
      <c r="I19" s="18" t="s">
        <v>2</v>
      </c>
      <c r="J19" s="19"/>
      <c r="K19" s="61"/>
      <c r="M19" s="31">
        <f>R5/$N$10*$M$16</f>
        <v>5143.493309079543</v>
      </c>
      <c r="N19" t="s">
        <v>58</v>
      </c>
      <c r="P19" s="48">
        <f>O10+P10</f>
        <v>705741.78</v>
      </c>
      <c r="Q19" t="s">
        <v>78</v>
      </c>
      <c r="S19" s="51" t="s">
        <v>80</v>
      </c>
    </row>
    <row r="20" spans="1:19" x14ac:dyDescent="0.2">
      <c r="A20" s="68" t="s">
        <v>17</v>
      </c>
      <c r="B20" s="68" t="s">
        <v>5</v>
      </c>
      <c r="C20" s="68" t="s">
        <v>9</v>
      </c>
      <c r="D20" s="69">
        <v>41871.56</v>
      </c>
      <c r="F20" s="60">
        <f>DSUM(Data,4,G19:H20)</f>
        <v>398096.28000000009</v>
      </c>
      <c r="G20" s="29" t="str">
        <f>"01*"</f>
        <v>01*</v>
      </c>
      <c r="H20" s="30" t="s">
        <v>28</v>
      </c>
      <c r="I20" s="29" t="str">
        <f>"02*"</f>
        <v>02*</v>
      </c>
      <c r="J20" s="56">
        <f>DSUM(Data,4,H19:I20)</f>
        <v>145462.9</v>
      </c>
      <c r="K20" s="61">
        <f>J20/F20</f>
        <v>0.3653962805178686</v>
      </c>
      <c r="M20" s="31">
        <f>R8/$N$10*$M$16</f>
        <v>28530.089277970939</v>
      </c>
      <c r="N20" t="s">
        <v>61</v>
      </c>
      <c r="P20" s="50">
        <f>SUM(P18:P19)</f>
        <v>1553520.1998000001</v>
      </c>
      <c r="Q20" t="s">
        <v>76</v>
      </c>
    </row>
    <row r="21" spans="1:19" x14ac:dyDescent="0.2">
      <c r="A21" s="68" t="s">
        <v>17</v>
      </c>
      <c r="B21" s="68" t="s">
        <v>5</v>
      </c>
      <c r="C21" s="68" t="s">
        <v>6</v>
      </c>
      <c r="D21" s="69">
        <v>86228.49</v>
      </c>
      <c r="F21" s="60"/>
      <c r="G21" s="18" t="s">
        <v>2</v>
      </c>
      <c r="H21" s="18" t="s">
        <v>0</v>
      </c>
      <c r="I21" s="18" t="s">
        <v>2</v>
      </c>
      <c r="J21" s="19"/>
      <c r="K21" s="61"/>
      <c r="M21" s="48">
        <f>R9/$N$10*$M$16</f>
        <v>148793.70263039236</v>
      </c>
      <c r="N21" t="s">
        <v>62</v>
      </c>
    </row>
    <row r="22" spans="1:19" x14ac:dyDescent="0.2">
      <c r="A22" s="68" t="s">
        <v>17</v>
      </c>
      <c r="B22" s="68" t="s">
        <v>5</v>
      </c>
      <c r="C22" s="68" t="s">
        <v>10</v>
      </c>
      <c r="D22" s="69">
        <v>1871.31</v>
      </c>
      <c r="F22" s="60">
        <f>DSUM(Data,4,G21:H22)</f>
        <v>30169.030000000002</v>
      </c>
      <c r="G22" s="29" t="str">
        <f>"01*"</f>
        <v>01*</v>
      </c>
      <c r="H22" s="30" t="s">
        <v>33</v>
      </c>
      <c r="I22" s="29" t="str">
        <f>"02*"</f>
        <v>02*</v>
      </c>
      <c r="J22" s="56">
        <f>DSUM(Data,4,H21:I22)</f>
        <v>10134.89</v>
      </c>
      <c r="K22" s="61">
        <f>J22/F22</f>
        <v>0.33593688627045676</v>
      </c>
      <c r="M22" s="31">
        <f>SUM(M18:M21)</f>
        <v>182467.28521744284</v>
      </c>
      <c r="N22" t="s">
        <v>74</v>
      </c>
      <c r="P22" s="50">
        <f>SUM(M16*0.82+F45+F47+J45+J47)</f>
        <v>4484231.3101999993</v>
      </c>
      <c r="Q22" s="49" t="s">
        <v>139</v>
      </c>
    </row>
    <row r="23" spans="1:19" x14ac:dyDescent="0.2">
      <c r="A23" s="68" t="s">
        <v>17</v>
      </c>
      <c r="B23" s="68" t="s">
        <v>5</v>
      </c>
      <c r="C23" s="68" t="s">
        <v>15</v>
      </c>
      <c r="D23" s="69">
        <v>45781.73</v>
      </c>
      <c r="F23" s="60"/>
      <c r="G23" s="18" t="s">
        <v>2</v>
      </c>
      <c r="H23" s="18" t="s">
        <v>0</v>
      </c>
      <c r="I23" s="18" t="s">
        <v>2</v>
      </c>
      <c r="J23" s="19"/>
      <c r="K23" s="61"/>
      <c r="M23" s="48">
        <f>O5+P5</f>
        <v>692118.79</v>
      </c>
      <c r="N23" t="s">
        <v>75</v>
      </c>
    </row>
    <row r="24" spans="1:19" x14ac:dyDescent="0.2">
      <c r="A24" s="68" t="s">
        <v>17</v>
      </c>
      <c r="B24" s="68" t="s">
        <v>5</v>
      </c>
      <c r="C24" s="68" t="s">
        <v>16</v>
      </c>
      <c r="D24" s="69">
        <v>543.79999999999995</v>
      </c>
      <c r="F24" s="60">
        <f>DSUM(Data,4,G23:H24)</f>
        <v>115085.81999999999</v>
      </c>
      <c r="G24" s="29" t="str">
        <f>"01*"</f>
        <v>01*</v>
      </c>
      <c r="H24" s="30" t="s">
        <v>34</v>
      </c>
      <c r="I24" s="29" t="str">
        <f>"02*"</f>
        <v>02*</v>
      </c>
      <c r="J24" s="56">
        <f>DSUM(Data,4,H23:I24)</f>
        <v>74288.5</v>
      </c>
      <c r="K24" s="61">
        <f>J24/F24</f>
        <v>0.64550524121911812</v>
      </c>
      <c r="M24" s="31">
        <f>M22+M23</f>
        <v>874586.07521744282</v>
      </c>
      <c r="N24" t="s">
        <v>76</v>
      </c>
    </row>
    <row r="25" spans="1:19" x14ac:dyDescent="0.2">
      <c r="A25" s="68" t="s">
        <v>17</v>
      </c>
      <c r="B25" s="68" t="s">
        <v>5</v>
      </c>
      <c r="C25" s="68" t="s">
        <v>11</v>
      </c>
      <c r="D25" s="69">
        <v>2127.4499999999998</v>
      </c>
      <c r="F25" s="60"/>
      <c r="G25" s="18" t="s">
        <v>2</v>
      </c>
      <c r="H25" s="18" t="s">
        <v>0</v>
      </c>
      <c r="I25" s="18" t="s">
        <v>2</v>
      </c>
      <c r="J25" s="19"/>
      <c r="K25" s="61"/>
    </row>
    <row r="26" spans="1:19" x14ac:dyDescent="0.2">
      <c r="A26" s="68" t="s">
        <v>17</v>
      </c>
      <c r="B26" s="68" t="s">
        <v>5</v>
      </c>
      <c r="C26" s="68" t="s">
        <v>92</v>
      </c>
      <c r="D26" s="69">
        <v>57361.43</v>
      </c>
      <c r="F26" s="60">
        <f>DSUM(Data,4,G25:H26)</f>
        <v>52.15</v>
      </c>
      <c r="G26" s="29" t="str">
        <f>"01*"</f>
        <v>01*</v>
      </c>
      <c r="H26" s="30" t="s">
        <v>35</v>
      </c>
      <c r="I26" s="29" t="str">
        <f>"02*"</f>
        <v>02*</v>
      </c>
      <c r="J26" s="56">
        <f>DSUM(Data,4,H25:I26)</f>
        <v>16.13</v>
      </c>
      <c r="K26" s="61">
        <f>J26/F26</f>
        <v>0.30930009587727708</v>
      </c>
      <c r="N26" t="s">
        <v>63</v>
      </c>
    </row>
    <row r="27" spans="1:19" x14ac:dyDescent="0.2">
      <c r="A27" s="68" t="s">
        <v>17</v>
      </c>
      <c r="B27" s="68" t="s">
        <v>5</v>
      </c>
      <c r="C27" s="68" t="s">
        <v>95</v>
      </c>
      <c r="D27" s="69">
        <v>493.52</v>
      </c>
      <c r="F27" s="60"/>
      <c r="G27" s="18" t="s">
        <v>2</v>
      </c>
      <c r="H27" s="18" t="s">
        <v>0</v>
      </c>
      <c r="I27" s="18" t="s">
        <v>2</v>
      </c>
      <c r="J27" s="19"/>
      <c r="K27" s="61"/>
      <c r="M27" s="31">
        <f>R4</f>
        <v>0</v>
      </c>
      <c r="N27" t="s">
        <v>57</v>
      </c>
    </row>
    <row r="28" spans="1:19" x14ac:dyDescent="0.2">
      <c r="A28" s="68" t="s">
        <v>17</v>
      </c>
      <c r="B28" s="68" t="s">
        <v>5</v>
      </c>
      <c r="C28" s="68" t="s">
        <v>96</v>
      </c>
      <c r="D28" s="69">
        <v>65.739999999999995</v>
      </c>
      <c r="F28" s="60">
        <f>DSUM(Data,4,G27:H28)</f>
        <v>36822.14</v>
      </c>
      <c r="G28" s="29" t="str">
        <f>"01*"</f>
        <v>01*</v>
      </c>
      <c r="H28" s="30" t="s">
        <v>36</v>
      </c>
      <c r="I28" s="29" t="str">
        <f>"02*"</f>
        <v>02*</v>
      </c>
      <c r="J28" s="56">
        <f>DSUM(Data,4,H27:I28)</f>
        <v>12020.24</v>
      </c>
      <c r="K28" s="61">
        <f>J28/F28</f>
        <v>0.32644055994572829</v>
      </c>
      <c r="M28" s="31">
        <f>N5-O5-P5</f>
        <v>369956.15000000008</v>
      </c>
      <c r="N28" t="s">
        <v>58</v>
      </c>
    </row>
    <row r="29" spans="1:19" x14ac:dyDescent="0.2">
      <c r="A29" s="68" t="s">
        <v>17</v>
      </c>
      <c r="B29" s="68" t="s">
        <v>5</v>
      </c>
      <c r="C29" s="68" t="s">
        <v>97</v>
      </c>
      <c r="D29" s="69">
        <v>299</v>
      </c>
      <c r="F29" s="60"/>
      <c r="G29" s="18" t="s">
        <v>2</v>
      </c>
      <c r="H29" s="18" t="s">
        <v>0</v>
      </c>
      <c r="I29" s="18" t="s">
        <v>2</v>
      </c>
      <c r="J29" s="19"/>
      <c r="K29" s="61"/>
      <c r="M29" s="31">
        <f>N6-O6-P6</f>
        <v>180966.47</v>
      </c>
      <c r="N29" t="s">
        <v>59</v>
      </c>
    </row>
    <row r="30" spans="1:19" x14ac:dyDescent="0.2">
      <c r="A30" s="68" t="s">
        <v>17</v>
      </c>
      <c r="B30" s="68" t="s">
        <v>5</v>
      </c>
      <c r="C30" s="68" t="s">
        <v>98</v>
      </c>
      <c r="D30" s="69">
        <v>16137.95</v>
      </c>
      <c r="F30" s="60">
        <f>DSUM(Data,4,G29:H30)</f>
        <v>33533.619999999995</v>
      </c>
      <c r="G30" s="29" t="str">
        <f>"01*"</f>
        <v>01*</v>
      </c>
      <c r="H30" s="30" t="s">
        <v>37</v>
      </c>
      <c r="I30" s="29" t="str">
        <f>"02*"</f>
        <v>02*</v>
      </c>
      <c r="J30" s="56">
        <f>DSUM(Data,4,H29:I30)</f>
        <v>10651.67</v>
      </c>
      <c r="K30" s="61">
        <f>J30/F30</f>
        <v>0.31764151916792766</v>
      </c>
      <c r="M30" s="31">
        <f>N7-O7-P7</f>
        <v>17149.93</v>
      </c>
      <c r="N30" t="s">
        <v>60</v>
      </c>
    </row>
    <row r="31" spans="1:19" x14ac:dyDescent="0.2">
      <c r="A31" s="68" t="s">
        <v>17</v>
      </c>
      <c r="B31" s="68" t="s">
        <v>5</v>
      </c>
      <c r="C31" s="68" t="s">
        <v>99</v>
      </c>
      <c r="D31" s="69">
        <v>90.96</v>
      </c>
      <c r="F31" s="60"/>
      <c r="G31" s="18" t="s">
        <v>2</v>
      </c>
      <c r="H31" s="18" t="s">
        <v>0</v>
      </c>
      <c r="I31" s="18" t="s">
        <v>2</v>
      </c>
      <c r="J31" s="19"/>
      <c r="K31" s="61"/>
      <c r="M31" s="31">
        <f>N8-O8-P8</f>
        <v>8018</v>
      </c>
      <c r="N31" t="s">
        <v>61</v>
      </c>
    </row>
    <row r="32" spans="1:19" x14ac:dyDescent="0.2">
      <c r="A32" s="68" t="s">
        <v>17</v>
      </c>
      <c r="B32" s="68" t="s">
        <v>5</v>
      </c>
      <c r="C32" s="68" t="s">
        <v>100</v>
      </c>
      <c r="D32" s="69">
        <v>337.76</v>
      </c>
      <c r="F32" s="60">
        <f>DSUM(Data,4,G31:H32)</f>
        <v>609665.74999999988</v>
      </c>
      <c r="G32" s="29" t="str">
        <f>"01*"</f>
        <v>01*</v>
      </c>
      <c r="H32" s="30" t="s">
        <v>38</v>
      </c>
      <c r="I32" s="29" t="str">
        <f>"02*"</f>
        <v>02*</v>
      </c>
      <c r="J32" s="56">
        <f>DSUM(Data,4,H31:I32)</f>
        <v>194991.27999999997</v>
      </c>
      <c r="K32" s="61">
        <f>J32/F32</f>
        <v>0.3198330888687777</v>
      </c>
      <c r="M32" s="31">
        <f>N9-O9-P9</f>
        <v>41816.479999999996</v>
      </c>
      <c r="N32" t="s">
        <v>62</v>
      </c>
    </row>
    <row r="33" spans="1:14" x14ac:dyDescent="0.2">
      <c r="A33" s="68" t="s">
        <v>17</v>
      </c>
      <c r="B33" s="68" t="s">
        <v>5</v>
      </c>
      <c r="C33" s="68" t="s">
        <v>89</v>
      </c>
      <c r="D33" s="69">
        <v>36828</v>
      </c>
      <c r="F33" s="24"/>
      <c r="G33" s="18" t="s">
        <v>2</v>
      </c>
      <c r="H33" s="18" t="s">
        <v>0</v>
      </c>
      <c r="I33" s="18" t="s">
        <v>2</v>
      </c>
      <c r="K33" s="61"/>
      <c r="M33" s="34">
        <f>SUM(M24:M32)</f>
        <v>1492493.1052174428</v>
      </c>
      <c r="N33" t="s">
        <v>138</v>
      </c>
    </row>
    <row r="34" spans="1:14" x14ac:dyDescent="0.2">
      <c r="A34" s="68" t="s">
        <v>21</v>
      </c>
      <c r="B34" s="68" t="s">
        <v>5</v>
      </c>
      <c r="C34" s="68" t="s">
        <v>13</v>
      </c>
      <c r="D34" s="69">
        <v>332080.81</v>
      </c>
      <c r="F34" s="60">
        <f>DSUM(Data,4,G33:H34)</f>
        <v>300088.05</v>
      </c>
      <c r="G34" s="29" t="str">
        <f>"01*"</f>
        <v>01*</v>
      </c>
      <c r="H34" s="30" t="s">
        <v>39</v>
      </c>
      <c r="I34" s="29" t="str">
        <f>"02*"</f>
        <v>02*</v>
      </c>
      <c r="J34" s="56">
        <f>DSUM(Data,4,H33:I34)</f>
        <v>104189.29</v>
      </c>
      <c r="K34" s="61">
        <f>J34/F34</f>
        <v>0.34719573138617149</v>
      </c>
    </row>
    <row r="35" spans="1:14" x14ac:dyDescent="0.2">
      <c r="A35" s="68" t="s">
        <v>21</v>
      </c>
      <c r="B35" s="68" t="s">
        <v>5</v>
      </c>
      <c r="C35" s="68" t="s">
        <v>18</v>
      </c>
      <c r="D35" s="69">
        <v>22840.81</v>
      </c>
      <c r="F35" s="24"/>
      <c r="G35" s="18" t="s">
        <v>2</v>
      </c>
      <c r="H35" s="18" t="s">
        <v>0</v>
      </c>
      <c r="I35" s="18" t="s">
        <v>2</v>
      </c>
      <c r="K35" s="61"/>
    </row>
    <row r="36" spans="1:14" x14ac:dyDescent="0.2">
      <c r="A36" s="68" t="s">
        <v>21</v>
      </c>
      <c r="B36" s="68" t="s">
        <v>5</v>
      </c>
      <c r="C36" s="68" t="s">
        <v>22</v>
      </c>
      <c r="D36" s="69">
        <v>196.17</v>
      </c>
      <c r="F36" s="60">
        <f>DSUM(Data,4,G35:H36)</f>
        <v>8372.7200000000012</v>
      </c>
      <c r="G36" s="29" t="str">
        <f>"01*"</f>
        <v>01*</v>
      </c>
      <c r="H36" s="30" t="s">
        <v>40</v>
      </c>
      <c r="I36" s="29" t="str">
        <f>"02*"</f>
        <v>02*</v>
      </c>
      <c r="J36" s="56">
        <f>DSUM(Data,4,H35:I36)</f>
        <v>2865.1299999999997</v>
      </c>
      <c r="K36" s="61">
        <f>J36/F36</f>
        <v>0.34219823426556711</v>
      </c>
    </row>
    <row r="37" spans="1:14" x14ac:dyDescent="0.2">
      <c r="A37" s="68" t="s">
        <v>21</v>
      </c>
      <c r="B37" s="68" t="s">
        <v>5</v>
      </c>
      <c r="C37" s="68" t="s">
        <v>19</v>
      </c>
      <c r="D37" s="69">
        <v>251.68</v>
      </c>
      <c r="F37" s="24"/>
      <c r="G37" s="18" t="s">
        <v>2</v>
      </c>
      <c r="H37" s="18" t="s">
        <v>0</v>
      </c>
      <c r="I37" s="18" t="s">
        <v>2</v>
      </c>
      <c r="K37" s="61"/>
    </row>
    <row r="38" spans="1:14" x14ac:dyDescent="0.2">
      <c r="A38" s="68" t="s">
        <v>21</v>
      </c>
      <c r="B38" s="68" t="s">
        <v>5</v>
      </c>
      <c r="C38" s="68" t="s">
        <v>91</v>
      </c>
      <c r="D38" s="69">
        <v>1441.08</v>
      </c>
      <c r="F38" s="60">
        <f>DSUM(Data,4,G37:H38)</f>
        <v>149649.98000000001</v>
      </c>
      <c r="G38" s="29" t="str">
        <f>"01*"</f>
        <v>01*</v>
      </c>
      <c r="H38" s="30" t="s">
        <v>41</v>
      </c>
      <c r="I38" s="29" t="str">
        <f>"02*"</f>
        <v>02*</v>
      </c>
      <c r="J38" s="56">
        <f>DSUM(Data,4,H37:I38)</f>
        <v>48285.01</v>
      </c>
      <c r="K38" s="61">
        <f>J38/F38</f>
        <v>0.32265296660915022</v>
      </c>
    </row>
    <row r="39" spans="1:14" x14ac:dyDescent="0.2">
      <c r="A39" s="68" t="s">
        <v>21</v>
      </c>
      <c r="B39" s="68" t="s">
        <v>5</v>
      </c>
      <c r="C39" s="68" t="s">
        <v>8</v>
      </c>
      <c r="D39" s="69">
        <v>6084.67</v>
      </c>
      <c r="F39" s="24"/>
      <c r="G39" s="18" t="s">
        <v>2</v>
      </c>
      <c r="H39" s="18" t="s">
        <v>0</v>
      </c>
      <c r="I39" s="18" t="s">
        <v>2</v>
      </c>
      <c r="K39" s="61"/>
    </row>
    <row r="40" spans="1:14" x14ac:dyDescent="0.2">
      <c r="A40" s="68" t="s">
        <v>21</v>
      </c>
      <c r="B40" s="68" t="s">
        <v>5</v>
      </c>
      <c r="C40" s="68" t="s">
        <v>20</v>
      </c>
      <c r="D40" s="69">
        <v>3775.28</v>
      </c>
      <c r="F40" s="60">
        <f>DSUM(Data,4,G39:H40)</f>
        <v>2329.9</v>
      </c>
      <c r="G40" s="29" t="str">
        <f>"01*"</f>
        <v>01*</v>
      </c>
      <c r="H40" s="30" t="s">
        <v>42</v>
      </c>
      <c r="I40" s="29" t="str">
        <f>"02*"</f>
        <v>02*</v>
      </c>
      <c r="J40" s="56">
        <f>DSUM(Data,4,H39:I40)</f>
        <v>695.79000000000008</v>
      </c>
      <c r="K40" s="61">
        <f>J40/F40</f>
        <v>0.29863513455513113</v>
      </c>
    </row>
    <row r="41" spans="1:14" x14ac:dyDescent="0.2">
      <c r="A41" s="68" t="s">
        <v>21</v>
      </c>
      <c r="B41" s="68" t="s">
        <v>5</v>
      </c>
      <c r="C41" s="68" t="s">
        <v>23</v>
      </c>
      <c r="D41" s="69">
        <v>29</v>
      </c>
      <c r="F41" s="24"/>
      <c r="G41" s="18" t="s">
        <v>2</v>
      </c>
      <c r="H41" s="18" t="s">
        <v>0</v>
      </c>
      <c r="I41" s="18" t="s">
        <v>2</v>
      </c>
      <c r="K41" s="61"/>
    </row>
    <row r="42" spans="1:14" x14ac:dyDescent="0.2">
      <c r="A42" s="68" t="s">
        <v>21</v>
      </c>
      <c r="B42" s="68" t="s">
        <v>5</v>
      </c>
      <c r="C42" s="68" t="s">
        <v>9</v>
      </c>
      <c r="D42" s="69">
        <v>25319.15</v>
      </c>
      <c r="F42" s="62">
        <f>DSUM(Data,4,G41:H42)</f>
        <v>9547.4</v>
      </c>
      <c r="G42" s="40" t="str">
        <f>"01*"</f>
        <v>01*</v>
      </c>
      <c r="H42" s="41" t="s">
        <v>43</v>
      </c>
      <c r="I42" s="40" t="str">
        <f>"02*"</f>
        <v>02*</v>
      </c>
      <c r="J42" s="63">
        <f>DSUM(Data,4,H41:I42)</f>
        <v>3098.6800000000003</v>
      </c>
      <c r="K42" s="64">
        <f>J42/F42</f>
        <v>0.32455747114397643</v>
      </c>
    </row>
    <row r="43" spans="1:14" x14ac:dyDescent="0.2">
      <c r="A43" s="68" t="s">
        <v>21</v>
      </c>
      <c r="B43" s="68" t="s">
        <v>5</v>
      </c>
      <c r="C43" s="68" t="s">
        <v>6</v>
      </c>
      <c r="D43" s="69">
        <v>51926.07</v>
      </c>
      <c r="F43" s="17"/>
      <c r="G43" s="18"/>
      <c r="H43" s="18"/>
      <c r="I43" s="18"/>
      <c r="K43" s="55"/>
    </row>
    <row r="44" spans="1:14" x14ac:dyDescent="0.2">
      <c r="A44" s="68" t="s">
        <v>21</v>
      </c>
      <c r="B44" s="68" t="s">
        <v>5</v>
      </c>
      <c r="C44" s="68" t="s">
        <v>10</v>
      </c>
      <c r="D44" s="69">
        <v>1104.3699999999999</v>
      </c>
      <c r="F44" s="17"/>
      <c r="G44" s="18" t="s">
        <v>2</v>
      </c>
      <c r="H44" s="18" t="s">
        <v>0</v>
      </c>
      <c r="I44" s="18" t="s">
        <v>2</v>
      </c>
      <c r="K44" s="55"/>
    </row>
    <row r="45" spans="1:14" x14ac:dyDescent="0.2">
      <c r="A45" s="68" t="s">
        <v>21</v>
      </c>
      <c r="B45" s="68" t="s">
        <v>5</v>
      </c>
      <c r="C45" s="68" t="s">
        <v>15</v>
      </c>
      <c r="D45" s="69">
        <v>29070.52</v>
      </c>
      <c r="F45" s="65">
        <f>DSUM(Data,4,G44:H45)</f>
        <v>252967.95</v>
      </c>
      <c r="G45" s="29" t="str">
        <f>"01*"</f>
        <v>01*</v>
      </c>
      <c r="H45" s="30" t="s">
        <v>44</v>
      </c>
      <c r="I45" s="29" t="str">
        <f>"02*"</f>
        <v>02*</v>
      </c>
      <c r="J45" s="65">
        <f>DSUM(Data,4,H44:I45)</f>
        <v>101245.68000000001</v>
      </c>
      <c r="K45" s="55">
        <f>J45/F45</f>
        <v>0.40023125459173781</v>
      </c>
      <c r="L45" s="53" t="s">
        <v>79</v>
      </c>
    </row>
    <row r="46" spans="1:14" x14ac:dyDescent="0.2">
      <c r="A46" s="68" t="s">
        <v>21</v>
      </c>
      <c r="B46" s="68" t="s">
        <v>5</v>
      </c>
      <c r="C46" s="68" t="s">
        <v>16</v>
      </c>
      <c r="D46" s="69">
        <v>247.52</v>
      </c>
      <c r="F46" s="17"/>
      <c r="G46" s="18" t="s">
        <v>2</v>
      </c>
      <c r="H46" s="18" t="s">
        <v>0</v>
      </c>
      <c r="I46" s="18" t="s">
        <v>2</v>
      </c>
      <c r="K46" s="55"/>
    </row>
    <row r="47" spans="1:14" x14ac:dyDescent="0.2">
      <c r="A47" s="68" t="s">
        <v>21</v>
      </c>
      <c r="B47" s="68" t="s">
        <v>5</v>
      </c>
      <c r="C47" s="68" t="s">
        <v>11</v>
      </c>
      <c r="D47" s="69">
        <v>1293.69</v>
      </c>
      <c r="F47" s="65">
        <f>DSUM(Data,4,G46:H47)</f>
        <v>209668.84</v>
      </c>
      <c r="G47" s="29" t="str">
        <f>"01*"</f>
        <v>01*</v>
      </c>
      <c r="H47" s="30" t="s">
        <v>47</v>
      </c>
      <c r="I47" s="29" t="str">
        <f>"02*"</f>
        <v>02*</v>
      </c>
      <c r="J47" s="65">
        <f>DSUM(Data,4,H46:I47)</f>
        <v>58247.15</v>
      </c>
      <c r="K47" s="55">
        <f>J47/F47</f>
        <v>0.27780546694492136</v>
      </c>
      <c r="L47" s="53" t="s">
        <v>79</v>
      </c>
    </row>
    <row r="48" spans="1:14" x14ac:dyDescent="0.2">
      <c r="A48" s="68" t="s">
        <v>21</v>
      </c>
      <c r="B48" s="68" t="s">
        <v>5</v>
      </c>
      <c r="C48" s="68" t="s">
        <v>24</v>
      </c>
      <c r="D48" s="69">
        <v>2016</v>
      </c>
      <c r="F48" s="35"/>
      <c r="G48" s="36" t="s">
        <v>2</v>
      </c>
      <c r="H48" s="36" t="s">
        <v>0</v>
      </c>
      <c r="I48" s="36" t="s">
        <v>2</v>
      </c>
      <c r="J48" s="37"/>
      <c r="K48" s="59"/>
    </row>
    <row r="49" spans="1:11" x14ac:dyDescent="0.2">
      <c r="A49" s="68" t="s">
        <v>21</v>
      </c>
      <c r="B49" s="68" t="s">
        <v>5</v>
      </c>
      <c r="C49" s="68" t="s">
        <v>25</v>
      </c>
      <c r="D49" s="69">
        <v>6930</v>
      </c>
      <c r="F49" s="60">
        <f>DSUM(Data,4,G48:H49)</f>
        <v>194884.21</v>
      </c>
      <c r="G49" s="29" t="str">
        <f>"01*"</f>
        <v>01*</v>
      </c>
      <c r="H49" s="30" t="s">
        <v>50</v>
      </c>
      <c r="I49" s="29" t="str">
        <f>"02*"</f>
        <v>02*</v>
      </c>
      <c r="J49" s="56">
        <f>DSUM(Data,4,H48:I49)</f>
        <v>73254.040000000008</v>
      </c>
      <c r="K49" s="61">
        <f>J49/F49</f>
        <v>0.37588494214077173</v>
      </c>
    </row>
    <row r="50" spans="1:11" x14ac:dyDescent="0.2">
      <c r="A50" s="68" t="s">
        <v>21</v>
      </c>
      <c r="B50" s="68" t="s">
        <v>5</v>
      </c>
      <c r="C50" s="68" t="s">
        <v>92</v>
      </c>
      <c r="D50" s="69">
        <v>6468.34</v>
      </c>
      <c r="F50" s="24"/>
      <c r="G50" s="18" t="s">
        <v>2</v>
      </c>
      <c r="H50" s="18" t="s">
        <v>0</v>
      </c>
      <c r="I50" s="18" t="s">
        <v>2</v>
      </c>
      <c r="K50" s="61"/>
    </row>
    <row r="51" spans="1:11" x14ac:dyDescent="0.2">
      <c r="A51" s="68" t="s">
        <v>21</v>
      </c>
      <c r="B51" s="68" t="s">
        <v>5</v>
      </c>
      <c r="C51" s="68" t="s">
        <v>93</v>
      </c>
      <c r="D51" s="69">
        <v>215.12</v>
      </c>
      <c r="F51" s="62">
        <f>DSUM(Data,4,G50:H51)</f>
        <v>76108.569999999992</v>
      </c>
      <c r="G51" s="40" t="str">
        <f>"01*"</f>
        <v>01*</v>
      </c>
      <c r="H51" s="41" t="s">
        <v>51</v>
      </c>
      <c r="I51" s="40" t="str">
        <f>"02*"</f>
        <v>02*</v>
      </c>
      <c r="J51" s="63">
        <f>DSUM(Data,4,H50:I51)</f>
        <v>18802.22</v>
      </c>
      <c r="K51" s="64">
        <f>J51/F51</f>
        <v>0.24704471520092944</v>
      </c>
    </row>
    <row r="52" spans="1:11" x14ac:dyDescent="0.2">
      <c r="A52" s="68" t="s">
        <v>21</v>
      </c>
      <c r="B52" s="68" t="s">
        <v>5</v>
      </c>
      <c r="C52" s="68" t="s">
        <v>97</v>
      </c>
      <c r="D52" s="69">
        <v>11.42</v>
      </c>
      <c r="K52" s="55"/>
    </row>
    <row r="53" spans="1:11" x14ac:dyDescent="0.2">
      <c r="A53" s="68" t="s">
        <v>21</v>
      </c>
      <c r="B53" s="68" t="s">
        <v>5</v>
      </c>
      <c r="C53" s="68" t="s">
        <v>98</v>
      </c>
      <c r="D53" s="69">
        <v>4764.7700000000004</v>
      </c>
      <c r="F53" s="17"/>
      <c r="G53" s="18" t="s">
        <v>2</v>
      </c>
      <c r="H53" s="18" t="s">
        <v>0</v>
      </c>
      <c r="I53" s="18" t="s">
        <v>2</v>
      </c>
      <c r="K53" s="55"/>
    </row>
    <row r="54" spans="1:11" x14ac:dyDescent="0.2">
      <c r="A54" s="68" t="s">
        <v>21</v>
      </c>
      <c r="B54" s="68" t="s">
        <v>5</v>
      </c>
      <c r="C54" s="68" t="s">
        <v>101</v>
      </c>
      <c r="D54" s="69">
        <v>4165.0200000000004</v>
      </c>
      <c r="F54" s="66">
        <f>DSUM(Data,4,G53:H54)</f>
        <v>3970888.52</v>
      </c>
      <c r="G54" s="29" t="str">
        <f>"01*"</f>
        <v>01*</v>
      </c>
      <c r="H54" s="30"/>
      <c r="I54" s="29" t="str">
        <f>"02*"</f>
        <v>02*</v>
      </c>
      <c r="J54" s="66">
        <f>DSUM(Data,4,H53:I54)</f>
        <v>1361121.2100000004</v>
      </c>
      <c r="K54" s="55">
        <f>J54/F54</f>
        <v>0.34277497420149194</v>
      </c>
    </row>
    <row r="55" spans="1:11" x14ac:dyDescent="0.2">
      <c r="A55" s="68" t="s">
        <v>21</v>
      </c>
      <c r="B55" s="68" t="s">
        <v>5</v>
      </c>
      <c r="C55" s="68" t="s">
        <v>102</v>
      </c>
      <c r="D55" s="69">
        <v>19885.5</v>
      </c>
    </row>
    <row r="56" spans="1:11" x14ac:dyDescent="0.2">
      <c r="A56" s="68" t="s">
        <v>21</v>
      </c>
      <c r="B56" s="68" t="s">
        <v>5</v>
      </c>
      <c r="C56" s="68" t="s">
        <v>103</v>
      </c>
      <c r="D56" s="69">
        <v>5092.8500000000004</v>
      </c>
    </row>
    <row r="57" spans="1:11" x14ac:dyDescent="0.2">
      <c r="A57" s="68" t="s">
        <v>21</v>
      </c>
      <c r="B57" s="68" t="s">
        <v>5</v>
      </c>
      <c r="C57" s="68" t="s">
        <v>94</v>
      </c>
      <c r="D57" s="69">
        <v>349</v>
      </c>
    </row>
    <row r="58" spans="1:11" x14ac:dyDescent="0.2">
      <c r="A58" s="68" t="s">
        <v>21</v>
      </c>
      <c r="B58" s="68" t="s">
        <v>5</v>
      </c>
      <c r="C58" s="68" t="s">
        <v>104</v>
      </c>
      <c r="D58" s="69">
        <v>187</v>
      </c>
    </row>
    <row r="59" spans="1:11" x14ac:dyDescent="0.2">
      <c r="A59" s="68" t="s">
        <v>21</v>
      </c>
      <c r="B59" s="68" t="s">
        <v>5</v>
      </c>
      <c r="C59" s="68" t="s">
        <v>100</v>
      </c>
      <c r="D59" s="69">
        <v>85.75</v>
      </c>
    </row>
    <row r="60" spans="1:11" x14ac:dyDescent="0.2">
      <c r="A60" s="68" t="s">
        <v>26</v>
      </c>
      <c r="B60" s="68" t="s">
        <v>5</v>
      </c>
      <c r="C60" s="68" t="s">
        <v>13</v>
      </c>
      <c r="D60" s="69">
        <v>494907.02</v>
      </c>
    </row>
    <row r="61" spans="1:11" x14ac:dyDescent="0.2">
      <c r="A61" s="68" t="s">
        <v>26</v>
      </c>
      <c r="B61" s="68" t="s">
        <v>5</v>
      </c>
      <c r="C61" s="68" t="s">
        <v>22</v>
      </c>
      <c r="D61" s="69">
        <v>10.4</v>
      </c>
    </row>
    <row r="62" spans="1:11" x14ac:dyDescent="0.2">
      <c r="A62" s="68" t="s">
        <v>26</v>
      </c>
      <c r="B62" s="68" t="s">
        <v>5</v>
      </c>
      <c r="C62" s="68" t="s">
        <v>19</v>
      </c>
      <c r="D62" s="69">
        <v>713.06</v>
      </c>
    </row>
    <row r="63" spans="1:11" x14ac:dyDescent="0.2">
      <c r="A63" s="68" t="s">
        <v>26</v>
      </c>
      <c r="B63" s="68" t="s">
        <v>5</v>
      </c>
      <c r="C63" s="68" t="s">
        <v>91</v>
      </c>
      <c r="D63" s="69">
        <v>2154.52</v>
      </c>
    </row>
    <row r="64" spans="1:11" x14ac:dyDescent="0.2">
      <c r="A64" s="68" t="s">
        <v>26</v>
      </c>
      <c r="B64" s="68" t="s">
        <v>5</v>
      </c>
      <c r="C64" s="68" t="s">
        <v>8</v>
      </c>
      <c r="D64" s="69">
        <v>9636.56</v>
      </c>
    </row>
    <row r="65" spans="1:4" x14ac:dyDescent="0.2">
      <c r="A65" s="68" t="s">
        <v>26</v>
      </c>
      <c r="B65" s="68" t="s">
        <v>5</v>
      </c>
      <c r="C65" s="68" t="s">
        <v>20</v>
      </c>
      <c r="D65" s="69">
        <v>29124.880000000001</v>
      </c>
    </row>
    <row r="66" spans="1:4" x14ac:dyDescent="0.2">
      <c r="A66" s="68" t="s">
        <v>26</v>
      </c>
      <c r="B66" s="68" t="s">
        <v>5</v>
      </c>
      <c r="C66" s="68" t="s">
        <v>23</v>
      </c>
      <c r="D66" s="69">
        <v>16</v>
      </c>
    </row>
    <row r="67" spans="1:4" x14ac:dyDescent="0.2">
      <c r="A67" s="68" t="s">
        <v>26</v>
      </c>
      <c r="B67" s="68" t="s">
        <v>5</v>
      </c>
      <c r="C67" s="68" t="s">
        <v>14</v>
      </c>
      <c r="D67" s="69">
        <v>-0.03</v>
      </c>
    </row>
    <row r="68" spans="1:4" x14ac:dyDescent="0.2">
      <c r="A68" s="68" t="s">
        <v>26</v>
      </c>
      <c r="B68" s="68" t="s">
        <v>5</v>
      </c>
      <c r="C68" s="68" t="s">
        <v>9</v>
      </c>
      <c r="D68" s="69">
        <v>37938.019999999997</v>
      </c>
    </row>
    <row r="69" spans="1:4" x14ac:dyDescent="0.2">
      <c r="A69" s="68" t="s">
        <v>26</v>
      </c>
      <c r="B69" s="68" t="s">
        <v>5</v>
      </c>
      <c r="C69" s="68" t="s">
        <v>6</v>
      </c>
      <c r="D69" s="69">
        <v>83383.070000000007</v>
      </c>
    </row>
    <row r="70" spans="1:4" x14ac:dyDescent="0.2">
      <c r="A70" s="68" t="s">
        <v>26</v>
      </c>
      <c r="B70" s="68" t="s">
        <v>5</v>
      </c>
      <c r="C70" s="68" t="s">
        <v>10</v>
      </c>
      <c r="D70" s="69">
        <v>1706.37</v>
      </c>
    </row>
    <row r="71" spans="1:4" x14ac:dyDescent="0.2">
      <c r="A71" s="68" t="s">
        <v>26</v>
      </c>
      <c r="B71" s="68" t="s">
        <v>5</v>
      </c>
      <c r="C71" s="68" t="s">
        <v>15</v>
      </c>
      <c r="D71" s="69">
        <v>57524.29</v>
      </c>
    </row>
    <row r="72" spans="1:4" x14ac:dyDescent="0.2">
      <c r="A72" s="68" t="s">
        <v>26</v>
      </c>
      <c r="B72" s="68" t="s">
        <v>5</v>
      </c>
      <c r="C72" s="68" t="s">
        <v>16</v>
      </c>
      <c r="D72" s="69">
        <v>357.45</v>
      </c>
    </row>
    <row r="73" spans="1:4" x14ac:dyDescent="0.2">
      <c r="A73" s="68" t="s">
        <v>26</v>
      </c>
      <c r="B73" s="68" t="s">
        <v>5</v>
      </c>
      <c r="C73" s="68" t="s">
        <v>11</v>
      </c>
      <c r="D73" s="69">
        <v>2398.81</v>
      </c>
    </row>
    <row r="74" spans="1:4" x14ac:dyDescent="0.2">
      <c r="A74" s="68" t="s">
        <v>26</v>
      </c>
      <c r="B74" s="68" t="s">
        <v>5</v>
      </c>
      <c r="C74" s="68" t="s">
        <v>92</v>
      </c>
      <c r="D74" s="69">
        <v>17209.14</v>
      </c>
    </row>
    <row r="75" spans="1:4" x14ac:dyDescent="0.2">
      <c r="A75" s="68" t="s">
        <v>26</v>
      </c>
      <c r="B75" s="68" t="s">
        <v>5</v>
      </c>
      <c r="C75" s="68" t="s">
        <v>98</v>
      </c>
      <c r="D75" s="69">
        <v>8325.43</v>
      </c>
    </row>
    <row r="76" spans="1:4" x14ac:dyDescent="0.2">
      <c r="A76" s="68" t="s">
        <v>26</v>
      </c>
      <c r="B76" s="68" t="s">
        <v>5</v>
      </c>
      <c r="C76" s="68" t="s">
        <v>104</v>
      </c>
      <c r="D76" s="69">
        <v>1145.5</v>
      </c>
    </row>
    <row r="77" spans="1:4" x14ac:dyDescent="0.2">
      <c r="A77" s="68" t="s">
        <v>26</v>
      </c>
      <c r="B77" s="68" t="s">
        <v>5</v>
      </c>
      <c r="C77" s="68" t="s">
        <v>105</v>
      </c>
      <c r="D77" s="69">
        <v>101</v>
      </c>
    </row>
    <row r="78" spans="1:4" x14ac:dyDescent="0.2">
      <c r="A78" s="68" t="s">
        <v>26</v>
      </c>
      <c r="B78" s="68" t="s">
        <v>5</v>
      </c>
      <c r="C78" s="68" t="s">
        <v>100</v>
      </c>
      <c r="D78" s="69">
        <v>4156</v>
      </c>
    </row>
    <row r="79" spans="1:4" x14ac:dyDescent="0.2">
      <c r="A79" s="68" t="s">
        <v>28</v>
      </c>
      <c r="B79" s="68" t="s">
        <v>5</v>
      </c>
      <c r="C79" s="68" t="s">
        <v>13</v>
      </c>
      <c r="D79" s="69">
        <v>89698</v>
      </c>
    </row>
    <row r="80" spans="1:4" x14ac:dyDescent="0.2">
      <c r="A80" s="68" t="s">
        <v>28</v>
      </c>
      <c r="B80" s="68" t="s">
        <v>5</v>
      </c>
      <c r="C80" s="68" t="s">
        <v>18</v>
      </c>
      <c r="D80" s="69">
        <v>2448.84</v>
      </c>
    </row>
    <row r="81" spans="1:4" x14ac:dyDescent="0.2">
      <c r="A81" s="68" t="s">
        <v>28</v>
      </c>
      <c r="B81" s="68" t="s">
        <v>5</v>
      </c>
      <c r="C81" s="68" t="s">
        <v>22</v>
      </c>
      <c r="D81" s="69">
        <v>389.46</v>
      </c>
    </row>
    <row r="82" spans="1:4" x14ac:dyDescent="0.2">
      <c r="A82" s="68" t="s">
        <v>28</v>
      </c>
      <c r="B82" s="68" t="s">
        <v>5</v>
      </c>
      <c r="C82" s="68" t="s">
        <v>19</v>
      </c>
      <c r="D82" s="69">
        <v>30.24</v>
      </c>
    </row>
    <row r="83" spans="1:4" x14ac:dyDescent="0.2">
      <c r="A83" s="68" t="s">
        <v>28</v>
      </c>
      <c r="B83" s="68" t="s">
        <v>5</v>
      </c>
      <c r="C83" s="68" t="s">
        <v>91</v>
      </c>
      <c r="D83" s="69">
        <v>736.49</v>
      </c>
    </row>
    <row r="84" spans="1:4" x14ac:dyDescent="0.2">
      <c r="A84" s="68" t="s">
        <v>28</v>
      </c>
      <c r="B84" s="68" t="s">
        <v>5</v>
      </c>
      <c r="C84" s="68" t="s">
        <v>8</v>
      </c>
      <c r="D84" s="69">
        <v>1644.85</v>
      </c>
    </row>
    <row r="85" spans="1:4" x14ac:dyDescent="0.2">
      <c r="A85" s="68" t="s">
        <v>28</v>
      </c>
      <c r="B85" s="68" t="s">
        <v>5</v>
      </c>
      <c r="C85" s="68" t="s">
        <v>20</v>
      </c>
      <c r="D85" s="69">
        <v>3129.29</v>
      </c>
    </row>
    <row r="86" spans="1:4" x14ac:dyDescent="0.2">
      <c r="A86" s="68" t="s">
        <v>28</v>
      </c>
      <c r="B86" s="68" t="s">
        <v>5</v>
      </c>
      <c r="C86" s="68" t="s">
        <v>23</v>
      </c>
      <c r="D86" s="69">
        <v>68</v>
      </c>
    </row>
    <row r="87" spans="1:4" x14ac:dyDescent="0.2">
      <c r="A87" s="68" t="s">
        <v>28</v>
      </c>
      <c r="B87" s="68" t="s">
        <v>5</v>
      </c>
      <c r="C87" s="68" t="s">
        <v>9</v>
      </c>
      <c r="D87" s="69">
        <v>6981.62</v>
      </c>
    </row>
    <row r="88" spans="1:4" x14ac:dyDescent="0.2">
      <c r="A88" s="68" t="s">
        <v>28</v>
      </c>
      <c r="B88" s="68" t="s">
        <v>5</v>
      </c>
      <c r="C88" s="68" t="s">
        <v>6</v>
      </c>
      <c r="D88" s="69">
        <v>15530.14</v>
      </c>
    </row>
    <row r="89" spans="1:4" x14ac:dyDescent="0.2">
      <c r="A89" s="68" t="s">
        <v>28</v>
      </c>
      <c r="B89" s="68" t="s">
        <v>5</v>
      </c>
      <c r="C89" s="68" t="s">
        <v>10</v>
      </c>
      <c r="D89" s="69">
        <v>312.33</v>
      </c>
    </row>
    <row r="90" spans="1:4" x14ac:dyDescent="0.2">
      <c r="A90" s="68" t="s">
        <v>28</v>
      </c>
      <c r="B90" s="68" t="s">
        <v>5</v>
      </c>
      <c r="C90" s="68" t="s">
        <v>15</v>
      </c>
      <c r="D90" s="69">
        <v>12149.93</v>
      </c>
    </row>
    <row r="91" spans="1:4" x14ac:dyDescent="0.2">
      <c r="A91" s="68" t="s">
        <v>28</v>
      </c>
      <c r="B91" s="68" t="s">
        <v>5</v>
      </c>
      <c r="C91" s="68" t="s">
        <v>16</v>
      </c>
      <c r="D91" s="69">
        <v>95.5</v>
      </c>
    </row>
    <row r="92" spans="1:4" x14ac:dyDescent="0.2">
      <c r="A92" s="68" t="s">
        <v>28</v>
      </c>
      <c r="B92" s="68" t="s">
        <v>5</v>
      </c>
      <c r="C92" s="68" t="s">
        <v>11</v>
      </c>
      <c r="D92" s="69">
        <v>489.81</v>
      </c>
    </row>
    <row r="93" spans="1:4" x14ac:dyDescent="0.2">
      <c r="A93" s="68" t="s">
        <v>28</v>
      </c>
      <c r="B93" s="68" t="s">
        <v>5</v>
      </c>
      <c r="C93" s="68" t="s">
        <v>92</v>
      </c>
      <c r="D93" s="69">
        <v>17801.37</v>
      </c>
    </row>
    <row r="94" spans="1:4" x14ac:dyDescent="0.2">
      <c r="A94" s="68" t="s">
        <v>28</v>
      </c>
      <c r="B94" s="68" t="s">
        <v>5</v>
      </c>
      <c r="C94" s="68" t="s">
        <v>96</v>
      </c>
      <c r="D94" s="69">
        <v>585.41999999999996</v>
      </c>
    </row>
    <row r="95" spans="1:4" x14ac:dyDescent="0.2">
      <c r="A95" s="68" t="s">
        <v>28</v>
      </c>
      <c r="B95" s="68" t="s">
        <v>5</v>
      </c>
      <c r="C95" s="68" t="s">
        <v>97</v>
      </c>
      <c r="D95" s="69">
        <v>236.34</v>
      </c>
    </row>
    <row r="96" spans="1:4" x14ac:dyDescent="0.2">
      <c r="A96" s="68" t="s">
        <v>28</v>
      </c>
      <c r="B96" s="68" t="s">
        <v>5</v>
      </c>
      <c r="C96" s="68" t="s">
        <v>98</v>
      </c>
      <c r="D96" s="69">
        <v>2179.96</v>
      </c>
    </row>
    <row r="97" spans="1:4" x14ac:dyDescent="0.2">
      <c r="A97" s="68" t="s">
        <v>28</v>
      </c>
      <c r="B97" s="68" t="s">
        <v>5</v>
      </c>
      <c r="C97" s="68" t="s">
        <v>101</v>
      </c>
      <c r="D97" s="69">
        <v>176.99</v>
      </c>
    </row>
    <row r="98" spans="1:4" x14ac:dyDescent="0.2">
      <c r="A98" s="68" t="s">
        <v>28</v>
      </c>
      <c r="B98" s="68" t="s">
        <v>5</v>
      </c>
      <c r="C98" s="68" t="s">
        <v>102</v>
      </c>
      <c r="D98" s="69">
        <v>1426.48</v>
      </c>
    </row>
    <row r="99" spans="1:4" x14ac:dyDescent="0.2">
      <c r="A99" s="68" t="s">
        <v>28</v>
      </c>
      <c r="B99" s="68" t="s">
        <v>5</v>
      </c>
      <c r="C99" s="68" t="s">
        <v>100</v>
      </c>
      <c r="D99" s="69">
        <v>9043.2000000000007</v>
      </c>
    </row>
    <row r="100" spans="1:4" x14ac:dyDescent="0.2">
      <c r="A100" s="68" t="s">
        <v>28</v>
      </c>
      <c r="B100" s="68" t="s">
        <v>5</v>
      </c>
      <c r="C100" s="68" t="s">
        <v>89</v>
      </c>
      <c r="D100" s="69">
        <v>0</v>
      </c>
    </row>
    <row r="101" spans="1:4" x14ac:dyDescent="0.2">
      <c r="A101" s="68" t="s">
        <v>28</v>
      </c>
      <c r="B101" s="68" t="s">
        <v>29</v>
      </c>
      <c r="C101" s="68" t="s">
        <v>13</v>
      </c>
      <c r="D101" s="69">
        <v>273715.61</v>
      </c>
    </row>
    <row r="102" spans="1:4" x14ac:dyDescent="0.2">
      <c r="A102" s="68" t="s">
        <v>28</v>
      </c>
      <c r="B102" s="68" t="s">
        <v>29</v>
      </c>
      <c r="C102" s="68" t="s">
        <v>18</v>
      </c>
      <c r="D102" s="69">
        <v>1818.27</v>
      </c>
    </row>
    <row r="103" spans="1:4" x14ac:dyDescent="0.2">
      <c r="A103" s="68" t="s">
        <v>28</v>
      </c>
      <c r="B103" s="68" t="s">
        <v>29</v>
      </c>
      <c r="C103" s="68" t="s">
        <v>22</v>
      </c>
      <c r="D103" s="69">
        <v>333</v>
      </c>
    </row>
    <row r="104" spans="1:4" x14ac:dyDescent="0.2">
      <c r="A104" s="68" t="s">
        <v>28</v>
      </c>
      <c r="B104" s="68" t="s">
        <v>29</v>
      </c>
      <c r="C104" s="68" t="s">
        <v>19</v>
      </c>
      <c r="D104" s="69">
        <v>282.39</v>
      </c>
    </row>
    <row r="105" spans="1:4" x14ac:dyDescent="0.2">
      <c r="A105" s="68" t="s">
        <v>28</v>
      </c>
      <c r="B105" s="68" t="s">
        <v>29</v>
      </c>
      <c r="C105" s="68" t="s">
        <v>91</v>
      </c>
      <c r="D105" s="69">
        <v>1976.98</v>
      </c>
    </row>
    <row r="106" spans="1:4" x14ac:dyDescent="0.2">
      <c r="A106" s="68" t="s">
        <v>28</v>
      </c>
      <c r="B106" s="68" t="s">
        <v>29</v>
      </c>
      <c r="C106" s="68" t="s">
        <v>8</v>
      </c>
      <c r="D106" s="69">
        <v>5273.59</v>
      </c>
    </row>
    <row r="107" spans="1:4" x14ac:dyDescent="0.2">
      <c r="A107" s="68" t="s">
        <v>28</v>
      </c>
      <c r="B107" s="68" t="s">
        <v>29</v>
      </c>
      <c r="C107" s="68" t="s">
        <v>20</v>
      </c>
      <c r="D107" s="69">
        <v>13712.43</v>
      </c>
    </row>
    <row r="108" spans="1:4" x14ac:dyDescent="0.2">
      <c r="A108" s="68" t="s">
        <v>28</v>
      </c>
      <c r="B108" s="68" t="s">
        <v>29</v>
      </c>
      <c r="C108" s="68" t="s">
        <v>30</v>
      </c>
      <c r="D108" s="69">
        <v>2838.84</v>
      </c>
    </row>
    <row r="109" spans="1:4" x14ac:dyDescent="0.2">
      <c r="A109" s="68" t="s">
        <v>28</v>
      </c>
      <c r="B109" s="68" t="s">
        <v>29</v>
      </c>
      <c r="C109" s="68" t="s">
        <v>9</v>
      </c>
      <c r="D109" s="69">
        <v>21561.91</v>
      </c>
    </row>
    <row r="110" spans="1:4" x14ac:dyDescent="0.2">
      <c r="A110" s="68" t="s">
        <v>28</v>
      </c>
      <c r="B110" s="68" t="s">
        <v>29</v>
      </c>
      <c r="C110" s="68" t="s">
        <v>6</v>
      </c>
      <c r="D110" s="69">
        <v>47577.66</v>
      </c>
    </row>
    <row r="111" spans="1:4" x14ac:dyDescent="0.2">
      <c r="A111" s="68" t="s">
        <v>28</v>
      </c>
      <c r="B111" s="68" t="s">
        <v>29</v>
      </c>
      <c r="C111" s="68" t="s">
        <v>10</v>
      </c>
      <c r="D111" s="69">
        <v>939.37</v>
      </c>
    </row>
    <row r="112" spans="1:4" x14ac:dyDescent="0.2">
      <c r="A112" s="68" t="s">
        <v>28</v>
      </c>
      <c r="B112" s="68" t="s">
        <v>29</v>
      </c>
      <c r="C112" s="68" t="s">
        <v>15</v>
      </c>
      <c r="D112" s="69">
        <v>34505.01</v>
      </c>
    </row>
    <row r="113" spans="1:4" x14ac:dyDescent="0.2">
      <c r="A113" s="68" t="s">
        <v>28</v>
      </c>
      <c r="B113" s="68" t="s">
        <v>29</v>
      </c>
      <c r="C113" s="68" t="s">
        <v>16</v>
      </c>
      <c r="D113" s="69">
        <v>297.04000000000002</v>
      </c>
    </row>
    <row r="114" spans="1:4" x14ac:dyDescent="0.2">
      <c r="A114" s="68" t="s">
        <v>28</v>
      </c>
      <c r="B114" s="68" t="s">
        <v>29</v>
      </c>
      <c r="C114" s="68" t="s">
        <v>11</v>
      </c>
      <c r="D114" s="69">
        <v>1612.58</v>
      </c>
    </row>
    <row r="115" spans="1:4" x14ac:dyDescent="0.2">
      <c r="A115" s="68" t="s">
        <v>28</v>
      </c>
      <c r="B115" s="68" t="s">
        <v>29</v>
      </c>
      <c r="C115" s="68" t="s">
        <v>24</v>
      </c>
      <c r="D115" s="69">
        <v>128</v>
      </c>
    </row>
    <row r="116" spans="1:4" x14ac:dyDescent="0.2">
      <c r="A116" s="68" t="s">
        <v>28</v>
      </c>
      <c r="B116" s="68" t="s">
        <v>29</v>
      </c>
      <c r="C116" s="68" t="s">
        <v>31</v>
      </c>
      <c r="D116" s="69">
        <v>350</v>
      </c>
    </row>
    <row r="117" spans="1:4" x14ac:dyDescent="0.2">
      <c r="A117" s="68" t="s">
        <v>28</v>
      </c>
      <c r="B117" s="68" t="s">
        <v>29</v>
      </c>
      <c r="C117" s="68" t="s">
        <v>25</v>
      </c>
      <c r="D117" s="69">
        <v>440</v>
      </c>
    </row>
    <row r="118" spans="1:4" x14ac:dyDescent="0.2">
      <c r="A118" s="68" t="s">
        <v>28</v>
      </c>
      <c r="B118" s="68" t="s">
        <v>29</v>
      </c>
      <c r="C118" s="68" t="s">
        <v>32</v>
      </c>
      <c r="D118" s="69">
        <v>2492</v>
      </c>
    </row>
    <row r="119" spans="1:4" x14ac:dyDescent="0.2">
      <c r="A119" s="68" t="s">
        <v>28</v>
      </c>
      <c r="B119" s="68" t="s">
        <v>29</v>
      </c>
      <c r="C119" s="68" t="s">
        <v>92</v>
      </c>
      <c r="D119" s="69">
        <v>248</v>
      </c>
    </row>
    <row r="120" spans="1:4" x14ac:dyDescent="0.2">
      <c r="A120" s="68" t="s">
        <v>28</v>
      </c>
      <c r="B120" s="68" t="s">
        <v>29</v>
      </c>
      <c r="C120" s="68" t="s">
        <v>106</v>
      </c>
      <c r="D120" s="69">
        <v>692.54</v>
      </c>
    </row>
    <row r="121" spans="1:4" x14ac:dyDescent="0.2">
      <c r="A121" s="68" t="s">
        <v>28</v>
      </c>
      <c r="B121" s="68" t="s">
        <v>29</v>
      </c>
      <c r="C121" s="68" t="s">
        <v>101</v>
      </c>
      <c r="D121" s="69">
        <v>116.38</v>
      </c>
    </row>
    <row r="122" spans="1:4" x14ac:dyDescent="0.2">
      <c r="A122" s="68" t="s">
        <v>28</v>
      </c>
      <c r="B122" s="68" t="s">
        <v>29</v>
      </c>
      <c r="C122" s="68" t="s">
        <v>102</v>
      </c>
      <c r="D122" s="69">
        <v>1638</v>
      </c>
    </row>
    <row r="123" spans="1:4" x14ac:dyDescent="0.2">
      <c r="A123" s="68" t="s">
        <v>28</v>
      </c>
      <c r="B123" s="68" t="s">
        <v>29</v>
      </c>
      <c r="C123" s="68" t="s">
        <v>90</v>
      </c>
      <c r="D123" s="69">
        <v>882.96</v>
      </c>
    </row>
    <row r="124" spans="1:4" x14ac:dyDescent="0.2">
      <c r="A124" s="68" t="s">
        <v>28</v>
      </c>
      <c r="B124" s="68" t="s">
        <v>45</v>
      </c>
      <c r="C124" s="68" t="s">
        <v>96</v>
      </c>
      <c r="D124" s="69">
        <v>118.9</v>
      </c>
    </row>
    <row r="125" spans="1:4" x14ac:dyDescent="0.2">
      <c r="A125" s="68" t="s">
        <v>33</v>
      </c>
      <c r="B125" s="68" t="s">
        <v>5</v>
      </c>
      <c r="C125" s="68" t="s">
        <v>13</v>
      </c>
      <c r="D125" s="69">
        <v>29073.93</v>
      </c>
    </row>
    <row r="126" spans="1:4" x14ac:dyDescent="0.2">
      <c r="A126" s="68" t="s">
        <v>33</v>
      </c>
      <c r="B126" s="68" t="s">
        <v>5</v>
      </c>
      <c r="C126" s="68" t="s">
        <v>19</v>
      </c>
      <c r="D126" s="69">
        <v>156.96</v>
      </c>
    </row>
    <row r="127" spans="1:4" x14ac:dyDescent="0.2">
      <c r="A127" s="68" t="s">
        <v>33</v>
      </c>
      <c r="B127" s="68" t="s">
        <v>5</v>
      </c>
      <c r="C127" s="68" t="s">
        <v>91</v>
      </c>
      <c r="D127" s="69">
        <v>190.49</v>
      </c>
    </row>
    <row r="128" spans="1:4" x14ac:dyDescent="0.2">
      <c r="A128" s="68" t="s">
        <v>33</v>
      </c>
      <c r="B128" s="68" t="s">
        <v>5</v>
      </c>
      <c r="C128" s="68" t="s">
        <v>8</v>
      </c>
      <c r="D128" s="69">
        <v>579.20000000000005</v>
      </c>
    </row>
    <row r="129" spans="1:4" x14ac:dyDescent="0.2">
      <c r="A129" s="68" t="s">
        <v>33</v>
      </c>
      <c r="B129" s="68" t="s">
        <v>5</v>
      </c>
      <c r="C129" s="68" t="s">
        <v>20</v>
      </c>
      <c r="D129" s="69">
        <v>168.45</v>
      </c>
    </row>
    <row r="130" spans="1:4" x14ac:dyDescent="0.2">
      <c r="A130" s="68" t="s">
        <v>33</v>
      </c>
      <c r="B130" s="68" t="s">
        <v>5</v>
      </c>
      <c r="C130" s="68" t="s">
        <v>9</v>
      </c>
      <c r="D130" s="69">
        <v>2215.0500000000002</v>
      </c>
    </row>
    <row r="131" spans="1:4" x14ac:dyDescent="0.2">
      <c r="A131" s="68" t="s">
        <v>33</v>
      </c>
      <c r="B131" s="68" t="s">
        <v>5</v>
      </c>
      <c r="C131" s="68" t="s">
        <v>6</v>
      </c>
      <c r="D131" s="69">
        <v>4885.7</v>
      </c>
    </row>
    <row r="132" spans="1:4" x14ac:dyDescent="0.2">
      <c r="A132" s="68" t="s">
        <v>33</v>
      </c>
      <c r="B132" s="68" t="s">
        <v>5</v>
      </c>
      <c r="C132" s="68" t="s">
        <v>10</v>
      </c>
      <c r="D132" s="69">
        <v>101.37</v>
      </c>
    </row>
    <row r="133" spans="1:4" x14ac:dyDescent="0.2">
      <c r="A133" s="68" t="s">
        <v>33</v>
      </c>
      <c r="B133" s="68" t="s">
        <v>5</v>
      </c>
      <c r="C133" s="68" t="s">
        <v>15</v>
      </c>
      <c r="D133" s="69">
        <v>2798.55</v>
      </c>
    </row>
    <row r="134" spans="1:4" x14ac:dyDescent="0.2">
      <c r="A134" s="68" t="s">
        <v>33</v>
      </c>
      <c r="B134" s="68" t="s">
        <v>5</v>
      </c>
      <c r="C134" s="68" t="s">
        <v>16</v>
      </c>
      <c r="D134" s="69">
        <v>18.829999999999998</v>
      </c>
    </row>
    <row r="135" spans="1:4" x14ac:dyDescent="0.2">
      <c r="A135" s="68" t="s">
        <v>33</v>
      </c>
      <c r="B135" s="68" t="s">
        <v>5</v>
      </c>
      <c r="C135" s="68" t="s">
        <v>11</v>
      </c>
      <c r="D135" s="69">
        <v>115.39</v>
      </c>
    </row>
    <row r="136" spans="1:4" x14ac:dyDescent="0.2">
      <c r="A136" s="68" t="s">
        <v>34</v>
      </c>
      <c r="B136" s="68" t="s">
        <v>5</v>
      </c>
      <c r="C136" s="68" t="s">
        <v>13</v>
      </c>
      <c r="D136" s="69">
        <v>32236.85</v>
      </c>
    </row>
    <row r="137" spans="1:4" x14ac:dyDescent="0.2">
      <c r="A137" s="68" t="s">
        <v>34</v>
      </c>
      <c r="B137" s="68" t="s">
        <v>5</v>
      </c>
      <c r="C137" s="68" t="s">
        <v>18</v>
      </c>
      <c r="D137" s="69">
        <v>28256.38</v>
      </c>
    </row>
    <row r="138" spans="1:4" x14ac:dyDescent="0.2">
      <c r="A138" s="68" t="s">
        <v>34</v>
      </c>
      <c r="B138" s="68" t="s">
        <v>5</v>
      </c>
      <c r="C138" s="68" t="s">
        <v>91</v>
      </c>
      <c r="D138" s="69">
        <v>3.2</v>
      </c>
    </row>
    <row r="139" spans="1:4" x14ac:dyDescent="0.2">
      <c r="A139" s="68" t="s">
        <v>34</v>
      </c>
      <c r="B139" s="68" t="s">
        <v>5</v>
      </c>
      <c r="C139" s="68" t="s">
        <v>8</v>
      </c>
      <c r="D139" s="69">
        <v>1327.35</v>
      </c>
    </row>
    <row r="140" spans="1:4" x14ac:dyDescent="0.2">
      <c r="A140" s="68" t="s">
        <v>34</v>
      </c>
      <c r="B140" s="68" t="s">
        <v>5</v>
      </c>
      <c r="C140" s="68" t="s">
        <v>20</v>
      </c>
      <c r="D140" s="69">
        <v>7707.51</v>
      </c>
    </row>
    <row r="141" spans="1:4" x14ac:dyDescent="0.2">
      <c r="A141" s="68" t="s">
        <v>34</v>
      </c>
      <c r="B141" s="68" t="s">
        <v>5</v>
      </c>
      <c r="C141" s="68" t="s">
        <v>23</v>
      </c>
      <c r="D141" s="69">
        <v>10096</v>
      </c>
    </row>
    <row r="142" spans="1:4" x14ac:dyDescent="0.2">
      <c r="A142" s="68" t="s">
        <v>34</v>
      </c>
      <c r="B142" s="68" t="s">
        <v>5</v>
      </c>
      <c r="C142" s="68" t="s">
        <v>30</v>
      </c>
      <c r="D142" s="69">
        <v>35458.53</v>
      </c>
    </row>
    <row r="143" spans="1:4" x14ac:dyDescent="0.2">
      <c r="A143" s="68" t="s">
        <v>34</v>
      </c>
      <c r="B143" s="68" t="s">
        <v>5</v>
      </c>
      <c r="C143" s="68" t="s">
        <v>9</v>
      </c>
      <c r="D143" s="69">
        <v>9112.92</v>
      </c>
    </row>
    <row r="144" spans="1:4" x14ac:dyDescent="0.2">
      <c r="A144" s="68" t="s">
        <v>34</v>
      </c>
      <c r="B144" s="68" t="s">
        <v>5</v>
      </c>
      <c r="C144" s="68" t="s">
        <v>6</v>
      </c>
      <c r="D144" s="69">
        <v>14104.93</v>
      </c>
    </row>
    <row r="145" spans="1:4" x14ac:dyDescent="0.2">
      <c r="A145" s="68" t="s">
        <v>34</v>
      </c>
      <c r="B145" s="68" t="s">
        <v>5</v>
      </c>
      <c r="C145" s="68" t="s">
        <v>10</v>
      </c>
      <c r="D145" s="69">
        <v>112.63</v>
      </c>
    </row>
    <row r="146" spans="1:4" x14ac:dyDescent="0.2">
      <c r="A146" s="68" t="s">
        <v>34</v>
      </c>
      <c r="B146" s="68" t="s">
        <v>5</v>
      </c>
      <c r="C146" s="68" t="s">
        <v>15</v>
      </c>
      <c r="D146" s="69">
        <v>5980.4</v>
      </c>
    </row>
    <row r="147" spans="1:4" x14ac:dyDescent="0.2">
      <c r="A147" s="68" t="s">
        <v>34</v>
      </c>
      <c r="B147" s="68" t="s">
        <v>5</v>
      </c>
      <c r="C147" s="68" t="s">
        <v>16</v>
      </c>
      <c r="D147" s="69">
        <v>87.11</v>
      </c>
    </row>
    <row r="148" spans="1:4" x14ac:dyDescent="0.2">
      <c r="A148" s="68" t="s">
        <v>34</v>
      </c>
      <c r="B148" s="68" t="s">
        <v>5</v>
      </c>
      <c r="C148" s="68" t="s">
        <v>11</v>
      </c>
      <c r="D148" s="69">
        <v>291.51</v>
      </c>
    </row>
    <row r="149" spans="1:4" x14ac:dyDescent="0.2">
      <c r="A149" s="68" t="s">
        <v>34</v>
      </c>
      <c r="B149" s="68" t="s">
        <v>5</v>
      </c>
      <c r="C149" s="68" t="s">
        <v>31</v>
      </c>
      <c r="D149" s="69">
        <v>5350</v>
      </c>
    </row>
    <row r="150" spans="1:4" x14ac:dyDescent="0.2">
      <c r="A150" s="68" t="s">
        <v>34</v>
      </c>
      <c r="B150" s="68" t="s">
        <v>5</v>
      </c>
      <c r="C150" s="68" t="s">
        <v>32</v>
      </c>
      <c r="D150" s="69">
        <v>39249</v>
      </c>
    </row>
    <row r="151" spans="1:4" x14ac:dyDescent="0.2">
      <c r="A151" s="68" t="s">
        <v>34</v>
      </c>
      <c r="B151" s="68" t="s">
        <v>5</v>
      </c>
      <c r="C151" s="68" t="s">
        <v>92</v>
      </c>
      <c r="D151" s="69">
        <v>63000.53</v>
      </c>
    </row>
    <row r="152" spans="1:4" x14ac:dyDescent="0.2">
      <c r="A152" s="68" t="s">
        <v>34</v>
      </c>
      <c r="B152" s="68" t="s">
        <v>5</v>
      </c>
      <c r="C152" s="68" t="s">
        <v>95</v>
      </c>
      <c r="D152" s="69">
        <v>7718.47</v>
      </c>
    </row>
    <row r="153" spans="1:4" x14ac:dyDescent="0.2">
      <c r="A153" s="68" t="s">
        <v>34</v>
      </c>
      <c r="B153" s="68" t="s">
        <v>5</v>
      </c>
      <c r="C153" s="68" t="s">
        <v>107</v>
      </c>
      <c r="D153" s="69">
        <v>2790.32</v>
      </c>
    </row>
    <row r="154" spans="1:4" x14ac:dyDescent="0.2">
      <c r="A154" s="68" t="s">
        <v>34</v>
      </c>
      <c r="B154" s="68" t="s">
        <v>5</v>
      </c>
      <c r="C154" s="68" t="s">
        <v>96</v>
      </c>
      <c r="D154" s="69">
        <v>966.2</v>
      </c>
    </row>
    <row r="155" spans="1:4" x14ac:dyDescent="0.2">
      <c r="A155" s="68" t="s">
        <v>34</v>
      </c>
      <c r="B155" s="68" t="s">
        <v>5</v>
      </c>
      <c r="C155" s="68" t="s">
        <v>93</v>
      </c>
      <c r="D155" s="69">
        <v>238</v>
      </c>
    </row>
    <row r="156" spans="1:4" x14ac:dyDescent="0.2">
      <c r="A156" s="68" t="s">
        <v>34</v>
      </c>
      <c r="B156" s="68" t="s">
        <v>5</v>
      </c>
      <c r="C156" s="68" t="s">
        <v>108</v>
      </c>
      <c r="D156" s="69">
        <v>2429.4</v>
      </c>
    </row>
    <row r="157" spans="1:4" x14ac:dyDescent="0.2">
      <c r="A157" s="68" t="s">
        <v>34</v>
      </c>
      <c r="B157" s="68" t="s">
        <v>5</v>
      </c>
      <c r="C157" s="68" t="s">
        <v>98</v>
      </c>
      <c r="D157" s="69">
        <v>28165.21</v>
      </c>
    </row>
    <row r="158" spans="1:4" x14ac:dyDescent="0.2">
      <c r="A158" s="68" t="s">
        <v>34</v>
      </c>
      <c r="B158" s="68" t="s">
        <v>5</v>
      </c>
      <c r="C158" s="68" t="s">
        <v>106</v>
      </c>
      <c r="D158" s="69">
        <v>37151.230000000003</v>
      </c>
    </row>
    <row r="159" spans="1:4" x14ac:dyDescent="0.2">
      <c r="A159" s="68" t="s">
        <v>34</v>
      </c>
      <c r="B159" s="68" t="s">
        <v>5</v>
      </c>
      <c r="C159" s="68" t="s">
        <v>101</v>
      </c>
      <c r="D159" s="69">
        <v>23926.68</v>
      </c>
    </row>
    <row r="160" spans="1:4" x14ac:dyDescent="0.2">
      <c r="A160" s="68" t="s">
        <v>34</v>
      </c>
      <c r="B160" s="68" t="s">
        <v>5</v>
      </c>
      <c r="C160" s="68" t="s">
        <v>103</v>
      </c>
      <c r="D160" s="69">
        <v>468.39</v>
      </c>
    </row>
    <row r="161" spans="1:4" x14ac:dyDescent="0.2">
      <c r="A161" s="68" t="s">
        <v>34</v>
      </c>
      <c r="B161" s="68" t="s">
        <v>5</v>
      </c>
      <c r="C161" s="68" t="s">
        <v>109</v>
      </c>
      <c r="D161" s="69">
        <v>8400</v>
      </c>
    </row>
    <row r="162" spans="1:4" x14ac:dyDescent="0.2">
      <c r="A162" s="68" t="s">
        <v>34</v>
      </c>
      <c r="B162" s="68" t="s">
        <v>5</v>
      </c>
      <c r="C162" s="68" t="s">
        <v>94</v>
      </c>
      <c r="D162" s="69">
        <v>25</v>
      </c>
    </row>
    <row r="163" spans="1:4" x14ac:dyDescent="0.2">
      <c r="A163" s="68" t="s">
        <v>34</v>
      </c>
      <c r="B163" s="68" t="s">
        <v>5</v>
      </c>
      <c r="C163" s="68" t="s">
        <v>99</v>
      </c>
      <c r="D163" s="69">
        <v>2244.63</v>
      </c>
    </row>
    <row r="164" spans="1:4" x14ac:dyDescent="0.2">
      <c r="A164" s="68" t="s">
        <v>34</v>
      </c>
      <c r="B164" s="68" t="s">
        <v>5</v>
      </c>
      <c r="C164" s="68" t="s">
        <v>110</v>
      </c>
      <c r="D164" s="69">
        <v>7116.06</v>
      </c>
    </row>
    <row r="165" spans="1:4" x14ac:dyDescent="0.2">
      <c r="A165" s="68" t="s">
        <v>34</v>
      </c>
      <c r="B165" s="68" t="s">
        <v>5</v>
      </c>
      <c r="C165" s="68" t="s">
        <v>111</v>
      </c>
      <c r="D165" s="69">
        <v>75858.86</v>
      </c>
    </row>
    <row r="166" spans="1:4" x14ac:dyDescent="0.2">
      <c r="A166" s="68" t="s">
        <v>34</v>
      </c>
      <c r="B166" s="68" t="s">
        <v>5</v>
      </c>
      <c r="C166" s="68" t="s">
        <v>90</v>
      </c>
      <c r="D166" s="69">
        <v>17222.39</v>
      </c>
    </row>
    <row r="167" spans="1:4" x14ac:dyDescent="0.2">
      <c r="A167" s="68" t="s">
        <v>34</v>
      </c>
      <c r="B167" s="68" t="s">
        <v>5</v>
      </c>
      <c r="C167" s="68" t="s">
        <v>112</v>
      </c>
      <c r="D167" s="69">
        <v>1278.71</v>
      </c>
    </row>
    <row r="168" spans="1:4" x14ac:dyDescent="0.2">
      <c r="A168" s="68" t="s">
        <v>34</v>
      </c>
      <c r="B168" s="68" t="s">
        <v>5</v>
      </c>
      <c r="C168" s="68" t="s">
        <v>113</v>
      </c>
      <c r="D168" s="69">
        <v>4651.37</v>
      </c>
    </row>
    <row r="169" spans="1:4" x14ac:dyDescent="0.2">
      <c r="A169" s="68" t="s">
        <v>34</v>
      </c>
      <c r="B169" s="68" t="s">
        <v>5</v>
      </c>
      <c r="C169" s="68" t="s">
        <v>114</v>
      </c>
      <c r="D169" s="69">
        <v>991.16</v>
      </c>
    </row>
    <row r="170" spans="1:4" x14ac:dyDescent="0.2">
      <c r="A170" s="68" t="s">
        <v>34</v>
      </c>
      <c r="B170" s="68" t="s">
        <v>5</v>
      </c>
      <c r="C170" s="68" t="s">
        <v>104</v>
      </c>
      <c r="D170" s="69">
        <v>668.5</v>
      </c>
    </row>
    <row r="171" spans="1:4" x14ac:dyDescent="0.2">
      <c r="A171" s="68" t="s">
        <v>34</v>
      </c>
      <c r="B171" s="68" t="s">
        <v>5</v>
      </c>
      <c r="C171" s="68" t="s">
        <v>115</v>
      </c>
      <c r="D171" s="69">
        <v>111</v>
      </c>
    </row>
    <row r="172" spans="1:4" x14ac:dyDescent="0.2">
      <c r="A172" s="68" t="s">
        <v>34</v>
      </c>
      <c r="B172" s="68" t="s">
        <v>5</v>
      </c>
      <c r="C172" s="68" t="s">
        <v>116</v>
      </c>
      <c r="D172" s="69">
        <v>160</v>
      </c>
    </row>
    <row r="173" spans="1:4" x14ac:dyDescent="0.2">
      <c r="A173" s="68" t="s">
        <v>34</v>
      </c>
      <c r="B173" s="68" t="s">
        <v>5</v>
      </c>
      <c r="C173" s="68" t="s">
        <v>100</v>
      </c>
      <c r="D173" s="69">
        <v>12815.76</v>
      </c>
    </row>
    <row r="174" spans="1:4" x14ac:dyDescent="0.2">
      <c r="A174" s="68" t="s">
        <v>34</v>
      </c>
      <c r="B174" s="68" t="s">
        <v>5</v>
      </c>
      <c r="C174" s="68" t="s">
        <v>89</v>
      </c>
      <c r="D174" s="69">
        <v>42606.76</v>
      </c>
    </row>
    <row r="175" spans="1:4" x14ac:dyDescent="0.2">
      <c r="A175" s="68" t="s">
        <v>35</v>
      </c>
      <c r="B175" s="68" t="s">
        <v>5</v>
      </c>
      <c r="C175" s="68" t="s">
        <v>91</v>
      </c>
      <c r="D175" s="69">
        <v>0.3</v>
      </c>
    </row>
    <row r="176" spans="1:4" x14ac:dyDescent="0.2">
      <c r="A176" s="68" t="s">
        <v>35</v>
      </c>
      <c r="B176" s="68" t="s">
        <v>5</v>
      </c>
      <c r="C176" s="68" t="s">
        <v>20</v>
      </c>
      <c r="D176" s="69">
        <v>51.85</v>
      </c>
    </row>
    <row r="177" spans="1:4" x14ac:dyDescent="0.2">
      <c r="A177" s="68" t="s">
        <v>35</v>
      </c>
      <c r="B177" s="68" t="s">
        <v>5</v>
      </c>
      <c r="C177" s="68" t="s">
        <v>9</v>
      </c>
      <c r="D177" s="69">
        <v>3.19</v>
      </c>
    </row>
    <row r="178" spans="1:4" x14ac:dyDescent="0.2">
      <c r="A178" s="68" t="s">
        <v>35</v>
      </c>
      <c r="B178" s="68" t="s">
        <v>5</v>
      </c>
      <c r="C178" s="68" t="s">
        <v>6</v>
      </c>
      <c r="D178" s="69">
        <v>8.61</v>
      </c>
    </row>
    <row r="179" spans="1:4" x14ac:dyDescent="0.2">
      <c r="A179" s="68" t="s">
        <v>35</v>
      </c>
      <c r="B179" s="68" t="s">
        <v>5</v>
      </c>
      <c r="C179" s="68" t="s">
        <v>15</v>
      </c>
      <c r="D179" s="69">
        <v>4.1399999999999997</v>
      </c>
    </row>
    <row r="180" spans="1:4" x14ac:dyDescent="0.2">
      <c r="A180" s="68" t="s">
        <v>35</v>
      </c>
      <c r="B180" s="68" t="s">
        <v>5</v>
      </c>
      <c r="C180" s="68" t="s">
        <v>11</v>
      </c>
      <c r="D180" s="69">
        <v>0.19</v>
      </c>
    </row>
    <row r="181" spans="1:4" x14ac:dyDescent="0.2">
      <c r="A181" s="68" t="s">
        <v>35</v>
      </c>
      <c r="B181" s="68" t="s">
        <v>5</v>
      </c>
      <c r="C181" s="68" t="s">
        <v>92</v>
      </c>
      <c r="D181" s="69">
        <v>1312.14</v>
      </c>
    </row>
    <row r="182" spans="1:4" x14ac:dyDescent="0.2">
      <c r="A182" s="68" t="s">
        <v>36</v>
      </c>
      <c r="B182" s="68" t="s">
        <v>5</v>
      </c>
      <c r="C182" s="68" t="s">
        <v>13</v>
      </c>
      <c r="D182" s="69">
        <v>28149</v>
      </c>
    </row>
    <row r="183" spans="1:4" x14ac:dyDescent="0.2">
      <c r="A183" s="68" t="s">
        <v>36</v>
      </c>
      <c r="B183" s="68" t="s">
        <v>5</v>
      </c>
      <c r="C183" s="68" t="s">
        <v>19</v>
      </c>
      <c r="D183" s="69">
        <v>81.790000000000006</v>
      </c>
    </row>
    <row r="184" spans="1:4" x14ac:dyDescent="0.2">
      <c r="A184" s="68" t="s">
        <v>36</v>
      </c>
      <c r="B184" s="68" t="s">
        <v>5</v>
      </c>
      <c r="C184" s="68" t="s">
        <v>91</v>
      </c>
      <c r="D184" s="69">
        <v>263.05</v>
      </c>
    </row>
    <row r="185" spans="1:4" x14ac:dyDescent="0.2">
      <c r="A185" s="68" t="s">
        <v>36</v>
      </c>
      <c r="B185" s="68" t="s">
        <v>5</v>
      </c>
      <c r="C185" s="68" t="s">
        <v>8</v>
      </c>
      <c r="D185" s="69">
        <v>553.44000000000005</v>
      </c>
    </row>
    <row r="186" spans="1:4" x14ac:dyDescent="0.2">
      <c r="A186" s="68" t="s">
        <v>36</v>
      </c>
      <c r="B186" s="68" t="s">
        <v>5</v>
      </c>
      <c r="C186" s="68" t="s">
        <v>20</v>
      </c>
      <c r="D186" s="69">
        <v>7774.86</v>
      </c>
    </row>
    <row r="187" spans="1:4" x14ac:dyDescent="0.2">
      <c r="A187" s="68" t="s">
        <v>36</v>
      </c>
      <c r="B187" s="68" t="s">
        <v>5</v>
      </c>
      <c r="C187" s="68" t="s">
        <v>9</v>
      </c>
      <c r="D187" s="69">
        <v>2663.15</v>
      </c>
    </row>
    <row r="188" spans="1:4" x14ac:dyDescent="0.2">
      <c r="A188" s="68" t="s">
        <v>36</v>
      </c>
      <c r="B188" s="68" t="s">
        <v>5</v>
      </c>
      <c r="C188" s="68" t="s">
        <v>6</v>
      </c>
      <c r="D188" s="69">
        <v>5987.24</v>
      </c>
    </row>
    <row r="189" spans="1:4" x14ac:dyDescent="0.2">
      <c r="A189" s="68" t="s">
        <v>36</v>
      </c>
      <c r="B189" s="68" t="s">
        <v>5</v>
      </c>
      <c r="C189" s="68" t="s">
        <v>10</v>
      </c>
      <c r="D189" s="69">
        <v>98.06</v>
      </c>
    </row>
    <row r="190" spans="1:4" x14ac:dyDescent="0.2">
      <c r="A190" s="68" t="s">
        <v>36</v>
      </c>
      <c r="B190" s="68" t="s">
        <v>5</v>
      </c>
      <c r="C190" s="68" t="s">
        <v>15</v>
      </c>
      <c r="D190" s="69">
        <v>3111.18</v>
      </c>
    </row>
    <row r="191" spans="1:4" x14ac:dyDescent="0.2">
      <c r="A191" s="68" t="s">
        <v>36</v>
      </c>
      <c r="B191" s="68" t="s">
        <v>5</v>
      </c>
      <c r="C191" s="68" t="s">
        <v>16</v>
      </c>
      <c r="D191" s="69">
        <v>16.850000000000001</v>
      </c>
    </row>
    <row r="192" spans="1:4" x14ac:dyDescent="0.2">
      <c r="A192" s="68" t="s">
        <v>36</v>
      </c>
      <c r="B192" s="68" t="s">
        <v>5</v>
      </c>
      <c r="C192" s="68" t="s">
        <v>11</v>
      </c>
      <c r="D192" s="69">
        <v>143.76</v>
      </c>
    </row>
    <row r="193" spans="1:4" x14ac:dyDescent="0.2">
      <c r="A193" s="68" t="s">
        <v>36</v>
      </c>
      <c r="B193" s="68" t="s">
        <v>5</v>
      </c>
      <c r="C193" s="68" t="s">
        <v>92</v>
      </c>
      <c r="D193" s="69">
        <v>32273.57</v>
      </c>
    </row>
    <row r="194" spans="1:4" x14ac:dyDescent="0.2">
      <c r="A194" s="68" t="s">
        <v>36</v>
      </c>
      <c r="B194" s="68" t="s">
        <v>5</v>
      </c>
      <c r="C194" s="68" t="s">
        <v>117</v>
      </c>
      <c r="D194" s="69">
        <v>132</v>
      </c>
    </row>
    <row r="195" spans="1:4" x14ac:dyDescent="0.2">
      <c r="A195" s="68" t="s">
        <v>36</v>
      </c>
      <c r="B195" s="68" t="s">
        <v>5</v>
      </c>
      <c r="C195" s="68" t="s">
        <v>118</v>
      </c>
      <c r="D195" s="69">
        <v>79.44</v>
      </c>
    </row>
    <row r="196" spans="1:4" x14ac:dyDescent="0.2">
      <c r="A196" s="68" t="s">
        <v>36</v>
      </c>
      <c r="B196" s="68" t="s">
        <v>5</v>
      </c>
      <c r="C196" s="68" t="s">
        <v>119</v>
      </c>
      <c r="D196" s="69">
        <v>13009.54</v>
      </c>
    </row>
    <row r="197" spans="1:4" x14ac:dyDescent="0.2">
      <c r="A197" s="68" t="s">
        <v>36</v>
      </c>
      <c r="B197" s="68" t="s">
        <v>5</v>
      </c>
      <c r="C197" s="68" t="s">
        <v>98</v>
      </c>
      <c r="D197" s="69">
        <v>1200.4100000000001</v>
      </c>
    </row>
    <row r="198" spans="1:4" x14ac:dyDescent="0.2">
      <c r="A198" s="68" t="s">
        <v>36</v>
      </c>
      <c r="B198" s="68" t="s">
        <v>5</v>
      </c>
      <c r="C198" s="68" t="s">
        <v>120</v>
      </c>
      <c r="D198" s="69">
        <v>608</v>
      </c>
    </row>
    <row r="199" spans="1:4" x14ac:dyDescent="0.2">
      <c r="A199" s="68" t="s">
        <v>36</v>
      </c>
      <c r="B199" s="68" t="s">
        <v>5</v>
      </c>
      <c r="C199" s="68" t="s">
        <v>104</v>
      </c>
      <c r="D199" s="69">
        <v>172.4</v>
      </c>
    </row>
    <row r="200" spans="1:4" x14ac:dyDescent="0.2">
      <c r="A200" s="68" t="s">
        <v>36</v>
      </c>
      <c r="B200" s="68" t="s">
        <v>5</v>
      </c>
      <c r="C200" s="68" t="s">
        <v>105</v>
      </c>
      <c r="D200" s="69">
        <v>6000</v>
      </c>
    </row>
    <row r="201" spans="1:4" x14ac:dyDescent="0.2">
      <c r="A201" s="68" t="s">
        <v>36</v>
      </c>
      <c r="B201" s="68" t="s">
        <v>5</v>
      </c>
      <c r="C201" s="68" t="s">
        <v>121</v>
      </c>
      <c r="D201" s="69">
        <v>15155.25</v>
      </c>
    </row>
    <row r="202" spans="1:4" x14ac:dyDescent="0.2">
      <c r="A202" s="68" t="s">
        <v>36</v>
      </c>
      <c r="B202" s="68" t="s">
        <v>5</v>
      </c>
      <c r="C202" s="68" t="s">
        <v>100</v>
      </c>
      <c r="D202" s="69">
        <v>18316.98</v>
      </c>
    </row>
    <row r="203" spans="1:4" x14ac:dyDescent="0.2">
      <c r="A203" s="68" t="s">
        <v>36</v>
      </c>
      <c r="B203" s="68" t="s">
        <v>5</v>
      </c>
      <c r="C203" s="68" t="s">
        <v>89</v>
      </c>
      <c r="D203" s="69">
        <v>37851.74</v>
      </c>
    </row>
    <row r="204" spans="1:4" x14ac:dyDescent="0.2">
      <c r="A204" s="68" t="s">
        <v>37</v>
      </c>
      <c r="B204" s="68" t="s">
        <v>5</v>
      </c>
      <c r="C204" s="68" t="s">
        <v>13</v>
      </c>
      <c r="D204" s="69">
        <v>16169.42</v>
      </c>
    </row>
    <row r="205" spans="1:4" x14ac:dyDescent="0.2">
      <c r="A205" s="68" t="s">
        <v>37</v>
      </c>
      <c r="B205" s="68" t="s">
        <v>5</v>
      </c>
      <c r="C205" s="68" t="s">
        <v>19</v>
      </c>
      <c r="D205" s="69">
        <v>97.31</v>
      </c>
    </row>
    <row r="206" spans="1:4" x14ac:dyDescent="0.2">
      <c r="A206" s="68" t="s">
        <v>37</v>
      </c>
      <c r="B206" s="68" t="s">
        <v>5</v>
      </c>
      <c r="C206" s="68" t="s">
        <v>91</v>
      </c>
      <c r="D206" s="69">
        <v>211.52</v>
      </c>
    </row>
    <row r="207" spans="1:4" x14ac:dyDescent="0.2">
      <c r="A207" s="68" t="s">
        <v>37</v>
      </c>
      <c r="B207" s="68" t="s">
        <v>5</v>
      </c>
      <c r="C207" s="68" t="s">
        <v>8</v>
      </c>
      <c r="D207" s="69">
        <v>320.35000000000002</v>
      </c>
    </row>
    <row r="208" spans="1:4" x14ac:dyDescent="0.2">
      <c r="A208" s="68" t="s">
        <v>37</v>
      </c>
      <c r="B208" s="68" t="s">
        <v>5</v>
      </c>
      <c r="C208" s="68" t="s">
        <v>20</v>
      </c>
      <c r="D208" s="69">
        <v>16735.02</v>
      </c>
    </row>
    <row r="209" spans="1:4" x14ac:dyDescent="0.2">
      <c r="A209" s="68" t="s">
        <v>37</v>
      </c>
      <c r="B209" s="68" t="s">
        <v>5</v>
      </c>
      <c r="C209" s="68" t="s">
        <v>9</v>
      </c>
      <c r="D209" s="69">
        <v>2311.3000000000002</v>
      </c>
    </row>
    <row r="210" spans="1:4" x14ac:dyDescent="0.2">
      <c r="A210" s="68" t="s">
        <v>37</v>
      </c>
      <c r="B210" s="68" t="s">
        <v>5</v>
      </c>
      <c r="C210" s="68" t="s">
        <v>6</v>
      </c>
      <c r="D210" s="69">
        <v>5484.27</v>
      </c>
    </row>
    <row r="211" spans="1:4" x14ac:dyDescent="0.2">
      <c r="A211" s="68" t="s">
        <v>37</v>
      </c>
      <c r="B211" s="68" t="s">
        <v>5</v>
      </c>
      <c r="C211" s="68" t="s">
        <v>10</v>
      </c>
      <c r="D211" s="69">
        <v>56.28</v>
      </c>
    </row>
    <row r="212" spans="1:4" x14ac:dyDescent="0.2">
      <c r="A212" s="68" t="s">
        <v>37</v>
      </c>
      <c r="B212" s="68" t="s">
        <v>5</v>
      </c>
      <c r="C212" s="68" t="s">
        <v>15</v>
      </c>
      <c r="D212" s="69">
        <v>2669.24</v>
      </c>
    </row>
    <row r="213" spans="1:4" x14ac:dyDescent="0.2">
      <c r="A213" s="68" t="s">
        <v>37</v>
      </c>
      <c r="B213" s="68" t="s">
        <v>5</v>
      </c>
      <c r="C213" s="68" t="s">
        <v>16</v>
      </c>
      <c r="D213" s="69">
        <v>7.52</v>
      </c>
    </row>
    <row r="214" spans="1:4" x14ac:dyDescent="0.2">
      <c r="A214" s="68" t="s">
        <v>37</v>
      </c>
      <c r="B214" s="68" t="s">
        <v>5</v>
      </c>
      <c r="C214" s="68" t="s">
        <v>11</v>
      </c>
      <c r="D214" s="69">
        <v>123.06</v>
      </c>
    </row>
    <row r="215" spans="1:4" x14ac:dyDescent="0.2">
      <c r="A215" s="68" t="s">
        <v>37</v>
      </c>
      <c r="B215" s="68" t="s">
        <v>5</v>
      </c>
      <c r="C215" s="68" t="s">
        <v>92</v>
      </c>
      <c r="D215" s="69">
        <v>57102.71</v>
      </c>
    </row>
    <row r="216" spans="1:4" x14ac:dyDescent="0.2">
      <c r="A216" s="68" t="s">
        <v>37</v>
      </c>
      <c r="B216" s="68" t="s">
        <v>5</v>
      </c>
      <c r="C216" s="68" t="s">
        <v>101</v>
      </c>
      <c r="D216" s="69">
        <v>161.87</v>
      </c>
    </row>
    <row r="217" spans="1:4" x14ac:dyDescent="0.2">
      <c r="A217" s="68" t="s">
        <v>37</v>
      </c>
      <c r="B217" s="68" t="s">
        <v>5</v>
      </c>
      <c r="C217" s="68" t="s">
        <v>122</v>
      </c>
      <c r="D217" s="69">
        <v>3654.84</v>
      </c>
    </row>
    <row r="218" spans="1:4" x14ac:dyDescent="0.2">
      <c r="A218" s="68" t="s">
        <v>37</v>
      </c>
      <c r="B218" s="68" t="s">
        <v>5</v>
      </c>
      <c r="C218" s="68" t="s">
        <v>114</v>
      </c>
      <c r="D218" s="69">
        <v>65.56</v>
      </c>
    </row>
    <row r="219" spans="1:4" x14ac:dyDescent="0.2">
      <c r="A219" s="68" t="s">
        <v>37</v>
      </c>
      <c r="B219" s="68" t="s">
        <v>5</v>
      </c>
      <c r="C219" s="68" t="s">
        <v>100</v>
      </c>
      <c r="D219" s="69">
        <v>1275.53</v>
      </c>
    </row>
    <row r="220" spans="1:4" x14ac:dyDescent="0.2">
      <c r="A220" s="68" t="s">
        <v>38</v>
      </c>
      <c r="B220" s="68" t="s">
        <v>5</v>
      </c>
      <c r="C220" s="68" t="s">
        <v>13</v>
      </c>
      <c r="D220" s="69">
        <v>503648.2</v>
      </c>
    </row>
    <row r="221" spans="1:4" x14ac:dyDescent="0.2">
      <c r="A221" s="68" t="s">
        <v>38</v>
      </c>
      <c r="B221" s="68" t="s">
        <v>5</v>
      </c>
      <c r="C221" s="68" t="s">
        <v>18</v>
      </c>
      <c r="D221" s="69">
        <v>26916.53</v>
      </c>
    </row>
    <row r="222" spans="1:4" x14ac:dyDescent="0.2">
      <c r="A222" s="68" t="s">
        <v>38</v>
      </c>
      <c r="B222" s="68" t="s">
        <v>5</v>
      </c>
      <c r="C222" s="68" t="s">
        <v>22</v>
      </c>
      <c r="D222" s="69">
        <v>556.97</v>
      </c>
    </row>
    <row r="223" spans="1:4" x14ac:dyDescent="0.2">
      <c r="A223" s="68" t="s">
        <v>38</v>
      </c>
      <c r="B223" s="68" t="s">
        <v>5</v>
      </c>
      <c r="C223" s="68" t="s">
        <v>19</v>
      </c>
      <c r="D223" s="69">
        <v>1344.23</v>
      </c>
    </row>
    <row r="224" spans="1:4" x14ac:dyDescent="0.2">
      <c r="A224" s="68" t="s">
        <v>38</v>
      </c>
      <c r="B224" s="68" t="s">
        <v>5</v>
      </c>
      <c r="C224" s="68" t="s">
        <v>91</v>
      </c>
      <c r="D224" s="69">
        <v>3432.72</v>
      </c>
    </row>
    <row r="225" spans="1:4" x14ac:dyDescent="0.2">
      <c r="A225" s="68" t="s">
        <v>38</v>
      </c>
      <c r="B225" s="68" t="s">
        <v>5</v>
      </c>
      <c r="C225" s="68" t="s">
        <v>8</v>
      </c>
      <c r="D225" s="69">
        <v>9945.98</v>
      </c>
    </row>
    <row r="226" spans="1:4" x14ac:dyDescent="0.2">
      <c r="A226" s="68" t="s">
        <v>38</v>
      </c>
      <c r="B226" s="68" t="s">
        <v>5</v>
      </c>
      <c r="C226" s="68" t="s">
        <v>20</v>
      </c>
      <c r="D226" s="69">
        <v>63821.120000000003</v>
      </c>
    </row>
    <row r="227" spans="1:4" x14ac:dyDescent="0.2">
      <c r="A227" s="68" t="s">
        <v>38</v>
      </c>
      <c r="B227" s="68" t="s">
        <v>5</v>
      </c>
      <c r="C227" s="68" t="s">
        <v>9</v>
      </c>
      <c r="D227" s="69">
        <v>44360.43</v>
      </c>
    </row>
    <row r="228" spans="1:4" x14ac:dyDescent="0.2">
      <c r="A228" s="68" t="s">
        <v>38</v>
      </c>
      <c r="B228" s="68" t="s">
        <v>5</v>
      </c>
      <c r="C228" s="68" t="s">
        <v>6</v>
      </c>
      <c r="D228" s="69">
        <v>94545.9</v>
      </c>
    </row>
    <row r="229" spans="1:4" x14ac:dyDescent="0.2">
      <c r="A229" s="68" t="s">
        <v>38</v>
      </c>
      <c r="B229" s="68" t="s">
        <v>5</v>
      </c>
      <c r="C229" s="68" t="s">
        <v>10</v>
      </c>
      <c r="D229" s="69">
        <v>1748.99</v>
      </c>
    </row>
    <row r="230" spans="1:4" x14ac:dyDescent="0.2">
      <c r="A230" s="68" t="s">
        <v>38</v>
      </c>
      <c r="B230" s="68" t="s">
        <v>5</v>
      </c>
      <c r="C230" s="68" t="s">
        <v>15</v>
      </c>
      <c r="D230" s="69">
        <v>51788.46</v>
      </c>
    </row>
    <row r="231" spans="1:4" x14ac:dyDescent="0.2">
      <c r="A231" s="68" t="s">
        <v>38</v>
      </c>
      <c r="B231" s="68" t="s">
        <v>5</v>
      </c>
      <c r="C231" s="68" t="s">
        <v>16</v>
      </c>
      <c r="D231" s="69">
        <v>334.32</v>
      </c>
    </row>
    <row r="232" spans="1:4" x14ac:dyDescent="0.2">
      <c r="A232" s="68" t="s">
        <v>38</v>
      </c>
      <c r="B232" s="68" t="s">
        <v>5</v>
      </c>
      <c r="C232" s="68" t="s">
        <v>11</v>
      </c>
      <c r="D232" s="69">
        <v>2213.1799999999998</v>
      </c>
    </row>
    <row r="233" spans="1:4" x14ac:dyDescent="0.2">
      <c r="A233" s="68" t="s">
        <v>38</v>
      </c>
      <c r="B233" s="68" t="s">
        <v>5</v>
      </c>
      <c r="C233" s="68" t="s">
        <v>92</v>
      </c>
      <c r="D233" s="69">
        <v>205650.07</v>
      </c>
    </row>
    <row r="234" spans="1:4" x14ac:dyDescent="0.2">
      <c r="A234" s="68" t="s">
        <v>38</v>
      </c>
      <c r="B234" s="68" t="s">
        <v>5</v>
      </c>
      <c r="C234" s="68" t="s">
        <v>95</v>
      </c>
      <c r="D234" s="69">
        <v>11.22</v>
      </c>
    </row>
    <row r="235" spans="1:4" x14ac:dyDescent="0.2">
      <c r="A235" s="68" t="s">
        <v>38</v>
      </c>
      <c r="B235" s="68" t="s">
        <v>5</v>
      </c>
      <c r="C235" s="68" t="s">
        <v>96</v>
      </c>
      <c r="D235" s="69">
        <v>1193.18</v>
      </c>
    </row>
    <row r="236" spans="1:4" x14ac:dyDescent="0.2">
      <c r="A236" s="68" t="s">
        <v>38</v>
      </c>
      <c r="B236" s="68" t="s">
        <v>5</v>
      </c>
      <c r="C236" s="68" t="s">
        <v>123</v>
      </c>
      <c r="D236" s="69">
        <v>3886.65</v>
      </c>
    </row>
    <row r="237" spans="1:4" x14ac:dyDescent="0.2">
      <c r="A237" s="68" t="s">
        <v>38</v>
      </c>
      <c r="B237" s="68" t="s">
        <v>5</v>
      </c>
      <c r="C237" s="68" t="s">
        <v>98</v>
      </c>
      <c r="D237" s="69">
        <v>240.29</v>
      </c>
    </row>
    <row r="238" spans="1:4" x14ac:dyDescent="0.2">
      <c r="A238" s="68" t="s">
        <v>38</v>
      </c>
      <c r="B238" s="68" t="s">
        <v>5</v>
      </c>
      <c r="C238" s="68" t="s">
        <v>101</v>
      </c>
      <c r="D238" s="69">
        <v>5878.52</v>
      </c>
    </row>
    <row r="239" spans="1:4" x14ac:dyDescent="0.2">
      <c r="A239" s="68" t="s">
        <v>38</v>
      </c>
      <c r="B239" s="68" t="s">
        <v>5</v>
      </c>
      <c r="C239" s="68" t="s">
        <v>94</v>
      </c>
      <c r="D239" s="69">
        <v>75</v>
      </c>
    </row>
    <row r="240" spans="1:4" x14ac:dyDescent="0.2">
      <c r="A240" s="68" t="s">
        <v>38</v>
      </c>
      <c r="B240" s="68" t="s">
        <v>5</v>
      </c>
      <c r="C240" s="68" t="s">
        <v>100</v>
      </c>
      <c r="D240" s="69">
        <v>919.57</v>
      </c>
    </row>
    <row r="241" spans="1:4" x14ac:dyDescent="0.2">
      <c r="A241" s="68" t="s">
        <v>38</v>
      </c>
      <c r="B241" s="68" t="s">
        <v>5</v>
      </c>
      <c r="C241" s="68" t="s">
        <v>89</v>
      </c>
      <c r="D241" s="69">
        <v>1431065.55</v>
      </c>
    </row>
    <row r="242" spans="1:4" x14ac:dyDescent="0.2">
      <c r="A242" s="68" t="s">
        <v>39</v>
      </c>
      <c r="B242" s="68" t="s">
        <v>5</v>
      </c>
      <c r="C242" s="68" t="s">
        <v>13</v>
      </c>
      <c r="D242" s="69">
        <v>269962.21000000002</v>
      </c>
    </row>
    <row r="243" spans="1:4" x14ac:dyDescent="0.2">
      <c r="A243" s="68" t="s">
        <v>39</v>
      </c>
      <c r="B243" s="68" t="s">
        <v>5</v>
      </c>
      <c r="C243" s="68" t="s">
        <v>18</v>
      </c>
      <c r="D243" s="69">
        <v>219.13</v>
      </c>
    </row>
    <row r="244" spans="1:4" x14ac:dyDescent="0.2">
      <c r="A244" s="68" t="s">
        <v>39</v>
      </c>
      <c r="B244" s="68" t="s">
        <v>5</v>
      </c>
      <c r="C244" s="68" t="s">
        <v>22</v>
      </c>
      <c r="D244" s="69">
        <v>168.35</v>
      </c>
    </row>
    <row r="245" spans="1:4" x14ac:dyDescent="0.2">
      <c r="A245" s="68" t="s">
        <v>39</v>
      </c>
      <c r="B245" s="68" t="s">
        <v>5</v>
      </c>
      <c r="C245" s="68" t="s">
        <v>19</v>
      </c>
      <c r="D245" s="69">
        <v>728.36</v>
      </c>
    </row>
    <row r="246" spans="1:4" x14ac:dyDescent="0.2">
      <c r="A246" s="68" t="s">
        <v>39</v>
      </c>
      <c r="B246" s="68" t="s">
        <v>5</v>
      </c>
      <c r="C246" s="68" t="s">
        <v>91</v>
      </c>
      <c r="D246" s="69">
        <v>2006.87</v>
      </c>
    </row>
    <row r="247" spans="1:4" x14ac:dyDescent="0.2">
      <c r="A247" s="68" t="s">
        <v>39</v>
      </c>
      <c r="B247" s="68" t="s">
        <v>5</v>
      </c>
      <c r="C247" s="68" t="s">
        <v>8</v>
      </c>
      <c r="D247" s="69">
        <v>5472.54</v>
      </c>
    </row>
    <row r="248" spans="1:4" x14ac:dyDescent="0.2">
      <c r="A248" s="68" t="s">
        <v>39</v>
      </c>
      <c r="B248" s="68" t="s">
        <v>5</v>
      </c>
      <c r="C248" s="68" t="s">
        <v>20</v>
      </c>
      <c r="D248" s="69">
        <v>21530.59</v>
      </c>
    </row>
    <row r="249" spans="1:4" x14ac:dyDescent="0.2">
      <c r="A249" s="68" t="s">
        <v>39</v>
      </c>
      <c r="B249" s="68" t="s">
        <v>5</v>
      </c>
      <c r="C249" s="68" t="s">
        <v>9</v>
      </c>
      <c r="D249" s="69">
        <v>22213.29</v>
      </c>
    </row>
    <row r="250" spans="1:4" x14ac:dyDescent="0.2">
      <c r="A250" s="68" t="s">
        <v>39</v>
      </c>
      <c r="B250" s="68" t="s">
        <v>5</v>
      </c>
      <c r="C250" s="68" t="s">
        <v>6</v>
      </c>
      <c r="D250" s="69">
        <v>49529.49</v>
      </c>
    </row>
    <row r="251" spans="1:4" x14ac:dyDescent="0.2">
      <c r="A251" s="68" t="s">
        <v>39</v>
      </c>
      <c r="B251" s="68" t="s">
        <v>5</v>
      </c>
      <c r="C251" s="68" t="s">
        <v>10</v>
      </c>
      <c r="D251" s="69">
        <v>962.56</v>
      </c>
    </row>
    <row r="252" spans="1:4" x14ac:dyDescent="0.2">
      <c r="A252" s="68" t="s">
        <v>39</v>
      </c>
      <c r="B252" s="68" t="s">
        <v>5</v>
      </c>
      <c r="C252" s="68" t="s">
        <v>15</v>
      </c>
      <c r="D252" s="69">
        <v>29964.59</v>
      </c>
    </row>
    <row r="253" spans="1:4" x14ac:dyDescent="0.2">
      <c r="A253" s="68" t="s">
        <v>39</v>
      </c>
      <c r="B253" s="68" t="s">
        <v>5</v>
      </c>
      <c r="C253" s="68" t="s">
        <v>16</v>
      </c>
      <c r="D253" s="69">
        <v>214.41</v>
      </c>
    </row>
    <row r="254" spans="1:4" x14ac:dyDescent="0.2">
      <c r="A254" s="68" t="s">
        <v>39</v>
      </c>
      <c r="B254" s="68" t="s">
        <v>5</v>
      </c>
      <c r="C254" s="68" t="s">
        <v>11</v>
      </c>
      <c r="D254" s="69">
        <v>1304.95</v>
      </c>
    </row>
    <row r="255" spans="1:4" x14ac:dyDescent="0.2">
      <c r="A255" s="68" t="s">
        <v>39</v>
      </c>
      <c r="B255" s="68" t="s">
        <v>5</v>
      </c>
      <c r="C255" s="68" t="s">
        <v>92</v>
      </c>
      <c r="D255" s="69">
        <v>181703.03</v>
      </c>
    </row>
    <row r="256" spans="1:4" x14ac:dyDescent="0.2">
      <c r="A256" s="68" t="s">
        <v>39</v>
      </c>
      <c r="B256" s="68" t="s">
        <v>5</v>
      </c>
      <c r="C256" s="68" t="s">
        <v>98</v>
      </c>
      <c r="D256" s="69">
        <v>23.99</v>
      </c>
    </row>
    <row r="257" spans="1:4" x14ac:dyDescent="0.2">
      <c r="A257" s="68" t="s">
        <v>39</v>
      </c>
      <c r="B257" s="68" t="s">
        <v>5</v>
      </c>
      <c r="C257" s="68" t="s">
        <v>101</v>
      </c>
      <c r="D257" s="69">
        <v>178.25</v>
      </c>
    </row>
    <row r="258" spans="1:4" x14ac:dyDescent="0.2">
      <c r="A258" s="68" t="s">
        <v>39</v>
      </c>
      <c r="B258" s="68" t="s">
        <v>5</v>
      </c>
      <c r="C258" s="68" t="s">
        <v>104</v>
      </c>
      <c r="D258" s="69">
        <v>98</v>
      </c>
    </row>
    <row r="259" spans="1:4" x14ac:dyDescent="0.2">
      <c r="A259" s="68" t="s">
        <v>39</v>
      </c>
      <c r="B259" s="68" t="s">
        <v>5</v>
      </c>
      <c r="C259" s="68" t="s">
        <v>100</v>
      </c>
      <c r="D259" s="69">
        <v>2200</v>
      </c>
    </row>
    <row r="260" spans="1:4" x14ac:dyDescent="0.2">
      <c r="A260" s="68" t="s">
        <v>39</v>
      </c>
      <c r="B260" s="68" t="s">
        <v>5</v>
      </c>
      <c r="C260" s="68" t="s">
        <v>89</v>
      </c>
      <c r="D260" s="69">
        <v>611.37</v>
      </c>
    </row>
    <row r="261" spans="1:4" x14ac:dyDescent="0.2">
      <c r="A261" s="68" t="s">
        <v>40</v>
      </c>
      <c r="B261" s="68" t="s">
        <v>5</v>
      </c>
      <c r="C261" s="68" t="s">
        <v>13</v>
      </c>
      <c r="D261" s="69">
        <v>7970.5</v>
      </c>
    </row>
    <row r="262" spans="1:4" x14ac:dyDescent="0.2">
      <c r="A262" s="68" t="s">
        <v>40</v>
      </c>
      <c r="B262" s="68" t="s">
        <v>5</v>
      </c>
      <c r="C262" s="68" t="s">
        <v>19</v>
      </c>
      <c r="D262" s="69">
        <v>14.06</v>
      </c>
    </row>
    <row r="263" spans="1:4" x14ac:dyDescent="0.2">
      <c r="A263" s="68" t="s">
        <v>40</v>
      </c>
      <c r="B263" s="68" t="s">
        <v>5</v>
      </c>
      <c r="C263" s="68" t="s">
        <v>91</v>
      </c>
      <c r="D263" s="69">
        <v>81.37</v>
      </c>
    </row>
    <row r="264" spans="1:4" x14ac:dyDescent="0.2">
      <c r="A264" s="68" t="s">
        <v>40</v>
      </c>
      <c r="B264" s="68" t="s">
        <v>5</v>
      </c>
      <c r="C264" s="68" t="s">
        <v>8</v>
      </c>
      <c r="D264" s="69">
        <v>152.18</v>
      </c>
    </row>
    <row r="265" spans="1:4" x14ac:dyDescent="0.2">
      <c r="A265" s="68" t="s">
        <v>40</v>
      </c>
      <c r="B265" s="68" t="s">
        <v>5</v>
      </c>
      <c r="C265" s="68" t="s">
        <v>20</v>
      </c>
      <c r="D265" s="69">
        <v>154.61000000000001</v>
      </c>
    </row>
    <row r="266" spans="1:4" x14ac:dyDescent="0.2">
      <c r="A266" s="68" t="s">
        <v>40</v>
      </c>
      <c r="B266" s="68" t="s">
        <v>5</v>
      </c>
      <c r="C266" s="68" t="s">
        <v>9</v>
      </c>
      <c r="D266" s="69">
        <v>620.59</v>
      </c>
    </row>
    <row r="267" spans="1:4" x14ac:dyDescent="0.2">
      <c r="A267" s="68" t="s">
        <v>40</v>
      </c>
      <c r="B267" s="68" t="s">
        <v>5</v>
      </c>
      <c r="C267" s="68" t="s">
        <v>6</v>
      </c>
      <c r="D267" s="69">
        <v>1354.54</v>
      </c>
    </row>
    <row r="268" spans="1:4" x14ac:dyDescent="0.2">
      <c r="A268" s="68" t="s">
        <v>40</v>
      </c>
      <c r="B268" s="68" t="s">
        <v>5</v>
      </c>
      <c r="C268" s="68" t="s">
        <v>10</v>
      </c>
      <c r="D268" s="69">
        <v>35.96</v>
      </c>
    </row>
    <row r="269" spans="1:4" x14ac:dyDescent="0.2">
      <c r="A269" s="68" t="s">
        <v>40</v>
      </c>
      <c r="B269" s="68" t="s">
        <v>5</v>
      </c>
      <c r="C269" s="68" t="s">
        <v>15</v>
      </c>
      <c r="D269" s="69">
        <v>811.99</v>
      </c>
    </row>
    <row r="270" spans="1:4" x14ac:dyDescent="0.2">
      <c r="A270" s="68" t="s">
        <v>40</v>
      </c>
      <c r="B270" s="68" t="s">
        <v>5</v>
      </c>
      <c r="C270" s="68" t="s">
        <v>16</v>
      </c>
      <c r="D270" s="69">
        <v>2.4500000000000002</v>
      </c>
    </row>
    <row r="271" spans="1:4" x14ac:dyDescent="0.2">
      <c r="A271" s="68" t="s">
        <v>40</v>
      </c>
      <c r="B271" s="68" t="s">
        <v>5</v>
      </c>
      <c r="C271" s="68" t="s">
        <v>11</v>
      </c>
      <c r="D271" s="69">
        <v>39.6</v>
      </c>
    </row>
    <row r="272" spans="1:4" x14ac:dyDescent="0.2">
      <c r="A272" s="68" t="s">
        <v>40</v>
      </c>
      <c r="B272" s="68" t="s">
        <v>5</v>
      </c>
      <c r="C272" s="68" t="s">
        <v>92</v>
      </c>
      <c r="D272" s="69">
        <v>13940.42</v>
      </c>
    </row>
    <row r="273" spans="1:4" x14ac:dyDescent="0.2">
      <c r="A273" s="68" t="s">
        <v>40</v>
      </c>
      <c r="B273" s="68" t="s">
        <v>5</v>
      </c>
      <c r="C273" s="68" t="s">
        <v>96</v>
      </c>
      <c r="D273" s="69">
        <v>1421.88</v>
      </c>
    </row>
    <row r="274" spans="1:4" x14ac:dyDescent="0.2">
      <c r="A274" s="68" t="s">
        <v>40</v>
      </c>
      <c r="B274" s="68" t="s">
        <v>5</v>
      </c>
      <c r="C274" s="68" t="s">
        <v>100</v>
      </c>
      <c r="D274" s="69">
        <v>8094.06</v>
      </c>
    </row>
    <row r="275" spans="1:4" x14ac:dyDescent="0.2">
      <c r="A275" s="68" t="s">
        <v>40</v>
      </c>
      <c r="B275" s="68" t="s">
        <v>5</v>
      </c>
      <c r="C275" s="68" t="s">
        <v>89</v>
      </c>
      <c r="D275" s="69">
        <v>720</v>
      </c>
    </row>
    <row r="276" spans="1:4" x14ac:dyDescent="0.2">
      <c r="A276" s="68" t="s">
        <v>41</v>
      </c>
      <c r="B276" s="68" t="s">
        <v>5</v>
      </c>
      <c r="C276" s="68" t="s">
        <v>13</v>
      </c>
      <c r="D276" s="69">
        <v>135250.93</v>
      </c>
    </row>
    <row r="277" spans="1:4" x14ac:dyDescent="0.2">
      <c r="A277" s="68" t="s">
        <v>41</v>
      </c>
      <c r="B277" s="68" t="s">
        <v>5</v>
      </c>
      <c r="C277" s="68" t="s">
        <v>18</v>
      </c>
      <c r="D277" s="69">
        <v>3977.78</v>
      </c>
    </row>
    <row r="278" spans="1:4" x14ac:dyDescent="0.2">
      <c r="A278" s="68" t="s">
        <v>41</v>
      </c>
      <c r="B278" s="68" t="s">
        <v>5</v>
      </c>
      <c r="C278" s="68" t="s">
        <v>22</v>
      </c>
      <c r="D278" s="69">
        <v>869.64</v>
      </c>
    </row>
    <row r="279" spans="1:4" x14ac:dyDescent="0.2">
      <c r="A279" s="68" t="s">
        <v>41</v>
      </c>
      <c r="B279" s="68" t="s">
        <v>5</v>
      </c>
      <c r="C279" s="68" t="s">
        <v>19</v>
      </c>
      <c r="D279" s="69">
        <v>443.92</v>
      </c>
    </row>
    <row r="280" spans="1:4" x14ac:dyDescent="0.2">
      <c r="A280" s="68" t="s">
        <v>41</v>
      </c>
      <c r="B280" s="68" t="s">
        <v>5</v>
      </c>
      <c r="C280" s="68" t="s">
        <v>91</v>
      </c>
      <c r="D280" s="69">
        <v>785.7</v>
      </c>
    </row>
    <row r="281" spans="1:4" x14ac:dyDescent="0.2">
      <c r="A281" s="68" t="s">
        <v>41</v>
      </c>
      <c r="B281" s="68" t="s">
        <v>5</v>
      </c>
      <c r="C281" s="68" t="s">
        <v>8</v>
      </c>
      <c r="D281" s="69">
        <v>2700.21</v>
      </c>
    </row>
    <row r="282" spans="1:4" x14ac:dyDescent="0.2">
      <c r="A282" s="68" t="s">
        <v>41</v>
      </c>
      <c r="B282" s="68" t="s">
        <v>5</v>
      </c>
      <c r="C282" s="68" t="s">
        <v>20</v>
      </c>
      <c r="D282" s="69">
        <v>5621.8</v>
      </c>
    </row>
    <row r="283" spans="1:4" x14ac:dyDescent="0.2">
      <c r="A283" s="68" t="s">
        <v>41</v>
      </c>
      <c r="B283" s="68" t="s">
        <v>5</v>
      </c>
      <c r="C283" s="68" t="s">
        <v>9</v>
      </c>
      <c r="D283" s="69">
        <v>11052.01</v>
      </c>
    </row>
    <row r="284" spans="1:4" x14ac:dyDescent="0.2">
      <c r="A284" s="68" t="s">
        <v>41</v>
      </c>
      <c r="B284" s="68" t="s">
        <v>5</v>
      </c>
      <c r="C284" s="68" t="s">
        <v>6</v>
      </c>
      <c r="D284" s="69">
        <v>23599.4</v>
      </c>
    </row>
    <row r="285" spans="1:4" x14ac:dyDescent="0.2">
      <c r="A285" s="68" t="s">
        <v>41</v>
      </c>
      <c r="B285" s="68" t="s">
        <v>5</v>
      </c>
      <c r="C285" s="68" t="s">
        <v>10</v>
      </c>
      <c r="D285" s="69">
        <v>471.27</v>
      </c>
    </row>
    <row r="286" spans="1:4" x14ac:dyDescent="0.2">
      <c r="A286" s="68" t="s">
        <v>41</v>
      </c>
      <c r="B286" s="68" t="s">
        <v>5</v>
      </c>
      <c r="C286" s="68" t="s">
        <v>15</v>
      </c>
      <c r="D286" s="69">
        <v>12529.4</v>
      </c>
    </row>
    <row r="287" spans="1:4" x14ac:dyDescent="0.2">
      <c r="A287" s="68" t="s">
        <v>41</v>
      </c>
      <c r="B287" s="68" t="s">
        <v>5</v>
      </c>
      <c r="C287" s="68" t="s">
        <v>16</v>
      </c>
      <c r="D287" s="69">
        <v>93.51</v>
      </c>
    </row>
    <row r="288" spans="1:4" x14ac:dyDescent="0.2">
      <c r="A288" s="68" t="s">
        <v>41</v>
      </c>
      <c r="B288" s="68" t="s">
        <v>5</v>
      </c>
      <c r="C288" s="68" t="s">
        <v>11</v>
      </c>
      <c r="D288" s="69">
        <v>539.41999999999996</v>
      </c>
    </row>
    <row r="289" spans="1:4" x14ac:dyDescent="0.2">
      <c r="A289" s="68" t="s">
        <v>41</v>
      </c>
      <c r="B289" s="68" t="s">
        <v>5</v>
      </c>
      <c r="C289" s="68" t="s">
        <v>92</v>
      </c>
      <c r="D289" s="69">
        <v>76907.77</v>
      </c>
    </row>
    <row r="290" spans="1:4" x14ac:dyDescent="0.2">
      <c r="A290" s="68" t="s">
        <v>41</v>
      </c>
      <c r="B290" s="68" t="s">
        <v>5</v>
      </c>
      <c r="C290" s="68" t="s">
        <v>96</v>
      </c>
      <c r="D290" s="69">
        <v>25.66</v>
      </c>
    </row>
    <row r="291" spans="1:4" x14ac:dyDescent="0.2">
      <c r="A291" s="68" t="s">
        <v>42</v>
      </c>
      <c r="B291" s="68" t="s">
        <v>5</v>
      </c>
      <c r="C291" s="68" t="s">
        <v>92</v>
      </c>
      <c r="D291" s="69">
        <v>7002.46</v>
      </c>
    </row>
    <row r="292" spans="1:4" x14ac:dyDescent="0.2">
      <c r="A292" s="68" t="s">
        <v>42</v>
      </c>
      <c r="B292" s="68" t="s">
        <v>29</v>
      </c>
      <c r="C292" s="68" t="s">
        <v>13</v>
      </c>
      <c r="D292" s="69">
        <v>112.5</v>
      </c>
    </row>
    <row r="293" spans="1:4" x14ac:dyDescent="0.2">
      <c r="A293" s="68" t="s">
        <v>42</v>
      </c>
      <c r="B293" s="68" t="s">
        <v>29</v>
      </c>
      <c r="C293" s="68" t="s">
        <v>91</v>
      </c>
      <c r="D293" s="69">
        <v>13.55</v>
      </c>
    </row>
    <row r="294" spans="1:4" x14ac:dyDescent="0.2">
      <c r="A294" s="68" t="s">
        <v>42</v>
      </c>
      <c r="B294" s="68" t="s">
        <v>29</v>
      </c>
      <c r="C294" s="68" t="s">
        <v>8</v>
      </c>
      <c r="D294" s="69">
        <v>1.5</v>
      </c>
    </row>
    <row r="295" spans="1:4" x14ac:dyDescent="0.2">
      <c r="A295" s="68" t="s">
        <v>42</v>
      </c>
      <c r="B295" s="68" t="s">
        <v>29</v>
      </c>
      <c r="C295" s="68" t="s">
        <v>20</v>
      </c>
      <c r="D295" s="69">
        <v>2202.35</v>
      </c>
    </row>
    <row r="296" spans="1:4" x14ac:dyDescent="0.2">
      <c r="A296" s="68" t="s">
        <v>42</v>
      </c>
      <c r="B296" s="68" t="s">
        <v>29</v>
      </c>
      <c r="C296" s="68" t="s">
        <v>9</v>
      </c>
      <c r="D296" s="69">
        <v>144.91</v>
      </c>
    </row>
    <row r="297" spans="1:4" x14ac:dyDescent="0.2">
      <c r="A297" s="68" t="s">
        <v>42</v>
      </c>
      <c r="B297" s="68" t="s">
        <v>29</v>
      </c>
      <c r="C297" s="68" t="s">
        <v>6</v>
      </c>
      <c r="D297" s="69">
        <v>384.2</v>
      </c>
    </row>
    <row r="298" spans="1:4" x14ac:dyDescent="0.2">
      <c r="A298" s="68" t="s">
        <v>42</v>
      </c>
      <c r="B298" s="68" t="s">
        <v>29</v>
      </c>
      <c r="C298" s="68" t="s">
        <v>10</v>
      </c>
      <c r="D298" s="69">
        <v>0.32</v>
      </c>
    </row>
    <row r="299" spans="1:4" x14ac:dyDescent="0.2">
      <c r="A299" s="68" t="s">
        <v>42</v>
      </c>
      <c r="B299" s="68" t="s">
        <v>29</v>
      </c>
      <c r="C299" s="68" t="s">
        <v>15</v>
      </c>
      <c r="D299" s="69">
        <v>158.87</v>
      </c>
    </row>
    <row r="300" spans="1:4" x14ac:dyDescent="0.2">
      <c r="A300" s="68" t="s">
        <v>42</v>
      </c>
      <c r="B300" s="68" t="s">
        <v>29</v>
      </c>
      <c r="C300" s="68" t="s">
        <v>16</v>
      </c>
      <c r="D300" s="69">
        <v>0.02</v>
      </c>
    </row>
    <row r="301" spans="1:4" x14ac:dyDescent="0.2">
      <c r="A301" s="68" t="s">
        <v>42</v>
      </c>
      <c r="B301" s="68" t="s">
        <v>29</v>
      </c>
      <c r="C301" s="68" t="s">
        <v>11</v>
      </c>
      <c r="D301" s="69">
        <v>7.47</v>
      </c>
    </row>
    <row r="302" spans="1:4" x14ac:dyDescent="0.2">
      <c r="A302" s="68" t="s">
        <v>42</v>
      </c>
      <c r="B302" s="68" t="s">
        <v>29</v>
      </c>
      <c r="C302" s="68" t="s">
        <v>92</v>
      </c>
      <c r="D302" s="69">
        <v>333.78</v>
      </c>
    </row>
    <row r="303" spans="1:4" x14ac:dyDescent="0.2">
      <c r="A303" s="68" t="s">
        <v>43</v>
      </c>
      <c r="B303" s="68" t="s">
        <v>5</v>
      </c>
      <c r="C303" s="68" t="s">
        <v>13</v>
      </c>
      <c r="D303" s="69">
        <v>9300.58</v>
      </c>
    </row>
    <row r="304" spans="1:4" x14ac:dyDescent="0.2">
      <c r="A304" s="68" t="s">
        <v>43</v>
      </c>
      <c r="B304" s="68" t="s">
        <v>5</v>
      </c>
      <c r="C304" s="68" t="s">
        <v>91</v>
      </c>
      <c r="D304" s="69">
        <v>60.92</v>
      </c>
    </row>
    <row r="305" spans="1:4" x14ac:dyDescent="0.2">
      <c r="A305" s="68" t="s">
        <v>43</v>
      </c>
      <c r="B305" s="68" t="s">
        <v>5</v>
      </c>
      <c r="C305" s="68" t="s">
        <v>8</v>
      </c>
      <c r="D305" s="69">
        <v>185.9</v>
      </c>
    </row>
    <row r="306" spans="1:4" x14ac:dyDescent="0.2">
      <c r="A306" s="68" t="s">
        <v>43</v>
      </c>
      <c r="B306" s="68" t="s">
        <v>5</v>
      </c>
      <c r="C306" s="68" t="s">
        <v>9</v>
      </c>
      <c r="D306" s="69">
        <v>720.81</v>
      </c>
    </row>
    <row r="307" spans="1:4" x14ac:dyDescent="0.2">
      <c r="A307" s="68" t="s">
        <v>43</v>
      </c>
      <c r="B307" s="68" t="s">
        <v>5</v>
      </c>
      <c r="C307" s="68" t="s">
        <v>6</v>
      </c>
      <c r="D307" s="69">
        <v>1545.2</v>
      </c>
    </row>
    <row r="308" spans="1:4" x14ac:dyDescent="0.2">
      <c r="A308" s="68" t="s">
        <v>43</v>
      </c>
      <c r="B308" s="68" t="s">
        <v>5</v>
      </c>
      <c r="C308" s="68" t="s">
        <v>10</v>
      </c>
      <c r="D308" s="69">
        <v>32.54</v>
      </c>
    </row>
    <row r="309" spans="1:4" x14ac:dyDescent="0.2">
      <c r="A309" s="68" t="s">
        <v>43</v>
      </c>
      <c r="B309" s="68" t="s">
        <v>5</v>
      </c>
      <c r="C309" s="68" t="s">
        <v>15</v>
      </c>
      <c r="D309" s="69">
        <v>758.11</v>
      </c>
    </row>
    <row r="310" spans="1:4" x14ac:dyDescent="0.2">
      <c r="A310" s="68" t="s">
        <v>43</v>
      </c>
      <c r="B310" s="68" t="s">
        <v>5</v>
      </c>
      <c r="C310" s="68" t="s">
        <v>16</v>
      </c>
      <c r="D310" s="69">
        <v>5.48</v>
      </c>
    </row>
    <row r="311" spans="1:4" x14ac:dyDescent="0.2">
      <c r="A311" s="68" t="s">
        <v>43</v>
      </c>
      <c r="B311" s="68" t="s">
        <v>5</v>
      </c>
      <c r="C311" s="68" t="s">
        <v>11</v>
      </c>
      <c r="D311" s="69">
        <v>36.54</v>
      </c>
    </row>
    <row r="312" spans="1:4" x14ac:dyDescent="0.2">
      <c r="A312" s="68" t="s">
        <v>43</v>
      </c>
      <c r="B312" s="68" t="s">
        <v>5</v>
      </c>
      <c r="C312" s="68" t="s">
        <v>92</v>
      </c>
      <c r="D312" s="69">
        <v>2347.4899999999998</v>
      </c>
    </row>
    <row r="313" spans="1:4" x14ac:dyDescent="0.2">
      <c r="A313" s="68" t="s">
        <v>43</v>
      </c>
      <c r="B313" s="68" t="s">
        <v>5</v>
      </c>
      <c r="C313" s="68" t="s">
        <v>119</v>
      </c>
      <c r="D313" s="69">
        <v>8792.56</v>
      </c>
    </row>
    <row r="314" spans="1:4" x14ac:dyDescent="0.2">
      <c r="A314" s="68" t="s">
        <v>44</v>
      </c>
      <c r="B314" s="68" t="s">
        <v>5</v>
      </c>
      <c r="C314" s="68" t="s">
        <v>106</v>
      </c>
      <c r="D314" s="69">
        <v>167.39</v>
      </c>
    </row>
    <row r="315" spans="1:4" x14ac:dyDescent="0.2">
      <c r="A315" s="68" t="s">
        <v>44</v>
      </c>
      <c r="B315" s="68" t="s">
        <v>45</v>
      </c>
      <c r="C315" s="68" t="s">
        <v>13</v>
      </c>
      <c r="D315" s="69">
        <v>227784.22</v>
      </c>
    </row>
    <row r="316" spans="1:4" x14ac:dyDescent="0.2">
      <c r="A316" s="68" t="s">
        <v>44</v>
      </c>
      <c r="B316" s="68" t="s">
        <v>45</v>
      </c>
      <c r="C316" s="68" t="s">
        <v>18</v>
      </c>
      <c r="D316" s="69">
        <v>17276.62</v>
      </c>
    </row>
    <row r="317" spans="1:4" x14ac:dyDescent="0.2">
      <c r="A317" s="68" t="s">
        <v>44</v>
      </c>
      <c r="B317" s="68" t="s">
        <v>45</v>
      </c>
      <c r="C317" s="68" t="s">
        <v>19</v>
      </c>
      <c r="D317" s="69">
        <v>1227.06</v>
      </c>
    </row>
    <row r="318" spans="1:4" x14ac:dyDescent="0.2">
      <c r="A318" s="68" t="s">
        <v>44</v>
      </c>
      <c r="B318" s="68" t="s">
        <v>45</v>
      </c>
      <c r="C318" s="68" t="s">
        <v>91</v>
      </c>
      <c r="D318" s="69">
        <v>2053.6999999999998</v>
      </c>
    </row>
    <row r="319" spans="1:4" x14ac:dyDescent="0.2">
      <c r="A319" s="68" t="s">
        <v>44</v>
      </c>
      <c r="B319" s="68" t="s">
        <v>45</v>
      </c>
      <c r="C319" s="68" t="s">
        <v>8</v>
      </c>
      <c r="D319" s="69">
        <v>3890.66</v>
      </c>
    </row>
    <row r="320" spans="1:4" x14ac:dyDescent="0.2">
      <c r="A320" s="68" t="s">
        <v>44</v>
      </c>
      <c r="B320" s="68" t="s">
        <v>45</v>
      </c>
      <c r="C320" s="68" t="s">
        <v>20</v>
      </c>
      <c r="D320" s="69">
        <v>735.69</v>
      </c>
    </row>
    <row r="321" spans="1:4" x14ac:dyDescent="0.2">
      <c r="A321" s="68" t="s">
        <v>44</v>
      </c>
      <c r="B321" s="68" t="s">
        <v>45</v>
      </c>
      <c r="C321" s="68" t="s">
        <v>9</v>
      </c>
      <c r="D321" s="69">
        <v>18447.93</v>
      </c>
    </row>
    <row r="322" spans="1:4" x14ac:dyDescent="0.2">
      <c r="A322" s="68" t="s">
        <v>44</v>
      </c>
      <c r="B322" s="68" t="s">
        <v>45</v>
      </c>
      <c r="C322" s="68" t="s">
        <v>6</v>
      </c>
      <c r="D322" s="69">
        <v>36904.720000000001</v>
      </c>
    </row>
    <row r="323" spans="1:4" x14ac:dyDescent="0.2">
      <c r="A323" s="68" t="s">
        <v>44</v>
      </c>
      <c r="B323" s="68" t="s">
        <v>45</v>
      </c>
      <c r="C323" s="68" t="s">
        <v>10</v>
      </c>
      <c r="D323" s="69">
        <v>791.88</v>
      </c>
    </row>
    <row r="324" spans="1:4" x14ac:dyDescent="0.2">
      <c r="A324" s="68" t="s">
        <v>44</v>
      </c>
      <c r="B324" s="68" t="s">
        <v>45</v>
      </c>
      <c r="C324" s="68" t="s">
        <v>15</v>
      </c>
      <c r="D324" s="69">
        <v>37278.04</v>
      </c>
    </row>
    <row r="325" spans="1:4" x14ac:dyDescent="0.2">
      <c r="A325" s="68" t="s">
        <v>44</v>
      </c>
      <c r="B325" s="68" t="s">
        <v>45</v>
      </c>
      <c r="C325" s="68" t="s">
        <v>16</v>
      </c>
      <c r="D325" s="69">
        <v>261.73</v>
      </c>
    </row>
    <row r="326" spans="1:4" x14ac:dyDescent="0.2">
      <c r="A326" s="68" t="s">
        <v>44</v>
      </c>
      <c r="B326" s="68" t="s">
        <v>45</v>
      </c>
      <c r="C326" s="68" t="s">
        <v>11</v>
      </c>
      <c r="D326" s="69">
        <v>1656.38</v>
      </c>
    </row>
    <row r="327" spans="1:4" x14ac:dyDescent="0.2">
      <c r="A327" s="68" t="s">
        <v>44</v>
      </c>
      <c r="B327" s="68" t="s">
        <v>45</v>
      </c>
      <c r="C327" s="68" t="s">
        <v>24</v>
      </c>
      <c r="D327" s="69">
        <v>224</v>
      </c>
    </row>
    <row r="328" spans="1:4" x14ac:dyDescent="0.2">
      <c r="A328" s="68" t="s">
        <v>44</v>
      </c>
      <c r="B328" s="68" t="s">
        <v>45</v>
      </c>
      <c r="C328" s="68" t="s">
        <v>31</v>
      </c>
      <c r="D328" s="69">
        <v>550</v>
      </c>
    </row>
    <row r="329" spans="1:4" x14ac:dyDescent="0.2">
      <c r="A329" s="68" t="s">
        <v>44</v>
      </c>
      <c r="B329" s="68" t="s">
        <v>45</v>
      </c>
      <c r="C329" s="68" t="s">
        <v>25</v>
      </c>
      <c r="D329" s="69">
        <v>770</v>
      </c>
    </row>
    <row r="330" spans="1:4" x14ac:dyDescent="0.2">
      <c r="A330" s="68" t="s">
        <v>44</v>
      </c>
      <c r="B330" s="68" t="s">
        <v>45</v>
      </c>
      <c r="C330" s="68" t="s">
        <v>32</v>
      </c>
      <c r="D330" s="69">
        <v>4361</v>
      </c>
    </row>
    <row r="331" spans="1:4" x14ac:dyDescent="0.2">
      <c r="A331" s="68" t="s">
        <v>44</v>
      </c>
      <c r="B331" s="68" t="s">
        <v>45</v>
      </c>
      <c r="C331" s="68" t="s">
        <v>106</v>
      </c>
      <c r="D331" s="69">
        <v>5470.97</v>
      </c>
    </row>
    <row r="332" spans="1:4" x14ac:dyDescent="0.2">
      <c r="A332" s="68" t="s">
        <v>44</v>
      </c>
      <c r="B332" s="68" t="s">
        <v>45</v>
      </c>
      <c r="C332" s="68" t="s">
        <v>101</v>
      </c>
      <c r="D332" s="69">
        <v>513.78</v>
      </c>
    </row>
    <row r="333" spans="1:4" x14ac:dyDescent="0.2">
      <c r="A333" s="68" t="s">
        <v>44</v>
      </c>
      <c r="B333" s="68" t="s">
        <v>45</v>
      </c>
      <c r="C333" s="68" t="s">
        <v>102</v>
      </c>
      <c r="D333" s="69">
        <v>3191.36</v>
      </c>
    </row>
    <row r="334" spans="1:4" x14ac:dyDescent="0.2">
      <c r="A334" s="68" t="s">
        <v>44</v>
      </c>
      <c r="B334" s="68" t="s">
        <v>45</v>
      </c>
      <c r="C334" s="68" t="s">
        <v>90</v>
      </c>
      <c r="D334" s="69">
        <v>4311.6499999999996</v>
      </c>
    </row>
    <row r="335" spans="1:4" x14ac:dyDescent="0.2">
      <c r="A335" s="68" t="s">
        <v>44</v>
      </c>
      <c r="B335" s="68" t="s">
        <v>45</v>
      </c>
      <c r="C335" s="68" t="s">
        <v>124</v>
      </c>
      <c r="D335" s="69">
        <v>14210.16</v>
      </c>
    </row>
    <row r="336" spans="1:4" x14ac:dyDescent="0.2">
      <c r="A336" s="68" t="s">
        <v>125</v>
      </c>
      <c r="B336" s="68" t="s">
        <v>5</v>
      </c>
      <c r="C336" s="68" t="s">
        <v>106</v>
      </c>
      <c r="D336" s="69">
        <v>1863.89</v>
      </c>
    </row>
    <row r="337" spans="1:4" x14ac:dyDescent="0.2">
      <c r="A337" s="68" t="s">
        <v>47</v>
      </c>
      <c r="B337" s="68" t="s">
        <v>5</v>
      </c>
      <c r="C337" s="68" t="s">
        <v>13</v>
      </c>
      <c r="D337" s="69">
        <v>56240.29</v>
      </c>
    </row>
    <row r="338" spans="1:4" x14ac:dyDescent="0.2">
      <c r="A338" s="68" t="s">
        <v>47</v>
      </c>
      <c r="B338" s="68" t="s">
        <v>5</v>
      </c>
      <c r="C338" s="68" t="s">
        <v>18</v>
      </c>
      <c r="D338" s="69">
        <v>201.39</v>
      </c>
    </row>
    <row r="339" spans="1:4" x14ac:dyDescent="0.2">
      <c r="A339" s="68" t="s">
        <v>47</v>
      </c>
      <c r="B339" s="68" t="s">
        <v>5</v>
      </c>
      <c r="C339" s="68" t="s">
        <v>22</v>
      </c>
      <c r="D339" s="69">
        <v>2.6</v>
      </c>
    </row>
    <row r="340" spans="1:4" x14ac:dyDescent="0.2">
      <c r="A340" s="68" t="s">
        <v>47</v>
      </c>
      <c r="B340" s="68" t="s">
        <v>5</v>
      </c>
      <c r="C340" s="68" t="s">
        <v>19</v>
      </c>
      <c r="D340" s="69">
        <v>125.63</v>
      </c>
    </row>
    <row r="341" spans="1:4" x14ac:dyDescent="0.2">
      <c r="A341" s="68" t="s">
        <v>47</v>
      </c>
      <c r="B341" s="68" t="s">
        <v>5</v>
      </c>
      <c r="C341" s="68" t="s">
        <v>91</v>
      </c>
      <c r="D341" s="69">
        <v>1419.42</v>
      </c>
    </row>
    <row r="342" spans="1:4" x14ac:dyDescent="0.2">
      <c r="A342" s="68" t="s">
        <v>47</v>
      </c>
      <c r="B342" s="68" t="s">
        <v>5</v>
      </c>
      <c r="C342" s="68" t="s">
        <v>8</v>
      </c>
      <c r="D342" s="69">
        <v>1116.17</v>
      </c>
    </row>
    <row r="343" spans="1:4" x14ac:dyDescent="0.2">
      <c r="A343" s="68" t="s">
        <v>47</v>
      </c>
      <c r="B343" s="68" t="s">
        <v>5</v>
      </c>
      <c r="C343" s="68" t="s">
        <v>20</v>
      </c>
      <c r="D343" s="69">
        <v>150563.34</v>
      </c>
    </row>
    <row r="344" spans="1:4" x14ac:dyDescent="0.2">
      <c r="A344" s="68" t="s">
        <v>47</v>
      </c>
      <c r="B344" s="68" t="s">
        <v>5</v>
      </c>
      <c r="C344" s="68" t="s">
        <v>9</v>
      </c>
      <c r="D344" s="69">
        <v>14992.86</v>
      </c>
    </row>
    <row r="345" spans="1:4" x14ac:dyDescent="0.2">
      <c r="A345" s="68" t="s">
        <v>47</v>
      </c>
      <c r="B345" s="68" t="s">
        <v>5</v>
      </c>
      <c r="C345" s="68" t="s">
        <v>6</v>
      </c>
      <c r="D345" s="69">
        <v>34375.31</v>
      </c>
    </row>
    <row r="346" spans="1:4" x14ac:dyDescent="0.2">
      <c r="A346" s="68" t="s">
        <v>47</v>
      </c>
      <c r="B346" s="68" t="s">
        <v>5</v>
      </c>
      <c r="C346" s="68" t="s">
        <v>10</v>
      </c>
      <c r="D346" s="69">
        <v>196.5</v>
      </c>
    </row>
    <row r="347" spans="1:4" x14ac:dyDescent="0.2">
      <c r="A347" s="68" t="s">
        <v>47</v>
      </c>
      <c r="B347" s="68" t="s">
        <v>5</v>
      </c>
      <c r="C347" s="68" t="s">
        <v>15</v>
      </c>
      <c r="D347" s="69">
        <v>8302.3799999999992</v>
      </c>
    </row>
    <row r="348" spans="1:4" x14ac:dyDescent="0.2">
      <c r="A348" s="68" t="s">
        <v>47</v>
      </c>
      <c r="B348" s="68" t="s">
        <v>5</v>
      </c>
      <c r="C348" s="68" t="s">
        <v>16</v>
      </c>
      <c r="D348" s="69">
        <v>32.19</v>
      </c>
    </row>
    <row r="349" spans="1:4" x14ac:dyDescent="0.2">
      <c r="A349" s="68" t="s">
        <v>47</v>
      </c>
      <c r="B349" s="68" t="s">
        <v>5</v>
      </c>
      <c r="C349" s="68" t="s">
        <v>11</v>
      </c>
      <c r="D349" s="69">
        <v>347.91</v>
      </c>
    </row>
    <row r="350" spans="1:4" x14ac:dyDescent="0.2">
      <c r="A350" s="68" t="s">
        <v>47</v>
      </c>
      <c r="B350" s="68" t="s">
        <v>5</v>
      </c>
      <c r="C350" s="68" t="s">
        <v>92</v>
      </c>
      <c r="D350" s="69">
        <v>156314.10999999999</v>
      </c>
    </row>
    <row r="351" spans="1:4" x14ac:dyDescent="0.2">
      <c r="A351" s="68" t="s">
        <v>126</v>
      </c>
      <c r="B351" s="68" t="s">
        <v>5</v>
      </c>
      <c r="C351" s="68" t="s">
        <v>107</v>
      </c>
      <c r="D351" s="69">
        <v>212</v>
      </c>
    </row>
    <row r="352" spans="1:4" x14ac:dyDescent="0.2">
      <c r="A352" s="68" t="s">
        <v>126</v>
      </c>
      <c r="B352" s="68" t="s">
        <v>5</v>
      </c>
      <c r="C352" s="68" t="s">
        <v>122</v>
      </c>
      <c r="D352" s="69">
        <v>1172.03</v>
      </c>
    </row>
    <row r="353" spans="1:4" x14ac:dyDescent="0.2">
      <c r="A353" s="68" t="s">
        <v>126</v>
      </c>
      <c r="B353" s="68" t="s">
        <v>5</v>
      </c>
      <c r="C353" s="68" t="s">
        <v>90</v>
      </c>
      <c r="D353" s="69">
        <v>4700.63</v>
      </c>
    </row>
    <row r="354" spans="1:4" x14ac:dyDescent="0.2">
      <c r="A354" s="68" t="s">
        <v>126</v>
      </c>
      <c r="B354" s="68" t="s">
        <v>5</v>
      </c>
      <c r="C354" s="68" t="s">
        <v>127</v>
      </c>
      <c r="D354" s="69">
        <v>8667.18</v>
      </c>
    </row>
    <row r="355" spans="1:4" x14ac:dyDescent="0.2">
      <c r="A355" s="68" t="s">
        <v>128</v>
      </c>
      <c r="B355" s="68" t="s">
        <v>5</v>
      </c>
      <c r="C355" s="68" t="s">
        <v>129</v>
      </c>
      <c r="D355" s="69">
        <v>1500</v>
      </c>
    </row>
    <row r="356" spans="1:4" x14ac:dyDescent="0.2">
      <c r="A356" s="68" t="s">
        <v>130</v>
      </c>
      <c r="B356" s="68" t="s">
        <v>5</v>
      </c>
      <c r="C356" s="68" t="s">
        <v>131</v>
      </c>
      <c r="D356" s="69">
        <v>133191.96</v>
      </c>
    </row>
    <row r="357" spans="1:4" x14ac:dyDescent="0.2">
      <c r="A357" s="68" t="s">
        <v>130</v>
      </c>
      <c r="B357" s="68" t="s">
        <v>27</v>
      </c>
      <c r="C357" s="68" t="s">
        <v>131</v>
      </c>
      <c r="D357" s="69">
        <v>4692</v>
      </c>
    </row>
    <row r="358" spans="1:4" x14ac:dyDescent="0.2">
      <c r="A358" s="68" t="s">
        <v>130</v>
      </c>
      <c r="B358" s="68" t="s">
        <v>29</v>
      </c>
      <c r="C358" s="68" t="s">
        <v>131</v>
      </c>
      <c r="D358" s="69">
        <v>4164</v>
      </c>
    </row>
    <row r="359" spans="1:4" x14ac:dyDescent="0.2">
      <c r="A359" s="68" t="s">
        <v>130</v>
      </c>
      <c r="B359" s="68" t="s">
        <v>45</v>
      </c>
      <c r="C359" s="68" t="s">
        <v>131</v>
      </c>
      <c r="D359" s="69">
        <v>6053.04</v>
      </c>
    </row>
    <row r="360" spans="1:4" x14ac:dyDescent="0.2">
      <c r="A360" s="68" t="s">
        <v>130</v>
      </c>
      <c r="B360" s="68" t="s">
        <v>49</v>
      </c>
      <c r="C360" s="68" t="s">
        <v>131</v>
      </c>
      <c r="D360" s="69">
        <v>2817.96</v>
      </c>
    </row>
    <row r="361" spans="1:4" x14ac:dyDescent="0.2">
      <c r="A361" s="68" t="s">
        <v>132</v>
      </c>
      <c r="B361" s="68" t="s">
        <v>5</v>
      </c>
      <c r="C361" s="68" t="s">
        <v>90</v>
      </c>
      <c r="D361" s="69">
        <v>-7275.74</v>
      </c>
    </row>
    <row r="362" spans="1:4" x14ac:dyDescent="0.2">
      <c r="A362" s="68" t="s">
        <v>132</v>
      </c>
      <c r="B362" s="68" t="s">
        <v>5</v>
      </c>
      <c r="C362" s="68" t="s">
        <v>127</v>
      </c>
      <c r="D362" s="69">
        <v>18382.97</v>
      </c>
    </row>
    <row r="363" spans="1:4" x14ac:dyDescent="0.2">
      <c r="A363" s="68" t="s">
        <v>132</v>
      </c>
      <c r="B363" s="68" t="s">
        <v>5</v>
      </c>
      <c r="C363" s="68" t="s">
        <v>100</v>
      </c>
      <c r="D363" s="69">
        <v>5705.47</v>
      </c>
    </row>
    <row r="364" spans="1:4" x14ac:dyDescent="0.2">
      <c r="A364" s="68" t="s">
        <v>132</v>
      </c>
      <c r="B364" s="68" t="s">
        <v>5</v>
      </c>
      <c r="C364" s="68" t="s">
        <v>89</v>
      </c>
      <c r="D364" s="69">
        <v>3923.34</v>
      </c>
    </row>
    <row r="365" spans="1:4" x14ac:dyDescent="0.2">
      <c r="A365" s="68" t="s">
        <v>50</v>
      </c>
      <c r="B365" s="68" t="s">
        <v>27</v>
      </c>
      <c r="C365" s="68" t="s">
        <v>13</v>
      </c>
      <c r="D365" s="69">
        <v>160805.01999999999</v>
      </c>
    </row>
    <row r="366" spans="1:4" x14ac:dyDescent="0.2">
      <c r="A366" s="68" t="s">
        <v>50</v>
      </c>
      <c r="B366" s="68" t="s">
        <v>27</v>
      </c>
      <c r="C366" s="68" t="s">
        <v>18</v>
      </c>
      <c r="D366" s="69">
        <v>22618.63</v>
      </c>
    </row>
    <row r="367" spans="1:4" x14ac:dyDescent="0.2">
      <c r="A367" s="68" t="s">
        <v>50</v>
      </c>
      <c r="B367" s="68" t="s">
        <v>27</v>
      </c>
      <c r="C367" s="68" t="s">
        <v>19</v>
      </c>
      <c r="D367" s="69">
        <v>622.29</v>
      </c>
    </row>
    <row r="368" spans="1:4" x14ac:dyDescent="0.2">
      <c r="A368" s="68" t="s">
        <v>50</v>
      </c>
      <c r="B368" s="68" t="s">
        <v>27</v>
      </c>
      <c r="C368" s="68" t="s">
        <v>91</v>
      </c>
      <c r="D368" s="69">
        <v>5.4</v>
      </c>
    </row>
    <row r="369" spans="1:4" x14ac:dyDescent="0.2">
      <c r="A369" s="68" t="s">
        <v>50</v>
      </c>
      <c r="B369" s="68" t="s">
        <v>27</v>
      </c>
      <c r="C369" s="68" t="s">
        <v>8</v>
      </c>
      <c r="D369" s="69">
        <v>2864.34</v>
      </c>
    </row>
    <row r="370" spans="1:4" x14ac:dyDescent="0.2">
      <c r="A370" s="68" t="s">
        <v>50</v>
      </c>
      <c r="B370" s="68" t="s">
        <v>27</v>
      </c>
      <c r="C370" s="68" t="s">
        <v>20</v>
      </c>
      <c r="D370" s="69">
        <v>3070.11</v>
      </c>
    </row>
    <row r="371" spans="1:4" x14ac:dyDescent="0.2">
      <c r="A371" s="68" t="s">
        <v>50</v>
      </c>
      <c r="B371" s="68" t="s">
        <v>27</v>
      </c>
      <c r="C371" s="68" t="s">
        <v>23</v>
      </c>
      <c r="D371" s="69">
        <v>4898.42</v>
      </c>
    </row>
    <row r="372" spans="1:4" x14ac:dyDescent="0.2">
      <c r="A372" s="68" t="s">
        <v>50</v>
      </c>
      <c r="B372" s="68" t="s">
        <v>27</v>
      </c>
      <c r="C372" s="68" t="s">
        <v>9</v>
      </c>
      <c r="D372" s="69">
        <v>14340.89</v>
      </c>
    </row>
    <row r="373" spans="1:4" x14ac:dyDescent="0.2">
      <c r="A373" s="68" t="s">
        <v>50</v>
      </c>
      <c r="B373" s="68" t="s">
        <v>27</v>
      </c>
      <c r="C373" s="68" t="s">
        <v>6</v>
      </c>
      <c r="D373" s="69">
        <v>27327.5</v>
      </c>
    </row>
    <row r="374" spans="1:4" x14ac:dyDescent="0.2">
      <c r="A374" s="68" t="s">
        <v>50</v>
      </c>
      <c r="B374" s="68" t="s">
        <v>27</v>
      </c>
      <c r="C374" s="68" t="s">
        <v>10</v>
      </c>
      <c r="D374" s="69">
        <v>564.32000000000005</v>
      </c>
    </row>
    <row r="375" spans="1:4" x14ac:dyDescent="0.2">
      <c r="A375" s="68" t="s">
        <v>50</v>
      </c>
      <c r="B375" s="68" t="s">
        <v>27</v>
      </c>
      <c r="C375" s="68" t="s">
        <v>15</v>
      </c>
      <c r="D375" s="69">
        <v>25577.31</v>
      </c>
    </row>
    <row r="376" spans="1:4" x14ac:dyDescent="0.2">
      <c r="A376" s="68" t="s">
        <v>50</v>
      </c>
      <c r="B376" s="68" t="s">
        <v>27</v>
      </c>
      <c r="C376" s="68" t="s">
        <v>16</v>
      </c>
      <c r="D376" s="69">
        <v>190.52</v>
      </c>
    </row>
    <row r="377" spans="1:4" x14ac:dyDescent="0.2">
      <c r="A377" s="68" t="s">
        <v>50</v>
      </c>
      <c r="B377" s="68" t="s">
        <v>27</v>
      </c>
      <c r="C377" s="68" t="s">
        <v>11</v>
      </c>
      <c r="D377" s="69">
        <v>1191.5</v>
      </c>
    </row>
    <row r="378" spans="1:4" x14ac:dyDescent="0.2">
      <c r="A378" s="68" t="s">
        <v>50</v>
      </c>
      <c r="B378" s="68" t="s">
        <v>27</v>
      </c>
      <c r="C378" s="68" t="s">
        <v>24</v>
      </c>
      <c r="D378" s="69">
        <v>154</v>
      </c>
    </row>
    <row r="379" spans="1:4" x14ac:dyDescent="0.2">
      <c r="A379" s="68" t="s">
        <v>50</v>
      </c>
      <c r="B379" s="68" t="s">
        <v>27</v>
      </c>
      <c r="C379" s="68" t="s">
        <v>31</v>
      </c>
      <c r="D379" s="69">
        <v>390</v>
      </c>
    </row>
    <row r="380" spans="1:4" x14ac:dyDescent="0.2">
      <c r="A380" s="68" t="s">
        <v>50</v>
      </c>
      <c r="B380" s="68" t="s">
        <v>27</v>
      </c>
      <c r="C380" s="68" t="s">
        <v>25</v>
      </c>
      <c r="D380" s="69">
        <v>528</v>
      </c>
    </row>
    <row r="381" spans="1:4" x14ac:dyDescent="0.2">
      <c r="A381" s="68" t="s">
        <v>50</v>
      </c>
      <c r="B381" s="68" t="s">
        <v>27</v>
      </c>
      <c r="C381" s="68" t="s">
        <v>32</v>
      </c>
      <c r="D381" s="69">
        <v>2990</v>
      </c>
    </row>
    <row r="382" spans="1:4" x14ac:dyDescent="0.2">
      <c r="A382" s="68" t="s">
        <v>50</v>
      </c>
      <c r="B382" s="68" t="s">
        <v>27</v>
      </c>
      <c r="C382" s="68" t="s">
        <v>92</v>
      </c>
      <c r="D382" s="69">
        <v>44.12</v>
      </c>
    </row>
    <row r="383" spans="1:4" x14ac:dyDescent="0.2">
      <c r="A383" s="68" t="s">
        <v>50</v>
      </c>
      <c r="B383" s="68" t="s">
        <v>27</v>
      </c>
      <c r="C383" s="68" t="s">
        <v>119</v>
      </c>
      <c r="D383" s="69">
        <v>274.75</v>
      </c>
    </row>
    <row r="384" spans="1:4" x14ac:dyDescent="0.2">
      <c r="A384" s="68" t="s">
        <v>50</v>
      </c>
      <c r="B384" s="68" t="s">
        <v>27</v>
      </c>
      <c r="C384" s="68" t="s">
        <v>106</v>
      </c>
      <c r="D384" s="69">
        <v>819.97</v>
      </c>
    </row>
    <row r="385" spans="1:4" x14ac:dyDescent="0.2">
      <c r="A385" s="68" t="s">
        <v>50</v>
      </c>
      <c r="B385" s="68" t="s">
        <v>27</v>
      </c>
      <c r="C385" s="68" t="s">
        <v>101</v>
      </c>
      <c r="D385" s="69">
        <v>515.94000000000005</v>
      </c>
    </row>
    <row r="386" spans="1:4" x14ac:dyDescent="0.2">
      <c r="A386" s="68" t="s">
        <v>50</v>
      </c>
      <c r="B386" s="68" t="s">
        <v>27</v>
      </c>
      <c r="C386" s="68" t="s">
        <v>122</v>
      </c>
      <c r="D386" s="69">
        <v>0</v>
      </c>
    </row>
    <row r="387" spans="1:4" x14ac:dyDescent="0.2">
      <c r="A387" s="68" t="s">
        <v>50</v>
      </c>
      <c r="B387" s="68" t="s">
        <v>27</v>
      </c>
      <c r="C387" s="68" t="s">
        <v>133</v>
      </c>
      <c r="D387" s="69">
        <v>-10006.98</v>
      </c>
    </row>
    <row r="388" spans="1:4" x14ac:dyDescent="0.2">
      <c r="A388" s="68" t="s">
        <v>50</v>
      </c>
      <c r="B388" s="68" t="s">
        <v>27</v>
      </c>
      <c r="C388" s="68" t="s">
        <v>103</v>
      </c>
      <c r="D388" s="69">
        <v>1736.67</v>
      </c>
    </row>
    <row r="389" spans="1:4" x14ac:dyDescent="0.2">
      <c r="A389" s="68" t="s">
        <v>50</v>
      </c>
      <c r="B389" s="68" t="s">
        <v>27</v>
      </c>
      <c r="C389" s="68" t="s">
        <v>90</v>
      </c>
      <c r="D389" s="69">
        <v>3164.61</v>
      </c>
    </row>
    <row r="390" spans="1:4" x14ac:dyDescent="0.2">
      <c r="A390" s="68" t="s">
        <v>134</v>
      </c>
      <c r="B390" s="68" t="s">
        <v>5</v>
      </c>
      <c r="C390" s="68" t="s">
        <v>115</v>
      </c>
      <c r="D390" s="69">
        <v>318.12</v>
      </c>
    </row>
    <row r="391" spans="1:4" x14ac:dyDescent="0.2">
      <c r="A391" s="68" t="s">
        <v>51</v>
      </c>
      <c r="B391" s="68" t="s">
        <v>5</v>
      </c>
      <c r="C391" s="68" t="s">
        <v>92</v>
      </c>
      <c r="D391" s="69">
        <v>85</v>
      </c>
    </row>
    <row r="392" spans="1:4" x14ac:dyDescent="0.2">
      <c r="A392" s="68" t="s">
        <v>51</v>
      </c>
      <c r="B392" s="68" t="s">
        <v>5</v>
      </c>
      <c r="C392" s="68" t="s">
        <v>135</v>
      </c>
      <c r="D392" s="69">
        <v>124640.92</v>
      </c>
    </row>
    <row r="393" spans="1:4" x14ac:dyDescent="0.2">
      <c r="A393" s="68" t="s">
        <v>51</v>
      </c>
      <c r="B393" s="68" t="s">
        <v>5</v>
      </c>
      <c r="C393" s="68" t="s">
        <v>97</v>
      </c>
      <c r="D393" s="69">
        <v>27004.13</v>
      </c>
    </row>
    <row r="394" spans="1:4" x14ac:dyDescent="0.2">
      <c r="A394" s="68" t="s">
        <v>51</v>
      </c>
      <c r="B394" s="68" t="s">
        <v>5</v>
      </c>
      <c r="C394" s="68" t="s">
        <v>136</v>
      </c>
      <c r="D394" s="69">
        <v>3793.28</v>
      </c>
    </row>
    <row r="395" spans="1:4" x14ac:dyDescent="0.2">
      <c r="A395" s="68" t="s">
        <v>51</v>
      </c>
      <c r="B395" s="68" t="s">
        <v>5</v>
      </c>
      <c r="C395" s="68" t="s">
        <v>98</v>
      </c>
      <c r="D395" s="69">
        <v>0</v>
      </c>
    </row>
    <row r="396" spans="1:4" x14ac:dyDescent="0.2">
      <c r="A396" s="68" t="s">
        <v>51</v>
      </c>
      <c r="B396" s="68" t="s">
        <v>5</v>
      </c>
      <c r="C396" s="68" t="s">
        <v>115</v>
      </c>
      <c r="D396" s="69">
        <v>35642.99</v>
      </c>
    </row>
    <row r="397" spans="1:4" x14ac:dyDescent="0.2">
      <c r="A397" s="68" t="s">
        <v>51</v>
      </c>
      <c r="B397" s="68" t="s">
        <v>5</v>
      </c>
      <c r="C397" s="68" t="s">
        <v>121</v>
      </c>
      <c r="D397" s="69">
        <v>3879.8</v>
      </c>
    </row>
    <row r="398" spans="1:4" x14ac:dyDescent="0.2">
      <c r="A398" s="68" t="s">
        <v>51</v>
      </c>
      <c r="B398" s="68" t="s">
        <v>5</v>
      </c>
      <c r="C398" s="68" t="s">
        <v>137</v>
      </c>
      <c r="D398" s="69">
        <v>9</v>
      </c>
    </row>
    <row r="399" spans="1:4" x14ac:dyDescent="0.2">
      <c r="A399" s="68" t="s">
        <v>51</v>
      </c>
      <c r="B399" s="68" t="s">
        <v>5</v>
      </c>
      <c r="C399" s="68" t="s">
        <v>100</v>
      </c>
      <c r="D399" s="69">
        <v>6714.42</v>
      </c>
    </row>
    <row r="400" spans="1:4" x14ac:dyDescent="0.2">
      <c r="A400" s="68" t="s">
        <v>51</v>
      </c>
      <c r="B400" s="68" t="s">
        <v>5</v>
      </c>
      <c r="C400" s="68" t="s">
        <v>89</v>
      </c>
      <c r="D400" s="69">
        <v>309.5</v>
      </c>
    </row>
    <row r="401" spans="1:4" x14ac:dyDescent="0.2">
      <c r="A401" s="68" t="s">
        <v>51</v>
      </c>
      <c r="B401" s="68" t="s">
        <v>27</v>
      </c>
      <c r="C401" s="68" t="s">
        <v>135</v>
      </c>
      <c r="D401" s="69">
        <v>13465.84</v>
      </c>
    </row>
    <row r="402" spans="1:4" x14ac:dyDescent="0.2">
      <c r="A402" s="68" t="s">
        <v>51</v>
      </c>
      <c r="B402" s="68" t="s">
        <v>27</v>
      </c>
      <c r="C402" s="68" t="s">
        <v>97</v>
      </c>
      <c r="D402" s="69">
        <v>353.77</v>
      </c>
    </row>
    <row r="403" spans="1:4" x14ac:dyDescent="0.2">
      <c r="A403" s="68" t="s">
        <v>51</v>
      </c>
      <c r="B403" s="68" t="s">
        <v>27</v>
      </c>
      <c r="C403" s="68" t="s">
        <v>115</v>
      </c>
      <c r="D403" s="69">
        <v>16.8</v>
      </c>
    </row>
    <row r="404" spans="1:4" x14ac:dyDescent="0.2">
      <c r="A404" s="68" t="s">
        <v>51</v>
      </c>
      <c r="B404" s="68" t="s">
        <v>45</v>
      </c>
      <c r="C404" s="68" t="s">
        <v>135</v>
      </c>
      <c r="D404" s="69">
        <v>5536.28</v>
      </c>
    </row>
    <row r="405" spans="1:4" x14ac:dyDescent="0.2">
      <c r="A405" s="68" t="s">
        <v>51</v>
      </c>
      <c r="B405" s="68" t="s">
        <v>45</v>
      </c>
      <c r="C405" s="68" t="s">
        <v>97</v>
      </c>
      <c r="D405" s="69">
        <v>199.64</v>
      </c>
    </row>
    <row r="406" spans="1:4" x14ac:dyDescent="0.2">
      <c r="A406" s="68" t="s">
        <v>51</v>
      </c>
      <c r="B406" s="68" t="s">
        <v>45</v>
      </c>
      <c r="C406" s="68" t="s">
        <v>115</v>
      </c>
      <c r="D406" s="69">
        <v>519.74</v>
      </c>
    </row>
    <row r="407" spans="1:4" x14ac:dyDescent="0.2">
      <c r="A407" s="68" t="s">
        <v>51</v>
      </c>
      <c r="B407" s="68" t="s">
        <v>49</v>
      </c>
      <c r="C407" s="68" t="s">
        <v>13</v>
      </c>
      <c r="D407" s="69">
        <v>45277.55</v>
      </c>
    </row>
    <row r="408" spans="1:4" x14ac:dyDescent="0.2">
      <c r="A408" s="68" t="s">
        <v>51</v>
      </c>
      <c r="B408" s="68" t="s">
        <v>49</v>
      </c>
      <c r="C408" s="68" t="s">
        <v>18</v>
      </c>
      <c r="D408" s="69">
        <v>29740.54</v>
      </c>
    </row>
    <row r="409" spans="1:4" x14ac:dyDescent="0.2">
      <c r="A409" s="68" t="s">
        <v>51</v>
      </c>
      <c r="B409" s="68" t="s">
        <v>49</v>
      </c>
      <c r="C409" s="68" t="s">
        <v>8</v>
      </c>
      <c r="D409" s="69">
        <v>865.86</v>
      </c>
    </row>
    <row r="410" spans="1:4" x14ac:dyDescent="0.2">
      <c r="A410" s="68" t="s">
        <v>51</v>
      </c>
      <c r="B410" s="68" t="s">
        <v>49</v>
      </c>
      <c r="C410" s="68" t="s">
        <v>20</v>
      </c>
      <c r="D410" s="69">
        <v>224.62</v>
      </c>
    </row>
    <row r="411" spans="1:4" x14ac:dyDescent="0.2">
      <c r="A411" s="68" t="s">
        <v>51</v>
      </c>
      <c r="B411" s="68" t="s">
        <v>49</v>
      </c>
      <c r="C411" s="68" t="s">
        <v>9</v>
      </c>
      <c r="D411" s="69">
        <v>5608.56</v>
      </c>
    </row>
    <row r="412" spans="1:4" x14ac:dyDescent="0.2">
      <c r="A412" s="68" t="s">
        <v>51</v>
      </c>
      <c r="B412" s="68" t="s">
        <v>49</v>
      </c>
      <c r="C412" s="68" t="s">
        <v>6</v>
      </c>
      <c r="D412" s="69">
        <v>7182.54</v>
      </c>
    </row>
    <row r="413" spans="1:4" x14ac:dyDescent="0.2">
      <c r="A413" s="68" t="s">
        <v>51</v>
      </c>
      <c r="B413" s="68" t="s">
        <v>49</v>
      </c>
      <c r="C413" s="68" t="s">
        <v>10</v>
      </c>
      <c r="D413" s="69">
        <v>150.83000000000001</v>
      </c>
    </row>
    <row r="414" spans="1:4" x14ac:dyDescent="0.2">
      <c r="A414" s="68" t="s">
        <v>51</v>
      </c>
      <c r="B414" s="68" t="s">
        <v>49</v>
      </c>
      <c r="C414" s="68" t="s">
        <v>15</v>
      </c>
      <c r="D414" s="69">
        <v>4719.29</v>
      </c>
    </row>
    <row r="415" spans="1:4" x14ac:dyDescent="0.2">
      <c r="A415" s="68" t="s">
        <v>51</v>
      </c>
      <c r="B415" s="68" t="s">
        <v>49</v>
      </c>
      <c r="C415" s="68" t="s">
        <v>16</v>
      </c>
      <c r="D415" s="69">
        <v>39.9</v>
      </c>
    </row>
    <row r="416" spans="1:4" x14ac:dyDescent="0.2">
      <c r="A416" s="68" t="s">
        <v>51</v>
      </c>
      <c r="B416" s="68" t="s">
        <v>49</v>
      </c>
      <c r="C416" s="68" t="s">
        <v>11</v>
      </c>
      <c r="D416" s="69">
        <v>236.1</v>
      </c>
    </row>
    <row r="417" spans="1:4" x14ac:dyDescent="0.2">
      <c r="A417" s="68" t="s">
        <v>51</v>
      </c>
      <c r="B417" s="68" t="s">
        <v>49</v>
      </c>
      <c r="C417" s="68" t="s">
        <v>24</v>
      </c>
      <c r="D417" s="69">
        <v>32</v>
      </c>
    </row>
    <row r="418" spans="1:4" x14ac:dyDescent="0.2">
      <c r="A418" s="68" t="s">
        <v>51</v>
      </c>
      <c r="B418" s="68" t="s">
        <v>49</v>
      </c>
      <c r="C418" s="68" t="s">
        <v>31</v>
      </c>
      <c r="D418" s="69">
        <v>100</v>
      </c>
    </row>
    <row r="419" spans="1:4" x14ac:dyDescent="0.2">
      <c r="A419" s="68" t="s">
        <v>51</v>
      </c>
      <c r="B419" s="68" t="s">
        <v>49</v>
      </c>
      <c r="C419" s="68" t="s">
        <v>25</v>
      </c>
      <c r="D419" s="69">
        <v>110</v>
      </c>
    </row>
    <row r="420" spans="1:4" x14ac:dyDescent="0.2">
      <c r="A420" s="68" t="s">
        <v>51</v>
      </c>
      <c r="B420" s="68" t="s">
        <v>49</v>
      </c>
      <c r="C420" s="68" t="s">
        <v>32</v>
      </c>
      <c r="D420" s="69">
        <v>623</v>
      </c>
    </row>
    <row r="421" spans="1:4" x14ac:dyDescent="0.2">
      <c r="A421" s="68" t="s">
        <v>51</v>
      </c>
      <c r="B421" s="68" t="s">
        <v>49</v>
      </c>
      <c r="C421" s="68" t="s">
        <v>135</v>
      </c>
      <c r="D421" s="69">
        <v>1561.66</v>
      </c>
    </row>
    <row r="422" spans="1:4" x14ac:dyDescent="0.2">
      <c r="A422" s="68" t="s">
        <v>51</v>
      </c>
      <c r="B422" s="68" t="s">
        <v>49</v>
      </c>
      <c r="C422" s="68" t="s">
        <v>97</v>
      </c>
      <c r="D422" s="69">
        <v>6331.77</v>
      </c>
    </row>
    <row r="423" spans="1:4" x14ac:dyDescent="0.2">
      <c r="A423" s="68" t="s">
        <v>51</v>
      </c>
      <c r="B423" s="68" t="s">
        <v>49</v>
      </c>
      <c r="C423" s="68" t="s">
        <v>98</v>
      </c>
      <c r="D423" s="69">
        <v>970.71</v>
      </c>
    </row>
    <row r="424" spans="1:4" x14ac:dyDescent="0.2">
      <c r="A424" s="68" t="s">
        <v>51</v>
      </c>
      <c r="B424" s="68" t="s">
        <v>49</v>
      </c>
      <c r="C424" s="68" t="s">
        <v>106</v>
      </c>
      <c r="D424" s="69">
        <v>280</v>
      </c>
    </row>
    <row r="425" spans="1:4" x14ac:dyDescent="0.2">
      <c r="A425" s="68" t="s">
        <v>51</v>
      </c>
      <c r="B425" s="68" t="s">
        <v>49</v>
      </c>
      <c r="C425" s="68" t="s">
        <v>133</v>
      </c>
      <c r="D425" s="69">
        <v>7653.94</v>
      </c>
    </row>
  </sheetData>
  <phoneticPr fontId="3" type="noConversion"/>
  <printOptions horizontalCentered="1"/>
  <pageMargins left="0.5" right="0.5" top="0.5" bottom="0.5" header="0.5" footer="0.5"/>
  <pageSetup scale="7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5"/>
  <sheetViews>
    <sheetView topLeftCell="F3" workbookViewId="0">
      <selection activeCell="Q3" sqref="Q3"/>
    </sheetView>
  </sheetViews>
  <sheetFormatPr defaultRowHeight="12.75" x14ac:dyDescent="0.2"/>
  <cols>
    <col min="1" max="1" width="8.42578125" bestFit="1" customWidth="1"/>
    <col min="2" max="2" width="11" bestFit="1" customWidth="1"/>
    <col min="3" max="3" width="5" bestFit="1" customWidth="1"/>
    <col min="4" max="4" width="14" bestFit="1" customWidth="1"/>
    <col min="6" max="6" width="14" bestFit="1" customWidth="1"/>
    <col min="7" max="9" width="9.140625" style="5"/>
    <col min="10" max="10" width="14" style="17" bestFit="1" customWidth="1"/>
    <col min="11" max="11" width="7" bestFit="1" customWidth="1"/>
    <col min="13" max="14" width="14" bestFit="1" customWidth="1"/>
    <col min="15" max="15" width="12.28515625" bestFit="1" customWidth="1"/>
    <col min="16" max="16" width="14" bestFit="1" customWidth="1"/>
    <col min="17" max="18" width="12.28515625" bestFit="1" customWidth="1"/>
    <col min="19" max="19" width="23.42578125" bestFit="1" customWidth="1"/>
  </cols>
  <sheetData>
    <row r="1" spans="1:19" x14ac:dyDescent="0.2">
      <c r="A1" t="s">
        <v>152</v>
      </c>
      <c r="D1" s="54"/>
      <c r="F1" t="s">
        <v>149</v>
      </c>
    </row>
    <row r="2" spans="1:19" x14ac:dyDescent="0.2">
      <c r="D2" s="3">
        <f>SUM(D4:D484)</f>
        <v>9405972.2099999953</v>
      </c>
      <c r="M2" t="s">
        <v>151</v>
      </c>
    </row>
    <row r="3" spans="1:19" ht="15" x14ac:dyDescent="0.25">
      <c r="A3" s="71" t="s">
        <v>0</v>
      </c>
      <c r="B3" s="71" t="s">
        <v>1</v>
      </c>
      <c r="C3" s="71" t="s">
        <v>2</v>
      </c>
      <c r="D3" s="71" t="s">
        <v>140</v>
      </c>
      <c r="F3" s="54">
        <f>SUM(F5:F53)</f>
        <v>4043140.5600000005</v>
      </c>
      <c r="H3" s="21" t="s">
        <v>56</v>
      </c>
      <c r="J3" s="54">
        <f>SUM(J5:J53)</f>
        <v>1428949.69</v>
      </c>
      <c r="K3" s="55">
        <f>J3/F3</f>
        <v>0.35342567709295758</v>
      </c>
      <c r="N3" s="33" t="s">
        <v>150</v>
      </c>
      <c r="O3" s="32" t="s">
        <v>52</v>
      </c>
      <c r="P3" s="32" t="s">
        <v>53</v>
      </c>
      <c r="Q3" s="32" t="s">
        <v>64</v>
      </c>
      <c r="R3" s="32" t="s">
        <v>63</v>
      </c>
    </row>
    <row r="4" spans="1:19" ht="15" x14ac:dyDescent="0.25">
      <c r="A4" s="72" t="s">
        <v>141</v>
      </c>
      <c r="B4" s="72">
        <v>5517220621</v>
      </c>
      <c r="C4" s="72" t="s">
        <v>89</v>
      </c>
      <c r="D4" s="73">
        <v>6969.5</v>
      </c>
      <c r="F4" s="22" t="s">
        <v>52</v>
      </c>
      <c r="G4" s="22"/>
      <c r="H4" s="22" t="s">
        <v>0</v>
      </c>
      <c r="I4" s="22"/>
      <c r="J4" s="23" t="s">
        <v>53</v>
      </c>
      <c r="M4" t="s">
        <v>57</v>
      </c>
      <c r="N4" s="54">
        <f t="shared" ref="N4:N10" si="0">SUM(O4:R4)</f>
        <v>0</v>
      </c>
      <c r="O4" s="54"/>
      <c r="P4" s="54"/>
      <c r="Q4" s="54"/>
      <c r="R4" s="54"/>
    </row>
    <row r="5" spans="1:19" ht="15" x14ac:dyDescent="0.25">
      <c r="A5" s="72" t="s">
        <v>142</v>
      </c>
      <c r="B5" s="72" t="s">
        <v>45</v>
      </c>
      <c r="C5" s="72" t="s">
        <v>106</v>
      </c>
      <c r="D5" s="73">
        <v>140</v>
      </c>
      <c r="F5" s="17"/>
      <c r="G5" s="18" t="s">
        <v>2</v>
      </c>
      <c r="H5" s="18" t="s">
        <v>0</v>
      </c>
      <c r="I5" s="18" t="s">
        <v>2</v>
      </c>
      <c r="J5" s="18"/>
      <c r="K5" s="55"/>
      <c r="M5" t="s">
        <v>58</v>
      </c>
      <c r="N5" s="54">
        <f t="shared" si="0"/>
        <v>1120318.1300000001</v>
      </c>
      <c r="O5" s="54">
        <f>479455.33+4588.89+8470.9+35418.01+8988.63</f>
        <v>536921.76</v>
      </c>
      <c r="P5" s="54">
        <f>38609.48+86295.44+1670.87+48746.1+377.71+224+770+3654</f>
        <v>180347.6</v>
      </c>
      <c r="Q5" s="54">
        <v>399232.78</v>
      </c>
      <c r="R5" s="54">
        <f>119.96+3618.03+78</f>
        <v>3815.9900000000002</v>
      </c>
      <c r="S5" t="s">
        <v>84</v>
      </c>
    </row>
    <row r="6" spans="1:19" ht="15" x14ac:dyDescent="0.25">
      <c r="A6" s="72" t="s">
        <v>143</v>
      </c>
      <c r="B6" s="72" t="s">
        <v>5</v>
      </c>
      <c r="C6" s="72" t="s">
        <v>89</v>
      </c>
      <c r="D6" s="73">
        <v>81362.33</v>
      </c>
      <c r="F6" s="56">
        <f>DSUM(Data,4,G5:H6)</f>
        <v>0</v>
      </c>
      <c r="G6" s="29" t="str">
        <f>"01*"</f>
        <v>01*</v>
      </c>
      <c r="H6" s="30" t="s">
        <v>4</v>
      </c>
      <c r="I6" s="29" t="str">
        <f>"02*"</f>
        <v>02*</v>
      </c>
      <c r="J6" s="56">
        <f>DSUM(Data,4,H5:I6)</f>
        <v>0</v>
      </c>
      <c r="K6" s="55"/>
      <c r="M6" t="s">
        <v>143</v>
      </c>
      <c r="N6" s="54">
        <f t="shared" si="0"/>
        <v>81362.33</v>
      </c>
      <c r="O6" s="54"/>
      <c r="P6" s="54"/>
      <c r="Q6" s="54"/>
      <c r="R6" s="54">
        <v>81362.33</v>
      </c>
      <c r="S6" t="s">
        <v>153</v>
      </c>
    </row>
    <row r="7" spans="1:19" ht="15" x14ac:dyDescent="0.25">
      <c r="A7" s="72" t="s">
        <v>59</v>
      </c>
      <c r="B7" s="72" t="s">
        <v>5</v>
      </c>
      <c r="C7" s="72" t="s">
        <v>89</v>
      </c>
      <c r="D7" s="73">
        <v>194036.02</v>
      </c>
      <c r="F7" s="56"/>
      <c r="G7" s="18" t="s">
        <v>2</v>
      </c>
      <c r="H7" s="18" t="s">
        <v>0</v>
      </c>
      <c r="I7" s="18" t="s">
        <v>2</v>
      </c>
      <c r="J7" s="19"/>
      <c r="K7" s="55"/>
      <c r="M7" t="s">
        <v>59</v>
      </c>
      <c r="N7" s="54">
        <f t="shared" si="0"/>
        <v>194036.02</v>
      </c>
      <c r="O7" s="54"/>
      <c r="P7" s="54"/>
      <c r="Q7" s="54"/>
      <c r="R7" s="54">
        <v>194036.02</v>
      </c>
      <c r="S7" t="s">
        <v>66</v>
      </c>
    </row>
    <row r="8" spans="1:19" ht="15" x14ac:dyDescent="0.25">
      <c r="A8" s="72" t="s">
        <v>60</v>
      </c>
      <c r="B8" s="72" t="s">
        <v>5</v>
      </c>
      <c r="C8" s="72" t="s">
        <v>90</v>
      </c>
      <c r="D8" s="73">
        <v>406.48</v>
      </c>
      <c r="F8" s="56">
        <f>DSUM(Data,4,G7:H8)</f>
        <v>0</v>
      </c>
      <c r="G8" s="29" t="str">
        <f>"01*"</f>
        <v>01*</v>
      </c>
      <c r="H8" s="30" t="s">
        <v>7</v>
      </c>
      <c r="I8" s="29" t="str">
        <f>"02*"</f>
        <v>02*</v>
      </c>
      <c r="J8" s="56">
        <f>DSUM(Data,4,H7:I8)</f>
        <v>0</v>
      </c>
      <c r="K8" s="55"/>
      <c r="M8" t="s">
        <v>60</v>
      </c>
      <c r="N8" s="54">
        <f t="shared" si="0"/>
        <v>20503.03</v>
      </c>
      <c r="O8" s="54"/>
      <c r="P8" s="54"/>
      <c r="Q8" s="54"/>
      <c r="R8" s="54">
        <f>406.48+20096.55</f>
        <v>20503.03</v>
      </c>
      <c r="S8" t="s">
        <v>67</v>
      </c>
    </row>
    <row r="9" spans="1:19" ht="15" x14ac:dyDescent="0.25">
      <c r="A9" s="72" t="s">
        <v>60</v>
      </c>
      <c r="B9" s="72" t="s">
        <v>5</v>
      </c>
      <c r="C9" s="72" t="s">
        <v>89</v>
      </c>
      <c r="D9" s="73">
        <v>20096.55</v>
      </c>
      <c r="F9" s="56"/>
      <c r="G9" s="18" t="s">
        <v>2</v>
      </c>
      <c r="H9" s="18" t="s">
        <v>0</v>
      </c>
      <c r="I9" s="18" t="s">
        <v>2</v>
      </c>
      <c r="J9" s="19"/>
      <c r="K9" s="55"/>
      <c r="M9" t="s">
        <v>61</v>
      </c>
      <c r="N9" s="54">
        <f t="shared" si="0"/>
        <v>14131</v>
      </c>
      <c r="O9" s="54"/>
      <c r="P9" s="54"/>
      <c r="Q9" s="54"/>
      <c r="R9" s="54">
        <v>14131</v>
      </c>
      <c r="S9" t="s">
        <v>86</v>
      </c>
    </row>
    <row r="10" spans="1:19" ht="15" x14ac:dyDescent="0.25">
      <c r="A10" s="72" t="s">
        <v>61</v>
      </c>
      <c r="B10" s="72" t="s">
        <v>5</v>
      </c>
      <c r="C10" s="72" t="s">
        <v>89</v>
      </c>
      <c r="D10" s="73">
        <v>14131</v>
      </c>
      <c r="F10" s="57">
        <f>DSUM(Data,4,G9:H10)</f>
        <v>51566.409999999996</v>
      </c>
      <c r="G10" s="45" t="str">
        <f>"01*"</f>
        <v>01*</v>
      </c>
      <c r="H10" s="46" t="s">
        <v>12</v>
      </c>
      <c r="I10" s="45" t="str">
        <f>"02*"</f>
        <v>02*</v>
      </c>
      <c r="J10" s="58">
        <f>DSUM(Data,4,H9:I10)</f>
        <v>15649.12</v>
      </c>
      <c r="K10" s="59">
        <f>J10/F10</f>
        <v>0.30347507224179465</v>
      </c>
      <c r="M10" t="s">
        <v>62</v>
      </c>
      <c r="N10" s="54">
        <f t="shared" si="0"/>
        <v>966.79</v>
      </c>
      <c r="O10" s="54"/>
      <c r="P10" s="54"/>
      <c r="Q10" s="54"/>
      <c r="R10" s="54">
        <v>966.79</v>
      </c>
      <c r="S10" t="s">
        <v>87</v>
      </c>
    </row>
    <row r="11" spans="1:19" ht="15" x14ac:dyDescent="0.25">
      <c r="A11" s="72" t="s">
        <v>62</v>
      </c>
      <c r="B11" s="72" t="s">
        <v>5</v>
      </c>
      <c r="C11" s="72" t="s">
        <v>92</v>
      </c>
      <c r="D11" s="73">
        <v>966.79</v>
      </c>
      <c r="F11" s="60"/>
      <c r="G11" s="18" t="s">
        <v>2</v>
      </c>
      <c r="H11" s="18" t="s">
        <v>0</v>
      </c>
      <c r="I11" s="18" t="s">
        <v>2</v>
      </c>
      <c r="J11" s="19"/>
      <c r="K11" s="61"/>
      <c r="N11" s="34">
        <f>SUM(N4:N10)</f>
        <v>1431317.3000000003</v>
      </c>
      <c r="O11" s="34">
        <f>SUM(O4:O10)</f>
        <v>536921.76</v>
      </c>
      <c r="P11" s="34">
        <f>SUM(P4:P10)</f>
        <v>180347.6</v>
      </c>
      <c r="Q11" s="34">
        <f>SUM(Q4:Q10)</f>
        <v>399232.78</v>
      </c>
      <c r="R11" s="34">
        <f>SUM(R4:R10)</f>
        <v>314815.15999999997</v>
      </c>
    </row>
    <row r="12" spans="1:19" ht="15" x14ac:dyDescent="0.25">
      <c r="A12" s="72" t="s">
        <v>12</v>
      </c>
      <c r="B12" s="72" t="s">
        <v>5</v>
      </c>
      <c r="C12" s="72" t="s">
        <v>10</v>
      </c>
      <c r="D12" s="73">
        <v>169.91</v>
      </c>
      <c r="F12" s="60">
        <f>DSUM(Data,4,G11:H12)</f>
        <v>668106.03000000014</v>
      </c>
      <c r="G12" s="29" t="str">
        <f>"01*"</f>
        <v>01*</v>
      </c>
      <c r="H12" s="30" t="s">
        <v>17</v>
      </c>
      <c r="I12" s="29" t="str">
        <f>"02*"</f>
        <v>02*</v>
      </c>
      <c r="J12" s="56">
        <f>DSUM(Data,4,H11:I12)</f>
        <v>221374</v>
      </c>
      <c r="K12" s="61">
        <f>J12/F12</f>
        <v>0.33134560991763529</v>
      </c>
      <c r="O12" t="s">
        <v>69</v>
      </c>
      <c r="P12" t="s">
        <v>69</v>
      </c>
      <c r="Q12" t="s">
        <v>65</v>
      </c>
    </row>
    <row r="13" spans="1:19" ht="15" x14ac:dyDescent="0.25">
      <c r="A13" s="72" t="s">
        <v>12</v>
      </c>
      <c r="B13" s="72" t="s">
        <v>5</v>
      </c>
      <c r="C13" s="72" t="s">
        <v>89</v>
      </c>
      <c r="D13" s="73">
        <v>0</v>
      </c>
      <c r="F13" s="60"/>
      <c r="G13" s="18" t="s">
        <v>2</v>
      </c>
      <c r="H13" s="18" t="s">
        <v>0</v>
      </c>
      <c r="I13" s="18" t="s">
        <v>2</v>
      </c>
      <c r="J13" s="19"/>
      <c r="K13" s="61"/>
      <c r="Q13" t="s">
        <v>85</v>
      </c>
    </row>
    <row r="14" spans="1:19" ht="15" x14ac:dyDescent="0.25">
      <c r="A14" s="72" t="s">
        <v>12</v>
      </c>
      <c r="B14" s="72" t="s">
        <v>5</v>
      </c>
      <c r="C14" s="72" t="s">
        <v>96</v>
      </c>
      <c r="D14" s="73">
        <v>34.979999999999997</v>
      </c>
      <c r="F14" s="60">
        <f>DSUM(Data,4,G13:H14)</f>
        <v>452246.56</v>
      </c>
      <c r="G14" s="29" t="str">
        <f>"01*"</f>
        <v>01*</v>
      </c>
      <c r="H14" s="30" t="s">
        <v>21</v>
      </c>
      <c r="I14" s="29" t="str">
        <f>"02*"</f>
        <v>02*</v>
      </c>
      <c r="J14" s="56">
        <f>DSUM(Data,4,H13:I14)</f>
        <v>161983.18</v>
      </c>
      <c r="K14" s="61">
        <f>J14/F14</f>
        <v>0.35817448782805555</v>
      </c>
    </row>
    <row r="15" spans="1:19" ht="15" x14ac:dyDescent="0.25">
      <c r="A15" s="72" t="s">
        <v>12</v>
      </c>
      <c r="B15" s="72" t="s">
        <v>5</v>
      </c>
      <c r="C15" s="72" t="s">
        <v>15</v>
      </c>
      <c r="D15" s="73">
        <v>3474.68</v>
      </c>
      <c r="F15" s="60"/>
      <c r="G15" s="18" t="s">
        <v>2</v>
      </c>
      <c r="H15" s="18" t="s">
        <v>0</v>
      </c>
      <c r="I15" s="18" t="s">
        <v>2</v>
      </c>
      <c r="J15" s="19"/>
      <c r="K15" s="61"/>
      <c r="M15" t="s">
        <v>70</v>
      </c>
    </row>
    <row r="16" spans="1:19" ht="15" x14ac:dyDescent="0.25">
      <c r="A16" s="72" t="s">
        <v>12</v>
      </c>
      <c r="B16" s="72" t="s">
        <v>5</v>
      </c>
      <c r="C16" s="72" t="s">
        <v>9</v>
      </c>
      <c r="D16" s="73">
        <v>3499.08</v>
      </c>
      <c r="F16" s="60">
        <f>DSUM(Data,4,G15:H16)</f>
        <v>491148.23</v>
      </c>
      <c r="G16" s="29" t="str">
        <f>"01*"</f>
        <v>01*</v>
      </c>
      <c r="H16" s="30" t="s">
        <v>26</v>
      </c>
      <c r="I16" s="29" t="str">
        <f>"02*"</f>
        <v>02*</v>
      </c>
      <c r="J16" s="56">
        <f>DSUM(Data,4,H15:I16)</f>
        <v>178338.05999999997</v>
      </c>
      <c r="K16" s="61">
        <f>J16/F16</f>
        <v>0.36310435242737205</v>
      </c>
      <c r="M16" s="70">
        <f>(F3-F6-F8-F45-F47)+(J3-J6-J8-J45-J47)</f>
        <v>5073768.6400000006</v>
      </c>
    </row>
    <row r="17" spans="1:19" ht="15" x14ac:dyDescent="0.25">
      <c r="A17" s="72" t="s">
        <v>12</v>
      </c>
      <c r="B17" s="72" t="s">
        <v>5</v>
      </c>
      <c r="C17" s="72" t="s">
        <v>14</v>
      </c>
      <c r="D17" s="73">
        <v>2026.76</v>
      </c>
      <c r="F17" s="60"/>
      <c r="G17" s="18" t="s">
        <v>2</v>
      </c>
      <c r="H17" s="18" t="s">
        <v>0</v>
      </c>
      <c r="I17" s="18" t="s">
        <v>2</v>
      </c>
      <c r="J17" s="19"/>
      <c r="K17" s="61"/>
      <c r="M17" s="5" t="s">
        <v>71</v>
      </c>
    </row>
    <row r="18" spans="1:19" ht="15" x14ac:dyDescent="0.25">
      <c r="A18" s="72" t="s">
        <v>12</v>
      </c>
      <c r="B18" s="72" t="s">
        <v>5</v>
      </c>
      <c r="C18" s="72" t="s">
        <v>8</v>
      </c>
      <c r="D18" s="73">
        <v>971.38</v>
      </c>
      <c r="F18" s="60">
        <f>DSUM(Data,4,G17:H18)</f>
        <v>0</v>
      </c>
      <c r="G18" s="29" t="str">
        <f>"01*"</f>
        <v>01*</v>
      </c>
      <c r="H18" s="30" t="s">
        <v>55</v>
      </c>
      <c r="I18" s="29" t="str">
        <f>"02*"</f>
        <v>02*</v>
      </c>
      <c r="J18" s="56">
        <f>DSUM(Data,4,H17:I18)</f>
        <v>0</v>
      </c>
      <c r="K18" s="61"/>
      <c r="M18" s="31">
        <f>R4/$N$11*$M$16</f>
        <v>0</v>
      </c>
      <c r="N18" t="s">
        <v>57</v>
      </c>
      <c r="O18" t="s">
        <v>73</v>
      </c>
      <c r="P18" s="31">
        <f>M16*0.18</f>
        <v>913278.35520000011</v>
      </c>
      <c r="Q18" t="s">
        <v>77</v>
      </c>
    </row>
    <row r="19" spans="1:19" ht="15" x14ac:dyDescent="0.25">
      <c r="A19" s="72" t="s">
        <v>12</v>
      </c>
      <c r="B19" s="72" t="s">
        <v>5</v>
      </c>
      <c r="C19" s="72" t="s">
        <v>13</v>
      </c>
      <c r="D19" s="73">
        <v>48568.27</v>
      </c>
      <c r="F19" s="60"/>
      <c r="G19" s="18" t="s">
        <v>2</v>
      </c>
      <c r="H19" s="18" t="s">
        <v>0</v>
      </c>
      <c r="I19" s="18" t="s">
        <v>2</v>
      </c>
      <c r="J19" s="19"/>
      <c r="K19" s="61"/>
      <c r="M19" s="31">
        <f>R5/$N$11*$M$16</f>
        <v>13527.014864246803</v>
      </c>
      <c r="N19" t="s">
        <v>58</v>
      </c>
      <c r="P19" s="48">
        <f>O11+P11</f>
        <v>717269.36</v>
      </c>
      <c r="Q19" t="s">
        <v>78</v>
      </c>
      <c r="S19" s="51" t="s">
        <v>80</v>
      </c>
    </row>
    <row r="20" spans="1:19" ht="15" x14ac:dyDescent="0.25">
      <c r="A20" s="72" t="s">
        <v>12</v>
      </c>
      <c r="B20" s="72" t="s">
        <v>5</v>
      </c>
      <c r="C20" s="72" t="s">
        <v>6</v>
      </c>
      <c r="D20" s="73">
        <v>8449.44</v>
      </c>
      <c r="F20" s="60">
        <f>DSUM(Data,4,G19:H20)</f>
        <v>402397.51999999996</v>
      </c>
      <c r="G20" s="29" t="str">
        <f>"01*"</f>
        <v>01*</v>
      </c>
      <c r="H20" s="30" t="s">
        <v>28</v>
      </c>
      <c r="I20" s="29" t="str">
        <f>"02*"</f>
        <v>02*</v>
      </c>
      <c r="J20" s="56">
        <f>DSUM(Data,4,H19:I20)</f>
        <v>148241.16</v>
      </c>
      <c r="K20" s="61">
        <f>J20/F20</f>
        <v>0.36839481515691253</v>
      </c>
      <c r="M20" s="31">
        <f>R9/$N$11*$M$16</f>
        <v>50091.915085383233</v>
      </c>
      <c r="N20" t="s">
        <v>61</v>
      </c>
      <c r="P20" s="50">
        <f>SUM(P18:P19)</f>
        <v>1630547.7152</v>
      </c>
      <c r="Q20" t="s">
        <v>76</v>
      </c>
    </row>
    <row r="21" spans="1:19" ht="15" x14ac:dyDescent="0.25">
      <c r="A21" s="72" t="s">
        <v>12</v>
      </c>
      <c r="B21" s="72" t="s">
        <v>5</v>
      </c>
      <c r="C21" s="72" t="s">
        <v>16</v>
      </c>
      <c r="D21" s="73">
        <v>56.01</v>
      </c>
      <c r="F21" s="60"/>
      <c r="G21" s="18" t="s">
        <v>2</v>
      </c>
      <c r="H21" s="18" t="s">
        <v>0</v>
      </c>
      <c r="I21" s="18" t="s">
        <v>2</v>
      </c>
      <c r="J21" s="19"/>
      <c r="K21" s="61"/>
      <c r="M21" s="48">
        <f>R10/$N$11*$M$16</f>
        <v>3427.1008835466459</v>
      </c>
      <c r="N21" t="s">
        <v>62</v>
      </c>
    </row>
    <row r="22" spans="1:19" ht="15" x14ac:dyDescent="0.25">
      <c r="A22" s="72" t="s">
        <v>17</v>
      </c>
      <c r="B22" s="72" t="s">
        <v>5</v>
      </c>
      <c r="C22" s="72" t="s">
        <v>89</v>
      </c>
      <c r="D22" s="73">
        <v>0</v>
      </c>
      <c r="F22" s="60">
        <f>DSUM(Data,4,G21:H22)</f>
        <v>36803.21</v>
      </c>
      <c r="G22" s="29" t="str">
        <f>"01*"</f>
        <v>01*</v>
      </c>
      <c r="H22" s="30" t="s">
        <v>33</v>
      </c>
      <c r="I22" s="29" t="str">
        <f>"02*"</f>
        <v>02*</v>
      </c>
      <c r="J22" s="56">
        <f>DSUM(Data,4,H21:I22)</f>
        <v>12525.98</v>
      </c>
      <c r="K22" s="61">
        <f>J22/F22</f>
        <v>0.3403502031480406</v>
      </c>
      <c r="M22" s="31">
        <f>SUM(M18:M21)</f>
        <v>67046.030833176686</v>
      </c>
      <c r="N22" t="s">
        <v>74</v>
      </c>
      <c r="P22" s="50">
        <f>SUM(M16*0.82+F45+F47+J45+J47)</f>
        <v>4558811.8947999999</v>
      </c>
      <c r="Q22" s="49" t="s">
        <v>139</v>
      </c>
    </row>
    <row r="23" spans="1:19" ht="15" x14ac:dyDescent="0.25">
      <c r="A23" s="72" t="s">
        <v>17</v>
      </c>
      <c r="B23" s="72" t="s">
        <v>5</v>
      </c>
      <c r="C23" s="72" t="s">
        <v>96</v>
      </c>
      <c r="D23" s="73">
        <v>174.95</v>
      </c>
      <c r="F23" s="60"/>
      <c r="G23" s="18" t="s">
        <v>2</v>
      </c>
      <c r="H23" s="18" t="s">
        <v>0</v>
      </c>
      <c r="I23" s="18" t="s">
        <v>2</v>
      </c>
      <c r="J23" s="19"/>
      <c r="K23" s="61"/>
      <c r="M23" s="48">
        <f>O5+P5</f>
        <v>717269.36</v>
      </c>
      <c r="N23" t="s">
        <v>75</v>
      </c>
    </row>
    <row r="24" spans="1:19" ht="15" x14ac:dyDescent="0.25">
      <c r="A24" s="72" t="s">
        <v>17</v>
      </c>
      <c r="B24" s="72" t="s">
        <v>5</v>
      </c>
      <c r="C24" s="72" t="s">
        <v>136</v>
      </c>
      <c r="D24" s="73">
        <v>13261</v>
      </c>
      <c r="F24" s="60">
        <f>DSUM(Data,4,G23:H24)</f>
        <v>100984.19</v>
      </c>
      <c r="G24" s="29" t="str">
        <f>"01*"</f>
        <v>01*</v>
      </c>
      <c r="H24" s="30" t="s">
        <v>34</v>
      </c>
      <c r="I24" s="29" t="str">
        <f>"02*"</f>
        <v>02*</v>
      </c>
      <c r="J24" s="56">
        <f>DSUM(Data,4,H23:I24)</f>
        <v>59617.89</v>
      </c>
      <c r="K24" s="61">
        <f>J24/F24</f>
        <v>0.59036855175052649</v>
      </c>
      <c r="M24" s="31">
        <f>M22+M23</f>
        <v>784315.39083317667</v>
      </c>
      <c r="N24" t="s">
        <v>76</v>
      </c>
    </row>
    <row r="25" spans="1:19" ht="15" x14ac:dyDescent="0.25">
      <c r="A25" s="72" t="s">
        <v>17</v>
      </c>
      <c r="B25" s="72" t="s">
        <v>5</v>
      </c>
      <c r="C25" s="72" t="s">
        <v>98</v>
      </c>
      <c r="D25" s="73">
        <v>11833.17</v>
      </c>
      <c r="F25" s="60"/>
      <c r="G25" s="18" t="s">
        <v>2</v>
      </c>
      <c r="H25" s="18" t="s">
        <v>0</v>
      </c>
      <c r="I25" s="18" t="s">
        <v>2</v>
      </c>
      <c r="J25" s="19"/>
      <c r="K25" s="61"/>
    </row>
    <row r="26" spans="1:19" ht="15" x14ac:dyDescent="0.25">
      <c r="A26" s="72" t="s">
        <v>17</v>
      </c>
      <c r="B26" s="72" t="s">
        <v>5</v>
      </c>
      <c r="C26" s="72" t="s">
        <v>103</v>
      </c>
      <c r="D26" s="73">
        <v>4900.17</v>
      </c>
      <c r="F26" s="60">
        <f>DSUM(Data,4,G25:H26)</f>
        <v>0</v>
      </c>
      <c r="G26" s="29" t="str">
        <f>"01*"</f>
        <v>01*</v>
      </c>
      <c r="H26" s="30" t="s">
        <v>35</v>
      </c>
      <c r="I26" s="29" t="str">
        <f>"02*"</f>
        <v>02*</v>
      </c>
      <c r="J26" s="56">
        <f>DSUM(Data,4,H25:I26)</f>
        <v>0</v>
      </c>
      <c r="K26" s="61" t="e">
        <f>J26/F26</f>
        <v>#DIV/0!</v>
      </c>
      <c r="N26" t="s">
        <v>63</v>
      </c>
    </row>
    <row r="27" spans="1:19" ht="15" x14ac:dyDescent="0.25">
      <c r="A27" s="72" t="s">
        <v>17</v>
      </c>
      <c r="B27" s="72" t="s">
        <v>5</v>
      </c>
      <c r="C27" s="72" t="s">
        <v>109</v>
      </c>
      <c r="D27" s="73">
        <v>835</v>
      </c>
      <c r="F27" s="60"/>
      <c r="G27" s="18" t="s">
        <v>2</v>
      </c>
      <c r="H27" s="18" t="s">
        <v>0</v>
      </c>
      <c r="I27" s="18" t="s">
        <v>2</v>
      </c>
      <c r="J27" s="19"/>
      <c r="K27" s="61"/>
      <c r="M27" s="31">
        <f>R4</f>
        <v>0</v>
      </c>
      <c r="N27" t="s">
        <v>57</v>
      </c>
    </row>
    <row r="28" spans="1:19" ht="15" x14ac:dyDescent="0.25">
      <c r="A28" s="72" t="s">
        <v>17</v>
      </c>
      <c r="B28" s="72" t="s">
        <v>5</v>
      </c>
      <c r="C28" s="72" t="s">
        <v>100</v>
      </c>
      <c r="D28" s="73">
        <v>2592.79</v>
      </c>
      <c r="F28" s="60">
        <f>DSUM(Data,4,G27:H28)</f>
        <v>44281.63</v>
      </c>
      <c r="G28" s="29" t="str">
        <f>"01*"</f>
        <v>01*</v>
      </c>
      <c r="H28" s="30" t="s">
        <v>36</v>
      </c>
      <c r="I28" s="29" t="str">
        <f>"02*"</f>
        <v>02*</v>
      </c>
      <c r="J28" s="56">
        <f>DSUM(Data,4,H27:I28)</f>
        <v>13899.339999999998</v>
      </c>
      <c r="K28" s="61">
        <f>J28/F28</f>
        <v>0.31388501281456893</v>
      </c>
      <c r="M28" s="31">
        <f t="shared" ref="M28:M33" si="1">N5-O5-P5</f>
        <v>403048.77000000014</v>
      </c>
      <c r="N28" t="s">
        <v>58</v>
      </c>
    </row>
    <row r="29" spans="1:19" ht="15" x14ac:dyDescent="0.25">
      <c r="A29" s="72" t="s">
        <v>17</v>
      </c>
      <c r="B29" s="72" t="s">
        <v>5</v>
      </c>
      <c r="C29" s="72" t="s">
        <v>95</v>
      </c>
      <c r="D29" s="73">
        <v>602.87</v>
      </c>
      <c r="F29" s="60"/>
      <c r="G29" s="18" t="s">
        <v>2</v>
      </c>
      <c r="H29" s="18" t="s">
        <v>0</v>
      </c>
      <c r="I29" s="18" t="s">
        <v>2</v>
      </c>
      <c r="J29" s="19"/>
      <c r="K29" s="61"/>
      <c r="M29" s="31">
        <f t="shared" si="1"/>
        <v>81362.33</v>
      </c>
      <c r="N29" t="s">
        <v>143</v>
      </c>
    </row>
    <row r="30" spans="1:19" ht="15" x14ac:dyDescent="0.25">
      <c r="A30" s="72" t="s">
        <v>17</v>
      </c>
      <c r="B30" s="72" t="s">
        <v>5</v>
      </c>
      <c r="C30" s="72" t="s">
        <v>6</v>
      </c>
      <c r="D30" s="73">
        <v>107908.1</v>
      </c>
      <c r="F30" s="60">
        <f>DSUM(Data,4,G29:H30)</f>
        <v>32221.68</v>
      </c>
      <c r="G30" s="29" t="str">
        <f>"01*"</f>
        <v>01*</v>
      </c>
      <c r="H30" s="30" t="s">
        <v>37</v>
      </c>
      <c r="I30" s="29" t="str">
        <f>"02*"</f>
        <v>02*</v>
      </c>
      <c r="J30" s="56">
        <f>DSUM(Data,4,H29:I30)</f>
        <v>10073.68</v>
      </c>
      <c r="K30" s="61">
        <f>J30/F30</f>
        <v>0.31263670919703751</v>
      </c>
      <c r="M30" s="31">
        <f t="shared" si="1"/>
        <v>194036.02</v>
      </c>
      <c r="N30" t="s">
        <v>59</v>
      </c>
    </row>
    <row r="31" spans="1:19" ht="15" x14ac:dyDescent="0.25">
      <c r="A31" s="72" t="s">
        <v>17</v>
      </c>
      <c r="B31" s="72" t="s">
        <v>5</v>
      </c>
      <c r="C31" s="72" t="s">
        <v>99</v>
      </c>
      <c r="D31" s="73">
        <v>98.16</v>
      </c>
      <c r="F31" s="60"/>
      <c r="G31" s="18" t="s">
        <v>2</v>
      </c>
      <c r="H31" s="18" t="s">
        <v>0</v>
      </c>
      <c r="I31" s="18" t="s">
        <v>2</v>
      </c>
      <c r="J31" s="19"/>
      <c r="K31" s="61"/>
      <c r="M31" s="31">
        <f t="shared" si="1"/>
        <v>20503.03</v>
      </c>
      <c r="N31" t="s">
        <v>60</v>
      </c>
    </row>
    <row r="32" spans="1:19" ht="15" x14ac:dyDescent="0.25">
      <c r="A32" s="72" t="s">
        <v>17</v>
      </c>
      <c r="B32" s="72" t="s">
        <v>5</v>
      </c>
      <c r="C32" s="72" t="s">
        <v>13</v>
      </c>
      <c r="D32" s="73">
        <v>623311.05000000005</v>
      </c>
      <c r="F32" s="60">
        <f>DSUM(Data,4,G31:H32)</f>
        <v>673682.79</v>
      </c>
      <c r="G32" s="29" t="str">
        <f>"01*"</f>
        <v>01*</v>
      </c>
      <c r="H32" s="30" t="s">
        <v>38</v>
      </c>
      <c r="I32" s="29" t="str">
        <f>"02*"</f>
        <v>02*</v>
      </c>
      <c r="J32" s="56">
        <f>DSUM(Data,4,H31:I32)</f>
        <v>217795.3</v>
      </c>
      <c r="K32" s="61">
        <f>J32/F32</f>
        <v>0.32329058012599665</v>
      </c>
      <c r="M32" s="31">
        <f t="shared" si="1"/>
        <v>14131</v>
      </c>
      <c r="N32" t="s">
        <v>61</v>
      </c>
    </row>
    <row r="33" spans="1:14" ht="15" x14ac:dyDescent="0.25">
      <c r="A33" s="72" t="s">
        <v>17</v>
      </c>
      <c r="B33" s="72" t="s">
        <v>5</v>
      </c>
      <c r="C33" s="72" t="s">
        <v>16</v>
      </c>
      <c r="D33" s="73">
        <v>614.25</v>
      </c>
      <c r="F33" s="24"/>
      <c r="G33" s="18" t="s">
        <v>2</v>
      </c>
      <c r="H33" s="18" t="s">
        <v>0</v>
      </c>
      <c r="I33" s="18" t="s">
        <v>2</v>
      </c>
      <c r="K33" s="61"/>
      <c r="M33" s="31">
        <f t="shared" si="1"/>
        <v>966.79</v>
      </c>
      <c r="N33" t="s">
        <v>62</v>
      </c>
    </row>
    <row r="34" spans="1:14" ht="15" x14ac:dyDescent="0.25">
      <c r="A34" s="72" t="s">
        <v>17</v>
      </c>
      <c r="B34" s="72" t="s">
        <v>5</v>
      </c>
      <c r="C34" s="72" t="s">
        <v>10</v>
      </c>
      <c r="D34" s="73">
        <v>2168.7600000000002</v>
      </c>
      <c r="F34" s="60">
        <f>DSUM(Data,4,G33:H34)</f>
        <v>319205.46000000002</v>
      </c>
      <c r="G34" s="29" t="str">
        <f>"01*"</f>
        <v>01*</v>
      </c>
      <c r="H34" s="30" t="s">
        <v>39</v>
      </c>
      <c r="I34" s="29" t="str">
        <f>"02*"</f>
        <v>02*</v>
      </c>
      <c r="J34" s="56">
        <f>DSUM(Data,4,H33:I34)</f>
        <v>108406.08</v>
      </c>
      <c r="K34" s="61">
        <f>J34/F34</f>
        <v>0.33961223595611428</v>
      </c>
      <c r="M34" s="34">
        <f>SUM(M24:M33)</f>
        <v>1498363.3308331768</v>
      </c>
      <c r="N34" t="s">
        <v>138</v>
      </c>
    </row>
    <row r="35" spans="1:14" ht="15" x14ac:dyDescent="0.25">
      <c r="A35" s="72" t="s">
        <v>17</v>
      </c>
      <c r="B35" s="72" t="s">
        <v>5</v>
      </c>
      <c r="C35" s="72" t="s">
        <v>9</v>
      </c>
      <c r="D35" s="73">
        <v>49173.89</v>
      </c>
      <c r="F35" s="24"/>
      <c r="G35" s="18" t="s">
        <v>2</v>
      </c>
      <c r="H35" s="18" t="s">
        <v>0</v>
      </c>
      <c r="I35" s="18" t="s">
        <v>2</v>
      </c>
      <c r="K35" s="61"/>
    </row>
    <row r="36" spans="1:14" ht="15" x14ac:dyDescent="0.25">
      <c r="A36" s="72" t="s">
        <v>17</v>
      </c>
      <c r="B36" s="72" t="s">
        <v>5</v>
      </c>
      <c r="C36" s="72" t="s">
        <v>20</v>
      </c>
      <c r="D36" s="73">
        <v>30908.3</v>
      </c>
      <c r="F36" s="60">
        <f>DSUM(Data,4,G35:H36)</f>
        <v>3273.8999999999996</v>
      </c>
      <c r="G36" s="29" t="str">
        <f>"01*"</f>
        <v>01*</v>
      </c>
      <c r="H36" s="30" t="s">
        <v>40</v>
      </c>
      <c r="I36" s="29" t="str">
        <f>"02*"</f>
        <v>02*</v>
      </c>
      <c r="J36" s="56">
        <f>DSUM(Data,4,H35:I36)</f>
        <v>1054.3800000000001</v>
      </c>
      <c r="K36" s="61">
        <f>J36/F36</f>
        <v>0.3220562631723633</v>
      </c>
    </row>
    <row r="37" spans="1:14" ht="15" x14ac:dyDescent="0.25">
      <c r="A37" s="72" t="s">
        <v>17</v>
      </c>
      <c r="B37" s="72" t="s">
        <v>5</v>
      </c>
      <c r="C37" s="72" t="s">
        <v>8</v>
      </c>
      <c r="D37" s="73">
        <v>9626.5499999999993</v>
      </c>
      <c r="F37" s="24"/>
      <c r="G37" s="18" t="s">
        <v>2</v>
      </c>
      <c r="H37" s="18" t="s">
        <v>0</v>
      </c>
      <c r="I37" s="18" t="s">
        <v>2</v>
      </c>
      <c r="K37" s="61"/>
    </row>
    <row r="38" spans="1:14" ht="15" x14ac:dyDescent="0.25">
      <c r="A38" s="72" t="s">
        <v>17</v>
      </c>
      <c r="B38" s="72" t="s">
        <v>5</v>
      </c>
      <c r="C38" s="72" t="s">
        <v>91</v>
      </c>
      <c r="D38" s="73">
        <v>2919.54</v>
      </c>
      <c r="F38" s="60">
        <f>DSUM(Data,4,G37:H38)</f>
        <v>198376.83000000002</v>
      </c>
      <c r="G38" s="29" t="str">
        <f>"01*"</f>
        <v>01*</v>
      </c>
      <c r="H38" s="30" t="s">
        <v>41</v>
      </c>
      <c r="I38" s="29" t="str">
        <f>"02*"</f>
        <v>02*</v>
      </c>
      <c r="J38" s="56">
        <f>DSUM(Data,4,H37:I38)</f>
        <v>66379.81</v>
      </c>
      <c r="K38" s="61">
        <f>J38/F38</f>
        <v>0.33461473298066108</v>
      </c>
    </row>
    <row r="39" spans="1:14" ht="15" x14ac:dyDescent="0.25">
      <c r="A39" s="72" t="s">
        <v>17</v>
      </c>
      <c r="B39" s="72" t="s">
        <v>5</v>
      </c>
      <c r="C39" s="72" t="s">
        <v>19</v>
      </c>
      <c r="D39" s="73">
        <v>1340.59</v>
      </c>
      <c r="F39" s="24"/>
      <c r="G39" s="18" t="s">
        <v>2</v>
      </c>
      <c r="H39" s="18" t="s">
        <v>0</v>
      </c>
      <c r="I39" s="18" t="s">
        <v>2</v>
      </c>
      <c r="K39" s="61"/>
    </row>
    <row r="40" spans="1:14" ht="15" x14ac:dyDescent="0.25">
      <c r="A40" s="72" t="s">
        <v>17</v>
      </c>
      <c r="B40" s="72" t="s">
        <v>5</v>
      </c>
      <c r="C40" s="72" t="s">
        <v>92</v>
      </c>
      <c r="D40" s="73">
        <v>25026.52</v>
      </c>
      <c r="F40" s="60">
        <f>DSUM(Data,4,G39:H40)</f>
        <v>778.35</v>
      </c>
      <c r="G40" s="29" t="str">
        <f>"01*"</f>
        <v>01*</v>
      </c>
      <c r="H40" s="30" t="s">
        <v>42</v>
      </c>
      <c r="I40" s="29" t="str">
        <f>"02*"</f>
        <v>02*</v>
      </c>
      <c r="J40" s="56">
        <f>DSUM(Data,4,H39:I40)</f>
        <v>230.17000000000002</v>
      </c>
      <c r="K40" s="61">
        <f>J40/F40</f>
        <v>0.29571529517569217</v>
      </c>
    </row>
    <row r="41" spans="1:14" ht="15" x14ac:dyDescent="0.25">
      <c r="A41" s="72" t="s">
        <v>17</v>
      </c>
      <c r="B41" s="72" t="s">
        <v>5</v>
      </c>
      <c r="C41" s="72" t="s">
        <v>15</v>
      </c>
      <c r="D41" s="73">
        <v>61509</v>
      </c>
      <c r="F41" s="24"/>
      <c r="G41" s="18" t="s">
        <v>2</v>
      </c>
      <c r="H41" s="18" t="s">
        <v>0</v>
      </c>
      <c r="I41" s="18" t="s">
        <v>2</v>
      </c>
      <c r="K41" s="61"/>
    </row>
    <row r="42" spans="1:14" ht="15" x14ac:dyDescent="0.25">
      <c r="A42" s="72" t="s">
        <v>21</v>
      </c>
      <c r="B42" s="72" t="s">
        <v>5</v>
      </c>
      <c r="C42" s="72" t="s">
        <v>25</v>
      </c>
      <c r="D42" s="73">
        <v>7095</v>
      </c>
      <c r="F42" s="62">
        <f>DSUM(Data,4,G41:H42)</f>
        <v>9887.41</v>
      </c>
      <c r="G42" s="40" t="str">
        <f>"01*"</f>
        <v>01*</v>
      </c>
      <c r="H42" s="41" t="s">
        <v>43</v>
      </c>
      <c r="I42" s="40" t="str">
        <f>"02*"</f>
        <v>02*</v>
      </c>
      <c r="J42" s="63">
        <f>DSUM(Data,4,H41:I42)</f>
        <v>3303.35</v>
      </c>
      <c r="K42" s="64">
        <f>J42/F42</f>
        <v>0.33409659354674276</v>
      </c>
    </row>
    <row r="43" spans="1:14" ht="15" x14ac:dyDescent="0.25">
      <c r="A43" s="72" t="s">
        <v>21</v>
      </c>
      <c r="B43" s="72" t="s">
        <v>5</v>
      </c>
      <c r="C43" s="72" t="s">
        <v>92</v>
      </c>
      <c r="D43" s="73">
        <v>3549.03</v>
      </c>
      <c r="F43" s="17"/>
      <c r="G43" s="18"/>
      <c r="H43" s="18"/>
      <c r="I43" s="18"/>
      <c r="K43" s="55"/>
    </row>
    <row r="44" spans="1:14" ht="15" x14ac:dyDescent="0.25">
      <c r="A44" s="72" t="s">
        <v>21</v>
      </c>
      <c r="B44" s="72" t="s">
        <v>5</v>
      </c>
      <c r="C44" s="72" t="s">
        <v>144</v>
      </c>
      <c r="D44" s="73">
        <v>28.75</v>
      </c>
      <c r="F44" s="17"/>
      <c r="G44" s="18" t="s">
        <v>2</v>
      </c>
      <c r="H44" s="18" t="s">
        <v>0</v>
      </c>
      <c r="I44" s="18" t="s">
        <v>2</v>
      </c>
      <c r="K44" s="55"/>
    </row>
    <row r="45" spans="1:14" ht="15" x14ac:dyDescent="0.25">
      <c r="A45" s="72" t="s">
        <v>21</v>
      </c>
      <c r="B45" s="72" t="s">
        <v>5</v>
      </c>
      <c r="C45" s="72" t="s">
        <v>98</v>
      </c>
      <c r="D45" s="73">
        <v>5663.32</v>
      </c>
      <c r="F45" s="65">
        <f>DSUM(Data,4,G44:H45)</f>
        <v>247106.56999999998</v>
      </c>
      <c r="G45" s="29" t="str">
        <f>"01*"</f>
        <v>01*</v>
      </c>
      <c r="H45" s="30" t="s">
        <v>44</v>
      </c>
      <c r="I45" s="29" t="str">
        <f>"02*"</f>
        <v>02*</v>
      </c>
      <c r="J45" s="65">
        <f>DSUM(Data,4,H44:I45)</f>
        <v>100233.23000000001</v>
      </c>
      <c r="K45" s="55">
        <f>J45/F45</f>
        <v>0.40562753956724024</v>
      </c>
      <c r="L45" s="53" t="s">
        <v>79</v>
      </c>
    </row>
    <row r="46" spans="1:14" ht="15" x14ac:dyDescent="0.25">
      <c r="A46" s="72" t="s">
        <v>21</v>
      </c>
      <c r="B46" s="72" t="s">
        <v>5</v>
      </c>
      <c r="C46" s="72" t="s">
        <v>106</v>
      </c>
      <c r="D46" s="73">
        <v>1492.1</v>
      </c>
      <c r="F46" s="17"/>
      <c r="G46" s="18" t="s">
        <v>2</v>
      </c>
      <c r="H46" s="18" t="s">
        <v>0</v>
      </c>
      <c r="I46" s="18" t="s">
        <v>2</v>
      </c>
      <c r="K46" s="55"/>
    </row>
    <row r="47" spans="1:14" ht="15" x14ac:dyDescent="0.25">
      <c r="A47" s="72" t="s">
        <v>21</v>
      </c>
      <c r="B47" s="72" t="s">
        <v>5</v>
      </c>
      <c r="C47" s="72" t="s">
        <v>101</v>
      </c>
      <c r="D47" s="73">
        <v>403.84</v>
      </c>
      <c r="F47" s="65">
        <f>DSUM(Data,4,G46:H47)</f>
        <v>37941.040000000001</v>
      </c>
      <c r="G47" s="29" t="str">
        <f>"01*"</f>
        <v>01*</v>
      </c>
      <c r="H47" s="30" t="s">
        <v>47</v>
      </c>
      <c r="I47" s="29" t="str">
        <f>"02*"</f>
        <v>02*</v>
      </c>
      <c r="J47" s="65">
        <f>DSUM(Data,4,H46:I47)</f>
        <v>13040.77</v>
      </c>
      <c r="K47" s="55">
        <f>J47/F47</f>
        <v>0.34371145334972369</v>
      </c>
      <c r="L47" s="53" t="s">
        <v>79</v>
      </c>
    </row>
    <row r="48" spans="1:14" ht="15" x14ac:dyDescent="0.25">
      <c r="A48" s="72" t="s">
        <v>21</v>
      </c>
      <c r="B48" s="72" t="s">
        <v>5</v>
      </c>
      <c r="C48" s="72" t="s">
        <v>103</v>
      </c>
      <c r="D48" s="73">
        <v>7109.91</v>
      </c>
      <c r="F48" s="35"/>
      <c r="G48" s="36" t="s">
        <v>2</v>
      </c>
      <c r="H48" s="36" t="s">
        <v>0</v>
      </c>
      <c r="I48" s="36" t="s">
        <v>2</v>
      </c>
      <c r="J48" s="37"/>
      <c r="K48" s="59"/>
    </row>
    <row r="49" spans="1:11" ht="15" x14ac:dyDescent="0.25">
      <c r="A49" s="72" t="s">
        <v>21</v>
      </c>
      <c r="B49" s="72" t="s">
        <v>5</v>
      </c>
      <c r="C49" s="72" t="s">
        <v>94</v>
      </c>
      <c r="D49" s="73">
        <v>3920</v>
      </c>
      <c r="F49" s="60">
        <f>DSUM(Data,4,G48:H49)</f>
        <v>202786.17</v>
      </c>
      <c r="G49" s="29" t="str">
        <f>"01*"</f>
        <v>01*</v>
      </c>
      <c r="H49" s="30" t="s">
        <v>50</v>
      </c>
      <c r="I49" s="29" t="str">
        <f>"02*"</f>
        <v>02*</v>
      </c>
      <c r="J49" s="56">
        <f>DSUM(Data,4,H48:I49)</f>
        <v>77873.740000000005</v>
      </c>
      <c r="K49" s="61">
        <f>J49/F49</f>
        <v>0.3840189890661676</v>
      </c>
    </row>
    <row r="50" spans="1:11" ht="15" x14ac:dyDescent="0.25">
      <c r="A50" s="72" t="s">
        <v>21</v>
      </c>
      <c r="B50" s="72" t="s">
        <v>5</v>
      </c>
      <c r="C50" s="72" t="s">
        <v>100</v>
      </c>
      <c r="D50" s="73">
        <v>831.39</v>
      </c>
      <c r="F50" s="24"/>
      <c r="G50" s="18" t="s">
        <v>2</v>
      </c>
      <c r="H50" s="18" t="s">
        <v>0</v>
      </c>
      <c r="I50" s="18" t="s">
        <v>2</v>
      </c>
      <c r="K50" s="61"/>
    </row>
    <row r="51" spans="1:11" ht="15" x14ac:dyDescent="0.25">
      <c r="A51" s="72" t="s">
        <v>21</v>
      </c>
      <c r="B51" s="72" t="s">
        <v>5</v>
      </c>
      <c r="C51" s="72" t="s">
        <v>15</v>
      </c>
      <c r="D51" s="73">
        <v>41992.25</v>
      </c>
      <c r="F51" s="62">
        <f>DSUM(Data,4,G50:H51)</f>
        <v>70346.58</v>
      </c>
      <c r="G51" s="40" t="str">
        <f>"01*"</f>
        <v>01*</v>
      </c>
      <c r="H51" s="41" t="s">
        <v>51</v>
      </c>
      <c r="I51" s="40" t="str">
        <f>"02*"</f>
        <v>02*</v>
      </c>
      <c r="J51" s="63">
        <f>DSUM(Data,4,H50:I51)</f>
        <v>18930.45</v>
      </c>
      <c r="K51" s="64">
        <f>J51/F51</f>
        <v>0.26910263441378385</v>
      </c>
    </row>
    <row r="52" spans="1:11" ht="15" x14ac:dyDescent="0.25">
      <c r="A52" s="72" t="s">
        <v>21</v>
      </c>
      <c r="B52" s="72" t="s">
        <v>5</v>
      </c>
      <c r="C52" s="72" t="s">
        <v>16</v>
      </c>
      <c r="D52" s="73">
        <v>336.99</v>
      </c>
      <c r="K52" s="55"/>
    </row>
    <row r="53" spans="1:11" ht="15" x14ac:dyDescent="0.25">
      <c r="A53" s="72" t="s">
        <v>21</v>
      </c>
      <c r="B53" s="72" t="s">
        <v>5</v>
      </c>
      <c r="C53" s="72" t="s">
        <v>116</v>
      </c>
      <c r="D53" s="73">
        <v>172.5</v>
      </c>
      <c r="F53" s="17"/>
      <c r="G53" s="18" t="s">
        <v>2</v>
      </c>
      <c r="H53" s="18" t="s">
        <v>0</v>
      </c>
      <c r="I53" s="18" t="s">
        <v>2</v>
      </c>
      <c r="K53" s="55"/>
    </row>
    <row r="54" spans="1:11" ht="15" x14ac:dyDescent="0.25">
      <c r="A54" s="72" t="s">
        <v>21</v>
      </c>
      <c r="B54" s="72" t="s">
        <v>5</v>
      </c>
      <c r="C54" s="72" t="s">
        <v>19</v>
      </c>
      <c r="D54" s="73">
        <v>2838.08</v>
      </c>
      <c r="F54" s="66">
        <f>DSUM(Data,4,G53:H54)</f>
        <v>4043140.560000001</v>
      </c>
      <c r="G54" s="29" t="str">
        <f>"01*"</f>
        <v>01*</v>
      </c>
      <c r="H54" s="30"/>
      <c r="I54" s="29" t="str">
        <f>"02*"</f>
        <v>02*</v>
      </c>
      <c r="J54" s="66">
        <f>DSUM(Data,4,H53:I54)</f>
        <v>1428949.69</v>
      </c>
      <c r="K54" s="55">
        <f>J54/F54</f>
        <v>0.35342567709295758</v>
      </c>
    </row>
    <row r="55" spans="1:11" ht="15" x14ac:dyDescent="0.25">
      <c r="A55" s="72" t="s">
        <v>21</v>
      </c>
      <c r="B55" s="72" t="s">
        <v>5</v>
      </c>
      <c r="C55" s="72" t="s">
        <v>24</v>
      </c>
      <c r="D55" s="73">
        <v>2064</v>
      </c>
    </row>
    <row r="56" spans="1:11" ht="15" x14ac:dyDescent="0.25">
      <c r="A56" s="72" t="s">
        <v>21</v>
      </c>
      <c r="B56" s="72" t="s">
        <v>5</v>
      </c>
      <c r="C56" s="72" t="s">
        <v>22</v>
      </c>
      <c r="D56" s="73">
        <v>732.59</v>
      </c>
    </row>
    <row r="57" spans="1:11" ht="15" x14ac:dyDescent="0.25">
      <c r="A57" s="72" t="s">
        <v>21</v>
      </c>
      <c r="B57" s="72" t="s">
        <v>5</v>
      </c>
      <c r="C57" s="72" t="s">
        <v>91</v>
      </c>
      <c r="D57" s="73">
        <v>2633.74</v>
      </c>
    </row>
    <row r="58" spans="1:11" ht="15" x14ac:dyDescent="0.25">
      <c r="A58" s="72" t="s">
        <v>21</v>
      </c>
      <c r="B58" s="72" t="s">
        <v>5</v>
      </c>
      <c r="C58" s="72" t="s">
        <v>8</v>
      </c>
      <c r="D58" s="73">
        <v>8605.14</v>
      </c>
    </row>
    <row r="59" spans="1:11" ht="15" x14ac:dyDescent="0.25">
      <c r="A59" s="72" t="s">
        <v>21</v>
      </c>
      <c r="B59" s="72" t="s">
        <v>5</v>
      </c>
      <c r="C59" s="72" t="s">
        <v>20</v>
      </c>
      <c r="D59" s="73">
        <v>7307.36</v>
      </c>
    </row>
    <row r="60" spans="1:11" ht="15" x14ac:dyDescent="0.25">
      <c r="A60" s="72" t="s">
        <v>21</v>
      </c>
      <c r="B60" s="72" t="s">
        <v>5</v>
      </c>
      <c r="C60" s="72" t="s">
        <v>23</v>
      </c>
      <c r="D60" s="73">
        <v>113</v>
      </c>
    </row>
    <row r="61" spans="1:11" ht="15" x14ac:dyDescent="0.25">
      <c r="A61" s="72" t="s">
        <v>21</v>
      </c>
      <c r="B61" s="72" t="s">
        <v>5</v>
      </c>
      <c r="C61" s="72" t="s">
        <v>9</v>
      </c>
      <c r="D61" s="73">
        <v>33846.6</v>
      </c>
    </row>
    <row r="62" spans="1:11" ht="15" x14ac:dyDescent="0.25">
      <c r="A62" s="72" t="s">
        <v>21</v>
      </c>
      <c r="B62" s="72" t="s">
        <v>5</v>
      </c>
      <c r="C62" s="72" t="s">
        <v>6</v>
      </c>
      <c r="D62" s="73">
        <v>75112.399999999994</v>
      </c>
    </row>
    <row r="63" spans="1:11" ht="15" x14ac:dyDescent="0.25">
      <c r="A63" s="72" t="s">
        <v>21</v>
      </c>
      <c r="B63" s="72" t="s">
        <v>5</v>
      </c>
      <c r="C63" s="72" t="s">
        <v>10</v>
      </c>
      <c r="D63" s="73">
        <v>1535.94</v>
      </c>
    </row>
    <row r="64" spans="1:11" ht="15" x14ac:dyDescent="0.25">
      <c r="A64" s="72" t="s">
        <v>21</v>
      </c>
      <c r="B64" s="72" t="s">
        <v>5</v>
      </c>
      <c r="C64" s="72" t="s">
        <v>13</v>
      </c>
      <c r="D64" s="73">
        <v>426784.57</v>
      </c>
    </row>
    <row r="65" spans="1:4" ht="15" x14ac:dyDescent="0.25">
      <c r="A65" s="72" t="s">
        <v>21</v>
      </c>
      <c r="B65" s="72" t="s">
        <v>5</v>
      </c>
      <c r="C65" s="72" t="s">
        <v>18</v>
      </c>
      <c r="D65" s="73">
        <v>3232.08</v>
      </c>
    </row>
    <row r="66" spans="1:4" ht="15" x14ac:dyDescent="0.25">
      <c r="A66" s="72" t="s">
        <v>26</v>
      </c>
      <c r="B66" s="72" t="s">
        <v>5</v>
      </c>
      <c r="C66" s="72" t="s">
        <v>16</v>
      </c>
      <c r="D66" s="73">
        <v>407.04</v>
      </c>
    </row>
    <row r="67" spans="1:4" ht="15" x14ac:dyDescent="0.25">
      <c r="A67" s="72" t="s">
        <v>26</v>
      </c>
      <c r="B67" s="72" t="s">
        <v>5</v>
      </c>
      <c r="C67" s="72" t="s">
        <v>6</v>
      </c>
      <c r="D67" s="73">
        <v>80399.62</v>
      </c>
    </row>
    <row r="68" spans="1:4" ht="15" x14ac:dyDescent="0.25">
      <c r="A68" s="72" t="s">
        <v>26</v>
      </c>
      <c r="B68" s="72" t="s">
        <v>5</v>
      </c>
      <c r="C68" s="72" t="s">
        <v>100</v>
      </c>
      <c r="D68" s="73">
        <v>5385.37</v>
      </c>
    </row>
    <row r="69" spans="1:4" ht="15" x14ac:dyDescent="0.25">
      <c r="A69" s="72" t="s">
        <v>26</v>
      </c>
      <c r="B69" s="72" t="s">
        <v>5</v>
      </c>
      <c r="C69" s="72" t="s">
        <v>104</v>
      </c>
      <c r="D69" s="73">
        <v>507</v>
      </c>
    </row>
    <row r="70" spans="1:4" ht="15" x14ac:dyDescent="0.25">
      <c r="A70" s="72" t="s">
        <v>26</v>
      </c>
      <c r="B70" s="72" t="s">
        <v>5</v>
      </c>
      <c r="C70" s="72" t="s">
        <v>101</v>
      </c>
      <c r="D70" s="73">
        <v>323.98</v>
      </c>
    </row>
    <row r="71" spans="1:4" ht="15" x14ac:dyDescent="0.25">
      <c r="A71" s="72" t="s">
        <v>26</v>
      </c>
      <c r="B71" s="72" t="s">
        <v>5</v>
      </c>
      <c r="C71" s="72" t="s">
        <v>98</v>
      </c>
      <c r="D71" s="73">
        <v>2368.9699999999998</v>
      </c>
    </row>
    <row r="72" spans="1:4" ht="15" x14ac:dyDescent="0.25">
      <c r="A72" s="72" t="s">
        <v>26</v>
      </c>
      <c r="B72" s="72" t="s">
        <v>5</v>
      </c>
      <c r="C72" s="72" t="s">
        <v>92</v>
      </c>
      <c r="D72" s="73">
        <v>40057.760000000002</v>
      </c>
    </row>
    <row r="73" spans="1:4" ht="15" x14ac:dyDescent="0.25">
      <c r="A73" s="72" t="s">
        <v>26</v>
      </c>
      <c r="B73" s="72" t="s">
        <v>5</v>
      </c>
      <c r="C73" s="72" t="s">
        <v>15</v>
      </c>
      <c r="D73" s="73">
        <v>61351.14</v>
      </c>
    </row>
    <row r="74" spans="1:4" ht="15" x14ac:dyDescent="0.25">
      <c r="A74" s="72" t="s">
        <v>26</v>
      </c>
      <c r="B74" s="72" t="s">
        <v>5</v>
      </c>
      <c r="C74" s="72" t="s">
        <v>10</v>
      </c>
      <c r="D74" s="73">
        <v>1568.8</v>
      </c>
    </row>
    <row r="75" spans="1:4" ht="15" x14ac:dyDescent="0.25">
      <c r="A75" s="72" t="s">
        <v>26</v>
      </c>
      <c r="B75" s="72" t="s">
        <v>5</v>
      </c>
      <c r="C75" s="72" t="s">
        <v>13</v>
      </c>
      <c r="D75" s="73">
        <v>452079.88</v>
      </c>
    </row>
    <row r="76" spans="1:4" ht="15" x14ac:dyDescent="0.25">
      <c r="A76" s="72" t="s">
        <v>26</v>
      </c>
      <c r="B76" s="72" t="s">
        <v>5</v>
      </c>
      <c r="C76" s="72" t="s">
        <v>14</v>
      </c>
      <c r="D76" s="73">
        <v>-0.01</v>
      </c>
    </row>
    <row r="77" spans="1:4" ht="15" x14ac:dyDescent="0.25">
      <c r="A77" s="72" t="s">
        <v>26</v>
      </c>
      <c r="B77" s="72" t="s">
        <v>5</v>
      </c>
      <c r="C77" s="72" t="s">
        <v>20</v>
      </c>
      <c r="D77" s="73">
        <v>25022.44</v>
      </c>
    </row>
    <row r="78" spans="1:4" ht="15" x14ac:dyDescent="0.25">
      <c r="A78" s="72" t="s">
        <v>26</v>
      </c>
      <c r="B78" s="72" t="s">
        <v>5</v>
      </c>
      <c r="C78" s="72" t="s">
        <v>96</v>
      </c>
      <c r="D78" s="73">
        <v>96.92</v>
      </c>
    </row>
    <row r="79" spans="1:4" ht="15" x14ac:dyDescent="0.25">
      <c r="A79" s="72" t="s">
        <v>26</v>
      </c>
      <c r="B79" s="72" t="s">
        <v>5</v>
      </c>
      <c r="C79" s="72" t="s">
        <v>8</v>
      </c>
      <c r="D79" s="73">
        <v>8987.2900000000009</v>
      </c>
    </row>
    <row r="80" spans="1:4" ht="15" x14ac:dyDescent="0.25">
      <c r="A80" s="72" t="s">
        <v>26</v>
      </c>
      <c r="B80" s="72" t="s">
        <v>5</v>
      </c>
      <c r="C80" s="72" t="s">
        <v>91</v>
      </c>
      <c r="D80" s="73">
        <v>2752.42</v>
      </c>
    </row>
    <row r="81" spans="1:4" ht="15" x14ac:dyDescent="0.25">
      <c r="A81" s="72" t="s">
        <v>26</v>
      </c>
      <c r="B81" s="72" t="s">
        <v>5</v>
      </c>
      <c r="C81" s="72" t="s">
        <v>19</v>
      </c>
      <c r="D81" s="73">
        <v>655.89</v>
      </c>
    </row>
    <row r="82" spans="1:4" ht="15" x14ac:dyDescent="0.25">
      <c r="A82" s="72" t="s">
        <v>26</v>
      </c>
      <c r="B82" s="72" t="s">
        <v>5</v>
      </c>
      <c r="C82" s="72" t="s">
        <v>22</v>
      </c>
      <c r="D82" s="73">
        <v>4.55</v>
      </c>
    </row>
    <row r="83" spans="1:4" ht="15" x14ac:dyDescent="0.25">
      <c r="A83" s="72" t="s">
        <v>26</v>
      </c>
      <c r="B83" s="72" t="s">
        <v>5</v>
      </c>
      <c r="C83" s="72" t="s">
        <v>18</v>
      </c>
      <c r="D83" s="73">
        <v>1645.77</v>
      </c>
    </row>
    <row r="84" spans="1:4" ht="15" x14ac:dyDescent="0.25">
      <c r="A84" s="72" t="s">
        <v>26</v>
      </c>
      <c r="B84" s="72" t="s">
        <v>5</v>
      </c>
      <c r="C84" s="72" t="s">
        <v>9</v>
      </c>
      <c r="D84" s="73">
        <v>34611.46</v>
      </c>
    </row>
    <row r="85" spans="1:4" ht="15" x14ac:dyDescent="0.25">
      <c r="A85" s="72" t="s">
        <v>55</v>
      </c>
      <c r="B85" s="72" t="s">
        <v>5</v>
      </c>
      <c r="C85" s="72" t="s">
        <v>92</v>
      </c>
      <c r="D85" s="73">
        <v>7521.5</v>
      </c>
    </row>
    <row r="86" spans="1:4" ht="15" x14ac:dyDescent="0.25">
      <c r="A86" s="72" t="s">
        <v>28</v>
      </c>
      <c r="B86" s="72" t="s">
        <v>29</v>
      </c>
      <c r="C86" s="72" t="s">
        <v>15</v>
      </c>
      <c r="D86" s="73">
        <v>24284.16</v>
      </c>
    </row>
    <row r="87" spans="1:4" ht="15" x14ac:dyDescent="0.25">
      <c r="A87" s="72" t="s">
        <v>28</v>
      </c>
      <c r="B87" s="72" t="s">
        <v>29</v>
      </c>
      <c r="C87" s="72" t="s">
        <v>20</v>
      </c>
      <c r="D87" s="73">
        <v>9226.34</v>
      </c>
    </row>
    <row r="88" spans="1:4" ht="15" x14ac:dyDescent="0.25">
      <c r="A88" s="72" t="s">
        <v>28</v>
      </c>
      <c r="B88" s="72" t="s">
        <v>29</v>
      </c>
      <c r="C88" s="72" t="s">
        <v>30</v>
      </c>
      <c r="D88" s="73">
        <v>2347.19</v>
      </c>
    </row>
    <row r="89" spans="1:4" ht="15" x14ac:dyDescent="0.25">
      <c r="A89" s="72" t="s">
        <v>28</v>
      </c>
      <c r="B89" s="72" t="s">
        <v>29</v>
      </c>
      <c r="C89" s="72" t="s">
        <v>90</v>
      </c>
      <c r="D89" s="73">
        <v>878.67</v>
      </c>
    </row>
    <row r="90" spans="1:4" ht="15" x14ac:dyDescent="0.25">
      <c r="A90" s="72" t="s">
        <v>28</v>
      </c>
      <c r="B90" s="72" t="s">
        <v>29</v>
      </c>
      <c r="C90" s="72" t="s">
        <v>9</v>
      </c>
      <c r="D90" s="73">
        <v>15095.87</v>
      </c>
    </row>
    <row r="91" spans="1:4" ht="15" x14ac:dyDescent="0.25">
      <c r="A91" s="72" t="s">
        <v>28</v>
      </c>
      <c r="B91" s="72" t="s">
        <v>29</v>
      </c>
      <c r="C91" s="72" t="s">
        <v>91</v>
      </c>
      <c r="D91" s="73">
        <v>1777.51</v>
      </c>
    </row>
    <row r="92" spans="1:4" ht="15" x14ac:dyDescent="0.25">
      <c r="A92" s="72" t="s">
        <v>28</v>
      </c>
      <c r="B92" s="72" t="s">
        <v>29</v>
      </c>
      <c r="C92" s="72" t="s">
        <v>6</v>
      </c>
      <c r="D92" s="73">
        <v>33467.39</v>
      </c>
    </row>
    <row r="93" spans="1:4" ht="15" x14ac:dyDescent="0.25">
      <c r="A93" s="72" t="s">
        <v>28</v>
      </c>
      <c r="B93" s="72" t="s">
        <v>29</v>
      </c>
      <c r="C93" s="72" t="s">
        <v>10</v>
      </c>
      <c r="D93" s="73">
        <v>653.75</v>
      </c>
    </row>
    <row r="94" spans="1:4" ht="15" x14ac:dyDescent="0.25">
      <c r="A94" s="72" t="s">
        <v>28</v>
      </c>
      <c r="B94" s="72" t="s">
        <v>29</v>
      </c>
      <c r="C94" s="72" t="s">
        <v>8</v>
      </c>
      <c r="D94" s="73">
        <v>3747.15</v>
      </c>
    </row>
    <row r="95" spans="1:4" ht="15" x14ac:dyDescent="0.25">
      <c r="A95" s="72" t="s">
        <v>28</v>
      </c>
      <c r="B95" s="72" t="s">
        <v>29</v>
      </c>
      <c r="C95" s="72" t="s">
        <v>16</v>
      </c>
      <c r="D95" s="73">
        <v>207.27</v>
      </c>
    </row>
    <row r="96" spans="1:4" ht="15" x14ac:dyDescent="0.25">
      <c r="A96" s="72" t="s">
        <v>28</v>
      </c>
      <c r="B96" s="72" t="s">
        <v>29</v>
      </c>
      <c r="C96" s="72" t="s">
        <v>24</v>
      </c>
      <c r="D96" s="73">
        <v>128</v>
      </c>
    </row>
    <row r="97" spans="1:4" ht="15" x14ac:dyDescent="0.25">
      <c r="A97" s="72" t="s">
        <v>28</v>
      </c>
      <c r="B97" s="72" t="s">
        <v>29</v>
      </c>
      <c r="C97" s="72" t="s">
        <v>25</v>
      </c>
      <c r="D97" s="73">
        <v>440</v>
      </c>
    </row>
    <row r="98" spans="1:4" ht="15" x14ac:dyDescent="0.25">
      <c r="A98" s="72" t="s">
        <v>28</v>
      </c>
      <c r="B98" s="72" t="s">
        <v>29</v>
      </c>
      <c r="C98" s="72" t="s">
        <v>32</v>
      </c>
      <c r="D98" s="73">
        <v>2088</v>
      </c>
    </row>
    <row r="99" spans="1:4" ht="15" x14ac:dyDescent="0.25">
      <c r="A99" s="72" t="s">
        <v>28</v>
      </c>
      <c r="B99" s="72" t="s">
        <v>29</v>
      </c>
      <c r="C99" s="72" t="s">
        <v>101</v>
      </c>
      <c r="D99" s="73">
        <v>313.49</v>
      </c>
    </row>
    <row r="100" spans="1:4" ht="15" x14ac:dyDescent="0.25">
      <c r="A100" s="72" t="s">
        <v>28</v>
      </c>
      <c r="B100" s="72" t="s">
        <v>45</v>
      </c>
      <c r="C100" s="72" t="s">
        <v>96</v>
      </c>
      <c r="D100" s="73">
        <v>61.18</v>
      </c>
    </row>
    <row r="101" spans="1:4" ht="15" x14ac:dyDescent="0.25">
      <c r="A101" s="72" t="s">
        <v>28</v>
      </c>
      <c r="B101" s="72" t="s">
        <v>45</v>
      </c>
      <c r="C101" s="72" t="s">
        <v>103</v>
      </c>
      <c r="D101" s="73">
        <v>1739.4</v>
      </c>
    </row>
    <row r="102" spans="1:4" ht="15" x14ac:dyDescent="0.25">
      <c r="A102" s="72" t="s">
        <v>28</v>
      </c>
      <c r="B102" s="72" t="s">
        <v>29</v>
      </c>
      <c r="C102" s="72" t="s">
        <v>13</v>
      </c>
      <c r="D102" s="73">
        <v>194466.86</v>
      </c>
    </row>
    <row r="103" spans="1:4" ht="15" x14ac:dyDescent="0.25">
      <c r="A103" s="72" t="s">
        <v>28</v>
      </c>
      <c r="B103" s="72" t="s">
        <v>5</v>
      </c>
      <c r="C103" s="72" t="s">
        <v>89</v>
      </c>
      <c r="D103" s="73">
        <v>8694.6200000000008</v>
      </c>
    </row>
    <row r="104" spans="1:4" ht="15" x14ac:dyDescent="0.25">
      <c r="A104" s="72" t="s">
        <v>28</v>
      </c>
      <c r="B104" s="72" t="s">
        <v>29</v>
      </c>
      <c r="C104" s="72" t="s">
        <v>106</v>
      </c>
      <c r="D104" s="73">
        <v>35.590000000000003</v>
      </c>
    </row>
    <row r="105" spans="1:4" ht="15" x14ac:dyDescent="0.25">
      <c r="A105" s="72" t="s">
        <v>28</v>
      </c>
      <c r="B105" s="72" t="s">
        <v>5</v>
      </c>
      <c r="C105" s="72" t="s">
        <v>6</v>
      </c>
      <c r="D105" s="73">
        <v>31192.44</v>
      </c>
    </row>
    <row r="106" spans="1:4" ht="15" x14ac:dyDescent="0.25">
      <c r="A106" s="72" t="s">
        <v>28</v>
      </c>
      <c r="B106" s="72" t="s">
        <v>29</v>
      </c>
      <c r="C106" s="72" t="s">
        <v>19</v>
      </c>
      <c r="D106" s="73">
        <v>225.35</v>
      </c>
    </row>
    <row r="107" spans="1:4" ht="15" x14ac:dyDescent="0.25">
      <c r="A107" s="72" t="s">
        <v>28</v>
      </c>
      <c r="B107" s="72" t="s">
        <v>5</v>
      </c>
      <c r="C107" s="72" t="s">
        <v>18</v>
      </c>
      <c r="D107" s="73">
        <v>54.96</v>
      </c>
    </row>
    <row r="108" spans="1:4" ht="15" x14ac:dyDescent="0.25">
      <c r="A108" s="72" t="s">
        <v>28</v>
      </c>
      <c r="B108" s="72" t="s">
        <v>5</v>
      </c>
      <c r="C108" s="72" t="s">
        <v>22</v>
      </c>
      <c r="D108" s="73">
        <v>849.42</v>
      </c>
    </row>
    <row r="109" spans="1:4" ht="15" x14ac:dyDescent="0.25">
      <c r="A109" s="72" t="s">
        <v>28</v>
      </c>
      <c r="B109" s="72" t="s">
        <v>5</v>
      </c>
      <c r="C109" s="72" t="s">
        <v>19</v>
      </c>
      <c r="D109" s="73">
        <v>112.49</v>
      </c>
    </row>
    <row r="110" spans="1:4" ht="15" x14ac:dyDescent="0.25">
      <c r="A110" s="72" t="s">
        <v>28</v>
      </c>
      <c r="B110" s="72" t="s">
        <v>5</v>
      </c>
      <c r="C110" s="72" t="s">
        <v>91</v>
      </c>
      <c r="D110" s="73">
        <v>1568.5</v>
      </c>
    </row>
    <row r="111" spans="1:4" ht="15" x14ac:dyDescent="0.25">
      <c r="A111" s="72" t="s">
        <v>28</v>
      </c>
      <c r="B111" s="72" t="s">
        <v>5</v>
      </c>
      <c r="C111" s="72" t="s">
        <v>8</v>
      </c>
      <c r="D111" s="73">
        <v>3167.99</v>
      </c>
    </row>
    <row r="112" spans="1:4" ht="15" x14ac:dyDescent="0.25">
      <c r="A112" s="72" t="s">
        <v>28</v>
      </c>
      <c r="B112" s="72" t="s">
        <v>5</v>
      </c>
      <c r="C112" s="72" t="s">
        <v>20</v>
      </c>
      <c r="D112" s="73">
        <v>8653.06</v>
      </c>
    </row>
    <row r="113" spans="1:4" ht="15" x14ac:dyDescent="0.25">
      <c r="A113" s="72" t="s">
        <v>28</v>
      </c>
      <c r="B113" s="72" t="s">
        <v>5</v>
      </c>
      <c r="C113" s="72" t="s">
        <v>9</v>
      </c>
      <c r="D113" s="73">
        <v>13309.41</v>
      </c>
    </row>
    <row r="114" spans="1:4" ht="15" x14ac:dyDescent="0.25">
      <c r="A114" s="72" t="s">
        <v>28</v>
      </c>
      <c r="B114" s="72" t="s">
        <v>5</v>
      </c>
      <c r="C114" s="72" t="s">
        <v>10</v>
      </c>
      <c r="D114" s="73">
        <v>609.57000000000005</v>
      </c>
    </row>
    <row r="115" spans="1:4" ht="15" x14ac:dyDescent="0.25">
      <c r="A115" s="72" t="s">
        <v>28</v>
      </c>
      <c r="B115" s="72" t="s">
        <v>5</v>
      </c>
      <c r="C115" s="72" t="s">
        <v>15</v>
      </c>
      <c r="D115" s="73">
        <v>26583.72</v>
      </c>
    </row>
    <row r="116" spans="1:4" ht="15" x14ac:dyDescent="0.25">
      <c r="A116" s="72" t="s">
        <v>28</v>
      </c>
      <c r="B116" s="72" t="s">
        <v>5</v>
      </c>
      <c r="C116" s="72" t="s">
        <v>16</v>
      </c>
      <c r="D116" s="73">
        <v>181.58</v>
      </c>
    </row>
    <row r="117" spans="1:4" ht="15" x14ac:dyDescent="0.25">
      <c r="A117" s="72" t="s">
        <v>28</v>
      </c>
      <c r="B117" s="72" t="s">
        <v>5</v>
      </c>
      <c r="C117" s="72" t="s">
        <v>92</v>
      </c>
      <c r="D117" s="73">
        <v>6257.83</v>
      </c>
    </row>
    <row r="118" spans="1:4" ht="15" x14ac:dyDescent="0.25">
      <c r="A118" s="72" t="s">
        <v>28</v>
      </c>
      <c r="B118" s="72" t="s">
        <v>5</v>
      </c>
      <c r="C118" s="72" t="s">
        <v>95</v>
      </c>
      <c r="D118" s="73">
        <v>29.99</v>
      </c>
    </row>
    <row r="119" spans="1:4" ht="15" x14ac:dyDescent="0.25">
      <c r="A119" s="72" t="s">
        <v>28</v>
      </c>
      <c r="B119" s="72" t="s">
        <v>5</v>
      </c>
      <c r="C119" s="72" t="s">
        <v>96</v>
      </c>
      <c r="D119" s="73">
        <v>1006.17</v>
      </c>
    </row>
    <row r="120" spans="1:4" ht="15" x14ac:dyDescent="0.25">
      <c r="A120" s="72" t="s">
        <v>28</v>
      </c>
      <c r="B120" s="72" t="s">
        <v>5</v>
      </c>
      <c r="C120" s="72" t="s">
        <v>98</v>
      </c>
      <c r="D120" s="73">
        <v>460.63</v>
      </c>
    </row>
    <row r="121" spans="1:4" ht="15" x14ac:dyDescent="0.25">
      <c r="A121" s="72" t="s">
        <v>28</v>
      </c>
      <c r="B121" s="72" t="s">
        <v>5</v>
      </c>
      <c r="C121" s="72" t="s">
        <v>101</v>
      </c>
      <c r="D121" s="73">
        <v>201.35</v>
      </c>
    </row>
    <row r="122" spans="1:4" ht="15" x14ac:dyDescent="0.25">
      <c r="A122" s="72" t="s">
        <v>28</v>
      </c>
      <c r="B122" s="72" t="s">
        <v>5</v>
      </c>
      <c r="C122" s="72" t="s">
        <v>13</v>
      </c>
      <c r="D122" s="73">
        <v>175687.88</v>
      </c>
    </row>
    <row r="123" spans="1:4" ht="15" x14ac:dyDescent="0.25">
      <c r="A123" s="72" t="s">
        <v>28</v>
      </c>
      <c r="B123" s="72" t="s">
        <v>5</v>
      </c>
      <c r="C123" s="72" t="s">
        <v>100</v>
      </c>
      <c r="D123" s="73">
        <v>3079.81</v>
      </c>
    </row>
    <row r="124" spans="1:4" ht="15" x14ac:dyDescent="0.25">
      <c r="A124" s="72" t="s">
        <v>28</v>
      </c>
      <c r="B124" s="72" t="s">
        <v>5</v>
      </c>
      <c r="C124" s="72" t="s">
        <v>30</v>
      </c>
      <c r="D124" s="73">
        <v>512.82000000000005</v>
      </c>
    </row>
    <row r="125" spans="1:4" ht="15" x14ac:dyDescent="0.25">
      <c r="A125" s="72" t="s">
        <v>33</v>
      </c>
      <c r="B125" s="72" t="s">
        <v>5</v>
      </c>
      <c r="C125" s="72" t="s">
        <v>8</v>
      </c>
      <c r="D125" s="73">
        <v>693.97</v>
      </c>
    </row>
    <row r="126" spans="1:4" ht="15" x14ac:dyDescent="0.25">
      <c r="A126" s="72" t="s">
        <v>33</v>
      </c>
      <c r="B126" s="72" t="s">
        <v>5</v>
      </c>
      <c r="C126" s="72" t="s">
        <v>6</v>
      </c>
      <c r="D126" s="73">
        <v>6017.1</v>
      </c>
    </row>
    <row r="127" spans="1:4" ht="15" x14ac:dyDescent="0.25">
      <c r="A127" s="72" t="s">
        <v>33</v>
      </c>
      <c r="B127" s="72" t="s">
        <v>5</v>
      </c>
      <c r="C127" s="72" t="s">
        <v>16</v>
      </c>
      <c r="D127" s="73">
        <v>24.36</v>
      </c>
    </row>
    <row r="128" spans="1:4" ht="15" x14ac:dyDescent="0.25">
      <c r="A128" s="72" t="s">
        <v>33</v>
      </c>
      <c r="B128" s="72" t="s">
        <v>5</v>
      </c>
      <c r="C128" s="72" t="s">
        <v>15</v>
      </c>
      <c r="D128" s="73">
        <v>3659.52</v>
      </c>
    </row>
    <row r="129" spans="1:4" ht="15" x14ac:dyDescent="0.25">
      <c r="A129" s="72" t="s">
        <v>33</v>
      </c>
      <c r="B129" s="72" t="s">
        <v>5</v>
      </c>
      <c r="C129" s="72" t="s">
        <v>10</v>
      </c>
      <c r="D129" s="73">
        <v>120.51</v>
      </c>
    </row>
    <row r="130" spans="1:4" ht="15" x14ac:dyDescent="0.25">
      <c r="A130" s="72" t="s">
        <v>33</v>
      </c>
      <c r="B130" s="72" t="s">
        <v>5</v>
      </c>
      <c r="C130" s="72" t="s">
        <v>13</v>
      </c>
      <c r="D130" s="73">
        <v>34747.58</v>
      </c>
    </row>
    <row r="131" spans="1:4" ht="15" x14ac:dyDescent="0.25">
      <c r="A131" s="72" t="s">
        <v>33</v>
      </c>
      <c r="B131" s="72" t="s">
        <v>5</v>
      </c>
      <c r="C131" s="72" t="s">
        <v>91</v>
      </c>
      <c r="D131" s="73">
        <v>263.13</v>
      </c>
    </row>
    <row r="132" spans="1:4" ht="15" x14ac:dyDescent="0.25">
      <c r="A132" s="72" t="s">
        <v>33</v>
      </c>
      <c r="B132" s="72" t="s">
        <v>5</v>
      </c>
      <c r="C132" s="72" t="s">
        <v>19</v>
      </c>
      <c r="D132" s="73">
        <v>236.88</v>
      </c>
    </row>
    <row r="133" spans="1:4" ht="15" x14ac:dyDescent="0.25">
      <c r="A133" s="72" t="s">
        <v>33</v>
      </c>
      <c r="B133" s="72" t="s">
        <v>5</v>
      </c>
      <c r="C133" s="72" t="s">
        <v>18</v>
      </c>
      <c r="D133" s="73">
        <v>159.75</v>
      </c>
    </row>
    <row r="134" spans="1:4" ht="15" x14ac:dyDescent="0.25">
      <c r="A134" s="72" t="s">
        <v>33</v>
      </c>
      <c r="B134" s="72" t="s">
        <v>5</v>
      </c>
      <c r="C134" s="72" t="s">
        <v>20</v>
      </c>
      <c r="D134" s="73">
        <v>701.9</v>
      </c>
    </row>
    <row r="135" spans="1:4" ht="15" x14ac:dyDescent="0.25">
      <c r="A135" s="72" t="s">
        <v>33</v>
      </c>
      <c r="B135" s="72" t="s">
        <v>5</v>
      </c>
      <c r="C135" s="72" t="s">
        <v>9</v>
      </c>
      <c r="D135" s="73">
        <v>2704.49</v>
      </c>
    </row>
    <row r="136" spans="1:4" ht="15" x14ac:dyDescent="0.25">
      <c r="A136" s="72" t="s">
        <v>34</v>
      </c>
      <c r="B136" s="72" t="s">
        <v>5</v>
      </c>
      <c r="C136" s="72" t="s">
        <v>113</v>
      </c>
      <c r="D136" s="73">
        <v>5961.51</v>
      </c>
    </row>
    <row r="137" spans="1:4" ht="15" x14ac:dyDescent="0.25">
      <c r="A137" s="72" t="s">
        <v>34</v>
      </c>
      <c r="B137" s="72" t="s">
        <v>5</v>
      </c>
      <c r="C137" s="72" t="s">
        <v>98</v>
      </c>
      <c r="D137" s="73">
        <v>26246.5</v>
      </c>
    </row>
    <row r="138" spans="1:4" ht="15" x14ac:dyDescent="0.25">
      <c r="A138" s="72" t="s">
        <v>34</v>
      </c>
      <c r="B138" s="72" t="s">
        <v>5</v>
      </c>
      <c r="C138" s="72" t="s">
        <v>106</v>
      </c>
      <c r="D138" s="73">
        <v>35697.25</v>
      </c>
    </row>
    <row r="139" spans="1:4" ht="15" x14ac:dyDescent="0.25">
      <c r="A139" s="72" t="s">
        <v>34</v>
      </c>
      <c r="B139" s="72" t="s">
        <v>5</v>
      </c>
      <c r="C139" s="72" t="s">
        <v>101</v>
      </c>
      <c r="D139" s="73">
        <v>33939.589999999997</v>
      </c>
    </row>
    <row r="140" spans="1:4" ht="15" x14ac:dyDescent="0.25">
      <c r="A140" s="72" t="s">
        <v>34</v>
      </c>
      <c r="B140" s="72" t="s">
        <v>5</v>
      </c>
      <c r="C140" s="72" t="s">
        <v>103</v>
      </c>
      <c r="D140" s="73">
        <v>1310.26</v>
      </c>
    </row>
    <row r="141" spans="1:4" ht="15" x14ac:dyDescent="0.25">
      <c r="A141" s="72" t="s">
        <v>34</v>
      </c>
      <c r="B141" s="72" t="s">
        <v>5</v>
      </c>
      <c r="C141" s="72" t="s">
        <v>109</v>
      </c>
      <c r="D141" s="73">
        <v>2115</v>
      </c>
    </row>
    <row r="142" spans="1:4" ht="15" x14ac:dyDescent="0.25">
      <c r="A142" s="72" t="s">
        <v>34</v>
      </c>
      <c r="B142" s="72" t="s">
        <v>5</v>
      </c>
      <c r="C142" s="72" t="s">
        <v>94</v>
      </c>
      <c r="D142" s="73">
        <v>7325</v>
      </c>
    </row>
    <row r="143" spans="1:4" ht="15" x14ac:dyDescent="0.25">
      <c r="A143" s="72" t="s">
        <v>34</v>
      </c>
      <c r="B143" s="72" t="s">
        <v>5</v>
      </c>
      <c r="C143" s="72" t="s">
        <v>99</v>
      </c>
      <c r="D143" s="73">
        <v>2223.71</v>
      </c>
    </row>
    <row r="144" spans="1:4" ht="15" x14ac:dyDescent="0.25">
      <c r="A144" s="72" t="s">
        <v>34</v>
      </c>
      <c r="B144" s="72" t="s">
        <v>5</v>
      </c>
      <c r="C144" s="72" t="s">
        <v>110</v>
      </c>
      <c r="D144" s="73">
        <v>5730.89</v>
      </c>
    </row>
    <row r="145" spans="1:4" ht="15" x14ac:dyDescent="0.25">
      <c r="A145" s="72" t="s">
        <v>34</v>
      </c>
      <c r="B145" s="72" t="s">
        <v>5</v>
      </c>
      <c r="C145" s="72" t="s">
        <v>111</v>
      </c>
      <c r="D145" s="73">
        <v>78967.3</v>
      </c>
    </row>
    <row r="146" spans="1:4" ht="15" x14ac:dyDescent="0.25">
      <c r="A146" s="72" t="s">
        <v>34</v>
      </c>
      <c r="B146" s="72" t="s">
        <v>5</v>
      </c>
      <c r="C146" s="72" t="s">
        <v>112</v>
      </c>
      <c r="D146" s="73">
        <v>1323.36</v>
      </c>
    </row>
    <row r="147" spans="1:4" ht="15" x14ac:dyDescent="0.25">
      <c r="A147" s="72" t="s">
        <v>34</v>
      </c>
      <c r="B147" s="72" t="s">
        <v>5</v>
      </c>
      <c r="C147" s="72" t="s">
        <v>114</v>
      </c>
      <c r="D147" s="73">
        <v>1008.72</v>
      </c>
    </row>
    <row r="148" spans="1:4" ht="15" x14ac:dyDescent="0.25">
      <c r="A148" s="72" t="s">
        <v>34</v>
      </c>
      <c r="B148" s="72" t="s">
        <v>5</v>
      </c>
      <c r="C148" s="72" t="s">
        <v>104</v>
      </c>
      <c r="D148" s="73">
        <v>772.55</v>
      </c>
    </row>
    <row r="149" spans="1:4" ht="15" x14ac:dyDescent="0.25">
      <c r="A149" s="72" t="s">
        <v>34</v>
      </c>
      <c r="B149" s="72" t="s">
        <v>5</v>
      </c>
      <c r="C149" s="72" t="s">
        <v>116</v>
      </c>
      <c r="D149" s="73">
        <v>391</v>
      </c>
    </row>
    <row r="150" spans="1:4" ht="15" x14ac:dyDescent="0.25">
      <c r="A150" s="72" t="s">
        <v>34</v>
      </c>
      <c r="B150" s="72" t="s">
        <v>5</v>
      </c>
      <c r="C150" s="72" t="s">
        <v>100</v>
      </c>
      <c r="D150" s="73">
        <v>6685.04</v>
      </c>
    </row>
    <row r="151" spans="1:4" ht="15" x14ac:dyDescent="0.25">
      <c r="A151" s="72" t="s">
        <v>34</v>
      </c>
      <c r="B151" s="72" t="s">
        <v>5</v>
      </c>
      <c r="C151" s="72" t="s">
        <v>89</v>
      </c>
      <c r="D151" s="73">
        <v>1464.5</v>
      </c>
    </row>
    <row r="152" spans="1:4" ht="15" x14ac:dyDescent="0.25">
      <c r="A152" s="72" t="s">
        <v>34</v>
      </c>
      <c r="B152" s="72" t="s">
        <v>5</v>
      </c>
      <c r="C152" s="72" t="s">
        <v>108</v>
      </c>
      <c r="D152" s="73">
        <v>351</v>
      </c>
    </row>
    <row r="153" spans="1:4" ht="15" x14ac:dyDescent="0.25">
      <c r="A153" s="72" t="s">
        <v>34</v>
      </c>
      <c r="B153" s="72" t="s">
        <v>5</v>
      </c>
      <c r="C153" s="72" t="s">
        <v>136</v>
      </c>
      <c r="D153" s="73">
        <v>203.1</v>
      </c>
    </row>
    <row r="154" spans="1:4" ht="15" x14ac:dyDescent="0.25">
      <c r="A154" s="72" t="s">
        <v>34</v>
      </c>
      <c r="B154" s="72" t="s">
        <v>5</v>
      </c>
      <c r="C154" s="72" t="s">
        <v>90</v>
      </c>
      <c r="D154" s="73">
        <v>15981.13</v>
      </c>
    </row>
    <row r="155" spans="1:4" ht="15" x14ac:dyDescent="0.25">
      <c r="A155" s="72" t="s">
        <v>34</v>
      </c>
      <c r="B155" s="72" t="s">
        <v>5</v>
      </c>
      <c r="C155" s="72" t="s">
        <v>91</v>
      </c>
      <c r="D155" s="73">
        <v>10.77</v>
      </c>
    </row>
    <row r="156" spans="1:4" ht="15" x14ac:dyDescent="0.25">
      <c r="A156" s="72" t="s">
        <v>34</v>
      </c>
      <c r="B156" s="72" t="s">
        <v>5</v>
      </c>
      <c r="C156" s="72" t="s">
        <v>119</v>
      </c>
      <c r="D156" s="73">
        <v>13766</v>
      </c>
    </row>
    <row r="157" spans="1:4" ht="15" x14ac:dyDescent="0.25">
      <c r="A157" s="72" t="s">
        <v>34</v>
      </c>
      <c r="B157" s="72" t="s">
        <v>5</v>
      </c>
      <c r="C157" s="72" t="s">
        <v>13</v>
      </c>
      <c r="D157" s="73">
        <v>32647.77</v>
      </c>
    </row>
    <row r="158" spans="1:4" ht="15" x14ac:dyDescent="0.25">
      <c r="A158" s="72" t="s">
        <v>34</v>
      </c>
      <c r="B158" s="72" t="s">
        <v>5</v>
      </c>
      <c r="C158" s="72" t="s">
        <v>19</v>
      </c>
      <c r="D158" s="73">
        <v>45</v>
      </c>
    </row>
    <row r="159" spans="1:4" ht="15" x14ac:dyDescent="0.25">
      <c r="A159" s="72" t="s">
        <v>34</v>
      </c>
      <c r="B159" s="72" t="s">
        <v>5</v>
      </c>
      <c r="C159" s="72" t="s">
        <v>8</v>
      </c>
      <c r="D159" s="73">
        <v>1040.67</v>
      </c>
    </row>
    <row r="160" spans="1:4" ht="15" x14ac:dyDescent="0.25">
      <c r="A160" s="72" t="s">
        <v>34</v>
      </c>
      <c r="B160" s="72" t="s">
        <v>5</v>
      </c>
      <c r="C160" s="72" t="s">
        <v>20</v>
      </c>
      <c r="D160" s="73">
        <v>6942.55</v>
      </c>
    </row>
    <row r="161" spans="1:4" ht="15" x14ac:dyDescent="0.25">
      <c r="A161" s="72" t="s">
        <v>34</v>
      </c>
      <c r="B161" s="72" t="s">
        <v>5</v>
      </c>
      <c r="C161" s="72" t="s">
        <v>23</v>
      </c>
      <c r="D161" s="73">
        <v>10033.52</v>
      </c>
    </row>
    <row r="162" spans="1:4" ht="15" x14ac:dyDescent="0.25">
      <c r="A162" s="72" t="s">
        <v>34</v>
      </c>
      <c r="B162" s="72" t="s">
        <v>5</v>
      </c>
      <c r="C162" s="72" t="s">
        <v>30</v>
      </c>
      <c r="D162" s="73">
        <v>21098.26</v>
      </c>
    </row>
    <row r="163" spans="1:4" ht="15" x14ac:dyDescent="0.25">
      <c r="A163" s="72" t="s">
        <v>34</v>
      </c>
      <c r="B163" s="72" t="s">
        <v>5</v>
      </c>
      <c r="C163" s="72" t="s">
        <v>9</v>
      </c>
      <c r="D163" s="73">
        <v>7651.63</v>
      </c>
    </row>
    <row r="164" spans="1:4" ht="15" x14ac:dyDescent="0.25">
      <c r="A164" s="72" t="s">
        <v>34</v>
      </c>
      <c r="B164" s="72" t="s">
        <v>5</v>
      </c>
      <c r="C164" s="72" t="s">
        <v>6</v>
      </c>
      <c r="D164" s="73">
        <v>11823.48</v>
      </c>
    </row>
    <row r="165" spans="1:4" ht="15" x14ac:dyDescent="0.25">
      <c r="A165" s="72" t="s">
        <v>34</v>
      </c>
      <c r="B165" s="72" t="s">
        <v>5</v>
      </c>
      <c r="C165" s="72" t="s">
        <v>107</v>
      </c>
      <c r="D165" s="73">
        <v>1372.83</v>
      </c>
    </row>
    <row r="166" spans="1:4" ht="15" x14ac:dyDescent="0.25">
      <c r="A166" s="72" t="s">
        <v>34</v>
      </c>
      <c r="B166" s="72" t="s">
        <v>5</v>
      </c>
      <c r="C166" s="72" t="s">
        <v>18</v>
      </c>
      <c r="D166" s="73">
        <v>29165.65</v>
      </c>
    </row>
    <row r="167" spans="1:4" ht="15" x14ac:dyDescent="0.25">
      <c r="A167" s="72" t="s">
        <v>34</v>
      </c>
      <c r="B167" s="72" t="s">
        <v>5</v>
      </c>
      <c r="C167" s="72" t="s">
        <v>10</v>
      </c>
      <c r="D167" s="73">
        <v>108.14</v>
      </c>
    </row>
    <row r="168" spans="1:4" ht="15" x14ac:dyDescent="0.25">
      <c r="A168" s="72" t="s">
        <v>34</v>
      </c>
      <c r="B168" s="72" t="s">
        <v>5</v>
      </c>
      <c r="C168" s="72" t="s">
        <v>93</v>
      </c>
      <c r="D168" s="73">
        <v>103.5</v>
      </c>
    </row>
    <row r="169" spans="1:4" ht="15" x14ac:dyDescent="0.25">
      <c r="A169" s="72" t="s">
        <v>34</v>
      </c>
      <c r="B169" s="72" t="s">
        <v>5</v>
      </c>
      <c r="C169" s="72" t="s">
        <v>96</v>
      </c>
      <c r="D169" s="73">
        <v>2316.5700000000002</v>
      </c>
    </row>
    <row r="170" spans="1:4" ht="15" x14ac:dyDescent="0.25">
      <c r="A170" s="72" t="s">
        <v>34</v>
      </c>
      <c r="B170" s="72" t="s">
        <v>5</v>
      </c>
      <c r="C170" s="72" t="s">
        <v>95</v>
      </c>
      <c r="D170" s="73">
        <v>7836.28</v>
      </c>
    </row>
    <row r="171" spans="1:4" ht="15" x14ac:dyDescent="0.25">
      <c r="A171" s="72" t="s">
        <v>34</v>
      </c>
      <c r="B171" s="72" t="s">
        <v>5</v>
      </c>
      <c r="C171" s="72" t="s">
        <v>92</v>
      </c>
      <c r="D171" s="73">
        <v>55871.06</v>
      </c>
    </row>
    <row r="172" spans="1:4" ht="15" x14ac:dyDescent="0.25">
      <c r="A172" s="72" t="s">
        <v>34</v>
      </c>
      <c r="B172" s="72" t="s">
        <v>5</v>
      </c>
      <c r="C172" s="72" t="s">
        <v>32</v>
      </c>
      <c r="D172" s="73">
        <v>33669</v>
      </c>
    </row>
    <row r="173" spans="1:4" ht="15" x14ac:dyDescent="0.25">
      <c r="A173" s="72" t="s">
        <v>34</v>
      </c>
      <c r="B173" s="72" t="s">
        <v>5</v>
      </c>
      <c r="C173" s="72" t="s">
        <v>16</v>
      </c>
      <c r="D173" s="73">
        <v>82.11</v>
      </c>
    </row>
    <row r="174" spans="1:4" ht="15" x14ac:dyDescent="0.25">
      <c r="A174" s="72" t="s">
        <v>34</v>
      </c>
      <c r="B174" s="72" t="s">
        <v>5</v>
      </c>
      <c r="C174" s="72" t="s">
        <v>15</v>
      </c>
      <c r="D174" s="73">
        <v>6283.53</v>
      </c>
    </row>
    <row r="175" spans="1:4" ht="15" x14ac:dyDescent="0.25">
      <c r="A175" s="72" t="s">
        <v>35</v>
      </c>
      <c r="B175" s="72" t="s">
        <v>5</v>
      </c>
      <c r="C175" s="72" t="s">
        <v>96</v>
      </c>
      <c r="D175" s="73">
        <v>16.93</v>
      </c>
    </row>
    <row r="176" spans="1:4" ht="15" x14ac:dyDescent="0.25">
      <c r="A176" s="72" t="s">
        <v>35</v>
      </c>
      <c r="B176" s="72" t="s">
        <v>5</v>
      </c>
      <c r="C176" s="72" t="s">
        <v>92</v>
      </c>
      <c r="D176" s="73">
        <v>6</v>
      </c>
    </row>
    <row r="177" spans="1:4" ht="15" x14ac:dyDescent="0.25">
      <c r="A177" s="72" t="s">
        <v>36</v>
      </c>
      <c r="B177" s="72" t="s">
        <v>5</v>
      </c>
      <c r="C177" s="72" t="s">
        <v>92</v>
      </c>
      <c r="D177" s="73">
        <v>28088.59</v>
      </c>
    </row>
    <row r="178" spans="1:4" ht="15" x14ac:dyDescent="0.25">
      <c r="A178" s="72" t="s">
        <v>36</v>
      </c>
      <c r="B178" s="72" t="s">
        <v>5</v>
      </c>
      <c r="C178" s="72" t="s">
        <v>96</v>
      </c>
      <c r="D178" s="73">
        <v>18.059999999999999</v>
      </c>
    </row>
    <row r="179" spans="1:4" ht="15" x14ac:dyDescent="0.25">
      <c r="A179" s="72" t="s">
        <v>36</v>
      </c>
      <c r="B179" s="72" t="s">
        <v>5</v>
      </c>
      <c r="C179" s="72" t="s">
        <v>119</v>
      </c>
      <c r="D179" s="73">
        <v>2329.1</v>
      </c>
    </row>
    <row r="180" spans="1:4" ht="15" x14ac:dyDescent="0.25">
      <c r="A180" s="72" t="s">
        <v>36</v>
      </c>
      <c r="B180" s="72" t="s">
        <v>5</v>
      </c>
      <c r="C180" s="72" t="s">
        <v>98</v>
      </c>
      <c r="D180" s="73">
        <v>2173.25</v>
      </c>
    </row>
    <row r="181" spans="1:4" ht="15" x14ac:dyDescent="0.25">
      <c r="A181" s="72" t="s">
        <v>36</v>
      </c>
      <c r="B181" s="72" t="s">
        <v>5</v>
      </c>
      <c r="C181" s="72" t="s">
        <v>95</v>
      </c>
      <c r="D181" s="73">
        <v>2107.37</v>
      </c>
    </row>
    <row r="182" spans="1:4" ht="15" x14ac:dyDescent="0.25">
      <c r="A182" s="72" t="s">
        <v>36</v>
      </c>
      <c r="B182" s="72" t="s">
        <v>5</v>
      </c>
      <c r="C182" s="72" t="s">
        <v>105</v>
      </c>
      <c r="D182" s="73">
        <v>6000</v>
      </c>
    </row>
    <row r="183" spans="1:4" ht="15" x14ac:dyDescent="0.25">
      <c r="A183" s="72" t="s">
        <v>36</v>
      </c>
      <c r="B183" s="72" t="s">
        <v>5</v>
      </c>
      <c r="C183" s="72" t="s">
        <v>121</v>
      </c>
      <c r="D183" s="73">
        <v>15155.25</v>
      </c>
    </row>
    <row r="184" spans="1:4" ht="15" x14ac:dyDescent="0.25">
      <c r="A184" s="72" t="s">
        <v>36</v>
      </c>
      <c r="B184" s="72" t="s">
        <v>5</v>
      </c>
      <c r="C184" s="72" t="s">
        <v>100</v>
      </c>
      <c r="D184" s="73">
        <v>75617.41</v>
      </c>
    </row>
    <row r="185" spans="1:4" ht="15" x14ac:dyDescent="0.25">
      <c r="A185" s="72" t="s">
        <v>36</v>
      </c>
      <c r="B185" s="72" t="s">
        <v>27</v>
      </c>
      <c r="C185" s="72" t="s">
        <v>119</v>
      </c>
      <c r="D185" s="73">
        <v>0</v>
      </c>
    </row>
    <row r="186" spans="1:4" ht="15" x14ac:dyDescent="0.25">
      <c r="A186" s="72" t="s">
        <v>36</v>
      </c>
      <c r="B186" s="72" t="s">
        <v>5</v>
      </c>
      <c r="C186" s="72" t="s">
        <v>16</v>
      </c>
      <c r="D186" s="73">
        <v>25.21</v>
      </c>
    </row>
    <row r="187" spans="1:4" ht="15" x14ac:dyDescent="0.25">
      <c r="A187" s="72" t="s">
        <v>36</v>
      </c>
      <c r="B187" s="72" t="s">
        <v>5</v>
      </c>
      <c r="C187" s="72" t="s">
        <v>19</v>
      </c>
      <c r="D187" s="73">
        <v>45.49</v>
      </c>
    </row>
    <row r="188" spans="1:4" ht="15" x14ac:dyDescent="0.25">
      <c r="A188" s="72" t="s">
        <v>36</v>
      </c>
      <c r="B188" s="72" t="s">
        <v>5</v>
      </c>
      <c r="C188" s="72" t="s">
        <v>89</v>
      </c>
      <c r="D188" s="73">
        <v>20534.03</v>
      </c>
    </row>
    <row r="189" spans="1:4" ht="15" x14ac:dyDescent="0.25">
      <c r="A189" s="72" t="s">
        <v>36</v>
      </c>
      <c r="B189" s="72" t="s">
        <v>5</v>
      </c>
      <c r="C189" s="72" t="s">
        <v>22</v>
      </c>
      <c r="D189" s="73">
        <v>8.4499999999999993</v>
      </c>
    </row>
    <row r="190" spans="1:4" ht="15" x14ac:dyDescent="0.25">
      <c r="A190" s="72" t="s">
        <v>36</v>
      </c>
      <c r="B190" s="72" t="s">
        <v>5</v>
      </c>
      <c r="C190" s="72" t="s">
        <v>8</v>
      </c>
      <c r="D190" s="73">
        <v>362.13</v>
      </c>
    </row>
    <row r="191" spans="1:4" ht="15" x14ac:dyDescent="0.25">
      <c r="A191" s="72" t="s">
        <v>36</v>
      </c>
      <c r="B191" s="72" t="s">
        <v>5</v>
      </c>
      <c r="C191" s="72" t="s">
        <v>18</v>
      </c>
      <c r="D191" s="73">
        <v>7078.05</v>
      </c>
    </row>
    <row r="192" spans="1:4" ht="15" x14ac:dyDescent="0.25">
      <c r="A192" s="72" t="s">
        <v>36</v>
      </c>
      <c r="B192" s="72" t="s">
        <v>5</v>
      </c>
      <c r="C192" s="72" t="s">
        <v>15</v>
      </c>
      <c r="D192" s="73">
        <v>4513.04</v>
      </c>
    </row>
    <row r="193" spans="1:4" ht="15" x14ac:dyDescent="0.25">
      <c r="A193" s="72" t="s">
        <v>36</v>
      </c>
      <c r="B193" s="72" t="s">
        <v>5</v>
      </c>
      <c r="C193" s="72" t="s">
        <v>91</v>
      </c>
      <c r="D193" s="73">
        <v>288.63</v>
      </c>
    </row>
    <row r="194" spans="1:4" ht="15" x14ac:dyDescent="0.25">
      <c r="A194" s="72" t="s">
        <v>36</v>
      </c>
      <c r="B194" s="72" t="s">
        <v>5</v>
      </c>
      <c r="C194" s="72" t="s">
        <v>20</v>
      </c>
      <c r="D194" s="73">
        <v>8514.7099999999991</v>
      </c>
    </row>
    <row r="195" spans="1:4" ht="15" x14ac:dyDescent="0.25">
      <c r="A195" s="72" t="s">
        <v>36</v>
      </c>
      <c r="B195" s="72" t="s">
        <v>5</v>
      </c>
      <c r="C195" s="72" t="s">
        <v>23</v>
      </c>
      <c r="D195" s="73">
        <v>16</v>
      </c>
    </row>
    <row r="196" spans="1:4" ht="15" x14ac:dyDescent="0.25">
      <c r="A196" s="72" t="s">
        <v>36</v>
      </c>
      <c r="B196" s="72" t="s">
        <v>5</v>
      </c>
      <c r="C196" s="72" t="s">
        <v>9</v>
      </c>
      <c r="D196" s="73">
        <v>3111.14</v>
      </c>
    </row>
    <row r="197" spans="1:4" ht="15" x14ac:dyDescent="0.25">
      <c r="A197" s="72" t="s">
        <v>36</v>
      </c>
      <c r="B197" s="72" t="s">
        <v>5</v>
      </c>
      <c r="C197" s="72" t="s">
        <v>6</v>
      </c>
      <c r="D197" s="73">
        <v>6152.44</v>
      </c>
    </row>
    <row r="198" spans="1:4" ht="15" x14ac:dyDescent="0.25">
      <c r="A198" s="72" t="s">
        <v>36</v>
      </c>
      <c r="B198" s="72" t="s">
        <v>5</v>
      </c>
      <c r="C198" s="72" t="s">
        <v>10</v>
      </c>
      <c r="D198" s="73">
        <v>97.51</v>
      </c>
    </row>
    <row r="199" spans="1:4" ht="15" x14ac:dyDescent="0.25">
      <c r="A199" s="72" t="s">
        <v>36</v>
      </c>
      <c r="B199" s="72" t="s">
        <v>5</v>
      </c>
      <c r="C199" s="72" t="s">
        <v>13</v>
      </c>
      <c r="D199" s="73">
        <v>27968.17</v>
      </c>
    </row>
    <row r="200" spans="1:4" ht="15" x14ac:dyDescent="0.25">
      <c r="A200" s="72" t="s">
        <v>37</v>
      </c>
      <c r="B200" s="72" t="s">
        <v>5</v>
      </c>
      <c r="C200" s="72" t="s">
        <v>15</v>
      </c>
      <c r="D200" s="73">
        <v>2367.7199999999998</v>
      </c>
    </row>
    <row r="201" spans="1:4" ht="15" x14ac:dyDescent="0.25">
      <c r="A201" s="72" t="s">
        <v>37</v>
      </c>
      <c r="B201" s="72" t="s">
        <v>5</v>
      </c>
      <c r="C201" s="72" t="s">
        <v>13</v>
      </c>
      <c r="D201" s="73">
        <v>19315.63</v>
      </c>
    </row>
    <row r="202" spans="1:4" ht="15" x14ac:dyDescent="0.25">
      <c r="A202" s="72" t="s">
        <v>37</v>
      </c>
      <c r="B202" s="72" t="s">
        <v>5</v>
      </c>
      <c r="C202" s="72" t="s">
        <v>19</v>
      </c>
      <c r="D202" s="73">
        <v>52.87</v>
      </c>
    </row>
    <row r="203" spans="1:4" ht="15" x14ac:dyDescent="0.25">
      <c r="A203" s="72" t="s">
        <v>37</v>
      </c>
      <c r="B203" s="72" t="s">
        <v>5</v>
      </c>
      <c r="C203" s="72" t="s">
        <v>91</v>
      </c>
      <c r="D203" s="73">
        <v>219.46</v>
      </c>
    </row>
    <row r="204" spans="1:4" ht="15" x14ac:dyDescent="0.25">
      <c r="A204" s="72" t="s">
        <v>37</v>
      </c>
      <c r="B204" s="72" t="s">
        <v>5</v>
      </c>
      <c r="C204" s="72" t="s">
        <v>8</v>
      </c>
      <c r="D204" s="73">
        <v>317.54000000000002</v>
      </c>
    </row>
    <row r="205" spans="1:4" ht="15" x14ac:dyDescent="0.25">
      <c r="A205" s="72" t="s">
        <v>37</v>
      </c>
      <c r="B205" s="72" t="s">
        <v>5</v>
      </c>
      <c r="C205" s="72" t="s">
        <v>20</v>
      </c>
      <c r="D205" s="73">
        <v>12316.18</v>
      </c>
    </row>
    <row r="206" spans="1:4" ht="15" x14ac:dyDescent="0.25">
      <c r="A206" s="72" t="s">
        <v>37</v>
      </c>
      <c r="B206" s="72" t="s">
        <v>5</v>
      </c>
      <c r="C206" s="72" t="s">
        <v>9</v>
      </c>
      <c r="D206" s="73">
        <v>2268.71</v>
      </c>
    </row>
    <row r="207" spans="1:4" ht="15" x14ac:dyDescent="0.25">
      <c r="A207" s="72" t="s">
        <v>37</v>
      </c>
      <c r="B207" s="72" t="s">
        <v>5</v>
      </c>
      <c r="C207" s="72" t="s">
        <v>10</v>
      </c>
      <c r="D207" s="73">
        <v>66.989999999999995</v>
      </c>
    </row>
    <row r="208" spans="1:4" ht="15" x14ac:dyDescent="0.25">
      <c r="A208" s="72" t="s">
        <v>37</v>
      </c>
      <c r="B208" s="72" t="s">
        <v>5</v>
      </c>
      <c r="C208" s="72" t="s">
        <v>89</v>
      </c>
      <c r="D208" s="73">
        <v>8618</v>
      </c>
    </row>
    <row r="209" spans="1:4" ht="15" x14ac:dyDescent="0.25">
      <c r="A209" s="72" t="s">
        <v>37</v>
      </c>
      <c r="B209" s="72" t="s">
        <v>5</v>
      </c>
      <c r="C209" s="72" t="s">
        <v>6</v>
      </c>
      <c r="D209" s="73">
        <v>5350.91</v>
      </c>
    </row>
    <row r="210" spans="1:4" ht="15" x14ac:dyDescent="0.25">
      <c r="A210" s="72" t="s">
        <v>37</v>
      </c>
      <c r="B210" s="72" t="s">
        <v>5</v>
      </c>
      <c r="C210" s="72" t="s">
        <v>100</v>
      </c>
      <c r="D210" s="73">
        <v>4236.8100000000004</v>
      </c>
    </row>
    <row r="211" spans="1:4" ht="15" x14ac:dyDescent="0.25">
      <c r="A211" s="72" t="s">
        <v>37</v>
      </c>
      <c r="B211" s="72" t="s">
        <v>5</v>
      </c>
      <c r="C211" s="72" t="s">
        <v>104</v>
      </c>
      <c r="D211" s="73">
        <v>30</v>
      </c>
    </row>
    <row r="212" spans="1:4" ht="15" x14ac:dyDescent="0.25">
      <c r="A212" s="72" t="s">
        <v>37</v>
      </c>
      <c r="B212" s="72" t="s">
        <v>5</v>
      </c>
      <c r="C212" s="72" t="s">
        <v>114</v>
      </c>
      <c r="D212" s="73">
        <v>48</v>
      </c>
    </row>
    <row r="213" spans="1:4" ht="15" x14ac:dyDescent="0.25">
      <c r="A213" s="72" t="s">
        <v>37</v>
      </c>
      <c r="B213" s="72" t="s">
        <v>5</v>
      </c>
      <c r="C213" s="72" t="s">
        <v>122</v>
      </c>
      <c r="D213" s="73">
        <v>9932.68</v>
      </c>
    </row>
    <row r="214" spans="1:4" ht="15" x14ac:dyDescent="0.25">
      <c r="A214" s="72" t="s">
        <v>37</v>
      </c>
      <c r="B214" s="72" t="s">
        <v>5</v>
      </c>
      <c r="C214" s="72" t="s">
        <v>92</v>
      </c>
      <c r="D214" s="73">
        <v>44830.32</v>
      </c>
    </row>
    <row r="215" spans="1:4" ht="15" x14ac:dyDescent="0.25">
      <c r="A215" s="72" t="s">
        <v>37</v>
      </c>
      <c r="B215" s="72" t="s">
        <v>5</v>
      </c>
      <c r="C215" s="72" t="s">
        <v>16</v>
      </c>
      <c r="D215" s="73">
        <v>19.350000000000001</v>
      </c>
    </row>
    <row r="216" spans="1:4" ht="15" x14ac:dyDescent="0.25">
      <c r="A216" s="72" t="s">
        <v>38</v>
      </c>
      <c r="B216" s="72" t="s">
        <v>5</v>
      </c>
      <c r="C216" s="72" t="s">
        <v>98</v>
      </c>
      <c r="D216" s="73">
        <v>1954.95</v>
      </c>
    </row>
    <row r="217" spans="1:4" ht="15" x14ac:dyDescent="0.25">
      <c r="A217" s="72" t="s">
        <v>38</v>
      </c>
      <c r="B217" s="72" t="s">
        <v>5</v>
      </c>
      <c r="C217" s="72" t="s">
        <v>15</v>
      </c>
      <c r="D217" s="73">
        <v>60097.49</v>
      </c>
    </row>
    <row r="218" spans="1:4" ht="15" x14ac:dyDescent="0.25">
      <c r="A218" s="72" t="s">
        <v>38</v>
      </c>
      <c r="B218" s="72" t="s">
        <v>5</v>
      </c>
      <c r="C218" s="72" t="s">
        <v>101</v>
      </c>
      <c r="D218" s="73">
        <v>223.8</v>
      </c>
    </row>
    <row r="219" spans="1:4" ht="15" x14ac:dyDescent="0.25">
      <c r="A219" s="72" t="s">
        <v>38</v>
      </c>
      <c r="B219" s="72" t="s">
        <v>5</v>
      </c>
      <c r="C219" s="72" t="s">
        <v>123</v>
      </c>
      <c r="D219" s="73">
        <v>5026.26</v>
      </c>
    </row>
    <row r="220" spans="1:4" ht="15" x14ac:dyDescent="0.25">
      <c r="A220" s="72" t="s">
        <v>38</v>
      </c>
      <c r="B220" s="72" t="s">
        <v>5</v>
      </c>
      <c r="C220" s="72" t="s">
        <v>93</v>
      </c>
      <c r="D220" s="73">
        <v>173.95</v>
      </c>
    </row>
    <row r="221" spans="1:4" ht="15" x14ac:dyDescent="0.25">
      <c r="A221" s="72" t="s">
        <v>38</v>
      </c>
      <c r="B221" s="72" t="s">
        <v>5</v>
      </c>
      <c r="C221" s="72" t="s">
        <v>96</v>
      </c>
      <c r="D221" s="73">
        <v>1927.86</v>
      </c>
    </row>
    <row r="222" spans="1:4" ht="15" x14ac:dyDescent="0.25">
      <c r="A222" s="72" t="s">
        <v>38</v>
      </c>
      <c r="B222" s="72" t="s">
        <v>5</v>
      </c>
      <c r="C222" s="72" t="s">
        <v>92</v>
      </c>
      <c r="D222" s="73">
        <v>186182.61</v>
      </c>
    </row>
    <row r="223" spans="1:4" ht="15" x14ac:dyDescent="0.25">
      <c r="A223" s="72" t="s">
        <v>38</v>
      </c>
      <c r="B223" s="72" t="s">
        <v>5</v>
      </c>
      <c r="C223" s="72" t="s">
        <v>16</v>
      </c>
      <c r="D223" s="73">
        <v>388</v>
      </c>
    </row>
    <row r="224" spans="1:4" ht="15" x14ac:dyDescent="0.25">
      <c r="A224" s="72" t="s">
        <v>38</v>
      </c>
      <c r="B224" s="72" t="s">
        <v>5</v>
      </c>
      <c r="C224" s="72" t="s">
        <v>89</v>
      </c>
      <c r="D224" s="73">
        <v>1578691.57</v>
      </c>
    </row>
    <row r="225" spans="1:4" ht="15" x14ac:dyDescent="0.25">
      <c r="A225" s="72" t="s">
        <v>38</v>
      </c>
      <c r="B225" s="72" t="s">
        <v>5</v>
      </c>
      <c r="C225" s="72" t="s">
        <v>22</v>
      </c>
      <c r="D225" s="73">
        <v>41.19</v>
      </c>
    </row>
    <row r="226" spans="1:4" ht="15" x14ac:dyDescent="0.25">
      <c r="A226" s="72" t="s">
        <v>38</v>
      </c>
      <c r="B226" s="72" t="s">
        <v>5</v>
      </c>
      <c r="C226" s="72" t="s">
        <v>10</v>
      </c>
      <c r="D226" s="73">
        <v>1934.99</v>
      </c>
    </row>
    <row r="227" spans="1:4" ht="15" x14ac:dyDescent="0.25">
      <c r="A227" s="72" t="s">
        <v>38</v>
      </c>
      <c r="B227" s="72" t="s">
        <v>5</v>
      </c>
      <c r="C227" s="72" t="s">
        <v>100</v>
      </c>
      <c r="D227" s="73">
        <v>14029.52</v>
      </c>
    </row>
    <row r="228" spans="1:4" ht="15" x14ac:dyDescent="0.25">
      <c r="A228" s="72" t="s">
        <v>38</v>
      </c>
      <c r="B228" s="72" t="s">
        <v>5</v>
      </c>
      <c r="C228" s="72" t="s">
        <v>18</v>
      </c>
      <c r="D228" s="73">
        <v>24792.51</v>
      </c>
    </row>
    <row r="229" spans="1:4" ht="15" x14ac:dyDescent="0.25">
      <c r="A229" s="72" t="s">
        <v>38</v>
      </c>
      <c r="B229" s="72" t="s">
        <v>5</v>
      </c>
      <c r="C229" s="72" t="s">
        <v>13</v>
      </c>
      <c r="D229" s="73">
        <v>556735.26</v>
      </c>
    </row>
    <row r="230" spans="1:4" ht="15" x14ac:dyDescent="0.25">
      <c r="A230" s="72" t="s">
        <v>38</v>
      </c>
      <c r="B230" s="72" t="s">
        <v>5</v>
      </c>
      <c r="C230" s="72" t="s">
        <v>19</v>
      </c>
      <c r="D230" s="73">
        <v>1014.68</v>
      </c>
    </row>
    <row r="231" spans="1:4" ht="15" x14ac:dyDescent="0.25">
      <c r="A231" s="72" t="s">
        <v>38</v>
      </c>
      <c r="B231" s="72" t="s">
        <v>5</v>
      </c>
      <c r="C231" s="72" t="s">
        <v>91</v>
      </c>
      <c r="D231" s="73">
        <v>4538.63</v>
      </c>
    </row>
    <row r="232" spans="1:4" ht="15" x14ac:dyDescent="0.25">
      <c r="A232" s="72" t="s">
        <v>38</v>
      </c>
      <c r="B232" s="72" t="s">
        <v>5</v>
      </c>
      <c r="C232" s="72" t="s">
        <v>8</v>
      </c>
      <c r="D232" s="73">
        <v>10987.31</v>
      </c>
    </row>
    <row r="233" spans="1:4" ht="15" x14ac:dyDescent="0.25">
      <c r="A233" s="72" t="s">
        <v>38</v>
      </c>
      <c r="B233" s="72" t="s">
        <v>5</v>
      </c>
      <c r="C233" s="72" t="s">
        <v>20</v>
      </c>
      <c r="D233" s="73">
        <v>75573.210000000006</v>
      </c>
    </row>
    <row r="234" spans="1:4" ht="15" x14ac:dyDescent="0.25">
      <c r="A234" s="72" t="s">
        <v>38</v>
      </c>
      <c r="B234" s="72" t="s">
        <v>5</v>
      </c>
      <c r="C234" s="72" t="s">
        <v>9</v>
      </c>
      <c r="D234" s="73">
        <v>48810.62</v>
      </c>
    </row>
    <row r="235" spans="1:4" ht="15" x14ac:dyDescent="0.25">
      <c r="A235" s="72" t="s">
        <v>38</v>
      </c>
      <c r="B235" s="72" t="s">
        <v>5</v>
      </c>
      <c r="C235" s="72" t="s">
        <v>6</v>
      </c>
      <c r="D235" s="73">
        <v>106564.2</v>
      </c>
    </row>
    <row r="236" spans="1:4" ht="15" x14ac:dyDescent="0.25">
      <c r="A236" s="72" t="s">
        <v>39</v>
      </c>
      <c r="B236" s="72" t="s">
        <v>5</v>
      </c>
      <c r="C236" s="72" t="s">
        <v>8</v>
      </c>
      <c r="D236" s="73">
        <v>5484.98</v>
      </c>
    </row>
    <row r="237" spans="1:4" ht="15" x14ac:dyDescent="0.25">
      <c r="A237" s="72" t="s">
        <v>39</v>
      </c>
      <c r="B237" s="72" t="s">
        <v>5</v>
      </c>
      <c r="C237" s="72" t="s">
        <v>100</v>
      </c>
      <c r="D237" s="73">
        <v>3230.98</v>
      </c>
    </row>
    <row r="238" spans="1:4" ht="15" x14ac:dyDescent="0.25">
      <c r="A238" s="72" t="s">
        <v>39</v>
      </c>
      <c r="B238" s="72" t="s">
        <v>5</v>
      </c>
      <c r="C238" s="72" t="s">
        <v>98</v>
      </c>
      <c r="D238" s="73">
        <v>12.05</v>
      </c>
    </row>
    <row r="239" spans="1:4" ht="15" x14ac:dyDescent="0.25">
      <c r="A239" s="72" t="s">
        <v>39</v>
      </c>
      <c r="B239" s="72" t="s">
        <v>5</v>
      </c>
      <c r="C239" s="72" t="s">
        <v>92</v>
      </c>
      <c r="D239" s="73">
        <v>191436.39</v>
      </c>
    </row>
    <row r="240" spans="1:4" ht="15" x14ac:dyDescent="0.25">
      <c r="A240" s="72" t="s">
        <v>39</v>
      </c>
      <c r="B240" s="72" t="s">
        <v>5</v>
      </c>
      <c r="C240" s="72" t="s">
        <v>16</v>
      </c>
      <c r="D240" s="73">
        <v>205.03</v>
      </c>
    </row>
    <row r="241" spans="1:4" ht="15" x14ac:dyDescent="0.25">
      <c r="A241" s="72" t="s">
        <v>39</v>
      </c>
      <c r="B241" s="72" t="s">
        <v>5</v>
      </c>
      <c r="C241" s="72" t="s">
        <v>15</v>
      </c>
      <c r="D241" s="73">
        <v>32783.9</v>
      </c>
    </row>
    <row r="242" spans="1:4" ht="15" x14ac:dyDescent="0.25">
      <c r="A242" s="72" t="s">
        <v>39</v>
      </c>
      <c r="B242" s="72" t="s">
        <v>5</v>
      </c>
      <c r="C242" s="72" t="s">
        <v>10</v>
      </c>
      <c r="D242" s="73">
        <v>976.96</v>
      </c>
    </row>
    <row r="243" spans="1:4" ht="15" x14ac:dyDescent="0.25">
      <c r="A243" s="72" t="s">
        <v>39</v>
      </c>
      <c r="B243" s="72" t="s">
        <v>5</v>
      </c>
      <c r="C243" s="72" t="s">
        <v>89</v>
      </c>
      <c r="D243" s="73">
        <v>45052.45</v>
      </c>
    </row>
    <row r="244" spans="1:4" ht="15" x14ac:dyDescent="0.25">
      <c r="A244" s="72" t="s">
        <v>39</v>
      </c>
      <c r="B244" s="72" t="s">
        <v>5</v>
      </c>
      <c r="C244" s="72" t="s">
        <v>6</v>
      </c>
      <c r="D244" s="73">
        <v>51598.66</v>
      </c>
    </row>
    <row r="245" spans="1:4" ht="15" x14ac:dyDescent="0.25">
      <c r="A245" s="72" t="s">
        <v>39</v>
      </c>
      <c r="B245" s="72" t="s">
        <v>5</v>
      </c>
      <c r="C245" s="72" t="s">
        <v>20</v>
      </c>
      <c r="D245" s="73">
        <v>24497.14</v>
      </c>
    </row>
    <row r="246" spans="1:4" ht="15" x14ac:dyDescent="0.25">
      <c r="A246" s="72" t="s">
        <v>39</v>
      </c>
      <c r="B246" s="72" t="s">
        <v>5</v>
      </c>
      <c r="C246" s="72" t="s">
        <v>91</v>
      </c>
      <c r="D246" s="73">
        <v>2435.06</v>
      </c>
    </row>
    <row r="247" spans="1:4" ht="15" x14ac:dyDescent="0.25">
      <c r="A247" s="72" t="s">
        <v>39</v>
      </c>
      <c r="B247" s="72" t="s">
        <v>5</v>
      </c>
      <c r="C247" s="72" t="s">
        <v>19</v>
      </c>
      <c r="D247" s="73">
        <v>581.5</v>
      </c>
    </row>
    <row r="248" spans="1:4" ht="15" x14ac:dyDescent="0.25">
      <c r="A248" s="72" t="s">
        <v>39</v>
      </c>
      <c r="B248" s="72" t="s">
        <v>5</v>
      </c>
      <c r="C248" s="72" t="s">
        <v>22</v>
      </c>
      <c r="D248" s="73">
        <v>42.25</v>
      </c>
    </row>
    <row r="249" spans="1:4" ht="15" x14ac:dyDescent="0.25">
      <c r="A249" s="72" t="s">
        <v>39</v>
      </c>
      <c r="B249" s="72" t="s">
        <v>5</v>
      </c>
      <c r="C249" s="72" t="s">
        <v>18</v>
      </c>
      <c r="D249" s="73">
        <v>5402.46</v>
      </c>
    </row>
    <row r="250" spans="1:4" ht="15" x14ac:dyDescent="0.25">
      <c r="A250" s="72" t="s">
        <v>39</v>
      </c>
      <c r="B250" s="72" t="s">
        <v>5</v>
      </c>
      <c r="C250" s="72" t="s">
        <v>13</v>
      </c>
      <c r="D250" s="73">
        <v>280762.07</v>
      </c>
    </row>
    <row r="251" spans="1:4" ht="15" x14ac:dyDescent="0.25">
      <c r="A251" s="72" t="s">
        <v>39</v>
      </c>
      <c r="B251" s="72" t="s">
        <v>5</v>
      </c>
      <c r="C251" s="72" t="s">
        <v>9</v>
      </c>
      <c r="D251" s="73">
        <v>22841.53</v>
      </c>
    </row>
    <row r="252" spans="1:4" ht="15" x14ac:dyDescent="0.25">
      <c r="A252" s="72" t="s">
        <v>40</v>
      </c>
      <c r="B252" s="72" t="s">
        <v>5</v>
      </c>
      <c r="C252" s="72" t="s">
        <v>10</v>
      </c>
      <c r="D252" s="73">
        <v>1.85</v>
      </c>
    </row>
    <row r="253" spans="1:4" ht="15" x14ac:dyDescent="0.25">
      <c r="A253" s="72" t="s">
        <v>40</v>
      </c>
      <c r="B253" s="72" t="s">
        <v>5</v>
      </c>
      <c r="C253" s="72" t="s">
        <v>6</v>
      </c>
      <c r="D253" s="73">
        <v>550.80999999999995</v>
      </c>
    </row>
    <row r="254" spans="1:4" ht="15" x14ac:dyDescent="0.25">
      <c r="A254" s="72" t="s">
        <v>40</v>
      </c>
      <c r="B254" s="72" t="s">
        <v>5</v>
      </c>
      <c r="C254" s="72" t="s">
        <v>89</v>
      </c>
      <c r="D254" s="73">
        <v>1220</v>
      </c>
    </row>
    <row r="255" spans="1:4" ht="15" x14ac:dyDescent="0.25">
      <c r="A255" s="72" t="s">
        <v>40</v>
      </c>
      <c r="B255" s="72" t="s">
        <v>5</v>
      </c>
      <c r="C255" s="72" t="s">
        <v>100</v>
      </c>
      <c r="D255" s="73">
        <v>5143.55</v>
      </c>
    </row>
    <row r="256" spans="1:4" ht="15" x14ac:dyDescent="0.25">
      <c r="A256" s="72" t="s">
        <v>40</v>
      </c>
      <c r="B256" s="72" t="s">
        <v>5</v>
      </c>
      <c r="C256" s="72" t="s">
        <v>96</v>
      </c>
      <c r="D256" s="73">
        <v>546.28</v>
      </c>
    </row>
    <row r="257" spans="1:4" ht="15" x14ac:dyDescent="0.25">
      <c r="A257" s="72" t="s">
        <v>40</v>
      </c>
      <c r="B257" s="72" t="s">
        <v>5</v>
      </c>
      <c r="C257" s="72" t="s">
        <v>92</v>
      </c>
      <c r="D257" s="73">
        <v>2664.73</v>
      </c>
    </row>
    <row r="258" spans="1:4" ht="15" x14ac:dyDescent="0.25">
      <c r="A258" s="72" t="s">
        <v>40</v>
      </c>
      <c r="B258" s="72" t="s">
        <v>5</v>
      </c>
      <c r="C258" s="72" t="s">
        <v>16</v>
      </c>
      <c r="D258" s="73">
        <v>0.84</v>
      </c>
    </row>
    <row r="259" spans="1:4" ht="15" x14ac:dyDescent="0.25">
      <c r="A259" s="72" t="s">
        <v>40</v>
      </c>
      <c r="B259" s="72" t="s">
        <v>5</v>
      </c>
      <c r="C259" s="72" t="s">
        <v>13</v>
      </c>
      <c r="D259" s="73">
        <v>586.88</v>
      </c>
    </row>
    <row r="260" spans="1:4" ht="15" x14ac:dyDescent="0.25">
      <c r="A260" s="72" t="s">
        <v>40</v>
      </c>
      <c r="B260" s="72" t="s">
        <v>5</v>
      </c>
      <c r="C260" s="72" t="s">
        <v>9</v>
      </c>
      <c r="D260" s="73">
        <v>206.34</v>
      </c>
    </row>
    <row r="261" spans="1:4" ht="15" x14ac:dyDescent="0.25">
      <c r="A261" s="72" t="s">
        <v>40</v>
      </c>
      <c r="B261" s="72" t="s">
        <v>5</v>
      </c>
      <c r="C261" s="72" t="s">
        <v>20</v>
      </c>
      <c r="D261" s="73">
        <v>2651.93</v>
      </c>
    </row>
    <row r="262" spans="1:4" ht="15" x14ac:dyDescent="0.25">
      <c r="A262" s="72" t="s">
        <v>40</v>
      </c>
      <c r="B262" s="72" t="s">
        <v>5</v>
      </c>
      <c r="C262" s="72" t="s">
        <v>8</v>
      </c>
      <c r="D262" s="73">
        <v>11.72</v>
      </c>
    </row>
    <row r="263" spans="1:4" ht="15" x14ac:dyDescent="0.25">
      <c r="A263" s="72" t="s">
        <v>40</v>
      </c>
      <c r="B263" s="72" t="s">
        <v>5</v>
      </c>
      <c r="C263" s="72" t="s">
        <v>91</v>
      </c>
      <c r="D263" s="73">
        <v>22.72</v>
      </c>
    </row>
    <row r="264" spans="1:4" ht="15" x14ac:dyDescent="0.25">
      <c r="A264" s="72" t="s">
        <v>40</v>
      </c>
      <c r="B264" s="72" t="s">
        <v>5</v>
      </c>
      <c r="C264" s="72" t="s">
        <v>22</v>
      </c>
      <c r="D264" s="73">
        <v>0.65</v>
      </c>
    </row>
    <row r="265" spans="1:4" ht="15" x14ac:dyDescent="0.25">
      <c r="A265" s="72" t="s">
        <v>40</v>
      </c>
      <c r="B265" s="72" t="s">
        <v>5</v>
      </c>
      <c r="C265" s="72" t="s">
        <v>15</v>
      </c>
      <c r="D265" s="73">
        <v>294.54000000000002</v>
      </c>
    </row>
    <row r="266" spans="1:4" ht="15" x14ac:dyDescent="0.25">
      <c r="A266" s="72" t="s">
        <v>41</v>
      </c>
      <c r="B266" s="72" t="s">
        <v>5</v>
      </c>
      <c r="C266" s="72" t="s">
        <v>91</v>
      </c>
      <c r="D266" s="73">
        <v>1370.6</v>
      </c>
    </row>
    <row r="267" spans="1:4" ht="15" x14ac:dyDescent="0.25">
      <c r="A267" s="72" t="s">
        <v>41</v>
      </c>
      <c r="B267" s="72" t="s">
        <v>5</v>
      </c>
      <c r="C267" s="72" t="s">
        <v>89</v>
      </c>
      <c r="D267" s="73">
        <v>19547.599999999999</v>
      </c>
    </row>
    <row r="268" spans="1:4" ht="15" x14ac:dyDescent="0.25">
      <c r="A268" s="72" t="s">
        <v>41</v>
      </c>
      <c r="B268" s="72" t="s">
        <v>5</v>
      </c>
      <c r="C268" s="72" t="s">
        <v>92</v>
      </c>
      <c r="D268" s="73">
        <v>105150.9</v>
      </c>
    </row>
    <row r="269" spans="1:4" ht="15" x14ac:dyDescent="0.25">
      <c r="A269" s="72" t="s">
        <v>41</v>
      </c>
      <c r="B269" s="72" t="s">
        <v>5</v>
      </c>
      <c r="C269" s="72" t="s">
        <v>16</v>
      </c>
      <c r="D269" s="73">
        <v>121.53</v>
      </c>
    </row>
    <row r="270" spans="1:4" ht="15" x14ac:dyDescent="0.25">
      <c r="A270" s="72" t="s">
        <v>41</v>
      </c>
      <c r="B270" s="72" t="s">
        <v>5</v>
      </c>
      <c r="C270" s="72" t="s">
        <v>15</v>
      </c>
      <c r="D270" s="73">
        <v>18542.21</v>
      </c>
    </row>
    <row r="271" spans="1:4" ht="15" x14ac:dyDescent="0.25">
      <c r="A271" s="72" t="s">
        <v>41</v>
      </c>
      <c r="B271" s="72" t="s">
        <v>5</v>
      </c>
      <c r="C271" s="72" t="s">
        <v>10</v>
      </c>
      <c r="D271" s="73">
        <v>640.01</v>
      </c>
    </row>
    <row r="272" spans="1:4" ht="15" x14ac:dyDescent="0.25">
      <c r="A272" s="72" t="s">
        <v>41</v>
      </c>
      <c r="B272" s="72" t="s">
        <v>5</v>
      </c>
      <c r="C272" s="72" t="s">
        <v>6</v>
      </c>
      <c r="D272" s="73">
        <v>32594.29</v>
      </c>
    </row>
    <row r="273" spans="1:4" ht="15" x14ac:dyDescent="0.25">
      <c r="A273" s="72" t="s">
        <v>41</v>
      </c>
      <c r="B273" s="72" t="s">
        <v>5</v>
      </c>
      <c r="C273" s="72" t="s">
        <v>9</v>
      </c>
      <c r="D273" s="73">
        <v>14481.77</v>
      </c>
    </row>
    <row r="274" spans="1:4" ht="15" x14ac:dyDescent="0.25">
      <c r="A274" s="72" t="s">
        <v>41</v>
      </c>
      <c r="B274" s="72" t="s">
        <v>5</v>
      </c>
      <c r="C274" s="72" t="s">
        <v>8</v>
      </c>
      <c r="D274" s="73">
        <v>3643.91</v>
      </c>
    </row>
    <row r="275" spans="1:4" ht="15" x14ac:dyDescent="0.25">
      <c r="A275" s="72" t="s">
        <v>41</v>
      </c>
      <c r="B275" s="72" t="s">
        <v>5</v>
      </c>
      <c r="C275" s="72" t="s">
        <v>19</v>
      </c>
      <c r="D275" s="73">
        <v>524.48</v>
      </c>
    </row>
    <row r="276" spans="1:4" ht="15" x14ac:dyDescent="0.25">
      <c r="A276" s="72" t="s">
        <v>41</v>
      </c>
      <c r="B276" s="72" t="s">
        <v>5</v>
      </c>
      <c r="C276" s="72" t="s">
        <v>22</v>
      </c>
      <c r="D276" s="73">
        <v>996.52</v>
      </c>
    </row>
    <row r="277" spans="1:4" ht="15" x14ac:dyDescent="0.25">
      <c r="A277" s="72" t="s">
        <v>41</v>
      </c>
      <c r="B277" s="72" t="s">
        <v>5</v>
      </c>
      <c r="C277" s="72" t="s">
        <v>18</v>
      </c>
      <c r="D277" s="73">
        <v>21.3</v>
      </c>
    </row>
    <row r="278" spans="1:4" ht="15" x14ac:dyDescent="0.25">
      <c r="A278" s="72" t="s">
        <v>41</v>
      </c>
      <c r="B278" s="72" t="s">
        <v>5</v>
      </c>
      <c r="C278" s="72" t="s">
        <v>13</v>
      </c>
      <c r="D278" s="73">
        <v>183751.64</v>
      </c>
    </row>
    <row r="279" spans="1:4" ht="15" x14ac:dyDescent="0.25">
      <c r="A279" s="72" t="s">
        <v>41</v>
      </c>
      <c r="B279" s="72" t="s">
        <v>5</v>
      </c>
      <c r="C279" s="72" t="s">
        <v>20</v>
      </c>
      <c r="D279" s="73">
        <v>8068.38</v>
      </c>
    </row>
    <row r="280" spans="1:4" ht="15" x14ac:dyDescent="0.25">
      <c r="A280" s="72" t="s">
        <v>42</v>
      </c>
      <c r="B280" s="72" t="s">
        <v>29</v>
      </c>
      <c r="C280" s="72" t="s">
        <v>9</v>
      </c>
      <c r="D280" s="73">
        <v>47.56</v>
      </c>
    </row>
    <row r="281" spans="1:4" ht="15" x14ac:dyDescent="0.25">
      <c r="A281" s="72" t="s">
        <v>42</v>
      </c>
      <c r="B281" s="72" t="s">
        <v>29</v>
      </c>
      <c r="C281" s="72" t="s">
        <v>20</v>
      </c>
      <c r="D281" s="73">
        <v>772.95</v>
      </c>
    </row>
    <row r="282" spans="1:4" ht="15" x14ac:dyDescent="0.25">
      <c r="A282" s="72" t="s">
        <v>42</v>
      </c>
      <c r="B282" s="72" t="s">
        <v>29</v>
      </c>
      <c r="C282" s="72" t="s">
        <v>92</v>
      </c>
      <c r="D282" s="73">
        <v>548.62</v>
      </c>
    </row>
    <row r="283" spans="1:4" ht="15" x14ac:dyDescent="0.25">
      <c r="A283" s="72" t="s">
        <v>42</v>
      </c>
      <c r="B283" s="72" t="s">
        <v>29</v>
      </c>
      <c r="C283" s="72" t="s">
        <v>15</v>
      </c>
      <c r="D283" s="73">
        <v>51.39</v>
      </c>
    </row>
    <row r="284" spans="1:4" ht="15" x14ac:dyDescent="0.25">
      <c r="A284" s="72" t="s">
        <v>42</v>
      </c>
      <c r="B284" s="72" t="s">
        <v>29</v>
      </c>
      <c r="C284" s="72" t="s">
        <v>91</v>
      </c>
      <c r="D284" s="73">
        <v>5.4</v>
      </c>
    </row>
    <row r="285" spans="1:4" ht="15" x14ac:dyDescent="0.25">
      <c r="A285" s="72" t="s">
        <v>42</v>
      </c>
      <c r="B285" s="72" t="s">
        <v>5</v>
      </c>
      <c r="C285" s="72" t="s">
        <v>89</v>
      </c>
      <c r="D285" s="73">
        <v>1646.25</v>
      </c>
    </row>
    <row r="286" spans="1:4" ht="15" x14ac:dyDescent="0.25">
      <c r="A286" s="72" t="s">
        <v>42</v>
      </c>
      <c r="B286" s="72" t="s">
        <v>5</v>
      </c>
      <c r="C286" s="72" t="s">
        <v>92</v>
      </c>
      <c r="D286" s="73">
        <v>5988.58</v>
      </c>
    </row>
    <row r="287" spans="1:4" ht="15" x14ac:dyDescent="0.25">
      <c r="A287" s="72" t="s">
        <v>42</v>
      </c>
      <c r="B287" s="72" t="s">
        <v>29</v>
      </c>
      <c r="C287" s="72" t="s">
        <v>6</v>
      </c>
      <c r="D287" s="73">
        <v>131.22</v>
      </c>
    </row>
    <row r="288" spans="1:4" ht="15" x14ac:dyDescent="0.25">
      <c r="A288" s="72" t="s">
        <v>43</v>
      </c>
      <c r="B288" s="72" t="s">
        <v>5</v>
      </c>
      <c r="C288" s="72" t="s">
        <v>16</v>
      </c>
      <c r="D288" s="73">
        <v>7.43</v>
      </c>
    </row>
    <row r="289" spans="1:4" ht="15" x14ac:dyDescent="0.25">
      <c r="A289" s="72" t="s">
        <v>43</v>
      </c>
      <c r="B289" s="72" t="s">
        <v>5</v>
      </c>
      <c r="C289" s="72" t="s">
        <v>92</v>
      </c>
      <c r="D289" s="73">
        <v>7305.31</v>
      </c>
    </row>
    <row r="290" spans="1:4" ht="15" x14ac:dyDescent="0.25">
      <c r="A290" s="72" t="s">
        <v>43</v>
      </c>
      <c r="B290" s="72" t="s">
        <v>5</v>
      </c>
      <c r="C290" s="72" t="s">
        <v>15</v>
      </c>
      <c r="D290" s="73">
        <v>907.19</v>
      </c>
    </row>
    <row r="291" spans="1:4" ht="15" x14ac:dyDescent="0.25">
      <c r="A291" s="72" t="s">
        <v>43</v>
      </c>
      <c r="B291" s="72" t="s">
        <v>5</v>
      </c>
      <c r="C291" s="72" t="s">
        <v>10</v>
      </c>
      <c r="D291" s="73">
        <v>33.74</v>
      </c>
    </row>
    <row r="292" spans="1:4" ht="15" x14ac:dyDescent="0.25">
      <c r="A292" s="72" t="s">
        <v>43</v>
      </c>
      <c r="B292" s="72" t="s">
        <v>5</v>
      </c>
      <c r="C292" s="72" t="s">
        <v>6</v>
      </c>
      <c r="D292" s="73">
        <v>1623.89</v>
      </c>
    </row>
    <row r="293" spans="1:4" ht="15" x14ac:dyDescent="0.25">
      <c r="A293" s="72" t="s">
        <v>43</v>
      </c>
      <c r="B293" s="72" t="s">
        <v>5</v>
      </c>
      <c r="C293" s="72" t="s">
        <v>8</v>
      </c>
      <c r="D293" s="73">
        <v>187.92</v>
      </c>
    </row>
    <row r="294" spans="1:4" ht="15" x14ac:dyDescent="0.25">
      <c r="A294" s="72" t="s">
        <v>43</v>
      </c>
      <c r="B294" s="72" t="s">
        <v>5</v>
      </c>
      <c r="C294" s="72" t="s">
        <v>91</v>
      </c>
      <c r="D294" s="73">
        <v>66.72</v>
      </c>
    </row>
    <row r="295" spans="1:4" ht="15" x14ac:dyDescent="0.25">
      <c r="A295" s="72" t="s">
        <v>43</v>
      </c>
      <c r="B295" s="72" t="s">
        <v>5</v>
      </c>
      <c r="C295" s="72" t="s">
        <v>19</v>
      </c>
      <c r="D295" s="73">
        <v>1.41</v>
      </c>
    </row>
    <row r="296" spans="1:4" ht="15" x14ac:dyDescent="0.25">
      <c r="A296" s="72" t="s">
        <v>43</v>
      </c>
      <c r="B296" s="72" t="s">
        <v>5</v>
      </c>
      <c r="C296" s="72" t="s">
        <v>13</v>
      </c>
      <c r="D296" s="73">
        <v>9631.36</v>
      </c>
    </row>
    <row r="297" spans="1:4" ht="15" x14ac:dyDescent="0.25">
      <c r="A297" s="72" t="s">
        <v>43</v>
      </c>
      <c r="B297" s="72" t="s">
        <v>5</v>
      </c>
      <c r="C297" s="72" t="s">
        <v>9</v>
      </c>
      <c r="D297" s="73">
        <v>731.1</v>
      </c>
    </row>
    <row r="298" spans="1:4" ht="15" x14ac:dyDescent="0.25">
      <c r="A298" s="72" t="s">
        <v>43</v>
      </c>
      <c r="B298" s="72" t="s">
        <v>5</v>
      </c>
      <c r="C298" s="72" t="s">
        <v>119</v>
      </c>
      <c r="D298" s="73">
        <v>3919.8</v>
      </c>
    </row>
    <row r="299" spans="1:4" ht="15" x14ac:dyDescent="0.25">
      <c r="A299" s="72" t="s">
        <v>44</v>
      </c>
      <c r="B299" s="72" t="s">
        <v>45</v>
      </c>
      <c r="C299" s="72" t="s">
        <v>90</v>
      </c>
      <c r="D299" s="73">
        <v>4272.4799999999996</v>
      </c>
    </row>
    <row r="300" spans="1:4" ht="15" x14ac:dyDescent="0.25">
      <c r="A300" s="72" t="s">
        <v>44</v>
      </c>
      <c r="B300" s="72" t="s">
        <v>45</v>
      </c>
      <c r="C300" s="72" t="s">
        <v>16</v>
      </c>
      <c r="D300" s="73">
        <v>260.18</v>
      </c>
    </row>
    <row r="301" spans="1:4" ht="15" x14ac:dyDescent="0.25">
      <c r="A301" s="72" t="s">
        <v>44</v>
      </c>
      <c r="B301" s="72" t="s">
        <v>45</v>
      </c>
      <c r="C301" s="72" t="s">
        <v>25</v>
      </c>
      <c r="D301" s="73">
        <v>836</v>
      </c>
    </row>
    <row r="302" spans="1:4" ht="15" x14ac:dyDescent="0.25">
      <c r="A302" s="72" t="s">
        <v>44</v>
      </c>
      <c r="B302" s="72" t="s">
        <v>45</v>
      </c>
      <c r="C302" s="72" t="s">
        <v>32</v>
      </c>
      <c r="D302" s="73">
        <v>3967</v>
      </c>
    </row>
    <row r="303" spans="1:4" ht="15" x14ac:dyDescent="0.25">
      <c r="A303" s="72" t="s">
        <v>44</v>
      </c>
      <c r="B303" s="72" t="s">
        <v>45</v>
      </c>
      <c r="C303" s="72" t="s">
        <v>95</v>
      </c>
      <c r="D303" s="73">
        <v>68.86</v>
      </c>
    </row>
    <row r="304" spans="1:4" ht="15" x14ac:dyDescent="0.25">
      <c r="A304" s="72" t="s">
        <v>44</v>
      </c>
      <c r="B304" s="72" t="s">
        <v>45</v>
      </c>
      <c r="C304" s="72" t="s">
        <v>96</v>
      </c>
      <c r="D304" s="73">
        <v>178.46</v>
      </c>
    </row>
    <row r="305" spans="1:4" ht="15" x14ac:dyDescent="0.25">
      <c r="A305" s="72" t="s">
        <v>44</v>
      </c>
      <c r="B305" s="72" t="s">
        <v>45</v>
      </c>
      <c r="C305" s="72" t="s">
        <v>98</v>
      </c>
      <c r="D305" s="73">
        <v>435.73</v>
      </c>
    </row>
    <row r="306" spans="1:4" ht="15" x14ac:dyDescent="0.25">
      <c r="A306" s="72" t="s">
        <v>44</v>
      </c>
      <c r="B306" s="72" t="s">
        <v>45</v>
      </c>
      <c r="C306" s="72" t="s">
        <v>101</v>
      </c>
      <c r="D306" s="73">
        <v>737.89</v>
      </c>
    </row>
    <row r="307" spans="1:4" ht="15" x14ac:dyDescent="0.25">
      <c r="A307" s="72" t="s">
        <v>44</v>
      </c>
      <c r="B307" s="72" t="s">
        <v>45</v>
      </c>
      <c r="C307" s="72" t="s">
        <v>124</v>
      </c>
      <c r="D307" s="73">
        <v>12833.97</v>
      </c>
    </row>
    <row r="308" spans="1:4" ht="15" x14ac:dyDescent="0.25">
      <c r="A308" s="72" t="s">
        <v>44</v>
      </c>
      <c r="B308" s="72" t="s">
        <v>45</v>
      </c>
      <c r="C308" s="72" t="s">
        <v>15</v>
      </c>
      <c r="D308" s="73">
        <v>38869.360000000001</v>
      </c>
    </row>
    <row r="309" spans="1:4" ht="15" x14ac:dyDescent="0.25">
      <c r="A309" s="72" t="s">
        <v>44</v>
      </c>
      <c r="B309" s="72" t="s">
        <v>45</v>
      </c>
      <c r="C309" s="72" t="s">
        <v>106</v>
      </c>
      <c r="D309" s="73">
        <v>6956.7</v>
      </c>
    </row>
    <row r="310" spans="1:4" ht="15" x14ac:dyDescent="0.25">
      <c r="A310" s="72" t="s">
        <v>44</v>
      </c>
      <c r="B310" s="72" t="s">
        <v>45</v>
      </c>
      <c r="C310" s="72" t="s">
        <v>18</v>
      </c>
      <c r="D310" s="73">
        <v>12091.9</v>
      </c>
    </row>
    <row r="311" spans="1:4" ht="15" x14ac:dyDescent="0.25">
      <c r="A311" s="72" t="s">
        <v>44</v>
      </c>
      <c r="B311" s="72" t="s">
        <v>45</v>
      </c>
      <c r="C311" s="72" t="s">
        <v>24</v>
      </c>
      <c r="D311" s="73">
        <v>243</v>
      </c>
    </row>
    <row r="312" spans="1:4" ht="15" x14ac:dyDescent="0.25">
      <c r="A312" s="72" t="s">
        <v>44</v>
      </c>
      <c r="B312" s="72" t="s">
        <v>45</v>
      </c>
      <c r="C312" s="72" t="s">
        <v>13</v>
      </c>
      <c r="D312" s="73">
        <v>227207.67999999999</v>
      </c>
    </row>
    <row r="313" spans="1:4" ht="15" x14ac:dyDescent="0.25">
      <c r="A313" s="72" t="s">
        <v>44</v>
      </c>
      <c r="B313" s="72" t="s">
        <v>45</v>
      </c>
      <c r="C313" s="72" t="s">
        <v>19</v>
      </c>
      <c r="D313" s="73">
        <v>1107.22</v>
      </c>
    </row>
    <row r="314" spans="1:4" ht="15" x14ac:dyDescent="0.25">
      <c r="A314" s="72" t="s">
        <v>44</v>
      </c>
      <c r="B314" s="72" t="s">
        <v>45</v>
      </c>
      <c r="C314" s="72" t="s">
        <v>91</v>
      </c>
      <c r="D314" s="73">
        <v>2204.84</v>
      </c>
    </row>
    <row r="315" spans="1:4" ht="15" x14ac:dyDescent="0.25">
      <c r="A315" s="72" t="s">
        <v>44</v>
      </c>
      <c r="B315" s="72" t="s">
        <v>45</v>
      </c>
      <c r="C315" s="72" t="s">
        <v>8</v>
      </c>
      <c r="D315" s="73">
        <v>3552.13</v>
      </c>
    </row>
    <row r="316" spans="1:4" ht="15" x14ac:dyDescent="0.25">
      <c r="A316" s="72" t="s">
        <v>44</v>
      </c>
      <c r="B316" s="72" t="s">
        <v>45</v>
      </c>
      <c r="C316" s="72" t="s">
        <v>20</v>
      </c>
      <c r="D316" s="73">
        <v>942.8</v>
      </c>
    </row>
    <row r="317" spans="1:4" ht="15" x14ac:dyDescent="0.25">
      <c r="A317" s="72" t="s">
        <v>44</v>
      </c>
      <c r="B317" s="72" t="s">
        <v>45</v>
      </c>
      <c r="C317" s="72" t="s">
        <v>9</v>
      </c>
      <c r="D317" s="73">
        <v>17916.63</v>
      </c>
    </row>
    <row r="318" spans="1:4" ht="15" x14ac:dyDescent="0.25">
      <c r="A318" s="72" t="s">
        <v>44</v>
      </c>
      <c r="B318" s="72" t="s">
        <v>45</v>
      </c>
      <c r="C318" s="72" t="s">
        <v>6</v>
      </c>
      <c r="D318" s="73">
        <v>37351.4</v>
      </c>
    </row>
    <row r="319" spans="1:4" ht="15" x14ac:dyDescent="0.25">
      <c r="A319" s="72" t="s">
        <v>44</v>
      </c>
      <c r="B319" s="72" t="s">
        <v>45</v>
      </c>
      <c r="C319" s="72" t="s">
        <v>10</v>
      </c>
      <c r="D319" s="73">
        <v>789.66</v>
      </c>
    </row>
    <row r="320" spans="1:4" ht="15" x14ac:dyDescent="0.25">
      <c r="A320" s="72" t="s">
        <v>44</v>
      </c>
      <c r="B320" s="72" t="s">
        <v>5</v>
      </c>
      <c r="C320" s="72" t="s">
        <v>106</v>
      </c>
      <c r="D320" s="73">
        <v>68.97</v>
      </c>
    </row>
    <row r="321" spans="1:4" ht="15" x14ac:dyDescent="0.25">
      <c r="A321" s="72" t="s">
        <v>125</v>
      </c>
      <c r="B321" s="72" t="s">
        <v>5</v>
      </c>
      <c r="C321" s="72" t="s">
        <v>106</v>
      </c>
      <c r="D321" s="73">
        <v>2435.64</v>
      </c>
    </row>
    <row r="322" spans="1:4" ht="15" x14ac:dyDescent="0.25">
      <c r="A322" s="72" t="s">
        <v>47</v>
      </c>
      <c r="B322" s="72" t="s">
        <v>5</v>
      </c>
      <c r="C322" s="72" t="s">
        <v>13</v>
      </c>
      <c r="D322" s="73">
        <v>27921.85</v>
      </c>
    </row>
    <row r="323" spans="1:4" ht="15" x14ac:dyDescent="0.25">
      <c r="A323" s="72" t="s">
        <v>47</v>
      </c>
      <c r="B323" s="72" t="s">
        <v>5</v>
      </c>
      <c r="C323" s="72" t="s">
        <v>9</v>
      </c>
      <c r="D323" s="73">
        <v>2617.71</v>
      </c>
    </row>
    <row r="324" spans="1:4" ht="15" x14ac:dyDescent="0.25">
      <c r="A324" s="72" t="s">
        <v>47</v>
      </c>
      <c r="B324" s="72" t="s">
        <v>5</v>
      </c>
      <c r="C324" s="72" t="s">
        <v>92</v>
      </c>
      <c r="D324" s="73">
        <v>183674.16</v>
      </c>
    </row>
    <row r="325" spans="1:4" ht="15" x14ac:dyDescent="0.25">
      <c r="A325" s="72" t="s">
        <v>47</v>
      </c>
      <c r="B325" s="72" t="s">
        <v>5</v>
      </c>
      <c r="C325" s="72" t="s">
        <v>16</v>
      </c>
      <c r="D325" s="73">
        <v>18.96</v>
      </c>
    </row>
    <row r="326" spans="1:4" ht="15" x14ac:dyDescent="0.25">
      <c r="A326" s="72" t="s">
        <v>47</v>
      </c>
      <c r="B326" s="72" t="s">
        <v>5</v>
      </c>
      <c r="C326" s="72" t="s">
        <v>15</v>
      </c>
      <c r="D326" s="73">
        <v>4082.87</v>
      </c>
    </row>
    <row r="327" spans="1:4" ht="15" x14ac:dyDescent="0.25">
      <c r="A327" s="72" t="s">
        <v>47</v>
      </c>
      <c r="B327" s="72" t="s">
        <v>5</v>
      </c>
      <c r="C327" s="72" t="s">
        <v>10</v>
      </c>
      <c r="D327" s="73">
        <v>96.03</v>
      </c>
    </row>
    <row r="328" spans="1:4" ht="15" x14ac:dyDescent="0.25">
      <c r="A328" s="72" t="s">
        <v>47</v>
      </c>
      <c r="B328" s="72" t="s">
        <v>5</v>
      </c>
      <c r="C328" s="72" t="s">
        <v>6</v>
      </c>
      <c r="D328" s="73">
        <v>6225.2</v>
      </c>
    </row>
    <row r="329" spans="1:4" ht="15" x14ac:dyDescent="0.25">
      <c r="A329" s="72" t="s">
        <v>47</v>
      </c>
      <c r="B329" s="72" t="s">
        <v>5</v>
      </c>
      <c r="C329" s="72" t="s">
        <v>20</v>
      </c>
      <c r="D329" s="73">
        <v>9040.4500000000007</v>
      </c>
    </row>
    <row r="330" spans="1:4" ht="15" x14ac:dyDescent="0.25">
      <c r="A330" s="72" t="s">
        <v>47</v>
      </c>
      <c r="B330" s="72" t="s">
        <v>5</v>
      </c>
      <c r="C330" s="72" t="s">
        <v>8</v>
      </c>
      <c r="D330" s="73">
        <v>523.41</v>
      </c>
    </row>
    <row r="331" spans="1:4" ht="15" x14ac:dyDescent="0.25">
      <c r="A331" s="72" t="s">
        <v>47</v>
      </c>
      <c r="B331" s="72" t="s">
        <v>5</v>
      </c>
      <c r="C331" s="72" t="s">
        <v>91</v>
      </c>
      <c r="D331" s="73">
        <v>289.70999999999998</v>
      </c>
    </row>
    <row r="332" spans="1:4" ht="15" x14ac:dyDescent="0.25">
      <c r="A332" s="72" t="s">
        <v>47</v>
      </c>
      <c r="B332" s="72" t="s">
        <v>5</v>
      </c>
      <c r="C332" s="72" t="s">
        <v>19</v>
      </c>
      <c r="D332" s="73">
        <v>15.47</v>
      </c>
    </row>
    <row r="333" spans="1:4" ht="15" x14ac:dyDescent="0.25">
      <c r="A333" s="72" t="s">
        <v>47</v>
      </c>
      <c r="B333" s="72" t="s">
        <v>5</v>
      </c>
      <c r="C333" s="72" t="s">
        <v>18</v>
      </c>
      <c r="D333" s="73">
        <v>138.44999999999999</v>
      </c>
    </row>
    <row r="334" spans="1:4" ht="15" x14ac:dyDescent="0.25">
      <c r="A334" s="72" t="s">
        <v>47</v>
      </c>
      <c r="B334" s="72" t="s">
        <v>5</v>
      </c>
      <c r="C334" s="72" t="s">
        <v>22</v>
      </c>
      <c r="D334" s="73">
        <v>11.7</v>
      </c>
    </row>
    <row r="335" spans="1:4" ht="15" x14ac:dyDescent="0.25">
      <c r="A335" s="72" t="s">
        <v>126</v>
      </c>
      <c r="B335" s="72" t="s">
        <v>5</v>
      </c>
      <c r="C335" s="72" t="s">
        <v>90</v>
      </c>
      <c r="D335" s="73">
        <v>4615.71</v>
      </c>
    </row>
    <row r="336" spans="1:4" ht="15" x14ac:dyDescent="0.25">
      <c r="A336" s="72" t="s">
        <v>126</v>
      </c>
      <c r="B336" s="72" t="s">
        <v>5</v>
      </c>
      <c r="C336" s="72" t="s">
        <v>122</v>
      </c>
      <c r="D336" s="73">
        <v>5952.22</v>
      </c>
    </row>
    <row r="337" spans="1:4" ht="15" x14ac:dyDescent="0.25">
      <c r="A337" s="72" t="s">
        <v>126</v>
      </c>
      <c r="B337" s="72" t="s">
        <v>5</v>
      </c>
      <c r="C337" s="72" t="s">
        <v>107</v>
      </c>
      <c r="D337" s="73">
        <v>50</v>
      </c>
    </row>
    <row r="338" spans="1:4" ht="15" x14ac:dyDescent="0.25">
      <c r="A338" s="72" t="s">
        <v>126</v>
      </c>
      <c r="B338" s="72" t="s">
        <v>5</v>
      </c>
      <c r="C338" s="72" t="s">
        <v>127</v>
      </c>
      <c r="D338" s="73">
        <v>-78.11</v>
      </c>
    </row>
    <row r="339" spans="1:4" ht="15" x14ac:dyDescent="0.25">
      <c r="A339" s="72" t="s">
        <v>128</v>
      </c>
      <c r="B339" s="72" t="s">
        <v>5</v>
      </c>
      <c r="C339" s="72" t="s">
        <v>145</v>
      </c>
      <c r="D339" s="73">
        <v>137</v>
      </c>
    </row>
    <row r="340" spans="1:4" ht="15" x14ac:dyDescent="0.25">
      <c r="A340" s="72" t="s">
        <v>128</v>
      </c>
      <c r="B340" s="72" t="s">
        <v>5</v>
      </c>
      <c r="C340" s="72" t="s">
        <v>146</v>
      </c>
      <c r="D340" s="73">
        <v>951</v>
      </c>
    </row>
    <row r="341" spans="1:4" ht="15" x14ac:dyDescent="0.25">
      <c r="A341" s="72" t="s">
        <v>128</v>
      </c>
      <c r="B341" s="72" t="s">
        <v>5</v>
      </c>
      <c r="C341" s="72" t="s">
        <v>147</v>
      </c>
      <c r="D341" s="73">
        <v>71</v>
      </c>
    </row>
    <row r="342" spans="1:4" ht="15" x14ac:dyDescent="0.25">
      <c r="A342" s="72" t="s">
        <v>128</v>
      </c>
      <c r="B342" s="72" t="s">
        <v>5</v>
      </c>
      <c r="C342" s="72" t="s">
        <v>129</v>
      </c>
      <c r="D342" s="73">
        <v>1500</v>
      </c>
    </row>
    <row r="343" spans="1:4" ht="15" x14ac:dyDescent="0.25">
      <c r="A343" s="72" t="s">
        <v>130</v>
      </c>
      <c r="B343" s="72" t="s">
        <v>5</v>
      </c>
      <c r="C343" s="72" t="s">
        <v>131</v>
      </c>
      <c r="D343" s="73">
        <v>156054</v>
      </c>
    </row>
    <row r="344" spans="1:4" ht="15" x14ac:dyDescent="0.25">
      <c r="A344" s="72" t="s">
        <v>130</v>
      </c>
      <c r="B344" s="72" t="s">
        <v>27</v>
      </c>
      <c r="C344" s="72" t="s">
        <v>131</v>
      </c>
      <c r="D344" s="73">
        <v>5570.04</v>
      </c>
    </row>
    <row r="345" spans="1:4" ht="15" x14ac:dyDescent="0.25">
      <c r="A345" s="72" t="s">
        <v>130</v>
      </c>
      <c r="B345" s="72" t="s">
        <v>29</v>
      </c>
      <c r="C345" s="72" t="s">
        <v>131</v>
      </c>
      <c r="D345" s="73">
        <v>4754.04</v>
      </c>
    </row>
    <row r="346" spans="1:4" ht="15" x14ac:dyDescent="0.25">
      <c r="A346" s="72" t="s">
        <v>130</v>
      </c>
      <c r="B346" s="72" t="s">
        <v>45</v>
      </c>
      <c r="C346" s="72" t="s">
        <v>131</v>
      </c>
      <c r="D346" s="73">
        <v>8190.96</v>
      </c>
    </row>
    <row r="347" spans="1:4" ht="15" x14ac:dyDescent="0.25">
      <c r="A347" s="72" t="s">
        <v>130</v>
      </c>
      <c r="B347" s="72" t="s">
        <v>49</v>
      </c>
      <c r="C347" s="72" t="s">
        <v>131</v>
      </c>
      <c r="D347" s="73">
        <v>2142.96</v>
      </c>
    </row>
    <row r="348" spans="1:4" ht="15" x14ac:dyDescent="0.25">
      <c r="A348" s="72" t="s">
        <v>132</v>
      </c>
      <c r="B348" s="72" t="s">
        <v>5</v>
      </c>
      <c r="C348" s="72" t="s">
        <v>127</v>
      </c>
      <c r="D348" s="73">
        <v>19345.12</v>
      </c>
    </row>
    <row r="349" spans="1:4" ht="15" x14ac:dyDescent="0.25">
      <c r="A349" s="72" t="s">
        <v>132</v>
      </c>
      <c r="B349" s="72" t="s">
        <v>5</v>
      </c>
      <c r="C349" s="72" t="s">
        <v>100</v>
      </c>
      <c r="D349" s="73">
        <v>1792.07</v>
      </c>
    </row>
    <row r="350" spans="1:4" ht="15" x14ac:dyDescent="0.25">
      <c r="A350" s="72" t="s">
        <v>132</v>
      </c>
      <c r="B350" s="72" t="s">
        <v>5</v>
      </c>
      <c r="C350" s="72" t="s">
        <v>90</v>
      </c>
      <c r="D350" s="73">
        <v>1379.55</v>
      </c>
    </row>
    <row r="351" spans="1:4" ht="15" x14ac:dyDescent="0.25">
      <c r="A351" s="72" t="s">
        <v>132</v>
      </c>
      <c r="B351" s="72" t="s">
        <v>5</v>
      </c>
      <c r="C351" s="72" t="s">
        <v>92</v>
      </c>
      <c r="D351" s="73">
        <v>19.989999999999998</v>
      </c>
    </row>
    <row r="352" spans="1:4" ht="15" x14ac:dyDescent="0.25">
      <c r="A352" s="72" t="s">
        <v>132</v>
      </c>
      <c r="B352" s="72" t="s">
        <v>5</v>
      </c>
      <c r="C352" s="72" t="s">
        <v>89</v>
      </c>
      <c r="D352" s="73">
        <v>2320.6999999999998</v>
      </c>
    </row>
    <row r="353" spans="1:4" ht="15" x14ac:dyDescent="0.25">
      <c r="A353" s="72" t="s">
        <v>50</v>
      </c>
      <c r="B353" s="72" t="s">
        <v>27</v>
      </c>
      <c r="C353" s="72" t="s">
        <v>23</v>
      </c>
      <c r="D353" s="73">
        <v>4893.74</v>
      </c>
    </row>
    <row r="354" spans="1:4" ht="15" x14ac:dyDescent="0.25">
      <c r="A354" s="72" t="s">
        <v>50</v>
      </c>
      <c r="B354" s="72" t="s">
        <v>27</v>
      </c>
      <c r="C354" s="72" t="s">
        <v>90</v>
      </c>
      <c r="D354" s="73">
        <v>3181.58</v>
      </c>
    </row>
    <row r="355" spans="1:4" ht="15" x14ac:dyDescent="0.25">
      <c r="A355" s="72" t="s">
        <v>50</v>
      </c>
      <c r="B355" s="72" t="s">
        <v>27</v>
      </c>
      <c r="C355" s="72" t="s">
        <v>133</v>
      </c>
      <c r="D355" s="73">
        <v>36375.300000000003</v>
      </c>
    </row>
    <row r="356" spans="1:4" ht="15" x14ac:dyDescent="0.25">
      <c r="A356" s="72" t="s">
        <v>50</v>
      </c>
      <c r="B356" s="72" t="s">
        <v>27</v>
      </c>
      <c r="C356" s="72" t="s">
        <v>101</v>
      </c>
      <c r="D356" s="73">
        <v>69.69</v>
      </c>
    </row>
    <row r="357" spans="1:4" ht="15" x14ac:dyDescent="0.25">
      <c r="A357" s="72" t="s">
        <v>50</v>
      </c>
      <c r="B357" s="72" t="s">
        <v>27</v>
      </c>
      <c r="C357" s="72" t="s">
        <v>106</v>
      </c>
      <c r="D357" s="73">
        <v>714.29</v>
      </c>
    </row>
    <row r="358" spans="1:4" ht="15" x14ac:dyDescent="0.25">
      <c r="A358" s="72" t="s">
        <v>50</v>
      </c>
      <c r="B358" s="72" t="s">
        <v>27</v>
      </c>
      <c r="C358" s="72" t="s">
        <v>98</v>
      </c>
      <c r="D358" s="73">
        <v>1020</v>
      </c>
    </row>
    <row r="359" spans="1:4" ht="15" x14ac:dyDescent="0.25">
      <c r="A359" s="72" t="s">
        <v>50</v>
      </c>
      <c r="B359" s="72" t="s">
        <v>27</v>
      </c>
      <c r="C359" s="72" t="s">
        <v>119</v>
      </c>
      <c r="D359" s="73">
        <v>824.25</v>
      </c>
    </row>
    <row r="360" spans="1:4" ht="15" x14ac:dyDescent="0.25">
      <c r="A360" s="72" t="s">
        <v>50</v>
      </c>
      <c r="B360" s="72" t="s">
        <v>27</v>
      </c>
      <c r="C360" s="72" t="s">
        <v>92</v>
      </c>
      <c r="D360" s="73">
        <v>1234.7</v>
      </c>
    </row>
    <row r="361" spans="1:4" ht="15" x14ac:dyDescent="0.25">
      <c r="A361" s="72" t="s">
        <v>50</v>
      </c>
      <c r="B361" s="72" t="s">
        <v>27</v>
      </c>
      <c r="C361" s="72" t="s">
        <v>32</v>
      </c>
      <c r="D361" s="73">
        <v>2506</v>
      </c>
    </row>
    <row r="362" spans="1:4" ht="15" x14ac:dyDescent="0.25">
      <c r="A362" s="72" t="s">
        <v>50</v>
      </c>
      <c r="B362" s="72" t="s">
        <v>27</v>
      </c>
      <c r="C362" s="72" t="s">
        <v>25</v>
      </c>
      <c r="D362" s="73">
        <v>528</v>
      </c>
    </row>
    <row r="363" spans="1:4" ht="15" x14ac:dyDescent="0.25">
      <c r="A363" s="72" t="s">
        <v>50</v>
      </c>
      <c r="B363" s="72" t="s">
        <v>27</v>
      </c>
      <c r="C363" s="72" t="s">
        <v>16</v>
      </c>
      <c r="D363" s="73">
        <v>217.52</v>
      </c>
    </row>
    <row r="364" spans="1:4" ht="15" x14ac:dyDescent="0.25">
      <c r="A364" s="72" t="s">
        <v>50</v>
      </c>
      <c r="B364" s="72" t="s">
        <v>27</v>
      </c>
      <c r="C364" s="72" t="s">
        <v>24</v>
      </c>
      <c r="D364" s="73">
        <v>154</v>
      </c>
    </row>
    <row r="365" spans="1:4" ht="15" x14ac:dyDescent="0.25">
      <c r="A365" s="72" t="s">
        <v>50</v>
      </c>
      <c r="B365" s="72" t="s">
        <v>27</v>
      </c>
      <c r="C365" s="72" t="s">
        <v>18</v>
      </c>
      <c r="D365" s="73">
        <v>17733.41</v>
      </c>
    </row>
    <row r="366" spans="1:4" ht="15" x14ac:dyDescent="0.25">
      <c r="A366" s="72" t="s">
        <v>50</v>
      </c>
      <c r="B366" s="72" t="s">
        <v>27</v>
      </c>
      <c r="C366" s="72" t="s">
        <v>15</v>
      </c>
      <c r="D366" s="73">
        <v>28848.61</v>
      </c>
    </row>
    <row r="367" spans="1:4" ht="15" x14ac:dyDescent="0.25">
      <c r="A367" s="72" t="s">
        <v>50</v>
      </c>
      <c r="B367" s="72" t="s">
        <v>27</v>
      </c>
      <c r="C367" s="72" t="s">
        <v>6</v>
      </c>
      <c r="D367" s="73">
        <v>30277.25</v>
      </c>
    </row>
    <row r="368" spans="1:4" ht="15" x14ac:dyDescent="0.25">
      <c r="A368" s="72" t="s">
        <v>50</v>
      </c>
      <c r="B368" s="72" t="s">
        <v>27</v>
      </c>
      <c r="C368" s="72" t="s">
        <v>13</v>
      </c>
      <c r="D368" s="73">
        <v>170774.96</v>
      </c>
    </row>
    <row r="369" spans="1:4" ht="15" x14ac:dyDescent="0.25">
      <c r="A369" s="72" t="s">
        <v>50</v>
      </c>
      <c r="B369" s="72" t="s">
        <v>27</v>
      </c>
      <c r="C369" s="72" t="s">
        <v>19</v>
      </c>
      <c r="D369" s="73">
        <v>729.02</v>
      </c>
    </row>
    <row r="370" spans="1:4" ht="15" x14ac:dyDescent="0.25">
      <c r="A370" s="72" t="s">
        <v>50</v>
      </c>
      <c r="B370" s="72" t="s">
        <v>27</v>
      </c>
      <c r="C370" s="72" t="s">
        <v>91</v>
      </c>
      <c r="D370" s="73">
        <v>1.2</v>
      </c>
    </row>
    <row r="371" spans="1:4" ht="15" x14ac:dyDescent="0.25">
      <c r="A371" s="72" t="s">
        <v>50</v>
      </c>
      <c r="B371" s="72" t="s">
        <v>27</v>
      </c>
      <c r="C371" s="72" t="s">
        <v>8</v>
      </c>
      <c r="D371" s="73">
        <v>3051.39</v>
      </c>
    </row>
    <row r="372" spans="1:4" ht="15" x14ac:dyDescent="0.25">
      <c r="A372" s="72" t="s">
        <v>50</v>
      </c>
      <c r="B372" s="72" t="s">
        <v>27</v>
      </c>
      <c r="C372" s="72" t="s">
        <v>20</v>
      </c>
      <c r="D372" s="73">
        <v>5602.45</v>
      </c>
    </row>
    <row r="373" spans="1:4" ht="15" x14ac:dyDescent="0.25">
      <c r="A373" s="72" t="s">
        <v>50</v>
      </c>
      <c r="B373" s="72" t="s">
        <v>27</v>
      </c>
      <c r="C373" s="72" t="s">
        <v>9</v>
      </c>
      <c r="D373" s="73">
        <v>14749.47</v>
      </c>
    </row>
    <row r="374" spans="1:4" ht="15" x14ac:dyDescent="0.25">
      <c r="A374" s="72" t="s">
        <v>50</v>
      </c>
      <c r="B374" s="72" t="s">
        <v>27</v>
      </c>
      <c r="C374" s="72" t="s">
        <v>10</v>
      </c>
      <c r="D374" s="73">
        <v>592.89</v>
      </c>
    </row>
    <row r="375" spans="1:4" ht="15" x14ac:dyDescent="0.25">
      <c r="A375" s="72" t="s">
        <v>50</v>
      </c>
      <c r="B375" s="72" t="s">
        <v>5</v>
      </c>
      <c r="C375" s="72" t="s">
        <v>98</v>
      </c>
      <c r="D375" s="73">
        <v>339.86</v>
      </c>
    </row>
    <row r="376" spans="1:4" ht="15" x14ac:dyDescent="0.25">
      <c r="A376" s="72" t="s">
        <v>51</v>
      </c>
      <c r="B376" s="72" t="s">
        <v>49</v>
      </c>
      <c r="C376" s="72" t="s">
        <v>106</v>
      </c>
      <c r="D376" s="73">
        <v>245</v>
      </c>
    </row>
    <row r="377" spans="1:4" ht="15" x14ac:dyDescent="0.25">
      <c r="A377" s="72" t="s">
        <v>51</v>
      </c>
      <c r="B377" s="72" t="s">
        <v>49</v>
      </c>
      <c r="C377" s="72" t="s">
        <v>6</v>
      </c>
      <c r="D377" s="73">
        <v>7475.83</v>
      </c>
    </row>
    <row r="378" spans="1:4" ht="15" x14ac:dyDescent="0.25">
      <c r="A378" s="72" t="s">
        <v>51</v>
      </c>
      <c r="B378" s="72" t="s">
        <v>49</v>
      </c>
      <c r="C378" s="72" t="s">
        <v>32</v>
      </c>
      <c r="D378" s="73">
        <v>522</v>
      </c>
    </row>
    <row r="379" spans="1:4" ht="15" x14ac:dyDescent="0.25">
      <c r="A379" s="72" t="s">
        <v>51</v>
      </c>
      <c r="B379" s="72" t="s">
        <v>49</v>
      </c>
      <c r="C379" s="72" t="s">
        <v>10</v>
      </c>
      <c r="D379" s="73">
        <v>156.30000000000001</v>
      </c>
    </row>
    <row r="380" spans="1:4" ht="15" x14ac:dyDescent="0.25">
      <c r="A380" s="72" t="s">
        <v>51</v>
      </c>
      <c r="B380" s="72" t="s">
        <v>49</v>
      </c>
      <c r="C380" s="72" t="s">
        <v>15</v>
      </c>
      <c r="D380" s="73">
        <v>5254.61</v>
      </c>
    </row>
    <row r="381" spans="1:4" ht="15" x14ac:dyDescent="0.25">
      <c r="A381" s="72" t="s">
        <v>51</v>
      </c>
      <c r="B381" s="72" t="s">
        <v>49</v>
      </c>
      <c r="C381" s="72" t="s">
        <v>16</v>
      </c>
      <c r="D381" s="73">
        <v>52.84</v>
      </c>
    </row>
    <row r="382" spans="1:4" ht="15" x14ac:dyDescent="0.25">
      <c r="A382" s="72" t="s">
        <v>51</v>
      </c>
      <c r="B382" s="72" t="s">
        <v>49</v>
      </c>
      <c r="C382" s="72" t="s">
        <v>24</v>
      </c>
      <c r="D382" s="73">
        <v>32</v>
      </c>
    </row>
    <row r="383" spans="1:4" ht="15" x14ac:dyDescent="0.25">
      <c r="A383" s="72" t="s">
        <v>51</v>
      </c>
      <c r="B383" s="72" t="s">
        <v>49</v>
      </c>
      <c r="C383" s="72" t="s">
        <v>25</v>
      </c>
      <c r="D383" s="73">
        <v>110</v>
      </c>
    </row>
    <row r="384" spans="1:4" ht="15" x14ac:dyDescent="0.25">
      <c r="A384" s="72" t="s">
        <v>51</v>
      </c>
      <c r="B384" s="72" t="s">
        <v>49</v>
      </c>
      <c r="C384" s="72" t="s">
        <v>92</v>
      </c>
      <c r="D384" s="73">
        <v>427.68</v>
      </c>
    </row>
    <row r="385" spans="1:4" ht="15" x14ac:dyDescent="0.25">
      <c r="A385" s="72" t="s">
        <v>51</v>
      </c>
      <c r="B385" s="72" t="s">
        <v>49</v>
      </c>
      <c r="C385" s="72" t="s">
        <v>135</v>
      </c>
      <c r="D385" s="73">
        <v>908.52</v>
      </c>
    </row>
    <row r="386" spans="1:4" ht="15" x14ac:dyDescent="0.25">
      <c r="A386" s="72" t="s">
        <v>51</v>
      </c>
      <c r="B386" s="72" t="s">
        <v>49</v>
      </c>
      <c r="C386" s="72" t="s">
        <v>97</v>
      </c>
      <c r="D386" s="73">
        <v>5925</v>
      </c>
    </row>
    <row r="387" spans="1:4" ht="15" x14ac:dyDescent="0.25">
      <c r="A387" s="72" t="s">
        <v>51</v>
      </c>
      <c r="B387" s="72" t="s">
        <v>49</v>
      </c>
      <c r="C387" s="72" t="s">
        <v>9</v>
      </c>
      <c r="D387" s="73">
        <v>5326.87</v>
      </c>
    </row>
    <row r="388" spans="1:4" ht="15" x14ac:dyDescent="0.25">
      <c r="A388" s="72" t="s">
        <v>51</v>
      </c>
      <c r="B388" s="72" t="s">
        <v>49</v>
      </c>
      <c r="C388" s="72" t="s">
        <v>148</v>
      </c>
      <c r="D388" s="73">
        <v>0</v>
      </c>
    </row>
    <row r="389" spans="1:4" ht="15" x14ac:dyDescent="0.25">
      <c r="A389" s="72" t="s">
        <v>51</v>
      </c>
      <c r="B389" s="72" t="s">
        <v>27</v>
      </c>
      <c r="C389" s="72" t="s">
        <v>115</v>
      </c>
      <c r="D389" s="73">
        <v>908.5</v>
      </c>
    </row>
    <row r="390" spans="1:4" ht="15" x14ac:dyDescent="0.25">
      <c r="A390" s="72" t="s">
        <v>51</v>
      </c>
      <c r="B390" s="72" t="s">
        <v>49</v>
      </c>
      <c r="C390" s="72" t="s">
        <v>133</v>
      </c>
      <c r="D390" s="73">
        <v>20307.87</v>
      </c>
    </row>
    <row r="391" spans="1:4" ht="15" x14ac:dyDescent="0.25">
      <c r="A391" s="72" t="s">
        <v>51</v>
      </c>
      <c r="B391" s="72" t="s">
        <v>49</v>
      </c>
      <c r="C391" s="72" t="s">
        <v>115</v>
      </c>
      <c r="D391" s="73">
        <v>882</v>
      </c>
    </row>
    <row r="392" spans="1:4" ht="15" x14ac:dyDescent="0.25">
      <c r="A392" s="72" t="s">
        <v>51</v>
      </c>
      <c r="B392" s="72" t="s">
        <v>49</v>
      </c>
      <c r="C392" s="72" t="s">
        <v>121</v>
      </c>
      <c r="D392" s="73">
        <v>558.29999999999995</v>
      </c>
    </row>
    <row r="393" spans="1:4" ht="15" x14ac:dyDescent="0.25">
      <c r="A393" s="72" t="s">
        <v>51</v>
      </c>
      <c r="B393" s="72" t="s">
        <v>49</v>
      </c>
      <c r="C393" s="72" t="s">
        <v>98</v>
      </c>
      <c r="D393" s="73">
        <v>1318.75</v>
      </c>
    </row>
    <row r="394" spans="1:4" ht="15" x14ac:dyDescent="0.25">
      <c r="A394" s="72" t="s">
        <v>51</v>
      </c>
      <c r="B394" s="72" t="s">
        <v>5</v>
      </c>
      <c r="C394" s="72" t="s">
        <v>121</v>
      </c>
      <c r="D394" s="73">
        <v>2622.42</v>
      </c>
    </row>
    <row r="395" spans="1:4" ht="15" x14ac:dyDescent="0.25">
      <c r="A395" s="72" t="s">
        <v>51</v>
      </c>
      <c r="B395" s="72" t="s">
        <v>49</v>
      </c>
      <c r="C395" s="72" t="s">
        <v>100</v>
      </c>
      <c r="D395" s="73">
        <v>669.5</v>
      </c>
    </row>
    <row r="396" spans="1:4" ht="15" x14ac:dyDescent="0.25">
      <c r="A396" s="72" t="s">
        <v>51</v>
      </c>
      <c r="B396" s="72" t="s">
        <v>5</v>
      </c>
      <c r="C396" s="72" t="s">
        <v>92</v>
      </c>
      <c r="D396" s="73">
        <v>10.38</v>
      </c>
    </row>
    <row r="397" spans="1:4" ht="15" x14ac:dyDescent="0.25">
      <c r="A397" s="72" t="s">
        <v>51</v>
      </c>
      <c r="B397" s="72" t="s">
        <v>5</v>
      </c>
      <c r="C397" s="72" t="s">
        <v>135</v>
      </c>
      <c r="D397" s="73">
        <v>143767.66</v>
      </c>
    </row>
    <row r="398" spans="1:4" ht="15" x14ac:dyDescent="0.25">
      <c r="A398" s="72" t="s">
        <v>51</v>
      </c>
      <c r="B398" s="72" t="s">
        <v>5</v>
      </c>
      <c r="C398" s="72" t="s">
        <v>97</v>
      </c>
      <c r="D398" s="73">
        <v>55621.91</v>
      </c>
    </row>
    <row r="399" spans="1:4" ht="15" x14ac:dyDescent="0.25">
      <c r="A399" s="72" t="s">
        <v>51</v>
      </c>
      <c r="B399" s="72" t="s">
        <v>5</v>
      </c>
      <c r="C399" s="72" t="s">
        <v>136</v>
      </c>
      <c r="D399" s="73">
        <v>450.67</v>
      </c>
    </row>
    <row r="400" spans="1:4" ht="15" x14ac:dyDescent="0.25">
      <c r="A400" s="72" t="s">
        <v>51</v>
      </c>
      <c r="B400" s="72" t="s">
        <v>5</v>
      </c>
      <c r="C400" s="72" t="s">
        <v>98</v>
      </c>
      <c r="D400" s="73">
        <v>863.19</v>
      </c>
    </row>
    <row r="401" spans="1:4" ht="15" x14ac:dyDescent="0.25">
      <c r="A401" s="72" t="s">
        <v>51</v>
      </c>
      <c r="B401" s="72" t="s">
        <v>45</v>
      </c>
      <c r="C401" s="72" t="s">
        <v>97</v>
      </c>
      <c r="D401" s="73">
        <v>1415.65</v>
      </c>
    </row>
    <row r="402" spans="1:4" ht="15" x14ac:dyDescent="0.25">
      <c r="A402" s="72" t="s">
        <v>51</v>
      </c>
      <c r="B402" s="72" t="s">
        <v>5</v>
      </c>
      <c r="C402" s="72" t="s">
        <v>115</v>
      </c>
      <c r="D402" s="73">
        <v>27918.720000000001</v>
      </c>
    </row>
    <row r="403" spans="1:4" ht="15" x14ac:dyDescent="0.25">
      <c r="A403" s="72" t="s">
        <v>51</v>
      </c>
      <c r="B403" s="72" t="s">
        <v>49</v>
      </c>
      <c r="C403" s="72" t="s">
        <v>8</v>
      </c>
      <c r="D403" s="73">
        <v>893.25</v>
      </c>
    </row>
    <row r="404" spans="1:4" ht="15" x14ac:dyDescent="0.25">
      <c r="A404" s="72" t="s">
        <v>51</v>
      </c>
      <c r="B404" s="72" t="s">
        <v>5</v>
      </c>
      <c r="C404" s="72" t="s">
        <v>137</v>
      </c>
      <c r="D404" s="73">
        <v>13.5</v>
      </c>
    </row>
    <row r="405" spans="1:4" ht="15" x14ac:dyDescent="0.25">
      <c r="A405" s="72" t="s">
        <v>51</v>
      </c>
      <c r="B405" s="72" t="s">
        <v>27</v>
      </c>
      <c r="C405" s="72" t="s">
        <v>135</v>
      </c>
      <c r="D405" s="73">
        <v>2568.16</v>
      </c>
    </row>
    <row r="406" spans="1:4" ht="15" x14ac:dyDescent="0.25">
      <c r="A406" s="72" t="s">
        <v>51</v>
      </c>
      <c r="B406" s="72" t="s">
        <v>27</v>
      </c>
      <c r="C406" s="72" t="s">
        <v>97</v>
      </c>
      <c r="D406" s="73">
        <v>472.46</v>
      </c>
    </row>
    <row r="407" spans="1:4" ht="15" x14ac:dyDescent="0.25">
      <c r="A407" s="72" t="s">
        <v>51</v>
      </c>
      <c r="B407" s="72" t="s">
        <v>45</v>
      </c>
      <c r="C407" s="72" t="s">
        <v>135</v>
      </c>
      <c r="D407" s="73">
        <v>5826.53</v>
      </c>
    </row>
    <row r="408" spans="1:4" ht="15" x14ac:dyDescent="0.25">
      <c r="A408" s="72" t="s">
        <v>51</v>
      </c>
      <c r="B408" s="72" t="s">
        <v>49</v>
      </c>
      <c r="C408" s="72" t="s">
        <v>13</v>
      </c>
      <c r="D408" s="73">
        <v>44508.46</v>
      </c>
    </row>
    <row r="409" spans="1:4" ht="15" x14ac:dyDescent="0.25">
      <c r="A409" s="72" t="s">
        <v>51</v>
      </c>
      <c r="B409" s="72" t="s">
        <v>49</v>
      </c>
      <c r="C409" s="72" t="s">
        <v>18</v>
      </c>
      <c r="D409" s="73">
        <v>24940.01</v>
      </c>
    </row>
    <row r="410" spans="1:4" ht="15" x14ac:dyDescent="0.25">
      <c r="A410" s="72" t="s">
        <v>51</v>
      </c>
      <c r="B410" s="72" t="s">
        <v>49</v>
      </c>
      <c r="C410" s="72" t="s">
        <v>91</v>
      </c>
      <c r="D410" s="73">
        <v>4.8600000000000003</v>
      </c>
    </row>
    <row r="411" spans="1:4" ht="15" x14ac:dyDescent="0.25">
      <c r="A411" s="72" t="s">
        <v>51</v>
      </c>
      <c r="B411" s="72" t="s">
        <v>5</v>
      </c>
      <c r="C411" s="72" t="s">
        <v>148</v>
      </c>
      <c r="D411" s="73">
        <v>0</v>
      </c>
    </row>
    <row r="412" spans="1:4" x14ac:dyDescent="0.2">
      <c r="A412" s="68"/>
      <c r="B412" s="68"/>
      <c r="C412" s="68"/>
      <c r="D412" s="69"/>
    </row>
    <row r="413" spans="1:4" x14ac:dyDescent="0.2">
      <c r="A413" s="68"/>
      <c r="B413" s="68"/>
      <c r="C413" s="68"/>
      <c r="D413" s="69"/>
    </row>
    <row r="414" spans="1:4" x14ac:dyDescent="0.2">
      <c r="A414" s="68"/>
      <c r="B414" s="68"/>
      <c r="C414" s="68"/>
      <c r="D414" s="69"/>
    </row>
    <row r="415" spans="1:4" x14ac:dyDescent="0.2">
      <c r="A415" s="68"/>
      <c r="B415" s="68"/>
      <c r="C415" s="68"/>
      <c r="D415" s="69"/>
    </row>
    <row r="416" spans="1:4" x14ac:dyDescent="0.2">
      <c r="A416" s="68"/>
      <c r="B416" s="68"/>
      <c r="C416" s="68"/>
      <c r="D416" s="69"/>
    </row>
    <row r="417" spans="1:4" x14ac:dyDescent="0.2">
      <c r="A417" s="68"/>
      <c r="B417" s="68"/>
      <c r="C417" s="68"/>
      <c r="D417" s="69"/>
    </row>
    <row r="418" spans="1:4" x14ac:dyDescent="0.2">
      <c r="A418" s="68"/>
      <c r="B418" s="68"/>
      <c r="C418" s="68"/>
      <c r="D418" s="69"/>
    </row>
    <row r="419" spans="1:4" x14ac:dyDescent="0.2">
      <c r="A419" s="68"/>
      <c r="B419" s="68"/>
      <c r="C419" s="68"/>
      <c r="D419" s="69"/>
    </row>
    <row r="420" spans="1:4" x14ac:dyDescent="0.2">
      <c r="A420" s="68"/>
      <c r="B420" s="68"/>
      <c r="C420" s="68"/>
      <c r="D420" s="69"/>
    </row>
    <row r="421" spans="1:4" x14ac:dyDescent="0.2">
      <c r="A421" s="68"/>
      <c r="B421" s="68"/>
      <c r="C421" s="68"/>
      <c r="D421" s="69"/>
    </row>
    <row r="422" spans="1:4" x14ac:dyDescent="0.2">
      <c r="A422" s="68"/>
      <c r="B422" s="68"/>
      <c r="C422" s="68"/>
      <c r="D422" s="69"/>
    </row>
    <row r="423" spans="1:4" x14ac:dyDescent="0.2">
      <c r="A423" s="68"/>
      <c r="B423" s="68"/>
      <c r="C423" s="68"/>
      <c r="D423" s="69"/>
    </row>
    <row r="424" spans="1:4" x14ac:dyDescent="0.2">
      <c r="A424" s="68"/>
      <c r="B424" s="68"/>
      <c r="C424" s="68"/>
      <c r="D424" s="69"/>
    </row>
    <row r="425" spans="1:4" x14ac:dyDescent="0.2">
      <c r="A425" s="68"/>
      <c r="B425" s="68"/>
      <c r="C425" s="68"/>
      <c r="D425" s="69"/>
    </row>
  </sheetData>
  <printOptions horizontalCentered="1"/>
  <pageMargins left="0.5" right="0.5" top="0.5" bottom="0.5" header="0.5" footer="0.5"/>
  <pageSetup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7"/>
  <sheetViews>
    <sheetView workbookViewId="0"/>
  </sheetViews>
  <sheetFormatPr defaultRowHeight="12.75" x14ac:dyDescent="0.2"/>
  <cols>
    <col min="1" max="1" width="8.42578125" bestFit="1" customWidth="1"/>
    <col min="2" max="2" width="11" bestFit="1" customWidth="1"/>
    <col min="3" max="3" width="5" bestFit="1" customWidth="1"/>
    <col min="4" max="4" width="14" bestFit="1" customWidth="1"/>
    <col min="6" max="6" width="14" bestFit="1" customWidth="1"/>
    <col min="7" max="9" width="9.140625" style="5"/>
    <col min="10" max="10" width="14" style="17" bestFit="1" customWidth="1"/>
    <col min="11" max="11" width="7" bestFit="1" customWidth="1"/>
    <col min="13" max="14" width="14" bestFit="1" customWidth="1"/>
    <col min="15" max="15" width="12.28515625" bestFit="1" customWidth="1"/>
    <col min="16" max="16" width="14" bestFit="1" customWidth="1"/>
    <col min="17" max="18" width="12.28515625" bestFit="1" customWidth="1"/>
    <col min="19" max="19" width="23.42578125" bestFit="1" customWidth="1"/>
  </cols>
  <sheetData>
    <row r="1" spans="1:19" x14ac:dyDescent="0.2">
      <c r="A1" t="s">
        <v>152</v>
      </c>
      <c r="D1" s="54"/>
      <c r="F1" t="s">
        <v>162</v>
      </c>
    </row>
    <row r="2" spans="1:19" x14ac:dyDescent="0.2">
      <c r="D2" s="3">
        <f>SUM(D4:D484)</f>
        <v>9476413.7400000002</v>
      </c>
      <c r="M2" t="s">
        <v>151</v>
      </c>
    </row>
    <row r="3" spans="1:19" ht="15" x14ac:dyDescent="0.25">
      <c r="A3" s="74" t="s">
        <v>0</v>
      </c>
      <c r="B3" s="74" t="s">
        <v>1</v>
      </c>
      <c r="C3" s="74" t="s">
        <v>2</v>
      </c>
      <c r="D3" s="74" t="s">
        <v>154</v>
      </c>
      <c r="F3" s="54">
        <f>SUM(F5:F53)</f>
        <v>3957359.64</v>
      </c>
      <c r="H3" s="21" t="s">
        <v>56</v>
      </c>
      <c r="J3" s="54">
        <f>SUM(J5:J53)</f>
        <v>1460260.5699999996</v>
      </c>
      <c r="K3" s="55">
        <f>J3/F3</f>
        <v>0.36899870187183681</v>
      </c>
      <c r="N3" s="33" t="s">
        <v>154</v>
      </c>
      <c r="O3" s="32" t="s">
        <v>52</v>
      </c>
      <c r="P3" s="32" t="s">
        <v>53</v>
      </c>
      <c r="Q3" s="32" t="s">
        <v>64</v>
      </c>
      <c r="R3" s="32" t="s">
        <v>63</v>
      </c>
    </row>
    <row r="4" spans="1:19" ht="15" x14ac:dyDescent="0.25">
      <c r="A4" s="75" t="s">
        <v>155</v>
      </c>
      <c r="B4" s="75" t="s">
        <v>5</v>
      </c>
      <c r="C4" s="75" t="s">
        <v>106</v>
      </c>
      <c r="D4" s="76">
        <v>135.19</v>
      </c>
      <c r="F4" s="22" t="s">
        <v>52</v>
      </c>
      <c r="G4" s="22"/>
      <c r="H4" s="22" t="s">
        <v>0</v>
      </c>
      <c r="I4" s="22"/>
      <c r="J4" s="23" t="s">
        <v>53</v>
      </c>
      <c r="M4" t="s">
        <v>57</v>
      </c>
      <c r="N4" s="54">
        <f t="shared" ref="N4:N11" si="0">SUM(O4:R4)</f>
        <v>0</v>
      </c>
      <c r="O4" s="54"/>
      <c r="P4" s="54"/>
      <c r="Q4" s="54"/>
      <c r="R4" s="54"/>
    </row>
    <row r="5" spans="1:19" ht="15" x14ac:dyDescent="0.25">
      <c r="A5" s="75" t="s">
        <v>156</v>
      </c>
      <c r="B5" s="75" t="s">
        <v>5</v>
      </c>
      <c r="C5" s="75" t="s">
        <v>89</v>
      </c>
      <c r="D5" s="76">
        <v>13217</v>
      </c>
      <c r="F5" s="17"/>
      <c r="G5" s="18" t="s">
        <v>2</v>
      </c>
      <c r="H5" s="18" t="s">
        <v>0</v>
      </c>
      <c r="I5" s="18" t="s">
        <v>2</v>
      </c>
      <c r="J5" s="18"/>
      <c r="K5" s="55"/>
      <c r="M5" t="s">
        <v>58</v>
      </c>
      <c r="N5" s="54">
        <f t="shared" si="0"/>
        <v>1180147.1599999999</v>
      </c>
      <c r="O5" s="54">
        <f>459293.4+8383.54+4140.72+7855.94+103.94+43209.74</f>
        <v>522987.27999999997</v>
      </c>
      <c r="P5" s="54">
        <f>39490.52+88520.8+1515.35+43698.75+339.15+270+930+3921</f>
        <v>178685.57</v>
      </c>
      <c r="Q5" s="54">
        <v>477836.14</v>
      </c>
      <c r="R5" s="54">
        <f>361.97+228.2+48</f>
        <v>638.17000000000007</v>
      </c>
      <c r="S5" t="s">
        <v>163</v>
      </c>
    </row>
    <row r="6" spans="1:19" ht="15" x14ac:dyDescent="0.25">
      <c r="A6" s="75" t="s">
        <v>59</v>
      </c>
      <c r="B6" s="75" t="s">
        <v>5</v>
      </c>
      <c r="C6" s="75" t="s">
        <v>89</v>
      </c>
      <c r="D6" s="76">
        <v>172645.63</v>
      </c>
      <c r="F6" s="56">
        <f>DSUM(Data,4,G5:H6)</f>
        <v>0</v>
      </c>
      <c r="G6" s="29" t="str">
        <f>"01*"</f>
        <v>01*</v>
      </c>
      <c r="H6" s="30" t="s">
        <v>4</v>
      </c>
      <c r="I6" s="29" t="str">
        <f>"02*"</f>
        <v>02*</v>
      </c>
      <c r="J6" s="56">
        <f>DSUM(Data,4,H5:I6)</f>
        <v>0</v>
      </c>
      <c r="K6" s="55"/>
      <c r="M6" t="s">
        <v>143</v>
      </c>
      <c r="N6" s="54">
        <f t="shared" si="0"/>
        <v>0</v>
      </c>
      <c r="O6" s="54"/>
      <c r="P6" s="54"/>
      <c r="Q6" s="54"/>
      <c r="R6" s="54">
        <v>0</v>
      </c>
    </row>
    <row r="7" spans="1:19" ht="15" x14ac:dyDescent="0.25">
      <c r="A7" s="75" t="s">
        <v>60</v>
      </c>
      <c r="B7" s="75" t="s">
        <v>5</v>
      </c>
      <c r="C7" s="75" t="s">
        <v>90</v>
      </c>
      <c r="D7" s="76">
        <v>397.31</v>
      </c>
      <c r="F7" s="56"/>
      <c r="G7" s="18" t="s">
        <v>2</v>
      </c>
      <c r="H7" s="18" t="s">
        <v>0</v>
      </c>
      <c r="I7" s="18" t="s">
        <v>2</v>
      </c>
      <c r="J7" s="19"/>
      <c r="K7" s="55"/>
      <c r="M7" t="s">
        <v>59</v>
      </c>
      <c r="N7" s="54">
        <f t="shared" si="0"/>
        <v>172645.63</v>
      </c>
      <c r="O7" s="54"/>
      <c r="P7" s="54"/>
      <c r="Q7" s="54"/>
      <c r="R7" s="54">
        <v>172645.63</v>
      </c>
      <c r="S7" t="s">
        <v>66</v>
      </c>
    </row>
    <row r="8" spans="1:19" ht="15" x14ac:dyDescent="0.25">
      <c r="A8" s="75" t="s">
        <v>60</v>
      </c>
      <c r="B8" s="75" t="s">
        <v>5</v>
      </c>
      <c r="C8" s="75" t="s">
        <v>89</v>
      </c>
      <c r="D8" s="76">
        <v>21741.99</v>
      </c>
      <c r="F8" s="56">
        <f>DSUM(Data,4,G7:H8)</f>
        <v>0</v>
      </c>
      <c r="G8" s="29" t="str">
        <f>"01*"</f>
        <v>01*</v>
      </c>
      <c r="H8" s="30" t="s">
        <v>7</v>
      </c>
      <c r="I8" s="29" t="str">
        <f>"02*"</f>
        <v>02*</v>
      </c>
      <c r="J8" s="56">
        <f>DSUM(Data,4,H7:I8)</f>
        <v>0</v>
      </c>
      <c r="K8" s="55"/>
      <c r="M8" t="s">
        <v>60</v>
      </c>
      <c r="N8" s="54">
        <f t="shared" si="0"/>
        <v>22139.300000000003</v>
      </c>
      <c r="O8" s="54"/>
      <c r="P8" s="54"/>
      <c r="Q8" s="54"/>
      <c r="R8" s="54">
        <f>21741.99+397.31</f>
        <v>22139.300000000003</v>
      </c>
      <c r="S8" t="s">
        <v>164</v>
      </c>
    </row>
    <row r="9" spans="1:19" ht="15" x14ac:dyDescent="0.25">
      <c r="A9" s="75" t="s">
        <v>61</v>
      </c>
      <c r="B9" s="75" t="s">
        <v>5</v>
      </c>
      <c r="C9" s="75" t="s">
        <v>89</v>
      </c>
      <c r="D9" s="76">
        <v>17505.990000000002</v>
      </c>
      <c r="F9" s="56"/>
      <c r="G9" s="18" t="s">
        <v>2</v>
      </c>
      <c r="H9" s="18" t="s">
        <v>0</v>
      </c>
      <c r="I9" s="18" t="s">
        <v>2</v>
      </c>
      <c r="J9" s="19"/>
      <c r="K9" s="55"/>
      <c r="M9" t="s">
        <v>61</v>
      </c>
      <c r="N9" s="54">
        <f t="shared" si="0"/>
        <v>17505.990000000002</v>
      </c>
      <c r="O9" s="54"/>
      <c r="P9" s="54"/>
      <c r="Q9" s="54"/>
      <c r="R9" s="54">
        <v>17505.990000000002</v>
      </c>
      <c r="S9" t="s">
        <v>165</v>
      </c>
    </row>
    <row r="10" spans="1:19" ht="15" x14ac:dyDescent="0.25">
      <c r="A10" s="75" t="s">
        <v>62</v>
      </c>
      <c r="B10" s="75" t="s">
        <v>5</v>
      </c>
      <c r="C10" s="75" t="s">
        <v>92</v>
      </c>
      <c r="D10" s="76">
        <v>65.28</v>
      </c>
      <c r="F10" s="57">
        <f>DSUM(Data,4,G9:H10)</f>
        <v>0</v>
      </c>
      <c r="G10" s="45" t="str">
        <f>"01*"</f>
        <v>01*</v>
      </c>
      <c r="H10" s="46" t="s">
        <v>12</v>
      </c>
      <c r="I10" s="45" t="str">
        <f>"02*"</f>
        <v>02*</v>
      </c>
      <c r="J10" s="58">
        <f>DSUM(Data,4,H9:I10)</f>
        <v>0</v>
      </c>
      <c r="K10" s="59" t="e">
        <f>J10/F10</f>
        <v>#DIV/0!</v>
      </c>
      <c r="M10" t="s">
        <v>62</v>
      </c>
      <c r="N10" s="54">
        <f t="shared" si="0"/>
        <v>65.28</v>
      </c>
      <c r="O10" s="54"/>
      <c r="P10" s="54"/>
      <c r="Q10" s="54"/>
      <c r="R10" s="54">
        <v>65.28</v>
      </c>
      <c r="S10" t="s">
        <v>87</v>
      </c>
    </row>
    <row r="11" spans="1:19" ht="15" x14ac:dyDescent="0.25">
      <c r="A11" s="75" t="s">
        <v>157</v>
      </c>
      <c r="B11" s="75" t="s">
        <v>5</v>
      </c>
      <c r="C11" s="75" t="s">
        <v>98</v>
      </c>
      <c r="D11" s="76">
        <v>904.7</v>
      </c>
      <c r="F11" s="60"/>
      <c r="G11" s="18" t="s">
        <v>2</v>
      </c>
      <c r="H11" s="18" t="s">
        <v>0</v>
      </c>
      <c r="I11" s="18" t="s">
        <v>2</v>
      </c>
      <c r="J11" s="19"/>
      <c r="K11" s="61"/>
      <c r="M11" t="s">
        <v>157</v>
      </c>
      <c r="N11" s="77">
        <f t="shared" si="0"/>
        <v>904.7</v>
      </c>
      <c r="R11" s="77">
        <v>904.7</v>
      </c>
      <c r="S11" t="s">
        <v>166</v>
      </c>
    </row>
    <row r="12" spans="1:19" ht="15" x14ac:dyDescent="0.25">
      <c r="A12" s="75" t="s">
        <v>12</v>
      </c>
      <c r="B12" s="75" t="s">
        <v>5</v>
      </c>
      <c r="C12" s="75" t="s">
        <v>92</v>
      </c>
      <c r="D12" s="76">
        <v>1951.56</v>
      </c>
      <c r="F12" s="60">
        <f>DSUM(Data,4,G11:H12)</f>
        <v>584739.81000000006</v>
      </c>
      <c r="G12" s="29" t="str">
        <f>"01*"</f>
        <v>01*</v>
      </c>
      <c r="H12" s="30" t="s">
        <v>17</v>
      </c>
      <c r="I12" s="29" t="str">
        <f>"02*"</f>
        <v>02*</v>
      </c>
      <c r="J12" s="56">
        <f>DSUM(Data,4,H11:I12)</f>
        <v>191201.73</v>
      </c>
      <c r="K12" s="61">
        <f>J12/F12</f>
        <v>0.3269859974131058</v>
      </c>
      <c r="N12" s="34">
        <f>SUM(N4:N11)</f>
        <v>1393408.06</v>
      </c>
      <c r="O12" s="34">
        <f>SUM(O4:O11)</f>
        <v>522987.27999999997</v>
      </c>
      <c r="P12" s="34">
        <f>SUM(P4:P11)</f>
        <v>178685.57</v>
      </c>
      <c r="Q12" s="34">
        <f>SUM(Q4:Q11)</f>
        <v>477836.14</v>
      </c>
      <c r="R12" s="34">
        <f>SUM(R4:R11)</f>
        <v>213899.07000000004</v>
      </c>
    </row>
    <row r="13" spans="1:19" ht="15" x14ac:dyDescent="0.25">
      <c r="A13" s="75" t="s">
        <v>12</v>
      </c>
      <c r="B13" s="75" t="s">
        <v>5</v>
      </c>
      <c r="C13" s="75" t="s">
        <v>94</v>
      </c>
      <c r="D13" s="76">
        <v>195</v>
      </c>
      <c r="F13" s="60"/>
      <c r="G13" s="18" t="s">
        <v>2</v>
      </c>
      <c r="H13" s="18" t="s">
        <v>0</v>
      </c>
      <c r="I13" s="18" t="s">
        <v>2</v>
      </c>
      <c r="J13" s="19"/>
      <c r="K13" s="61"/>
      <c r="O13" t="s">
        <v>69</v>
      </c>
      <c r="P13" t="s">
        <v>69</v>
      </c>
      <c r="Q13" t="s">
        <v>65</v>
      </c>
    </row>
    <row r="14" spans="1:19" ht="15" x14ac:dyDescent="0.25">
      <c r="A14" s="75" t="s">
        <v>12</v>
      </c>
      <c r="B14" s="75" t="s">
        <v>5</v>
      </c>
      <c r="C14" s="75" t="s">
        <v>158</v>
      </c>
      <c r="D14" s="76">
        <v>750</v>
      </c>
      <c r="F14" s="60">
        <f>DSUM(Data,4,G13:H14)</f>
        <v>608907.20000000007</v>
      </c>
      <c r="G14" s="29" t="str">
        <f>"01*"</f>
        <v>01*</v>
      </c>
      <c r="H14" s="30" t="s">
        <v>21</v>
      </c>
      <c r="I14" s="29" t="str">
        <f>"02*"</f>
        <v>02*</v>
      </c>
      <c r="J14" s="56">
        <f>DSUM(Data,4,H13:I14)</f>
        <v>195070.6</v>
      </c>
      <c r="K14" s="61">
        <f>J14/F14</f>
        <v>0.32036178911991842</v>
      </c>
      <c r="Q14" t="s">
        <v>85</v>
      </c>
    </row>
    <row r="15" spans="1:19" ht="15" x14ac:dyDescent="0.25">
      <c r="A15" s="75" t="s">
        <v>17</v>
      </c>
      <c r="B15" s="75" t="s">
        <v>5</v>
      </c>
      <c r="C15" s="75" t="s">
        <v>13</v>
      </c>
      <c r="D15" s="76">
        <v>534205.65</v>
      </c>
      <c r="F15" s="60"/>
      <c r="G15" s="18" t="s">
        <v>2</v>
      </c>
      <c r="H15" s="18" t="s">
        <v>0</v>
      </c>
      <c r="I15" s="18" t="s">
        <v>2</v>
      </c>
      <c r="J15" s="19"/>
      <c r="K15" s="61"/>
      <c r="M15" t="s">
        <v>70</v>
      </c>
    </row>
    <row r="16" spans="1:19" ht="15" x14ac:dyDescent="0.25">
      <c r="A16" s="75" t="s">
        <v>17</v>
      </c>
      <c r="B16" s="75" t="s">
        <v>5</v>
      </c>
      <c r="C16" s="75" t="s">
        <v>19</v>
      </c>
      <c r="D16" s="76">
        <v>1008.16</v>
      </c>
      <c r="F16" s="60">
        <f>DSUM(Data,4,G15:H16)</f>
        <v>502779.54000000004</v>
      </c>
      <c r="G16" s="29" t="str">
        <f>"01*"</f>
        <v>01*</v>
      </c>
      <c r="H16" s="30" t="s">
        <v>26</v>
      </c>
      <c r="I16" s="29" t="str">
        <f>"02*"</f>
        <v>02*</v>
      </c>
      <c r="J16" s="56">
        <f>DSUM(Data,4,H15:I16)</f>
        <v>181708.34999999998</v>
      </c>
      <c r="K16" s="61">
        <f>J16/F16</f>
        <v>0.36140760620450063</v>
      </c>
      <c r="M16" s="70">
        <f>(F3-F6-F8-F45-F47)+(J3-J6-J8-J45-J47)</f>
        <v>5033483.1499999994</v>
      </c>
    </row>
    <row r="17" spans="1:19" ht="15" x14ac:dyDescent="0.25">
      <c r="A17" s="75" t="s">
        <v>17</v>
      </c>
      <c r="B17" s="75" t="s">
        <v>5</v>
      </c>
      <c r="C17" s="75" t="s">
        <v>91</v>
      </c>
      <c r="D17" s="76">
        <v>2573.16</v>
      </c>
      <c r="F17" s="60"/>
      <c r="G17" s="18" t="s">
        <v>2</v>
      </c>
      <c r="H17" s="18" t="s">
        <v>0</v>
      </c>
      <c r="I17" s="18" t="s">
        <v>2</v>
      </c>
      <c r="J17" s="19"/>
      <c r="K17" s="61"/>
      <c r="M17" s="5" t="s">
        <v>71</v>
      </c>
    </row>
    <row r="18" spans="1:19" ht="15" x14ac:dyDescent="0.25">
      <c r="A18" s="75" t="s">
        <v>17</v>
      </c>
      <c r="B18" s="75" t="s">
        <v>5</v>
      </c>
      <c r="C18" s="75" t="s">
        <v>8</v>
      </c>
      <c r="D18" s="76">
        <v>6783.24</v>
      </c>
      <c r="F18" s="60">
        <f>DSUM(Data,4,G17:H18)</f>
        <v>0</v>
      </c>
      <c r="G18" s="29" t="str">
        <f>"01*"</f>
        <v>01*</v>
      </c>
      <c r="H18" s="30" t="s">
        <v>55</v>
      </c>
      <c r="I18" s="29" t="str">
        <f>"02*"</f>
        <v>02*</v>
      </c>
      <c r="J18" s="56">
        <f>DSUM(Data,4,H17:I18)</f>
        <v>0</v>
      </c>
      <c r="K18" s="61"/>
      <c r="M18" s="31">
        <f>R4/$N$12*$M$16</f>
        <v>0</v>
      </c>
      <c r="N18" t="s">
        <v>57</v>
      </c>
      <c r="O18" t="s">
        <v>73</v>
      </c>
      <c r="P18" s="31">
        <f>M16*0.18</f>
        <v>906026.96699999983</v>
      </c>
      <c r="Q18" t="s">
        <v>77</v>
      </c>
    </row>
    <row r="19" spans="1:19" ht="15" x14ac:dyDescent="0.25">
      <c r="A19" s="75" t="s">
        <v>17</v>
      </c>
      <c r="B19" s="75" t="s">
        <v>5</v>
      </c>
      <c r="C19" s="75" t="s">
        <v>159</v>
      </c>
      <c r="D19" s="76">
        <v>1629.78</v>
      </c>
      <c r="F19" s="60"/>
      <c r="G19" s="18" t="s">
        <v>2</v>
      </c>
      <c r="H19" s="18" t="s">
        <v>0</v>
      </c>
      <c r="I19" s="18" t="s">
        <v>2</v>
      </c>
      <c r="J19" s="19"/>
      <c r="K19" s="61"/>
      <c r="M19" s="31">
        <f>R5/$N$12*$M$16</f>
        <v>2305.2959388188842</v>
      </c>
      <c r="N19" t="s">
        <v>58</v>
      </c>
      <c r="P19" s="48">
        <f>O12+P12</f>
        <v>701672.85</v>
      </c>
      <c r="Q19" t="s">
        <v>78</v>
      </c>
      <c r="S19" s="51" t="s">
        <v>80</v>
      </c>
    </row>
    <row r="20" spans="1:19" ht="15" x14ac:dyDescent="0.25">
      <c r="A20" s="75" t="s">
        <v>17</v>
      </c>
      <c r="B20" s="75" t="s">
        <v>5</v>
      </c>
      <c r="C20" s="75" t="s">
        <v>20</v>
      </c>
      <c r="D20" s="76">
        <v>38539.82</v>
      </c>
      <c r="F20" s="60">
        <f>DSUM(Data,4,G19:H20)</f>
        <v>449195.97</v>
      </c>
      <c r="G20" s="29" t="str">
        <f>"01*"</f>
        <v>01*</v>
      </c>
      <c r="H20" s="30" t="s">
        <v>28</v>
      </c>
      <c r="I20" s="29" t="str">
        <f>"02*"</f>
        <v>02*</v>
      </c>
      <c r="J20" s="56">
        <f>DSUM(Data,4,H19:I20)</f>
        <v>171389.81999999998</v>
      </c>
      <c r="K20" s="61">
        <f>J20/F20</f>
        <v>0.3815479911807757</v>
      </c>
      <c r="M20" s="31">
        <f>R9/$N$12*$M$16</f>
        <v>63237.83263394393</v>
      </c>
      <c r="N20" t="s">
        <v>61</v>
      </c>
      <c r="P20" s="50">
        <f>SUM(P18:P19)</f>
        <v>1607699.8169999998</v>
      </c>
      <c r="Q20" t="s">
        <v>76</v>
      </c>
    </row>
    <row r="21" spans="1:19" ht="15" x14ac:dyDescent="0.25">
      <c r="A21" s="75" t="s">
        <v>17</v>
      </c>
      <c r="B21" s="75" t="s">
        <v>5</v>
      </c>
      <c r="C21" s="75" t="s">
        <v>9</v>
      </c>
      <c r="D21" s="76">
        <v>43303.16</v>
      </c>
      <c r="F21" s="60"/>
      <c r="G21" s="18" t="s">
        <v>2</v>
      </c>
      <c r="H21" s="18" t="s">
        <v>0</v>
      </c>
      <c r="I21" s="18" t="s">
        <v>2</v>
      </c>
      <c r="J21" s="19"/>
      <c r="K21" s="61"/>
      <c r="M21" s="48">
        <f>R10/$N$12*$M$16</f>
        <v>235.81446775325813</v>
      </c>
      <c r="N21" t="s">
        <v>62</v>
      </c>
    </row>
    <row r="22" spans="1:19" ht="15" x14ac:dyDescent="0.25">
      <c r="A22" s="75" t="s">
        <v>17</v>
      </c>
      <c r="B22" s="75" t="s">
        <v>5</v>
      </c>
      <c r="C22" s="75" t="s">
        <v>6</v>
      </c>
      <c r="D22" s="76">
        <v>95967.6</v>
      </c>
      <c r="F22" s="60">
        <f>DSUM(Data,4,G21:H22)</f>
        <v>39724.500000000007</v>
      </c>
      <c r="G22" s="29" t="str">
        <f>"01*"</f>
        <v>01*</v>
      </c>
      <c r="H22" s="30" t="s">
        <v>33</v>
      </c>
      <c r="I22" s="29" t="str">
        <f>"02*"</f>
        <v>02*</v>
      </c>
      <c r="J22" s="56">
        <f>DSUM(Data,4,H21:I22)</f>
        <v>13517.59</v>
      </c>
      <c r="K22" s="61">
        <f>J22/F22</f>
        <v>0.34028345227756163</v>
      </c>
      <c r="M22" s="31">
        <f>SUM(M18:M21)</f>
        <v>65778.943040516067</v>
      </c>
      <c r="N22" t="s">
        <v>74</v>
      </c>
      <c r="P22" s="50">
        <f>SUM(M16*0.82+F45+F47+J45+J47)</f>
        <v>4511593.2429999998</v>
      </c>
      <c r="Q22" s="49" t="s">
        <v>139</v>
      </c>
    </row>
    <row r="23" spans="1:19" ht="15" x14ac:dyDescent="0.25">
      <c r="A23" s="75" t="s">
        <v>17</v>
      </c>
      <c r="B23" s="75" t="s">
        <v>5</v>
      </c>
      <c r="C23" s="75" t="s">
        <v>10</v>
      </c>
      <c r="D23" s="76">
        <v>1841.24</v>
      </c>
      <c r="F23" s="60"/>
      <c r="G23" s="18" t="s">
        <v>2</v>
      </c>
      <c r="H23" s="18" t="s">
        <v>0</v>
      </c>
      <c r="I23" s="18" t="s">
        <v>2</v>
      </c>
      <c r="J23" s="19"/>
      <c r="K23" s="61"/>
      <c r="M23" s="48">
        <f>O5+P5</f>
        <v>701672.85</v>
      </c>
      <c r="N23" t="s">
        <v>75</v>
      </c>
    </row>
    <row r="24" spans="1:19" ht="15" x14ac:dyDescent="0.25">
      <c r="A24" s="75" t="s">
        <v>17</v>
      </c>
      <c r="B24" s="75" t="s">
        <v>5</v>
      </c>
      <c r="C24" s="75" t="s">
        <v>15</v>
      </c>
      <c r="D24" s="76">
        <v>49557.79</v>
      </c>
      <c r="F24" s="60">
        <f>DSUM(Data,4,G23:H24)</f>
        <v>95877.819999999992</v>
      </c>
      <c r="G24" s="29" t="str">
        <f>"01*"</f>
        <v>01*</v>
      </c>
      <c r="H24" s="30" t="s">
        <v>34</v>
      </c>
      <c r="I24" s="29" t="str">
        <f>"02*"</f>
        <v>02*</v>
      </c>
      <c r="J24" s="56">
        <f>DSUM(Data,4,H23:I24)</f>
        <v>119288.31</v>
      </c>
      <c r="K24" s="61">
        <f>J24/F24</f>
        <v>1.2441700280627992</v>
      </c>
      <c r="M24" s="31">
        <f>M22+M23</f>
        <v>767451.79304051609</v>
      </c>
      <c r="N24" t="s">
        <v>76</v>
      </c>
    </row>
    <row r="25" spans="1:19" ht="15" x14ac:dyDescent="0.25">
      <c r="A25" s="75" t="s">
        <v>17</v>
      </c>
      <c r="B25" s="75" t="s">
        <v>5</v>
      </c>
      <c r="C25" s="75" t="s">
        <v>16</v>
      </c>
      <c r="D25" s="76">
        <v>531.94000000000005</v>
      </c>
      <c r="F25" s="60"/>
      <c r="G25" s="18" t="s">
        <v>2</v>
      </c>
      <c r="H25" s="18" t="s">
        <v>0</v>
      </c>
      <c r="I25" s="18" t="s">
        <v>2</v>
      </c>
      <c r="J25" s="19"/>
      <c r="K25" s="61"/>
    </row>
    <row r="26" spans="1:19" ht="15" x14ac:dyDescent="0.25">
      <c r="A26" s="75" t="s">
        <v>17</v>
      </c>
      <c r="B26" s="75" t="s">
        <v>5</v>
      </c>
      <c r="C26" s="75" t="s">
        <v>92</v>
      </c>
      <c r="D26" s="76">
        <v>35254.85</v>
      </c>
      <c r="F26" s="60">
        <f>DSUM(Data,4,G25:H26)</f>
        <v>0</v>
      </c>
      <c r="G26" s="29" t="str">
        <f>"01*"</f>
        <v>01*</v>
      </c>
      <c r="H26" s="30" t="s">
        <v>35</v>
      </c>
      <c r="I26" s="29" t="str">
        <f>"02*"</f>
        <v>02*</v>
      </c>
      <c r="J26" s="56">
        <f>DSUM(Data,4,H25:I26)</f>
        <v>0</v>
      </c>
      <c r="K26" s="61" t="e">
        <f>J26/F26</f>
        <v>#DIV/0!</v>
      </c>
      <c r="N26" t="s">
        <v>63</v>
      </c>
    </row>
    <row r="27" spans="1:19" ht="15" x14ac:dyDescent="0.25">
      <c r="A27" s="75" t="s">
        <v>17</v>
      </c>
      <c r="B27" s="75" t="s">
        <v>5</v>
      </c>
      <c r="C27" s="75" t="s">
        <v>95</v>
      </c>
      <c r="D27" s="76">
        <v>476.74</v>
      </c>
      <c r="F27" s="60"/>
      <c r="G27" s="18" t="s">
        <v>2</v>
      </c>
      <c r="H27" s="18" t="s">
        <v>0</v>
      </c>
      <c r="I27" s="18" t="s">
        <v>2</v>
      </c>
      <c r="J27" s="19"/>
      <c r="K27" s="61"/>
      <c r="M27" s="31">
        <f t="shared" ref="M27:M34" si="1">N4-O4-P4</f>
        <v>0</v>
      </c>
      <c r="N27" t="s">
        <v>57</v>
      </c>
    </row>
    <row r="28" spans="1:19" ht="15" x14ac:dyDescent="0.25">
      <c r="A28" s="75" t="s">
        <v>17</v>
      </c>
      <c r="B28" s="75" t="s">
        <v>5</v>
      </c>
      <c r="C28" s="75" t="s">
        <v>107</v>
      </c>
      <c r="D28" s="76">
        <v>70.959999999999994</v>
      </c>
      <c r="F28" s="60">
        <f>DSUM(Data,4,G27:H28)</f>
        <v>74768.55</v>
      </c>
      <c r="G28" s="29" t="str">
        <f>"01*"</f>
        <v>01*</v>
      </c>
      <c r="H28" s="30" t="s">
        <v>36</v>
      </c>
      <c r="I28" s="29" t="str">
        <f>"02*"</f>
        <v>02*</v>
      </c>
      <c r="J28" s="56">
        <f>DSUM(Data,4,H27:I28)</f>
        <v>27793.139999999996</v>
      </c>
      <c r="K28" s="61">
        <f>J28/F28</f>
        <v>0.3717223351261994</v>
      </c>
      <c r="M28" s="31">
        <f t="shared" si="1"/>
        <v>478474.30999999988</v>
      </c>
      <c r="N28" t="s">
        <v>58</v>
      </c>
    </row>
    <row r="29" spans="1:19" ht="15" x14ac:dyDescent="0.25">
      <c r="A29" s="75" t="s">
        <v>17</v>
      </c>
      <c r="B29" s="75" t="s">
        <v>5</v>
      </c>
      <c r="C29" s="75" t="s">
        <v>96</v>
      </c>
      <c r="D29" s="76">
        <v>272.67</v>
      </c>
      <c r="F29" s="60"/>
      <c r="G29" s="18" t="s">
        <v>2</v>
      </c>
      <c r="H29" s="18" t="s">
        <v>0</v>
      </c>
      <c r="I29" s="18" t="s">
        <v>2</v>
      </c>
      <c r="J29" s="19"/>
      <c r="K29" s="61"/>
      <c r="M29" s="31">
        <f t="shared" si="1"/>
        <v>0</v>
      </c>
      <c r="N29" t="s">
        <v>143</v>
      </c>
    </row>
    <row r="30" spans="1:19" ht="15" x14ac:dyDescent="0.25">
      <c r="A30" s="75" t="s">
        <v>17</v>
      </c>
      <c r="B30" s="75" t="s">
        <v>5</v>
      </c>
      <c r="C30" s="75" t="s">
        <v>136</v>
      </c>
      <c r="D30" s="76">
        <v>43775</v>
      </c>
      <c r="F30" s="60">
        <f>DSUM(Data,4,G29:H30)</f>
        <v>65601.03</v>
      </c>
      <c r="G30" s="29" t="str">
        <f>"01*"</f>
        <v>01*</v>
      </c>
      <c r="H30" s="30" t="s">
        <v>37</v>
      </c>
      <c r="I30" s="29" t="str">
        <f>"02*"</f>
        <v>02*</v>
      </c>
      <c r="J30" s="56">
        <f>DSUM(Data,4,H29:I30)</f>
        <v>21478.1</v>
      </c>
      <c r="K30" s="61">
        <f>J30/F30</f>
        <v>0.32740492031908641</v>
      </c>
      <c r="M30" s="31">
        <f t="shared" si="1"/>
        <v>172645.63</v>
      </c>
      <c r="N30" t="s">
        <v>59</v>
      </c>
    </row>
    <row r="31" spans="1:19" ht="15" x14ac:dyDescent="0.25">
      <c r="A31" s="75" t="s">
        <v>17</v>
      </c>
      <c r="B31" s="75" t="s">
        <v>5</v>
      </c>
      <c r="C31" s="75" t="s">
        <v>98</v>
      </c>
      <c r="D31" s="76">
        <v>10456.969999999999</v>
      </c>
      <c r="F31" s="60"/>
      <c r="G31" s="18" t="s">
        <v>2</v>
      </c>
      <c r="H31" s="18" t="s">
        <v>0</v>
      </c>
      <c r="I31" s="18" t="s">
        <v>2</v>
      </c>
      <c r="J31" s="19"/>
      <c r="K31" s="61"/>
      <c r="M31" s="31">
        <f t="shared" si="1"/>
        <v>22139.300000000003</v>
      </c>
      <c r="N31" t="s">
        <v>60</v>
      </c>
    </row>
    <row r="32" spans="1:19" ht="15" x14ac:dyDescent="0.25">
      <c r="A32" s="75" t="s">
        <v>17</v>
      </c>
      <c r="B32" s="75" t="s">
        <v>5</v>
      </c>
      <c r="C32" s="75" t="s">
        <v>101</v>
      </c>
      <c r="D32" s="76">
        <v>206.98</v>
      </c>
      <c r="F32" s="60">
        <f>DSUM(Data,4,G31:H32)</f>
        <v>431377.07999999996</v>
      </c>
      <c r="G32" s="29" t="str">
        <f>"01*"</f>
        <v>01*</v>
      </c>
      <c r="H32" s="30" t="s">
        <v>38</v>
      </c>
      <c r="I32" s="29" t="str">
        <f>"02*"</f>
        <v>02*</v>
      </c>
      <c r="J32" s="56">
        <f>DSUM(Data,4,H31:I32)</f>
        <v>143226.9</v>
      </c>
      <c r="K32" s="61">
        <f>J32/F32</f>
        <v>0.33202250801085681</v>
      </c>
      <c r="M32" s="31">
        <f t="shared" si="1"/>
        <v>17505.990000000002</v>
      </c>
      <c r="N32" t="s">
        <v>61</v>
      </c>
    </row>
    <row r="33" spans="1:14" ht="15" x14ac:dyDescent="0.25">
      <c r="A33" s="75" t="s">
        <v>17</v>
      </c>
      <c r="B33" s="75" t="s">
        <v>5</v>
      </c>
      <c r="C33" s="75" t="s">
        <v>109</v>
      </c>
      <c r="D33" s="76">
        <v>2220</v>
      </c>
      <c r="F33" s="24"/>
      <c r="G33" s="18" t="s">
        <v>2</v>
      </c>
      <c r="H33" s="18" t="s">
        <v>0</v>
      </c>
      <c r="I33" s="18" t="s">
        <v>2</v>
      </c>
      <c r="K33" s="61"/>
      <c r="M33" s="31">
        <f t="shared" si="1"/>
        <v>65.28</v>
      </c>
      <c r="N33" t="s">
        <v>62</v>
      </c>
    </row>
    <row r="34" spans="1:14" ht="15" x14ac:dyDescent="0.25">
      <c r="A34" s="75" t="s">
        <v>17</v>
      </c>
      <c r="B34" s="75" t="s">
        <v>5</v>
      </c>
      <c r="C34" s="75" t="s">
        <v>99</v>
      </c>
      <c r="D34" s="76">
        <v>26.97</v>
      </c>
      <c r="F34" s="60">
        <f>DSUM(Data,4,G33:H34)</f>
        <v>323163.63</v>
      </c>
      <c r="G34" s="29" t="str">
        <f>"01*"</f>
        <v>01*</v>
      </c>
      <c r="H34" s="30" t="s">
        <v>39</v>
      </c>
      <c r="I34" s="29" t="str">
        <f>"02*"</f>
        <v>02*</v>
      </c>
      <c r="J34" s="56">
        <f>DSUM(Data,4,H33:I34)</f>
        <v>112518.05</v>
      </c>
      <c r="K34" s="61">
        <f>J34/F34</f>
        <v>0.3481767115934426</v>
      </c>
      <c r="M34" s="31">
        <f t="shared" si="1"/>
        <v>904.7</v>
      </c>
      <c r="N34" t="s">
        <v>157</v>
      </c>
    </row>
    <row r="35" spans="1:14" ht="15" x14ac:dyDescent="0.25">
      <c r="A35" s="75" t="s">
        <v>17</v>
      </c>
      <c r="B35" s="75" t="s">
        <v>5</v>
      </c>
      <c r="C35" s="75" t="s">
        <v>100</v>
      </c>
      <c r="D35" s="76">
        <v>5186.08</v>
      </c>
      <c r="F35" s="24"/>
      <c r="G35" s="18" t="s">
        <v>2</v>
      </c>
      <c r="H35" s="18" t="s">
        <v>0</v>
      </c>
      <c r="I35" s="18" t="s">
        <v>2</v>
      </c>
      <c r="K35" s="61"/>
      <c r="M35" s="34">
        <f>SUM(M24:M34)</f>
        <v>1459187.0030405158</v>
      </c>
      <c r="N35" t="s">
        <v>138</v>
      </c>
    </row>
    <row r="36" spans="1:14" ht="15" x14ac:dyDescent="0.25">
      <c r="A36" s="75" t="s">
        <v>17</v>
      </c>
      <c r="B36" s="75" t="s">
        <v>5</v>
      </c>
      <c r="C36" s="75" t="s">
        <v>89</v>
      </c>
      <c r="D36" s="76">
        <v>59838.79</v>
      </c>
      <c r="F36" s="60">
        <f>DSUM(Data,4,G35:H36)</f>
        <v>3822.8300000000004</v>
      </c>
      <c r="G36" s="29" t="str">
        <f>"01*"</f>
        <v>01*</v>
      </c>
      <c r="H36" s="30" t="s">
        <v>40</v>
      </c>
      <c r="I36" s="29" t="str">
        <f>"02*"</f>
        <v>02*</v>
      </c>
      <c r="J36" s="56">
        <f>DSUM(Data,4,H35:I36)</f>
        <v>1288.75</v>
      </c>
      <c r="K36" s="61">
        <f>J36/F36</f>
        <v>0.33711935921817082</v>
      </c>
    </row>
    <row r="37" spans="1:14" ht="15" x14ac:dyDescent="0.25">
      <c r="A37" s="75" t="s">
        <v>17</v>
      </c>
      <c r="B37" s="75" t="s">
        <v>29</v>
      </c>
      <c r="C37" s="75" t="s">
        <v>103</v>
      </c>
      <c r="D37" s="76">
        <v>2990.75</v>
      </c>
      <c r="F37" s="24"/>
      <c r="G37" s="18" t="s">
        <v>2</v>
      </c>
      <c r="H37" s="18" t="s">
        <v>0</v>
      </c>
      <c r="I37" s="18" t="s">
        <v>2</v>
      </c>
      <c r="K37" s="61"/>
    </row>
    <row r="38" spans="1:14" ht="15" x14ac:dyDescent="0.25">
      <c r="A38" s="75" t="s">
        <v>17</v>
      </c>
      <c r="B38" s="75" t="s">
        <v>29</v>
      </c>
      <c r="C38" s="75" t="s">
        <v>109</v>
      </c>
      <c r="D38" s="76">
        <v>496.07</v>
      </c>
      <c r="F38" s="60">
        <f>DSUM(Data,4,G37:H38)</f>
        <v>214420.68999999997</v>
      </c>
      <c r="G38" s="29" t="str">
        <f>"01*"</f>
        <v>01*</v>
      </c>
      <c r="H38" s="30" t="s">
        <v>41</v>
      </c>
      <c r="I38" s="29" t="str">
        <f>"02*"</f>
        <v>02*</v>
      </c>
      <c r="J38" s="56">
        <f>DSUM(Data,4,H37:I38)</f>
        <v>72121.009999999995</v>
      </c>
      <c r="K38" s="61">
        <f>J38/F38</f>
        <v>0.33635284915835317</v>
      </c>
    </row>
    <row r="39" spans="1:14" ht="15" x14ac:dyDescent="0.25">
      <c r="A39" s="75" t="s">
        <v>21</v>
      </c>
      <c r="B39" s="75" t="s">
        <v>5</v>
      </c>
      <c r="C39" s="75" t="s">
        <v>13</v>
      </c>
      <c r="D39" s="76">
        <v>562666.66</v>
      </c>
      <c r="F39" s="24"/>
      <c r="G39" s="18" t="s">
        <v>2</v>
      </c>
      <c r="H39" s="18" t="s">
        <v>0</v>
      </c>
      <c r="I39" s="18" t="s">
        <v>2</v>
      </c>
      <c r="K39" s="61"/>
    </row>
    <row r="40" spans="1:14" ht="15" x14ac:dyDescent="0.25">
      <c r="A40" s="75" t="s">
        <v>21</v>
      </c>
      <c r="B40" s="75" t="s">
        <v>5</v>
      </c>
      <c r="C40" s="75" t="s">
        <v>18</v>
      </c>
      <c r="D40" s="76">
        <v>9967.23</v>
      </c>
      <c r="F40" s="60">
        <f>DSUM(Data,4,G39:H40)</f>
        <v>524.02</v>
      </c>
      <c r="G40" s="29" t="str">
        <f>"01*"</f>
        <v>01*</v>
      </c>
      <c r="H40" s="30" t="s">
        <v>42</v>
      </c>
      <c r="I40" s="29" t="str">
        <f>"02*"</f>
        <v>02*</v>
      </c>
      <c r="J40" s="56">
        <f>DSUM(Data,4,H39:I40)</f>
        <v>173.9</v>
      </c>
      <c r="K40" s="61">
        <f>J40/F40</f>
        <v>0.33185756268844702</v>
      </c>
    </row>
    <row r="41" spans="1:14" ht="15" x14ac:dyDescent="0.25">
      <c r="A41" s="75" t="s">
        <v>21</v>
      </c>
      <c r="B41" s="75" t="s">
        <v>5</v>
      </c>
      <c r="C41" s="75" t="s">
        <v>22</v>
      </c>
      <c r="D41" s="76">
        <v>458.99</v>
      </c>
      <c r="F41" s="24"/>
      <c r="G41" s="18" t="s">
        <v>2</v>
      </c>
      <c r="H41" s="18" t="s">
        <v>0</v>
      </c>
      <c r="I41" s="18" t="s">
        <v>2</v>
      </c>
      <c r="K41" s="61"/>
    </row>
    <row r="42" spans="1:14" ht="15" x14ac:dyDescent="0.25">
      <c r="A42" s="75" t="s">
        <v>21</v>
      </c>
      <c r="B42" s="75" t="s">
        <v>5</v>
      </c>
      <c r="C42" s="75" t="s">
        <v>19</v>
      </c>
      <c r="D42" s="76">
        <v>1951.01</v>
      </c>
      <c r="F42" s="62">
        <f>DSUM(Data,4,G41:H42)</f>
        <v>13165.960000000001</v>
      </c>
      <c r="G42" s="40" t="str">
        <f>"01*"</f>
        <v>01*</v>
      </c>
      <c r="H42" s="41" t="s">
        <v>43</v>
      </c>
      <c r="I42" s="40" t="str">
        <f>"02*"</f>
        <v>02*</v>
      </c>
      <c r="J42" s="63">
        <f>DSUM(Data,4,H41:I42)</f>
        <v>4318.1499999999996</v>
      </c>
      <c r="K42" s="64">
        <f>J42/F42</f>
        <v>0.32797836238299366</v>
      </c>
    </row>
    <row r="43" spans="1:14" ht="15" x14ac:dyDescent="0.25">
      <c r="A43" s="75" t="s">
        <v>21</v>
      </c>
      <c r="B43" s="75" t="s">
        <v>5</v>
      </c>
      <c r="C43" s="75" t="s">
        <v>91</v>
      </c>
      <c r="D43" s="76">
        <v>2830.09</v>
      </c>
      <c r="F43" s="17"/>
      <c r="G43" s="18"/>
      <c r="H43" s="18"/>
      <c r="I43" s="18"/>
      <c r="K43" s="55"/>
    </row>
    <row r="44" spans="1:14" ht="15" x14ac:dyDescent="0.25">
      <c r="A44" s="75" t="s">
        <v>21</v>
      </c>
      <c r="B44" s="75" t="s">
        <v>5</v>
      </c>
      <c r="C44" s="75" t="s">
        <v>8</v>
      </c>
      <c r="D44" s="76">
        <v>9732.52</v>
      </c>
      <c r="F44" s="17"/>
      <c r="G44" s="18" t="s">
        <v>2</v>
      </c>
      <c r="H44" s="18" t="s">
        <v>0</v>
      </c>
      <c r="I44" s="18" t="s">
        <v>2</v>
      </c>
      <c r="K44" s="55"/>
    </row>
    <row r="45" spans="1:14" ht="15" x14ac:dyDescent="0.25">
      <c r="A45" s="75" t="s">
        <v>21</v>
      </c>
      <c r="B45" s="75" t="s">
        <v>5</v>
      </c>
      <c r="C45" s="75" t="s">
        <v>159</v>
      </c>
      <c r="D45" s="76">
        <v>622.91999999999996</v>
      </c>
      <c r="F45" s="65">
        <f>DSUM(Data,4,G44:H45)</f>
        <v>217553.62000000002</v>
      </c>
      <c r="G45" s="29" t="str">
        <f>"01*"</f>
        <v>01*</v>
      </c>
      <c r="H45" s="30" t="s">
        <v>44</v>
      </c>
      <c r="I45" s="29" t="str">
        <f>"02*"</f>
        <v>02*</v>
      </c>
      <c r="J45" s="65">
        <f>DSUM(Data,4,H44:I45)</f>
        <v>85273.15</v>
      </c>
      <c r="K45" s="55">
        <f>J45/F45</f>
        <v>0.3919638294228337</v>
      </c>
      <c r="L45" s="53" t="s">
        <v>79</v>
      </c>
    </row>
    <row r="46" spans="1:14" ht="15" x14ac:dyDescent="0.25">
      <c r="A46" s="75" t="s">
        <v>21</v>
      </c>
      <c r="B46" s="75" t="s">
        <v>5</v>
      </c>
      <c r="C46" s="75" t="s">
        <v>20</v>
      </c>
      <c r="D46" s="76">
        <v>17965.650000000001</v>
      </c>
      <c r="F46" s="17"/>
      <c r="G46" s="18" t="s">
        <v>2</v>
      </c>
      <c r="H46" s="18" t="s">
        <v>0</v>
      </c>
      <c r="I46" s="18" t="s">
        <v>2</v>
      </c>
      <c r="K46" s="55"/>
    </row>
    <row r="47" spans="1:14" ht="15" x14ac:dyDescent="0.25">
      <c r="A47" s="75" t="s">
        <v>21</v>
      </c>
      <c r="B47" s="75" t="s">
        <v>5</v>
      </c>
      <c r="C47" s="75" t="s">
        <v>23</v>
      </c>
      <c r="D47" s="76">
        <v>346</v>
      </c>
      <c r="F47" s="65">
        <f>DSUM(Data,4,G46:H47)</f>
        <v>60871.31</v>
      </c>
      <c r="G47" s="29" t="str">
        <f>"01*"</f>
        <v>01*</v>
      </c>
      <c r="H47" s="30" t="s">
        <v>47</v>
      </c>
      <c r="I47" s="29" t="str">
        <f>"02*"</f>
        <v>02*</v>
      </c>
      <c r="J47" s="65">
        <f>DSUM(Data,4,H46:I47)</f>
        <v>20438.98</v>
      </c>
      <c r="K47" s="55">
        <f>J47/F47</f>
        <v>0.33577361814621698</v>
      </c>
      <c r="L47" s="53" t="s">
        <v>79</v>
      </c>
    </row>
    <row r="48" spans="1:14" ht="15" x14ac:dyDescent="0.25">
      <c r="A48" s="75" t="s">
        <v>21</v>
      </c>
      <c r="B48" s="75" t="s">
        <v>5</v>
      </c>
      <c r="C48" s="75" t="s">
        <v>14</v>
      </c>
      <c r="D48" s="76">
        <v>2366.13</v>
      </c>
      <c r="F48" s="35"/>
      <c r="G48" s="36" t="s">
        <v>2</v>
      </c>
      <c r="H48" s="36" t="s">
        <v>0</v>
      </c>
      <c r="I48" s="36" t="s">
        <v>2</v>
      </c>
      <c r="J48" s="37"/>
      <c r="K48" s="59"/>
    </row>
    <row r="49" spans="1:11" ht="15" x14ac:dyDescent="0.25">
      <c r="A49" s="75" t="s">
        <v>21</v>
      </c>
      <c r="B49" s="75" t="s">
        <v>5</v>
      </c>
      <c r="C49" s="75" t="s">
        <v>9</v>
      </c>
      <c r="D49" s="76">
        <v>40593.22</v>
      </c>
      <c r="F49" s="60">
        <f>DSUM(Data,4,G48:H49)</f>
        <v>202123.77</v>
      </c>
      <c r="G49" s="29" t="str">
        <f>"01*"</f>
        <v>01*</v>
      </c>
      <c r="H49" s="30" t="s">
        <v>50</v>
      </c>
      <c r="I49" s="29" t="str">
        <f>"02*"</f>
        <v>02*</v>
      </c>
      <c r="J49" s="56">
        <f>DSUM(Data,4,H48:I49)</f>
        <v>80333.2</v>
      </c>
      <c r="K49" s="61">
        <f>J49/F49</f>
        <v>0.39744558495025101</v>
      </c>
    </row>
    <row r="50" spans="1:11" ht="15" x14ac:dyDescent="0.25">
      <c r="A50" s="75" t="s">
        <v>21</v>
      </c>
      <c r="B50" s="75" t="s">
        <v>5</v>
      </c>
      <c r="C50" s="75" t="s">
        <v>6</v>
      </c>
      <c r="D50" s="76">
        <v>95120.11</v>
      </c>
      <c r="F50" s="24"/>
      <c r="G50" s="18" t="s">
        <v>2</v>
      </c>
      <c r="H50" s="18" t="s">
        <v>0</v>
      </c>
      <c r="I50" s="18" t="s">
        <v>2</v>
      </c>
      <c r="K50" s="61"/>
    </row>
    <row r="51" spans="1:11" ht="15" x14ac:dyDescent="0.25">
      <c r="A51" s="75" t="s">
        <v>21</v>
      </c>
      <c r="B51" s="75" t="s">
        <v>5</v>
      </c>
      <c r="C51" s="75" t="s">
        <v>10</v>
      </c>
      <c r="D51" s="76">
        <v>1761.84</v>
      </c>
      <c r="F51" s="62">
        <f>DSUM(Data,4,G50:H51)</f>
        <v>68742.31</v>
      </c>
      <c r="G51" s="40" t="str">
        <f>"01*"</f>
        <v>01*</v>
      </c>
      <c r="H51" s="41" t="s">
        <v>51</v>
      </c>
      <c r="I51" s="40" t="str">
        <f>"02*"</f>
        <v>02*</v>
      </c>
      <c r="J51" s="63">
        <f>DSUM(Data,4,H50:I51)</f>
        <v>19120.84</v>
      </c>
      <c r="K51" s="64">
        <f>J51/F51</f>
        <v>0.27815242170360582</v>
      </c>
    </row>
    <row r="52" spans="1:11" ht="15" x14ac:dyDescent="0.25">
      <c r="A52" s="75" t="s">
        <v>21</v>
      </c>
      <c r="B52" s="75" t="s">
        <v>5</v>
      </c>
      <c r="C52" s="75" t="s">
        <v>15</v>
      </c>
      <c r="D52" s="76">
        <v>48036.33</v>
      </c>
      <c r="K52" s="55"/>
    </row>
    <row r="53" spans="1:11" ht="15" x14ac:dyDescent="0.25">
      <c r="A53" s="75" t="s">
        <v>21</v>
      </c>
      <c r="B53" s="75" t="s">
        <v>5</v>
      </c>
      <c r="C53" s="75" t="s">
        <v>16</v>
      </c>
      <c r="D53" s="76">
        <v>400.1</v>
      </c>
      <c r="F53" s="17"/>
      <c r="G53" s="18" t="s">
        <v>2</v>
      </c>
      <c r="H53" s="18" t="s">
        <v>0</v>
      </c>
      <c r="I53" s="18" t="s">
        <v>2</v>
      </c>
      <c r="K53" s="55"/>
    </row>
    <row r="54" spans="1:11" ht="15" x14ac:dyDescent="0.25">
      <c r="A54" s="75" t="s">
        <v>21</v>
      </c>
      <c r="B54" s="75" t="s">
        <v>5</v>
      </c>
      <c r="C54" s="75" t="s">
        <v>24</v>
      </c>
      <c r="D54" s="76">
        <v>2064</v>
      </c>
      <c r="F54" s="66">
        <f>DSUM(Data,4,G53:H54)</f>
        <v>3957359.6399999997</v>
      </c>
      <c r="G54" s="29" t="str">
        <f>"01*"</f>
        <v>01*</v>
      </c>
      <c r="H54" s="30"/>
      <c r="I54" s="29" t="str">
        <f>"02*"</f>
        <v>02*</v>
      </c>
      <c r="J54" s="66">
        <f>DSUM(Data,4,H53:I54)</f>
        <v>1460260.5699999998</v>
      </c>
      <c r="K54" s="55">
        <f>J54/F54</f>
        <v>0.36899870187183692</v>
      </c>
    </row>
    <row r="55" spans="1:11" ht="15" x14ac:dyDescent="0.25">
      <c r="A55" s="75" t="s">
        <v>21</v>
      </c>
      <c r="B55" s="75" t="s">
        <v>5</v>
      </c>
      <c r="C55" s="75" t="s">
        <v>25</v>
      </c>
      <c r="D55" s="76">
        <v>7095</v>
      </c>
    </row>
    <row r="56" spans="1:11" ht="15" x14ac:dyDescent="0.25">
      <c r="A56" s="75" t="s">
        <v>21</v>
      </c>
      <c r="B56" s="75" t="s">
        <v>5</v>
      </c>
      <c r="C56" s="75" t="s">
        <v>92</v>
      </c>
      <c r="D56" s="76">
        <v>2629.86</v>
      </c>
    </row>
    <row r="57" spans="1:11" ht="15" x14ac:dyDescent="0.25">
      <c r="A57" s="75" t="s">
        <v>21</v>
      </c>
      <c r="B57" s="75" t="s">
        <v>5</v>
      </c>
      <c r="C57" s="75" t="s">
        <v>135</v>
      </c>
      <c r="D57" s="76">
        <v>12.43</v>
      </c>
    </row>
    <row r="58" spans="1:11" ht="15" x14ac:dyDescent="0.25">
      <c r="A58" s="75" t="s">
        <v>21</v>
      </c>
      <c r="B58" s="75" t="s">
        <v>5</v>
      </c>
      <c r="C58" s="75" t="s">
        <v>98</v>
      </c>
      <c r="D58" s="76">
        <v>3430.35</v>
      </c>
    </row>
    <row r="59" spans="1:11" ht="15" x14ac:dyDescent="0.25">
      <c r="A59" s="75" t="s">
        <v>21</v>
      </c>
      <c r="B59" s="75" t="s">
        <v>5</v>
      </c>
      <c r="C59" s="75" t="s">
        <v>106</v>
      </c>
      <c r="D59" s="76">
        <v>599.55999999999995</v>
      </c>
    </row>
    <row r="60" spans="1:11" ht="15" x14ac:dyDescent="0.25">
      <c r="A60" s="75" t="s">
        <v>21</v>
      </c>
      <c r="B60" s="75" t="s">
        <v>5</v>
      </c>
      <c r="C60" s="75" t="s">
        <v>101</v>
      </c>
      <c r="D60" s="76">
        <v>722.69</v>
      </c>
    </row>
    <row r="61" spans="1:11" ht="15" x14ac:dyDescent="0.25">
      <c r="A61" s="75" t="s">
        <v>21</v>
      </c>
      <c r="B61" s="75" t="s">
        <v>5</v>
      </c>
      <c r="C61" s="75" t="s">
        <v>103</v>
      </c>
      <c r="D61" s="76">
        <v>4088.72</v>
      </c>
    </row>
    <row r="62" spans="1:11" ht="15" x14ac:dyDescent="0.25">
      <c r="A62" s="75" t="s">
        <v>21</v>
      </c>
      <c r="B62" s="75" t="s">
        <v>5</v>
      </c>
      <c r="C62" s="75" t="s">
        <v>109</v>
      </c>
      <c r="D62" s="76">
        <v>719.97</v>
      </c>
    </row>
    <row r="63" spans="1:11" ht="15" x14ac:dyDescent="0.25">
      <c r="A63" s="75" t="s">
        <v>21</v>
      </c>
      <c r="B63" s="75" t="s">
        <v>5</v>
      </c>
      <c r="C63" s="75" t="s">
        <v>94</v>
      </c>
      <c r="D63" s="76">
        <v>2625</v>
      </c>
    </row>
    <row r="64" spans="1:11" ht="15" x14ac:dyDescent="0.25">
      <c r="A64" s="75" t="s">
        <v>21</v>
      </c>
      <c r="B64" s="75" t="s">
        <v>5</v>
      </c>
      <c r="C64" s="75" t="s">
        <v>104</v>
      </c>
      <c r="D64" s="76">
        <v>824.65</v>
      </c>
    </row>
    <row r="65" spans="1:4" ht="15" x14ac:dyDescent="0.25">
      <c r="A65" s="75" t="s">
        <v>21</v>
      </c>
      <c r="B65" s="75" t="s">
        <v>5</v>
      </c>
      <c r="C65" s="75" t="s">
        <v>116</v>
      </c>
      <c r="D65" s="76">
        <v>91</v>
      </c>
    </row>
    <row r="66" spans="1:4" ht="15" x14ac:dyDescent="0.25">
      <c r="A66" s="75" t="s">
        <v>21</v>
      </c>
      <c r="B66" s="75" t="s">
        <v>5</v>
      </c>
      <c r="C66" s="75" t="s">
        <v>100</v>
      </c>
      <c r="D66" s="76">
        <v>4766.38</v>
      </c>
    </row>
    <row r="67" spans="1:4" ht="15" x14ac:dyDescent="0.25">
      <c r="A67" s="75" t="s">
        <v>21</v>
      </c>
      <c r="B67" s="75" t="s">
        <v>5</v>
      </c>
      <c r="C67" s="75" t="s">
        <v>89</v>
      </c>
      <c r="D67" s="76">
        <v>2508.15</v>
      </c>
    </row>
    <row r="68" spans="1:4" ht="15" x14ac:dyDescent="0.25">
      <c r="A68" s="75" t="s">
        <v>21</v>
      </c>
      <c r="B68" s="75" t="s">
        <v>29</v>
      </c>
      <c r="C68" s="75" t="s">
        <v>109</v>
      </c>
      <c r="D68" s="76">
        <v>67.260000000000005</v>
      </c>
    </row>
    <row r="69" spans="1:4" ht="15" x14ac:dyDescent="0.25">
      <c r="A69" s="75" t="s">
        <v>26</v>
      </c>
      <c r="B69" s="75" t="s">
        <v>5</v>
      </c>
      <c r="C69" s="75" t="s">
        <v>13</v>
      </c>
      <c r="D69" s="76">
        <v>451922.37</v>
      </c>
    </row>
    <row r="70" spans="1:4" ht="15" x14ac:dyDescent="0.25">
      <c r="A70" s="75" t="s">
        <v>26</v>
      </c>
      <c r="B70" s="75" t="s">
        <v>5</v>
      </c>
      <c r="C70" s="75" t="s">
        <v>18</v>
      </c>
      <c r="D70" s="76">
        <v>8436.02</v>
      </c>
    </row>
    <row r="71" spans="1:4" ht="15" x14ac:dyDescent="0.25">
      <c r="A71" s="75" t="s">
        <v>26</v>
      </c>
      <c r="B71" s="75" t="s">
        <v>5</v>
      </c>
      <c r="C71" s="75" t="s">
        <v>19</v>
      </c>
      <c r="D71" s="76">
        <v>743.51</v>
      </c>
    </row>
    <row r="72" spans="1:4" ht="15" x14ac:dyDescent="0.25">
      <c r="A72" s="75" t="s">
        <v>26</v>
      </c>
      <c r="B72" s="75" t="s">
        <v>5</v>
      </c>
      <c r="C72" s="75" t="s">
        <v>91</v>
      </c>
      <c r="D72" s="76">
        <v>2705.74</v>
      </c>
    </row>
    <row r="73" spans="1:4" ht="15" x14ac:dyDescent="0.25">
      <c r="A73" s="75" t="s">
        <v>26</v>
      </c>
      <c r="B73" s="75" t="s">
        <v>5</v>
      </c>
      <c r="C73" s="75" t="s">
        <v>8</v>
      </c>
      <c r="D73" s="76">
        <v>8902.56</v>
      </c>
    </row>
    <row r="74" spans="1:4" ht="15" x14ac:dyDescent="0.25">
      <c r="A74" s="75" t="s">
        <v>26</v>
      </c>
      <c r="B74" s="75" t="s">
        <v>5</v>
      </c>
      <c r="C74" s="75" t="s">
        <v>159</v>
      </c>
      <c r="D74" s="76">
        <v>228.44</v>
      </c>
    </row>
    <row r="75" spans="1:4" ht="15" x14ac:dyDescent="0.25">
      <c r="A75" s="75" t="s">
        <v>26</v>
      </c>
      <c r="B75" s="75" t="s">
        <v>5</v>
      </c>
      <c r="C75" s="75" t="s">
        <v>20</v>
      </c>
      <c r="D75" s="76">
        <v>29840.9</v>
      </c>
    </row>
    <row r="76" spans="1:4" ht="15" x14ac:dyDescent="0.25">
      <c r="A76" s="75" t="s">
        <v>26</v>
      </c>
      <c r="B76" s="75" t="s">
        <v>5</v>
      </c>
      <c r="C76" s="75" t="s">
        <v>9</v>
      </c>
      <c r="D76" s="76">
        <v>35478.51</v>
      </c>
    </row>
    <row r="77" spans="1:4" ht="15" x14ac:dyDescent="0.25">
      <c r="A77" s="75" t="s">
        <v>26</v>
      </c>
      <c r="B77" s="75" t="s">
        <v>5</v>
      </c>
      <c r="C77" s="75" t="s">
        <v>6</v>
      </c>
      <c r="D77" s="76">
        <v>85123.48</v>
      </c>
    </row>
    <row r="78" spans="1:4" ht="15" x14ac:dyDescent="0.25">
      <c r="A78" s="75" t="s">
        <v>26</v>
      </c>
      <c r="B78" s="75" t="s">
        <v>5</v>
      </c>
      <c r="C78" s="75" t="s">
        <v>10</v>
      </c>
      <c r="D78" s="76">
        <v>1554.19</v>
      </c>
    </row>
    <row r="79" spans="1:4" ht="15" x14ac:dyDescent="0.25">
      <c r="A79" s="75" t="s">
        <v>26</v>
      </c>
      <c r="B79" s="75" t="s">
        <v>5</v>
      </c>
      <c r="C79" s="75" t="s">
        <v>15</v>
      </c>
      <c r="D79" s="76">
        <v>59137.09</v>
      </c>
    </row>
    <row r="80" spans="1:4" ht="15" x14ac:dyDescent="0.25">
      <c r="A80" s="75" t="s">
        <v>26</v>
      </c>
      <c r="B80" s="75" t="s">
        <v>5</v>
      </c>
      <c r="C80" s="75" t="s">
        <v>16</v>
      </c>
      <c r="D80" s="76">
        <v>415.08</v>
      </c>
    </row>
    <row r="81" spans="1:4" ht="15" x14ac:dyDescent="0.25">
      <c r="A81" s="75" t="s">
        <v>26</v>
      </c>
      <c r="B81" s="75" t="s">
        <v>5</v>
      </c>
      <c r="C81" s="75" t="s">
        <v>92</v>
      </c>
      <c r="D81" s="76">
        <v>36876.410000000003</v>
      </c>
    </row>
    <row r="82" spans="1:4" ht="15" x14ac:dyDescent="0.25">
      <c r="A82" s="75" t="s">
        <v>26</v>
      </c>
      <c r="B82" s="75" t="s">
        <v>5</v>
      </c>
      <c r="C82" s="75" t="s">
        <v>98</v>
      </c>
      <c r="D82" s="76">
        <v>3597.7</v>
      </c>
    </row>
    <row r="83" spans="1:4" ht="15" x14ac:dyDescent="0.25">
      <c r="A83" s="75" t="s">
        <v>26</v>
      </c>
      <c r="B83" s="75" t="s">
        <v>5</v>
      </c>
      <c r="C83" s="75" t="s">
        <v>106</v>
      </c>
      <c r="D83" s="76">
        <v>117.95</v>
      </c>
    </row>
    <row r="84" spans="1:4" ht="15" x14ac:dyDescent="0.25">
      <c r="A84" s="75" t="s">
        <v>26</v>
      </c>
      <c r="B84" s="75" t="s">
        <v>5</v>
      </c>
      <c r="C84" s="75" t="s">
        <v>101</v>
      </c>
      <c r="D84" s="76">
        <v>146.72</v>
      </c>
    </row>
    <row r="85" spans="1:4" ht="15" x14ac:dyDescent="0.25">
      <c r="A85" s="75" t="s">
        <v>26</v>
      </c>
      <c r="B85" s="75" t="s">
        <v>5</v>
      </c>
      <c r="C85" s="75" t="s">
        <v>104</v>
      </c>
      <c r="D85" s="76">
        <v>400</v>
      </c>
    </row>
    <row r="86" spans="1:4" ht="15" x14ac:dyDescent="0.25">
      <c r="A86" s="75" t="s">
        <v>26</v>
      </c>
      <c r="B86" s="75" t="s">
        <v>5</v>
      </c>
      <c r="C86" s="75" t="s">
        <v>100</v>
      </c>
      <c r="D86" s="76">
        <v>13346.04</v>
      </c>
    </row>
    <row r="87" spans="1:4" ht="15" x14ac:dyDescent="0.25">
      <c r="A87" s="75" t="s">
        <v>28</v>
      </c>
      <c r="B87" s="75" t="s">
        <v>5</v>
      </c>
      <c r="C87" s="75" t="s">
        <v>13</v>
      </c>
      <c r="D87" s="76">
        <v>189562.56</v>
      </c>
    </row>
    <row r="88" spans="1:4" ht="15" x14ac:dyDescent="0.25">
      <c r="A88" s="75" t="s">
        <v>28</v>
      </c>
      <c r="B88" s="75" t="s">
        <v>5</v>
      </c>
      <c r="C88" s="75" t="s">
        <v>22</v>
      </c>
      <c r="D88" s="76">
        <v>866.96</v>
      </c>
    </row>
    <row r="89" spans="1:4" ht="15" x14ac:dyDescent="0.25">
      <c r="A89" s="75" t="s">
        <v>28</v>
      </c>
      <c r="B89" s="75" t="s">
        <v>5</v>
      </c>
      <c r="C89" s="75" t="s">
        <v>19</v>
      </c>
      <c r="D89" s="76">
        <v>125.98</v>
      </c>
    </row>
    <row r="90" spans="1:4" ht="15" x14ac:dyDescent="0.25">
      <c r="A90" s="75" t="s">
        <v>28</v>
      </c>
      <c r="B90" s="75" t="s">
        <v>5</v>
      </c>
      <c r="C90" s="75" t="s">
        <v>91</v>
      </c>
      <c r="D90" s="76">
        <v>1654.03</v>
      </c>
    </row>
    <row r="91" spans="1:4" ht="15" x14ac:dyDescent="0.25">
      <c r="A91" s="75" t="s">
        <v>28</v>
      </c>
      <c r="B91" s="75" t="s">
        <v>5</v>
      </c>
      <c r="C91" s="75" t="s">
        <v>8</v>
      </c>
      <c r="D91" s="76">
        <v>3409.01</v>
      </c>
    </row>
    <row r="92" spans="1:4" ht="15" x14ac:dyDescent="0.25">
      <c r="A92" s="75" t="s">
        <v>28</v>
      </c>
      <c r="B92" s="75" t="s">
        <v>5</v>
      </c>
      <c r="C92" s="75" t="s">
        <v>159</v>
      </c>
      <c r="D92" s="76">
        <v>431.69</v>
      </c>
    </row>
    <row r="93" spans="1:4" ht="15" x14ac:dyDescent="0.25">
      <c r="A93" s="75" t="s">
        <v>28</v>
      </c>
      <c r="B93" s="75" t="s">
        <v>5</v>
      </c>
      <c r="C93" s="75" t="s">
        <v>20</v>
      </c>
      <c r="D93" s="76">
        <v>12584.9</v>
      </c>
    </row>
    <row r="94" spans="1:4" ht="15" x14ac:dyDescent="0.25">
      <c r="A94" s="75" t="s">
        <v>28</v>
      </c>
      <c r="B94" s="75" t="s">
        <v>5</v>
      </c>
      <c r="C94" s="75" t="s">
        <v>23</v>
      </c>
      <c r="D94" s="76">
        <v>81</v>
      </c>
    </row>
    <row r="95" spans="1:4" ht="15" x14ac:dyDescent="0.25">
      <c r="A95" s="75" t="s">
        <v>28</v>
      </c>
      <c r="B95" s="75" t="s">
        <v>5</v>
      </c>
      <c r="C95" s="75" t="s">
        <v>9</v>
      </c>
      <c r="D95" s="76">
        <v>14935.34</v>
      </c>
    </row>
    <row r="96" spans="1:4" ht="15" x14ac:dyDescent="0.25">
      <c r="A96" s="75" t="s">
        <v>28</v>
      </c>
      <c r="B96" s="75" t="s">
        <v>5</v>
      </c>
      <c r="C96" s="75" t="s">
        <v>6</v>
      </c>
      <c r="D96" s="76">
        <v>36338.94</v>
      </c>
    </row>
    <row r="97" spans="1:4" ht="15" x14ac:dyDescent="0.25">
      <c r="A97" s="75" t="s">
        <v>28</v>
      </c>
      <c r="B97" s="75" t="s">
        <v>5</v>
      </c>
      <c r="C97" s="75" t="s">
        <v>10</v>
      </c>
      <c r="D97" s="76">
        <v>657.02</v>
      </c>
    </row>
    <row r="98" spans="1:4" ht="15" x14ac:dyDescent="0.25">
      <c r="A98" s="75" t="s">
        <v>28</v>
      </c>
      <c r="B98" s="75" t="s">
        <v>5</v>
      </c>
      <c r="C98" s="75" t="s">
        <v>15</v>
      </c>
      <c r="D98" s="76">
        <v>27563.71</v>
      </c>
    </row>
    <row r="99" spans="1:4" ht="15" x14ac:dyDescent="0.25">
      <c r="A99" s="75" t="s">
        <v>28</v>
      </c>
      <c r="B99" s="75" t="s">
        <v>5</v>
      </c>
      <c r="C99" s="75" t="s">
        <v>16</v>
      </c>
      <c r="D99" s="76">
        <v>212.12</v>
      </c>
    </row>
    <row r="100" spans="1:4" ht="15" x14ac:dyDescent="0.25">
      <c r="A100" s="75" t="s">
        <v>28</v>
      </c>
      <c r="B100" s="75" t="s">
        <v>5</v>
      </c>
      <c r="C100" s="75" t="s">
        <v>92</v>
      </c>
      <c r="D100" s="76">
        <v>6503.14</v>
      </c>
    </row>
    <row r="101" spans="1:4" ht="15" x14ac:dyDescent="0.25">
      <c r="A101" s="75" t="s">
        <v>28</v>
      </c>
      <c r="B101" s="75" t="s">
        <v>5</v>
      </c>
      <c r="C101" s="75" t="s">
        <v>107</v>
      </c>
      <c r="D101" s="76">
        <v>705.68</v>
      </c>
    </row>
    <row r="102" spans="1:4" ht="15" x14ac:dyDescent="0.25">
      <c r="A102" s="75" t="s">
        <v>28</v>
      </c>
      <c r="B102" s="75" t="s">
        <v>5</v>
      </c>
      <c r="C102" s="75" t="s">
        <v>96</v>
      </c>
      <c r="D102" s="76">
        <v>677.46</v>
      </c>
    </row>
    <row r="103" spans="1:4" ht="15" x14ac:dyDescent="0.25">
      <c r="A103" s="75" t="s">
        <v>28</v>
      </c>
      <c r="B103" s="75" t="s">
        <v>5</v>
      </c>
      <c r="C103" s="75" t="s">
        <v>93</v>
      </c>
      <c r="D103" s="76">
        <v>665</v>
      </c>
    </row>
    <row r="104" spans="1:4" ht="15" x14ac:dyDescent="0.25">
      <c r="A104" s="75" t="s">
        <v>28</v>
      </c>
      <c r="B104" s="75" t="s">
        <v>5</v>
      </c>
      <c r="C104" s="75" t="s">
        <v>98</v>
      </c>
      <c r="D104" s="76">
        <v>1021.05</v>
      </c>
    </row>
    <row r="105" spans="1:4" ht="15" x14ac:dyDescent="0.25">
      <c r="A105" s="75" t="s">
        <v>28</v>
      </c>
      <c r="B105" s="75" t="s">
        <v>5</v>
      </c>
      <c r="C105" s="75" t="s">
        <v>103</v>
      </c>
      <c r="D105" s="76">
        <v>940.5</v>
      </c>
    </row>
    <row r="106" spans="1:4" ht="15" x14ac:dyDescent="0.25">
      <c r="A106" s="75" t="s">
        <v>28</v>
      </c>
      <c r="B106" s="75" t="s">
        <v>5</v>
      </c>
      <c r="C106" s="75" t="s">
        <v>109</v>
      </c>
      <c r="D106" s="76">
        <v>715</v>
      </c>
    </row>
    <row r="107" spans="1:4" ht="15" x14ac:dyDescent="0.25">
      <c r="A107" s="75" t="s">
        <v>28</v>
      </c>
      <c r="B107" s="75" t="s">
        <v>5</v>
      </c>
      <c r="C107" s="75" t="s">
        <v>100</v>
      </c>
      <c r="D107" s="76">
        <v>2340</v>
      </c>
    </row>
    <row r="108" spans="1:4" ht="15" x14ac:dyDescent="0.25">
      <c r="A108" s="75" t="s">
        <v>28</v>
      </c>
      <c r="B108" s="75" t="s">
        <v>5</v>
      </c>
      <c r="C108" s="75" t="s">
        <v>89</v>
      </c>
      <c r="D108" s="76">
        <v>6442.4</v>
      </c>
    </row>
    <row r="109" spans="1:4" ht="15" x14ac:dyDescent="0.25">
      <c r="A109" s="75" t="s">
        <v>28</v>
      </c>
      <c r="B109" s="75" t="s">
        <v>29</v>
      </c>
      <c r="C109" s="75" t="s">
        <v>13</v>
      </c>
      <c r="D109" s="76">
        <v>223283.62</v>
      </c>
    </row>
    <row r="110" spans="1:4" ht="15" x14ac:dyDescent="0.25">
      <c r="A110" s="75" t="s">
        <v>28</v>
      </c>
      <c r="B110" s="75" t="s">
        <v>29</v>
      </c>
      <c r="C110" s="75" t="s">
        <v>19</v>
      </c>
      <c r="D110" s="76">
        <v>172.6</v>
      </c>
    </row>
    <row r="111" spans="1:4" ht="15" x14ac:dyDescent="0.25">
      <c r="A111" s="75" t="s">
        <v>28</v>
      </c>
      <c r="B111" s="75" t="s">
        <v>29</v>
      </c>
      <c r="C111" s="75" t="s">
        <v>91</v>
      </c>
      <c r="D111" s="76">
        <v>1830.11</v>
      </c>
    </row>
    <row r="112" spans="1:4" ht="15" x14ac:dyDescent="0.25">
      <c r="A112" s="75" t="s">
        <v>28</v>
      </c>
      <c r="B112" s="75" t="s">
        <v>29</v>
      </c>
      <c r="C112" s="75" t="s">
        <v>8</v>
      </c>
      <c r="D112" s="76">
        <v>4442.63</v>
      </c>
    </row>
    <row r="113" spans="1:4" ht="15" x14ac:dyDescent="0.25">
      <c r="A113" s="75" t="s">
        <v>28</v>
      </c>
      <c r="B113" s="75" t="s">
        <v>29</v>
      </c>
      <c r="C113" s="75" t="s">
        <v>159</v>
      </c>
      <c r="D113" s="76">
        <v>141.22</v>
      </c>
    </row>
    <row r="114" spans="1:4" ht="15" x14ac:dyDescent="0.25">
      <c r="A114" s="75" t="s">
        <v>28</v>
      </c>
      <c r="B114" s="75" t="s">
        <v>29</v>
      </c>
      <c r="C114" s="75" t="s">
        <v>20</v>
      </c>
      <c r="D114" s="76">
        <v>9806.26</v>
      </c>
    </row>
    <row r="115" spans="1:4" ht="15" x14ac:dyDescent="0.25">
      <c r="A115" s="75" t="s">
        <v>28</v>
      </c>
      <c r="B115" s="75" t="s">
        <v>29</v>
      </c>
      <c r="C115" s="75" t="s">
        <v>30</v>
      </c>
      <c r="D115" s="76">
        <v>803.4</v>
      </c>
    </row>
    <row r="116" spans="1:4" ht="15" x14ac:dyDescent="0.25">
      <c r="A116" s="75" t="s">
        <v>28</v>
      </c>
      <c r="B116" s="75" t="s">
        <v>29</v>
      </c>
      <c r="C116" s="75" t="s">
        <v>9</v>
      </c>
      <c r="D116" s="76">
        <v>17526.650000000001</v>
      </c>
    </row>
    <row r="117" spans="1:4" ht="15" x14ac:dyDescent="0.25">
      <c r="A117" s="75" t="s">
        <v>28</v>
      </c>
      <c r="B117" s="75" t="s">
        <v>29</v>
      </c>
      <c r="C117" s="75" t="s">
        <v>6</v>
      </c>
      <c r="D117" s="76">
        <v>41651.78</v>
      </c>
    </row>
    <row r="118" spans="1:4" ht="15" x14ac:dyDescent="0.25">
      <c r="A118" s="75" t="s">
        <v>28</v>
      </c>
      <c r="B118" s="75" t="s">
        <v>29</v>
      </c>
      <c r="C118" s="75" t="s">
        <v>10</v>
      </c>
      <c r="D118" s="76">
        <v>777.19</v>
      </c>
    </row>
    <row r="119" spans="1:4" ht="15" x14ac:dyDescent="0.25">
      <c r="A119" s="75" t="s">
        <v>28</v>
      </c>
      <c r="B119" s="75" t="s">
        <v>29</v>
      </c>
      <c r="C119" s="75" t="s">
        <v>15</v>
      </c>
      <c r="D119" s="76">
        <v>29051.360000000001</v>
      </c>
    </row>
    <row r="120" spans="1:4" ht="15" x14ac:dyDescent="0.25">
      <c r="A120" s="75" t="s">
        <v>28</v>
      </c>
      <c r="B120" s="75" t="s">
        <v>29</v>
      </c>
      <c r="C120" s="75" t="s">
        <v>16</v>
      </c>
      <c r="D120" s="76">
        <v>251.71</v>
      </c>
    </row>
    <row r="121" spans="1:4" ht="15" x14ac:dyDescent="0.25">
      <c r="A121" s="75" t="s">
        <v>28</v>
      </c>
      <c r="B121" s="75" t="s">
        <v>29</v>
      </c>
      <c r="C121" s="75" t="s">
        <v>24</v>
      </c>
      <c r="D121" s="76">
        <v>128</v>
      </c>
    </row>
    <row r="122" spans="1:4" ht="15" x14ac:dyDescent="0.25">
      <c r="A122" s="75" t="s">
        <v>28</v>
      </c>
      <c r="B122" s="75" t="s">
        <v>29</v>
      </c>
      <c r="C122" s="75" t="s">
        <v>25</v>
      </c>
      <c r="D122" s="76">
        <v>440</v>
      </c>
    </row>
    <row r="123" spans="1:4" ht="15" x14ac:dyDescent="0.25">
      <c r="A123" s="75" t="s">
        <v>28</v>
      </c>
      <c r="B123" s="75" t="s">
        <v>29</v>
      </c>
      <c r="C123" s="75" t="s">
        <v>32</v>
      </c>
      <c r="D123" s="76">
        <v>1856</v>
      </c>
    </row>
    <row r="124" spans="1:4" ht="15" x14ac:dyDescent="0.25">
      <c r="A124" s="75" t="s">
        <v>28</v>
      </c>
      <c r="B124" s="75" t="s">
        <v>29</v>
      </c>
      <c r="C124" s="75" t="s">
        <v>106</v>
      </c>
      <c r="D124" s="76">
        <v>159.41999999999999</v>
      </c>
    </row>
    <row r="125" spans="1:4" ht="15" x14ac:dyDescent="0.25">
      <c r="A125" s="75" t="s">
        <v>28</v>
      </c>
      <c r="B125" s="75" t="s">
        <v>29</v>
      </c>
      <c r="C125" s="75" t="s">
        <v>101</v>
      </c>
      <c r="D125" s="76">
        <v>97</v>
      </c>
    </row>
    <row r="126" spans="1:4" ht="15" x14ac:dyDescent="0.25">
      <c r="A126" s="75" t="s">
        <v>28</v>
      </c>
      <c r="B126" s="75" t="s">
        <v>29</v>
      </c>
      <c r="C126" s="75" t="s">
        <v>90</v>
      </c>
      <c r="D126" s="76">
        <v>878.33</v>
      </c>
    </row>
    <row r="127" spans="1:4" ht="15" x14ac:dyDescent="0.25">
      <c r="A127" s="75" t="s">
        <v>28</v>
      </c>
      <c r="B127" s="75" t="s">
        <v>45</v>
      </c>
      <c r="C127" s="75" t="s">
        <v>96</v>
      </c>
      <c r="D127" s="76">
        <v>66.45</v>
      </c>
    </row>
    <row r="128" spans="1:4" ht="15" x14ac:dyDescent="0.25">
      <c r="A128" s="75" t="s">
        <v>28</v>
      </c>
      <c r="B128" s="75" t="s">
        <v>45</v>
      </c>
      <c r="C128" s="75" t="s">
        <v>103</v>
      </c>
      <c r="D128" s="76">
        <v>151.75</v>
      </c>
    </row>
    <row r="129" spans="1:4" ht="15" x14ac:dyDescent="0.25">
      <c r="A129" s="75" t="s">
        <v>33</v>
      </c>
      <c r="B129" s="75" t="s">
        <v>5</v>
      </c>
      <c r="C129" s="75" t="s">
        <v>13</v>
      </c>
      <c r="D129" s="76">
        <v>38233.730000000003</v>
      </c>
    </row>
    <row r="130" spans="1:4" ht="15" x14ac:dyDescent="0.25">
      <c r="A130" s="75" t="s">
        <v>33</v>
      </c>
      <c r="B130" s="75" t="s">
        <v>5</v>
      </c>
      <c r="C130" s="75" t="s">
        <v>19</v>
      </c>
      <c r="D130" s="76">
        <v>123.76</v>
      </c>
    </row>
    <row r="131" spans="1:4" ht="15" x14ac:dyDescent="0.25">
      <c r="A131" s="75" t="s">
        <v>33</v>
      </c>
      <c r="B131" s="75" t="s">
        <v>5</v>
      </c>
      <c r="C131" s="75" t="s">
        <v>91</v>
      </c>
      <c r="D131" s="76">
        <v>281.77</v>
      </c>
    </row>
    <row r="132" spans="1:4" ht="15" x14ac:dyDescent="0.25">
      <c r="A132" s="75" t="s">
        <v>33</v>
      </c>
      <c r="B132" s="75" t="s">
        <v>5</v>
      </c>
      <c r="C132" s="75" t="s">
        <v>8</v>
      </c>
      <c r="D132" s="76">
        <v>736.12</v>
      </c>
    </row>
    <row r="133" spans="1:4" ht="15" x14ac:dyDescent="0.25">
      <c r="A133" s="75" t="s">
        <v>33</v>
      </c>
      <c r="B133" s="75" t="s">
        <v>5</v>
      </c>
      <c r="C133" s="75" t="s">
        <v>20</v>
      </c>
      <c r="D133" s="76">
        <v>349.12</v>
      </c>
    </row>
    <row r="134" spans="1:4" ht="15" x14ac:dyDescent="0.25">
      <c r="A134" s="75" t="s">
        <v>33</v>
      </c>
      <c r="B134" s="75" t="s">
        <v>5</v>
      </c>
      <c r="C134" s="75" t="s">
        <v>9</v>
      </c>
      <c r="D134" s="76">
        <v>2958.2</v>
      </c>
    </row>
    <row r="135" spans="1:4" ht="15" x14ac:dyDescent="0.25">
      <c r="A135" s="75" t="s">
        <v>33</v>
      </c>
      <c r="B135" s="75" t="s">
        <v>5</v>
      </c>
      <c r="C135" s="75" t="s">
        <v>6</v>
      </c>
      <c r="D135" s="76">
        <v>6900.75</v>
      </c>
    </row>
    <row r="136" spans="1:4" ht="15" x14ac:dyDescent="0.25">
      <c r="A136" s="75" t="s">
        <v>33</v>
      </c>
      <c r="B136" s="75" t="s">
        <v>5</v>
      </c>
      <c r="C136" s="75" t="s">
        <v>10</v>
      </c>
      <c r="D136" s="76">
        <v>132.82</v>
      </c>
    </row>
    <row r="137" spans="1:4" ht="15" x14ac:dyDescent="0.25">
      <c r="A137" s="75" t="s">
        <v>33</v>
      </c>
      <c r="B137" s="75" t="s">
        <v>5</v>
      </c>
      <c r="C137" s="75" t="s">
        <v>15</v>
      </c>
      <c r="D137" s="76">
        <v>3502.01</v>
      </c>
    </row>
    <row r="138" spans="1:4" ht="15" x14ac:dyDescent="0.25">
      <c r="A138" s="75" t="s">
        <v>33</v>
      </c>
      <c r="B138" s="75" t="s">
        <v>5</v>
      </c>
      <c r="C138" s="75" t="s">
        <v>16</v>
      </c>
      <c r="D138" s="76">
        <v>23.81</v>
      </c>
    </row>
    <row r="139" spans="1:4" ht="15" x14ac:dyDescent="0.25">
      <c r="A139" s="75" t="s">
        <v>33</v>
      </c>
      <c r="B139" s="75" t="s">
        <v>5</v>
      </c>
      <c r="C139" s="75" t="s">
        <v>92</v>
      </c>
      <c r="D139" s="76">
        <v>114.38</v>
      </c>
    </row>
    <row r="140" spans="1:4" ht="15" x14ac:dyDescent="0.25">
      <c r="A140" s="75" t="s">
        <v>34</v>
      </c>
      <c r="B140" s="75" t="s">
        <v>5</v>
      </c>
      <c r="C140" s="75" t="s">
        <v>13</v>
      </c>
      <c r="D140" s="76">
        <v>24978.32</v>
      </c>
    </row>
    <row r="141" spans="1:4" ht="15" x14ac:dyDescent="0.25">
      <c r="A141" s="75" t="s">
        <v>34</v>
      </c>
      <c r="B141" s="75" t="s">
        <v>5</v>
      </c>
      <c r="C141" s="75" t="s">
        <v>18</v>
      </c>
      <c r="D141" s="76">
        <v>28562.73</v>
      </c>
    </row>
    <row r="142" spans="1:4" ht="15" x14ac:dyDescent="0.25">
      <c r="A142" s="75" t="s">
        <v>34</v>
      </c>
      <c r="B142" s="75" t="s">
        <v>5</v>
      </c>
      <c r="C142" s="75" t="s">
        <v>91</v>
      </c>
      <c r="D142" s="76">
        <v>25.6</v>
      </c>
    </row>
    <row r="143" spans="1:4" ht="15" x14ac:dyDescent="0.25">
      <c r="A143" s="75" t="s">
        <v>34</v>
      </c>
      <c r="B143" s="75" t="s">
        <v>5</v>
      </c>
      <c r="C143" s="75" t="s">
        <v>8</v>
      </c>
      <c r="D143" s="76">
        <v>977.09</v>
      </c>
    </row>
    <row r="144" spans="1:4" ht="15" x14ac:dyDescent="0.25">
      <c r="A144" s="75" t="s">
        <v>34</v>
      </c>
      <c r="B144" s="75" t="s">
        <v>5</v>
      </c>
      <c r="C144" s="75" t="s">
        <v>159</v>
      </c>
      <c r="D144" s="76">
        <v>8.8699999999999992</v>
      </c>
    </row>
    <row r="145" spans="1:4" ht="15" x14ac:dyDescent="0.25">
      <c r="A145" s="75" t="s">
        <v>34</v>
      </c>
      <c r="B145" s="75" t="s">
        <v>5</v>
      </c>
      <c r="C145" s="75" t="s">
        <v>20</v>
      </c>
      <c r="D145" s="76">
        <v>5961.14</v>
      </c>
    </row>
    <row r="146" spans="1:4" ht="15" x14ac:dyDescent="0.25">
      <c r="A146" s="75" t="s">
        <v>34</v>
      </c>
      <c r="B146" s="75" t="s">
        <v>5</v>
      </c>
      <c r="C146" s="75" t="s">
        <v>23</v>
      </c>
      <c r="D146" s="76">
        <v>9667.9500000000007</v>
      </c>
    </row>
    <row r="147" spans="1:4" ht="15" x14ac:dyDescent="0.25">
      <c r="A147" s="75" t="s">
        <v>34</v>
      </c>
      <c r="B147" s="75" t="s">
        <v>5</v>
      </c>
      <c r="C147" s="75" t="s">
        <v>30</v>
      </c>
      <c r="D147" s="76">
        <v>25696.12</v>
      </c>
    </row>
    <row r="148" spans="1:4" ht="15" x14ac:dyDescent="0.25">
      <c r="A148" s="75" t="s">
        <v>34</v>
      </c>
      <c r="B148" s="75" t="s">
        <v>5</v>
      </c>
      <c r="C148" s="75" t="s">
        <v>9</v>
      </c>
      <c r="D148" s="76">
        <v>7275.21</v>
      </c>
    </row>
    <row r="149" spans="1:4" ht="15" x14ac:dyDescent="0.25">
      <c r="A149" s="75" t="s">
        <v>34</v>
      </c>
      <c r="B149" s="75" t="s">
        <v>5</v>
      </c>
      <c r="C149" s="75" t="s">
        <v>46</v>
      </c>
      <c r="D149" s="76">
        <v>4248</v>
      </c>
    </row>
    <row r="150" spans="1:4" ht="15" x14ac:dyDescent="0.25">
      <c r="A150" s="75" t="s">
        <v>34</v>
      </c>
      <c r="B150" s="75" t="s">
        <v>5</v>
      </c>
      <c r="C150" s="75" t="s">
        <v>6</v>
      </c>
      <c r="D150" s="76">
        <v>72875.14</v>
      </c>
    </row>
    <row r="151" spans="1:4" ht="15" x14ac:dyDescent="0.25">
      <c r="A151" s="75" t="s">
        <v>34</v>
      </c>
      <c r="B151" s="75" t="s">
        <v>5</v>
      </c>
      <c r="C151" s="75" t="s">
        <v>10</v>
      </c>
      <c r="D151" s="76">
        <v>81.95</v>
      </c>
    </row>
    <row r="152" spans="1:4" ht="15" x14ac:dyDescent="0.25">
      <c r="A152" s="75" t="s">
        <v>34</v>
      </c>
      <c r="B152" s="75" t="s">
        <v>5</v>
      </c>
      <c r="C152" s="75" t="s">
        <v>15</v>
      </c>
      <c r="D152" s="76">
        <v>4816.51</v>
      </c>
    </row>
    <row r="153" spans="1:4" ht="15" x14ac:dyDescent="0.25">
      <c r="A153" s="75" t="s">
        <v>34</v>
      </c>
      <c r="B153" s="75" t="s">
        <v>5</v>
      </c>
      <c r="C153" s="75" t="s">
        <v>16</v>
      </c>
      <c r="D153" s="76">
        <v>63.5</v>
      </c>
    </row>
    <row r="154" spans="1:4" ht="15" x14ac:dyDescent="0.25">
      <c r="A154" s="75" t="s">
        <v>34</v>
      </c>
      <c r="B154" s="75" t="s">
        <v>5</v>
      </c>
      <c r="C154" s="75" t="s">
        <v>32</v>
      </c>
      <c r="D154" s="76">
        <v>29928</v>
      </c>
    </row>
    <row r="155" spans="1:4" ht="15" x14ac:dyDescent="0.25">
      <c r="A155" s="75" t="s">
        <v>34</v>
      </c>
      <c r="B155" s="75" t="s">
        <v>5</v>
      </c>
      <c r="C155" s="75" t="s">
        <v>92</v>
      </c>
      <c r="D155" s="76">
        <v>100667.73</v>
      </c>
    </row>
    <row r="156" spans="1:4" ht="15" x14ac:dyDescent="0.25">
      <c r="A156" s="75" t="s">
        <v>34</v>
      </c>
      <c r="B156" s="75" t="s">
        <v>5</v>
      </c>
      <c r="C156" s="75" t="s">
        <v>95</v>
      </c>
      <c r="D156" s="76">
        <v>11358.34</v>
      </c>
    </row>
    <row r="157" spans="1:4" ht="15" x14ac:dyDescent="0.25">
      <c r="A157" s="75" t="s">
        <v>34</v>
      </c>
      <c r="B157" s="75" t="s">
        <v>5</v>
      </c>
      <c r="C157" s="75" t="s">
        <v>107</v>
      </c>
      <c r="D157" s="76">
        <v>2090.88</v>
      </c>
    </row>
    <row r="158" spans="1:4" ht="15" x14ac:dyDescent="0.25">
      <c r="A158" s="75" t="s">
        <v>34</v>
      </c>
      <c r="B158" s="75" t="s">
        <v>5</v>
      </c>
      <c r="C158" s="75" t="s">
        <v>96</v>
      </c>
      <c r="D158" s="76">
        <v>1633.57</v>
      </c>
    </row>
    <row r="159" spans="1:4" ht="15" x14ac:dyDescent="0.25">
      <c r="A159" s="75" t="s">
        <v>34</v>
      </c>
      <c r="B159" s="75" t="s">
        <v>5</v>
      </c>
      <c r="C159" s="75" t="s">
        <v>93</v>
      </c>
      <c r="D159" s="76">
        <v>103.5</v>
      </c>
    </row>
    <row r="160" spans="1:4" ht="15" x14ac:dyDescent="0.25">
      <c r="A160" s="75" t="s">
        <v>34</v>
      </c>
      <c r="B160" s="75" t="s">
        <v>5</v>
      </c>
      <c r="C160" s="75" t="s">
        <v>119</v>
      </c>
      <c r="D160" s="76">
        <v>3094</v>
      </c>
    </row>
    <row r="161" spans="1:4" ht="15" x14ac:dyDescent="0.25">
      <c r="A161" s="75" t="s">
        <v>34</v>
      </c>
      <c r="B161" s="75" t="s">
        <v>5</v>
      </c>
      <c r="C161" s="75" t="s">
        <v>98</v>
      </c>
      <c r="D161" s="76">
        <v>30460.01</v>
      </c>
    </row>
    <row r="162" spans="1:4" ht="15" x14ac:dyDescent="0.25">
      <c r="A162" s="75" t="s">
        <v>34</v>
      </c>
      <c r="B162" s="75" t="s">
        <v>5</v>
      </c>
      <c r="C162" s="75" t="s">
        <v>106</v>
      </c>
      <c r="D162" s="76">
        <v>75197.59</v>
      </c>
    </row>
    <row r="163" spans="1:4" ht="15" x14ac:dyDescent="0.25">
      <c r="A163" s="75" t="s">
        <v>34</v>
      </c>
      <c r="B163" s="75" t="s">
        <v>5</v>
      </c>
      <c r="C163" s="75" t="s">
        <v>101</v>
      </c>
      <c r="D163" s="76">
        <v>15086.37</v>
      </c>
    </row>
    <row r="164" spans="1:4" ht="15" x14ac:dyDescent="0.25">
      <c r="A164" s="75" t="s">
        <v>34</v>
      </c>
      <c r="B164" s="75" t="s">
        <v>5</v>
      </c>
      <c r="C164" s="75" t="s">
        <v>103</v>
      </c>
      <c r="D164" s="76">
        <v>1554.91</v>
      </c>
    </row>
    <row r="165" spans="1:4" ht="15" x14ac:dyDescent="0.25">
      <c r="A165" s="75" t="s">
        <v>34</v>
      </c>
      <c r="B165" s="75" t="s">
        <v>5</v>
      </c>
      <c r="C165" s="75" t="s">
        <v>109</v>
      </c>
      <c r="D165" s="76">
        <v>40</v>
      </c>
    </row>
    <row r="166" spans="1:4" ht="15" x14ac:dyDescent="0.25">
      <c r="A166" s="75" t="s">
        <v>34</v>
      </c>
      <c r="B166" s="75" t="s">
        <v>5</v>
      </c>
      <c r="C166" s="75" t="s">
        <v>94</v>
      </c>
      <c r="D166" s="76">
        <v>8685</v>
      </c>
    </row>
    <row r="167" spans="1:4" ht="15" x14ac:dyDescent="0.25">
      <c r="A167" s="75" t="s">
        <v>34</v>
      </c>
      <c r="B167" s="75" t="s">
        <v>5</v>
      </c>
      <c r="C167" s="75" t="s">
        <v>99</v>
      </c>
      <c r="D167" s="76">
        <v>2301.44</v>
      </c>
    </row>
    <row r="168" spans="1:4" ht="15" x14ac:dyDescent="0.25">
      <c r="A168" s="75" t="s">
        <v>34</v>
      </c>
      <c r="B168" s="75" t="s">
        <v>5</v>
      </c>
      <c r="C168" s="75" t="s">
        <v>110</v>
      </c>
      <c r="D168" s="76">
        <v>5796.74</v>
      </c>
    </row>
    <row r="169" spans="1:4" ht="15" x14ac:dyDescent="0.25">
      <c r="A169" s="75" t="s">
        <v>34</v>
      </c>
      <c r="B169" s="75" t="s">
        <v>5</v>
      </c>
      <c r="C169" s="75" t="s">
        <v>111</v>
      </c>
      <c r="D169" s="76">
        <v>75383.87</v>
      </c>
    </row>
    <row r="170" spans="1:4" ht="15" x14ac:dyDescent="0.25">
      <c r="A170" s="75" t="s">
        <v>34</v>
      </c>
      <c r="B170" s="75" t="s">
        <v>5</v>
      </c>
      <c r="C170" s="75" t="s">
        <v>90</v>
      </c>
      <c r="D170" s="76">
        <v>16191.48</v>
      </c>
    </row>
    <row r="171" spans="1:4" ht="15" x14ac:dyDescent="0.25">
      <c r="A171" s="75" t="s">
        <v>34</v>
      </c>
      <c r="B171" s="75" t="s">
        <v>5</v>
      </c>
      <c r="C171" s="75" t="s">
        <v>112</v>
      </c>
      <c r="D171" s="76">
        <v>1590.5</v>
      </c>
    </row>
    <row r="172" spans="1:4" ht="15" x14ac:dyDescent="0.25">
      <c r="A172" s="75" t="s">
        <v>34</v>
      </c>
      <c r="B172" s="75" t="s">
        <v>5</v>
      </c>
      <c r="C172" s="75" t="s">
        <v>113</v>
      </c>
      <c r="D172" s="76">
        <v>5208.9799999999996</v>
      </c>
    </row>
    <row r="173" spans="1:4" ht="15" x14ac:dyDescent="0.25">
      <c r="A173" s="75" t="s">
        <v>34</v>
      </c>
      <c r="B173" s="75" t="s">
        <v>5</v>
      </c>
      <c r="C173" s="75" t="s">
        <v>114</v>
      </c>
      <c r="D173" s="76">
        <v>1016.72</v>
      </c>
    </row>
    <row r="174" spans="1:4" ht="15" x14ac:dyDescent="0.25">
      <c r="A174" s="75" t="s">
        <v>34</v>
      </c>
      <c r="B174" s="75" t="s">
        <v>5</v>
      </c>
      <c r="C174" s="75" t="s">
        <v>104</v>
      </c>
      <c r="D174" s="76">
        <v>760.18</v>
      </c>
    </row>
    <row r="175" spans="1:4" ht="15" x14ac:dyDescent="0.25">
      <c r="A175" s="75" t="s">
        <v>34</v>
      </c>
      <c r="B175" s="75" t="s">
        <v>5</v>
      </c>
      <c r="C175" s="75" t="s">
        <v>105</v>
      </c>
      <c r="D175" s="76">
        <v>68.349999999999994</v>
      </c>
    </row>
    <row r="176" spans="1:4" ht="15" x14ac:dyDescent="0.25">
      <c r="A176" s="75" t="s">
        <v>34</v>
      </c>
      <c r="B176" s="75" t="s">
        <v>5</v>
      </c>
      <c r="C176" s="75" t="s">
        <v>116</v>
      </c>
      <c r="D176" s="76">
        <v>225</v>
      </c>
    </row>
    <row r="177" spans="1:4" ht="15" x14ac:dyDescent="0.25">
      <c r="A177" s="75" t="s">
        <v>34</v>
      </c>
      <c r="B177" s="75" t="s">
        <v>5</v>
      </c>
      <c r="C177" s="75" t="s">
        <v>100</v>
      </c>
      <c r="D177" s="76">
        <v>5727.22</v>
      </c>
    </row>
    <row r="178" spans="1:4" ht="15" x14ac:dyDescent="0.25">
      <c r="A178" s="75" t="s">
        <v>34</v>
      </c>
      <c r="B178" s="75" t="s">
        <v>5</v>
      </c>
      <c r="C178" s="75" t="s">
        <v>89</v>
      </c>
      <c r="D178" s="76">
        <v>7072.27</v>
      </c>
    </row>
    <row r="179" spans="1:4" ht="15" x14ac:dyDescent="0.25">
      <c r="A179" s="75" t="s">
        <v>36</v>
      </c>
      <c r="B179" s="75" t="s">
        <v>5</v>
      </c>
      <c r="C179" s="75" t="s">
        <v>13</v>
      </c>
      <c r="D179" s="76">
        <v>60568.7</v>
      </c>
    </row>
    <row r="180" spans="1:4" ht="15" x14ac:dyDescent="0.25">
      <c r="A180" s="75" t="s">
        <v>36</v>
      </c>
      <c r="B180" s="75" t="s">
        <v>5</v>
      </c>
      <c r="C180" s="75" t="s">
        <v>19</v>
      </c>
      <c r="D180" s="76">
        <v>144.44999999999999</v>
      </c>
    </row>
    <row r="181" spans="1:4" ht="15" x14ac:dyDescent="0.25">
      <c r="A181" s="75" t="s">
        <v>36</v>
      </c>
      <c r="B181" s="75" t="s">
        <v>5</v>
      </c>
      <c r="C181" s="75" t="s">
        <v>91</v>
      </c>
      <c r="D181" s="76">
        <v>578.04</v>
      </c>
    </row>
    <row r="182" spans="1:4" ht="15" x14ac:dyDescent="0.25">
      <c r="A182" s="75" t="s">
        <v>36</v>
      </c>
      <c r="B182" s="75" t="s">
        <v>5</v>
      </c>
      <c r="C182" s="75" t="s">
        <v>8</v>
      </c>
      <c r="D182" s="76">
        <v>777.41</v>
      </c>
    </row>
    <row r="183" spans="1:4" ht="15" x14ac:dyDescent="0.25">
      <c r="A183" s="75" t="s">
        <v>36</v>
      </c>
      <c r="B183" s="75" t="s">
        <v>5</v>
      </c>
      <c r="C183" s="75" t="s">
        <v>159</v>
      </c>
      <c r="D183" s="76">
        <v>675.04</v>
      </c>
    </row>
    <row r="184" spans="1:4" ht="15" x14ac:dyDescent="0.25">
      <c r="A184" s="75" t="s">
        <v>36</v>
      </c>
      <c r="B184" s="75" t="s">
        <v>5</v>
      </c>
      <c r="C184" s="75" t="s">
        <v>20</v>
      </c>
      <c r="D184" s="76">
        <v>12024.91</v>
      </c>
    </row>
    <row r="185" spans="1:4" ht="15" x14ac:dyDescent="0.25">
      <c r="A185" s="75" t="s">
        <v>36</v>
      </c>
      <c r="B185" s="75" t="s">
        <v>5</v>
      </c>
      <c r="C185" s="75" t="s">
        <v>9</v>
      </c>
      <c r="D185" s="76">
        <v>4741.63</v>
      </c>
    </row>
    <row r="186" spans="1:4" ht="15" x14ac:dyDescent="0.25">
      <c r="A186" s="75" t="s">
        <v>36</v>
      </c>
      <c r="B186" s="75" t="s">
        <v>5</v>
      </c>
      <c r="C186" s="75" t="s">
        <v>6</v>
      </c>
      <c r="D186" s="76">
        <v>13048.35</v>
      </c>
    </row>
    <row r="187" spans="1:4" ht="15" x14ac:dyDescent="0.25">
      <c r="A187" s="75" t="s">
        <v>36</v>
      </c>
      <c r="B187" s="75" t="s">
        <v>5</v>
      </c>
      <c r="C187" s="75" t="s">
        <v>10</v>
      </c>
      <c r="D187" s="76">
        <v>206.92</v>
      </c>
    </row>
    <row r="188" spans="1:4" ht="15" x14ac:dyDescent="0.25">
      <c r="A188" s="75" t="s">
        <v>36</v>
      </c>
      <c r="B188" s="75" t="s">
        <v>5</v>
      </c>
      <c r="C188" s="75" t="s">
        <v>15</v>
      </c>
      <c r="D188" s="76">
        <v>9753.01</v>
      </c>
    </row>
    <row r="189" spans="1:4" ht="15" x14ac:dyDescent="0.25">
      <c r="A189" s="75" t="s">
        <v>36</v>
      </c>
      <c r="B189" s="75" t="s">
        <v>5</v>
      </c>
      <c r="C189" s="75" t="s">
        <v>16</v>
      </c>
      <c r="D189" s="76">
        <v>43.23</v>
      </c>
    </row>
    <row r="190" spans="1:4" ht="15" x14ac:dyDescent="0.25">
      <c r="A190" s="75" t="s">
        <v>36</v>
      </c>
      <c r="B190" s="75" t="s">
        <v>5</v>
      </c>
      <c r="C190" s="75" t="s">
        <v>92</v>
      </c>
      <c r="D190" s="76">
        <v>33771.03</v>
      </c>
    </row>
    <row r="191" spans="1:4" ht="15" x14ac:dyDescent="0.25">
      <c r="A191" s="75" t="s">
        <v>36</v>
      </c>
      <c r="B191" s="75" t="s">
        <v>5</v>
      </c>
      <c r="C191" s="75" t="s">
        <v>95</v>
      </c>
      <c r="D191" s="76">
        <v>267.89999999999998</v>
      </c>
    </row>
    <row r="192" spans="1:4" ht="15" x14ac:dyDescent="0.25">
      <c r="A192" s="75" t="s">
        <v>36</v>
      </c>
      <c r="B192" s="75" t="s">
        <v>5</v>
      </c>
      <c r="C192" s="75" t="s">
        <v>96</v>
      </c>
      <c r="D192" s="76">
        <v>93.04</v>
      </c>
    </row>
    <row r="193" spans="1:4" ht="15" x14ac:dyDescent="0.25">
      <c r="A193" s="75" t="s">
        <v>36</v>
      </c>
      <c r="B193" s="75" t="s">
        <v>5</v>
      </c>
      <c r="C193" s="75" t="s">
        <v>119</v>
      </c>
      <c r="D193" s="76">
        <v>8549.99</v>
      </c>
    </row>
    <row r="194" spans="1:4" ht="15" x14ac:dyDescent="0.25">
      <c r="A194" s="75" t="s">
        <v>36</v>
      </c>
      <c r="B194" s="75" t="s">
        <v>5</v>
      </c>
      <c r="C194" s="75" t="s">
        <v>98</v>
      </c>
      <c r="D194" s="76">
        <v>1127.19</v>
      </c>
    </row>
    <row r="195" spans="1:4" ht="15" x14ac:dyDescent="0.25">
      <c r="A195" s="75" t="s">
        <v>36</v>
      </c>
      <c r="B195" s="75" t="s">
        <v>5</v>
      </c>
      <c r="C195" s="75" t="s">
        <v>101</v>
      </c>
      <c r="D195" s="76">
        <v>1285.5999999999999</v>
      </c>
    </row>
    <row r="196" spans="1:4" ht="15" x14ac:dyDescent="0.25">
      <c r="A196" s="75" t="s">
        <v>36</v>
      </c>
      <c r="B196" s="75" t="s">
        <v>5</v>
      </c>
      <c r="C196" s="75" t="s">
        <v>120</v>
      </c>
      <c r="D196" s="76">
        <v>1314</v>
      </c>
    </row>
    <row r="197" spans="1:4" ht="15" x14ac:dyDescent="0.25">
      <c r="A197" s="75" t="s">
        <v>36</v>
      </c>
      <c r="B197" s="75" t="s">
        <v>5</v>
      </c>
      <c r="C197" s="75" t="s">
        <v>105</v>
      </c>
      <c r="D197" s="76">
        <v>7406.04</v>
      </c>
    </row>
    <row r="198" spans="1:4" ht="15" x14ac:dyDescent="0.25">
      <c r="A198" s="75" t="s">
        <v>36</v>
      </c>
      <c r="B198" s="75" t="s">
        <v>5</v>
      </c>
      <c r="C198" s="75" t="s">
        <v>121</v>
      </c>
      <c r="D198" s="76">
        <v>16635.25</v>
      </c>
    </row>
    <row r="199" spans="1:4" ht="15" x14ac:dyDescent="0.25">
      <c r="A199" s="75" t="s">
        <v>36</v>
      </c>
      <c r="B199" s="75" t="s">
        <v>5</v>
      </c>
      <c r="C199" s="75" t="s">
        <v>100</v>
      </c>
      <c r="D199" s="76">
        <v>22875.97</v>
      </c>
    </row>
    <row r="200" spans="1:4" ht="15" x14ac:dyDescent="0.25">
      <c r="A200" s="75" t="s">
        <v>36</v>
      </c>
      <c r="B200" s="75" t="s">
        <v>5</v>
      </c>
      <c r="C200" s="75" t="s">
        <v>89</v>
      </c>
      <c r="D200" s="76">
        <v>66369.11</v>
      </c>
    </row>
    <row r="201" spans="1:4" ht="15" x14ac:dyDescent="0.25">
      <c r="A201" s="75" t="s">
        <v>36</v>
      </c>
      <c r="B201" s="75" t="s">
        <v>27</v>
      </c>
      <c r="C201" s="75" t="s">
        <v>119</v>
      </c>
      <c r="D201" s="76">
        <v>2949</v>
      </c>
    </row>
    <row r="202" spans="1:4" ht="15" x14ac:dyDescent="0.25">
      <c r="A202" s="75" t="s">
        <v>37</v>
      </c>
      <c r="B202" s="75" t="s">
        <v>5</v>
      </c>
      <c r="C202" s="75" t="s">
        <v>13</v>
      </c>
      <c r="D202" s="76">
        <v>49058.559999999998</v>
      </c>
    </row>
    <row r="203" spans="1:4" ht="15" x14ac:dyDescent="0.25">
      <c r="A203" s="75" t="s">
        <v>37</v>
      </c>
      <c r="B203" s="75" t="s">
        <v>5</v>
      </c>
      <c r="C203" s="75" t="s">
        <v>19</v>
      </c>
      <c r="D203" s="76">
        <v>190.57</v>
      </c>
    </row>
    <row r="204" spans="1:4" ht="15" x14ac:dyDescent="0.25">
      <c r="A204" s="75" t="s">
        <v>37</v>
      </c>
      <c r="B204" s="75" t="s">
        <v>5</v>
      </c>
      <c r="C204" s="75" t="s">
        <v>91</v>
      </c>
      <c r="D204" s="76">
        <v>465.89</v>
      </c>
    </row>
    <row r="205" spans="1:4" ht="15" x14ac:dyDescent="0.25">
      <c r="A205" s="75" t="s">
        <v>37</v>
      </c>
      <c r="B205" s="75" t="s">
        <v>5</v>
      </c>
      <c r="C205" s="75" t="s">
        <v>8</v>
      </c>
      <c r="D205" s="76">
        <v>796.29</v>
      </c>
    </row>
    <row r="206" spans="1:4" ht="15" x14ac:dyDescent="0.25">
      <c r="A206" s="75" t="s">
        <v>37</v>
      </c>
      <c r="B206" s="75" t="s">
        <v>5</v>
      </c>
      <c r="C206" s="75" t="s">
        <v>159</v>
      </c>
      <c r="D206" s="76">
        <v>376.59</v>
      </c>
    </row>
    <row r="207" spans="1:4" ht="15" x14ac:dyDescent="0.25">
      <c r="A207" s="75" t="s">
        <v>37</v>
      </c>
      <c r="B207" s="75" t="s">
        <v>5</v>
      </c>
      <c r="C207" s="75" t="s">
        <v>20</v>
      </c>
      <c r="D207" s="76">
        <v>14713.13</v>
      </c>
    </row>
    <row r="208" spans="1:4" ht="15" x14ac:dyDescent="0.25">
      <c r="A208" s="75" t="s">
        <v>37</v>
      </c>
      <c r="B208" s="75" t="s">
        <v>5</v>
      </c>
      <c r="C208" s="75" t="s">
        <v>9</v>
      </c>
      <c r="D208" s="76">
        <v>4817.25</v>
      </c>
    </row>
    <row r="209" spans="1:4" ht="15" x14ac:dyDescent="0.25">
      <c r="A209" s="75" t="s">
        <v>37</v>
      </c>
      <c r="B209" s="75" t="s">
        <v>5</v>
      </c>
      <c r="C209" s="75" t="s">
        <v>6</v>
      </c>
      <c r="D209" s="76">
        <v>11236.98</v>
      </c>
    </row>
    <row r="210" spans="1:4" ht="15" x14ac:dyDescent="0.25">
      <c r="A210" s="75" t="s">
        <v>37</v>
      </c>
      <c r="B210" s="75" t="s">
        <v>5</v>
      </c>
      <c r="C210" s="75" t="s">
        <v>10</v>
      </c>
      <c r="D210" s="76">
        <v>167.9</v>
      </c>
    </row>
    <row r="211" spans="1:4" ht="15" x14ac:dyDescent="0.25">
      <c r="A211" s="75" t="s">
        <v>37</v>
      </c>
      <c r="B211" s="75" t="s">
        <v>5</v>
      </c>
      <c r="C211" s="75" t="s">
        <v>15</v>
      </c>
      <c r="D211" s="76">
        <v>5220.01</v>
      </c>
    </row>
    <row r="212" spans="1:4" ht="15" x14ac:dyDescent="0.25">
      <c r="A212" s="75" t="s">
        <v>37</v>
      </c>
      <c r="B212" s="75" t="s">
        <v>5</v>
      </c>
      <c r="C212" s="75" t="s">
        <v>16</v>
      </c>
      <c r="D212" s="76">
        <v>35.96</v>
      </c>
    </row>
    <row r="213" spans="1:4" ht="15" x14ac:dyDescent="0.25">
      <c r="A213" s="75" t="s">
        <v>37</v>
      </c>
      <c r="B213" s="75" t="s">
        <v>5</v>
      </c>
      <c r="C213" s="75" t="s">
        <v>92</v>
      </c>
      <c r="D213" s="76">
        <v>51730.42</v>
      </c>
    </row>
    <row r="214" spans="1:4" ht="15" x14ac:dyDescent="0.25">
      <c r="A214" s="75" t="s">
        <v>37</v>
      </c>
      <c r="B214" s="75" t="s">
        <v>5</v>
      </c>
      <c r="C214" s="75" t="s">
        <v>136</v>
      </c>
      <c r="D214" s="76">
        <v>4000</v>
      </c>
    </row>
    <row r="215" spans="1:4" ht="15" x14ac:dyDescent="0.25">
      <c r="A215" s="75" t="s">
        <v>37</v>
      </c>
      <c r="B215" s="75" t="s">
        <v>5</v>
      </c>
      <c r="C215" s="75" t="s">
        <v>98</v>
      </c>
      <c r="D215" s="76">
        <v>776.7</v>
      </c>
    </row>
    <row r="216" spans="1:4" ht="15" x14ac:dyDescent="0.25">
      <c r="A216" s="75" t="s">
        <v>37</v>
      </c>
      <c r="B216" s="75" t="s">
        <v>5</v>
      </c>
      <c r="C216" s="75" t="s">
        <v>101</v>
      </c>
      <c r="D216" s="76">
        <v>924</v>
      </c>
    </row>
    <row r="217" spans="1:4" ht="15" x14ac:dyDescent="0.25">
      <c r="A217" s="75" t="s">
        <v>37</v>
      </c>
      <c r="B217" s="75" t="s">
        <v>5</v>
      </c>
      <c r="C217" s="75" t="s">
        <v>114</v>
      </c>
      <c r="D217" s="76">
        <v>40</v>
      </c>
    </row>
    <row r="218" spans="1:4" ht="15" x14ac:dyDescent="0.25">
      <c r="A218" s="75" t="s">
        <v>37</v>
      </c>
      <c r="B218" s="75" t="s">
        <v>5</v>
      </c>
      <c r="C218" s="75" t="s">
        <v>100</v>
      </c>
      <c r="D218" s="76">
        <v>3907.5</v>
      </c>
    </row>
    <row r="219" spans="1:4" ht="15" x14ac:dyDescent="0.25">
      <c r="A219" s="75" t="s">
        <v>38</v>
      </c>
      <c r="B219" s="75" t="s">
        <v>5</v>
      </c>
      <c r="C219" s="75" t="s">
        <v>13</v>
      </c>
      <c r="D219" s="76">
        <v>347910.17</v>
      </c>
    </row>
    <row r="220" spans="1:4" ht="15" x14ac:dyDescent="0.25">
      <c r="A220" s="75" t="s">
        <v>38</v>
      </c>
      <c r="B220" s="75" t="s">
        <v>5</v>
      </c>
      <c r="C220" s="75" t="s">
        <v>18</v>
      </c>
      <c r="D220" s="76">
        <v>8127.6</v>
      </c>
    </row>
    <row r="221" spans="1:4" ht="15" x14ac:dyDescent="0.25">
      <c r="A221" s="75" t="s">
        <v>38</v>
      </c>
      <c r="B221" s="75" t="s">
        <v>5</v>
      </c>
      <c r="C221" s="75" t="s">
        <v>22</v>
      </c>
      <c r="D221" s="76">
        <v>109.75</v>
      </c>
    </row>
    <row r="222" spans="1:4" ht="15" x14ac:dyDescent="0.25">
      <c r="A222" s="75" t="s">
        <v>38</v>
      </c>
      <c r="B222" s="75" t="s">
        <v>5</v>
      </c>
      <c r="C222" s="75" t="s">
        <v>19</v>
      </c>
      <c r="D222" s="76">
        <v>687.49</v>
      </c>
    </row>
    <row r="223" spans="1:4" ht="15" x14ac:dyDescent="0.25">
      <c r="A223" s="75" t="s">
        <v>38</v>
      </c>
      <c r="B223" s="75" t="s">
        <v>5</v>
      </c>
      <c r="C223" s="75" t="s">
        <v>91</v>
      </c>
      <c r="D223" s="76">
        <v>2957.2</v>
      </c>
    </row>
    <row r="224" spans="1:4" ht="15" x14ac:dyDescent="0.25">
      <c r="A224" s="75" t="s">
        <v>38</v>
      </c>
      <c r="B224" s="75" t="s">
        <v>5</v>
      </c>
      <c r="C224" s="75" t="s">
        <v>8</v>
      </c>
      <c r="D224" s="76">
        <v>6669.32</v>
      </c>
    </row>
    <row r="225" spans="1:4" ht="15" x14ac:dyDescent="0.25">
      <c r="A225" s="75" t="s">
        <v>38</v>
      </c>
      <c r="B225" s="75" t="s">
        <v>5</v>
      </c>
      <c r="C225" s="75" t="s">
        <v>159</v>
      </c>
      <c r="D225" s="76">
        <v>31.14</v>
      </c>
    </row>
    <row r="226" spans="1:4" ht="15" x14ac:dyDescent="0.25">
      <c r="A226" s="75" t="s">
        <v>38</v>
      </c>
      <c r="B226" s="75" t="s">
        <v>5</v>
      </c>
      <c r="C226" s="75" t="s">
        <v>20</v>
      </c>
      <c r="D226" s="76">
        <v>64884.41</v>
      </c>
    </row>
    <row r="227" spans="1:4" ht="15" x14ac:dyDescent="0.25">
      <c r="A227" s="75" t="s">
        <v>38</v>
      </c>
      <c r="B227" s="75" t="s">
        <v>5</v>
      </c>
      <c r="C227" s="75" t="s">
        <v>9</v>
      </c>
      <c r="D227" s="76">
        <v>31141.040000000001</v>
      </c>
    </row>
    <row r="228" spans="1:4" ht="15" x14ac:dyDescent="0.25">
      <c r="A228" s="75" t="s">
        <v>38</v>
      </c>
      <c r="B228" s="75" t="s">
        <v>5</v>
      </c>
      <c r="C228" s="75" t="s">
        <v>6</v>
      </c>
      <c r="D228" s="76">
        <v>73711.02</v>
      </c>
    </row>
    <row r="229" spans="1:4" ht="15" x14ac:dyDescent="0.25">
      <c r="A229" s="75" t="s">
        <v>38</v>
      </c>
      <c r="B229" s="75" t="s">
        <v>5</v>
      </c>
      <c r="C229" s="75" t="s">
        <v>10</v>
      </c>
      <c r="D229" s="76">
        <v>1204.51</v>
      </c>
    </row>
    <row r="230" spans="1:4" ht="15" x14ac:dyDescent="0.25">
      <c r="A230" s="75" t="s">
        <v>38</v>
      </c>
      <c r="B230" s="75" t="s">
        <v>5</v>
      </c>
      <c r="C230" s="75" t="s">
        <v>15</v>
      </c>
      <c r="D230" s="76">
        <v>36946.980000000003</v>
      </c>
    </row>
    <row r="231" spans="1:4" ht="15" x14ac:dyDescent="0.25">
      <c r="A231" s="75" t="s">
        <v>38</v>
      </c>
      <c r="B231" s="75" t="s">
        <v>5</v>
      </c>
      <c r="C231" s="75" t="s">
        <v>16</v>
      </c>
      <c r="D231" s="76">
        <v>223.35</v>
      </c>
    </row>
    <row r="232" spans="1:4" ht="15" x14ac:dyDescent="0.25">
      <c r="A232" s="75" t="s">
        <v>38</v>
      </c>
      <c r="B232" s="75" t="s">
        <v>5</v>
      </c>
      <c r="C232" s="75" t="s">
        <v>92</v>
      </c>
      <c r="D232" s="76">
        <v>116186.46</v>
      </c>
    </row>
    <row r="233" spans="1:4" ht="15" x14ac:dyDescent="0.25">
      <c r="A233" s="75" t="s">
        <v>38</v>
      </c>
      <c r="B233" s="75" t="s">
        <v>5</v>
      </c>
      <c r="C233" s="75" t="s">
        <v>96</v>
      </c>
      <c r="D233" s="76">
        <v>1414.8</v>
      </c>
    </row>
    <row r="234" spans="1:4" ht="15" x14ac:dyDescent="0.25">
      <c r="A234" s="75" t="s">
        <v>38</v>
      </c>
      <c r="B234" s="75" t="s">
        <v>5</v>
      </c>
      <c r="C234" s="75" t="s">
        <v>160</v>
      </c>
      <c r="D234" s="76">
        <v>1006.27</v>
      </c>
    </row>
    <row r="235" spans="1:4" ht="15" x14ac:dyDescent="0.25">
      <c r="A235" s="75" t="s">
        <v>38</v>
      </c>
      <c r="B235" s="75" t="s">
        <v>5</v>
      </c>
      <c r="C235" s="75" t="s">
        <v>123</v>
      </c>
      <c r="D235" s="76">
        <v>5714.94</v>
      </c>
    </row>
    <row r="236" spans="1:4" ht="15" x14ac:dyDescent="0.25">
      <c r="A236" s="75" t="s">
        <v>38</v>
      </c>
      <c r="B236" s="75" t="s">
        <v>5</v>
      </c>
      <c r="C236" s="75" t="s">
        <v>98</v>
      </c>
      <c r="D236" s="76">
        <v>1540.83</v>
      </c>
    </row>
    <row r="237" spans="1:4" ht="15" x14ac:dyDescent="0.25">
      <c r="A237" s="75" t="s">
        <v>38</v>
      </c>
      <c r="B237" s="75" t="s">
        <v>5</v>
      </c>
      <c r="C237" s="75" t="s">
        <v>101</v>
      </c>
      <c r="D237" s="76">
        <v>578.09</v>
      </c>
    </row>
    <row r="238" spans="1:4" ht="15" x14ac:dyDescent="0.25">
      <c r="A238" s="75" t="s">
        <v>38</v>
      </c>
      <c r="B238" s="75" t="s">
        <v>5</v>
      </c>
      <c r="C238" s="75" t="s">
        <v>103</v>
      </c>
      <c r="D238" s="76">
        <v>719.58</v>
      </c>
    </row>
    <row r="239" spans="1:4" ht="15" x14ac:dyDescent="0.25">
      <c r="A239" s="75" t="s">
        <v>38</v>
      </c>
      <c r="B239" s="75" t="s">
        <v>5</v>
      </c>
      <c r="C239" s="75" t="s">
        <v>109</v>
      </c>
      <c r="D239" s="76">
        <v>375</v>
      </c>
    </row>
    <row r="240" spans="1:4" ht="15" x14ac:dyDescent="0.25">
      <c r="A240" s="75" t="s">
        <v>38</v>
      </c>
      <c r="B240" s="75" t="s">
        <v>5</v>
      </c>
      <c r="C240" s="75" t="s">
        <v>94</v>
      </c>
      <c r="D240" s="76">
        <v>0</v>
      </c>
    </row>
    <row r="241" spans="1:4" ht="15" x14ac:dyDescent="0.25">
      <c r="A241" s="75" t="s">
        <v>38</v>
      </c>
      <c r="B241" s="75" t="s">
        <v>5</v>
      </c>
      <c r="C241" s="75" t="s">
        <v>100</v>
      </c>
      <c r="D241" s="76">
        <v>6829.37</v>
      </c>
    </row>
    <row r="242" spans="1:4" ht="15" x14ac:dyDescent="0.25">
      <c r="A242" s="75" t="s">
        <v>38</v>
      </c>
      <c r="B242" s="75" t="s">
        <v>5</v>
      </c>
      <c r="C242" s="75" t="s">
        <v>89</v>
      </c>
      <c r="D242" s="76">
        <v>1837197.37</v>
      </c>
    </row>
    <row r="243" spans="1:4" ht="15" x14ac:dyDescent="0.25">
      <c r="A243" s="75" t="s">
        <v>39</v>
      </c>
      <c r="B243" s="75" t="s">
        <v>5</v>
      </c>
      <c r="C243" s="75" t="s">
        <v>13</v>
      </c>
      <c r="D243" s="76">
        <v>276727.28999999998</v>
      </c>
    </row>
    <row r="244" spans="1:4" ht="15" x14ac:dyDescent="0.25">
      <c r="A244" s="75" t="s">
        <v>39</v>
      </c>
      <c r="B244" s="75" t="s">
        <v>5</v>
      </c>
      <c r="C244" s="75" t="s">
        <v>18</v>
      </c>
      <c r="D244" s="76">
        <v>2465.33</v>
      </c>
    </row>
    <row r="245" spans="1:4" ht="15" x14ac:dyDescent="0.25">
      <c r="A245" s="75" t="s">
        <v>39</v>
      </c>
      <c r="B245" s="75" t="s">
        <v>5</v>
      </c>
      <c r="C245" s="75" t="s">
        <v>22</v>
      </c>
      <c r="D245" s="76">
        <v>31.67</v>
      </c>
    </row>
    <row r="246" spans="1:4" ht="15" x14ac:dyDescent="0.25">
      <c r="A246" s="75" t="s">
        <v>39</v>
      </c>
      <c r="B246" s="75" t="s">
        <v>5</v>
      </c>
      <c r="C246" s="75" t="s">
        <v>19</v>
      </c>
      <c r="D246" s="76">
        <v>1269.57</v>
      </c>
    </row>
    <row r="247" spans="1:4" ht="15" x14ac:dyDescent="0.25">
      <c r="A247" s="75" t="s">
        <v>39</v>
      </c>
      <c r="B247" s="75" t="s">
        <v>5</v>
      </c>
      <c r="C247" s="75" t="s">
        <v>91</v>
      </c>
      <c r="D247" s="76">
        <v>2517.23</v>
      </c>
    </row>
    <row r="248" spans="1:4" ht="15" x14ac:dyDescent="0.25">
      <c r="A248" s="75" t="s">
        <v>39</v>
      </c>
      <c r="B248" s="75" t="s">
        <v>5</v>
      </c>
      <c r="C248" s="75" t="s">
        <v>8</v>
      </c>
      <c r="D248" s="76">
        <v>5331.96</v>
      </c>
    </row>
    <row r="249" spans="1:4" ht="15" x14ac:dyDescent="0.25">
      <c r="A249" s="75" t="s">
        <v>39</v>
      </c>
      <c r="B249" s="75" t="s">
        <v>5</v>
      </c>
      <c r="C249" s="75" t="s">
        <v>159</v>
      </c>
      <c r="D249" s="76">
        <v>12.06</v>
      </c>
    </row>
    <row r="250" spans="1:4" ht="15" x14ac:dyDescent="0.25">
      <c r="A250" s="75" t="s">
        <v>39</v>
      </c>
      <c r="B250" s="75" t="s">
        <v>5</v>
      </c>
      <c r="C250" s="75" t="s">
        <v>20</v>
      </c>
      <c r="D250" s="76">
        <v>34808.519999999997</v>
      </c>
    </row>
    <row r="251" spans="1:4" ht="15" x14ac:dyDescent="0.25">
      <c r="A251" s="75" t="s">
        <v>39</v>
      </c>
      <c r="B251" s="75" t="s">
        <v>5</v>
      </c>
      <c r="C251" s="75" t="s">
        <v>9</v>
      </c>
      <c r="D251" s="76">
        <v>23318.43</v>
      </c>
    </row>
    <row r="252" spans="1:4" ht="15" x14ac:dyDescent="0.25">
      <c r="A252" s="75" t="s">
        <v>39</v>
      </c>
      <c r="B252" s="75" t="s">
        <v>5</v>
      </c>
      <c r="C252" s="75" t="s">
        <v>6</v>
      </c>
      <c r="D252" s="76">
        <v>55817.79</v>
      </c>
    </row>
    <row r="253" spans="1:4" ht="15" x14ac:dyDescent="0.25">
      <c r="A253" s="75" t="s">
        <v>39</v>
      </c>
      <c r="B253" s="75" t="s">
        <v>5</v>
      </c>
      <c r="C253" s="75" t="s">
        <v>10</v>
      </c>
      <c r="D253" s="76">
        <v>959.16</v>
      </c>
    </row>
    <row r="254" spans="1:4" ht="15" x14ac:dyDescent="0.25">
      <c r="A254" s="75" t="s">
        <v>39</v>
      </c>
      <c r="B254" s="75" t="s">
        <v>5</v>
      </c>
      <c r="C254" s="75" t="s">
        <v>15</v>
      </c>
      <c r="D254" s="76">
        <v>32190.17</v>
      </c>
    </row>
    <row r="255" spans="1:4" ht="15" x14ac:dyDescent="0.25">
      <c r="A255" s="75" t="s">
        <v>39</v>
      </c>
      <c r="B255" s="75" t="s">
        <v>5</v>
      </c>
      <c r="C255" s="75" t="s">
        <v>16</v>
      </c>
      <c r="D255" s="76">
        <v>232.5</v>
      </c>
    </row>
    <row r="256" spans="1:4" ht="15" x14ac:dyDescent="0.25">
      <c r="A256" s="75" t="s">
        <v>39</v>
      </c>
      <c r="B256" s="75" t="s">
        <v>5</v>
      </c>
      <c r="C256" s="75" t="s">
        <v>92</v>
      </c>
      <c r="D256" s="76">
        <v>118599.16</v>
      </c>
    </row>
    <row r="257" spans="1:4" ht="15" x14ac:dyDescent="0.25">
      <c r="A257" s="75" t="s">
        <v>39</v>
      </c>
      <c r="B257" s="75" t="s">
        <v>5</v>
      </c>
      <c r="C257" s="75" t="s">
        <v>98</v>
      </c>
      <c r="D257" s="76">
        <v>1457.33</v>
      </c>
    </row>
    <row r="258" spans="1:4" ht="15" x14ac:dyDescent="0.25">
      <c r="A258" s="75" t="s">
        <v>39</v>
      </c>
      <c r="B258" s="75" t="s">
        <v>5</v>
      </c>
      <c r="C258" s="75" t="s">
        <v>100</v>
      </c>
      <c r="D258" s="76">
        <v>935.08</v>
      </c>
    </row>
    <row r="259" spans="1:4" ht="15" x14ac:dyDescent="0.25">
      <c r="A259" s="75" t="s">
        <v>39</v>
      </c>
      <c r="B259" s="75" t="s">
        <v>5</v>
      </c>
      <c r="C259" s="75" t="s">
        <v>89</v>
      </c>
      <c r="D259" s="76">
        <v>8849.58</v>
      </c>
    </row>
    <row r="260" spans="1:4" ht="15" x14ac:dyDescent="0.25">
      <c r="A260" s="75" t="s">
        <v>40</v>
      </c>
      <c r="B260" s="75" t="s">
        <v>5</v>
      </c>
      <c r="C260" s="75" t="s">
        <v>13</v>
      </c>
      <c r="D260" s="76">
        <v>3453.56</v>
      </c>
    </row>
    <row r="261" spans="1:4" ht="15" x14ac:dyDescent="0.25">
      <c r="A261" s="75" t="s">
        <v>40</v>
      </c>
      <c r="B261" s="75" t="s">
        <v>5</v>
      </c>
      <c r="C261" s="75" t="s">
        <v>18</v>
      </c>
      <c r="D261" s="76">
        <v>170.4</v>
      </c>
    </row>
    <row r="262" spans="1:4" ht="15" x14ac:dyDescent="0.25">
      <c r="A262" s="75" t="s">
        <v>40</v>
      </c>
      <c r="B262" s="75" t="s">
        <v>5</v>
      </c>
      <c r="C262" s="75" t="s">
        <v>22</v>
      </c>
      <c r="D262" s="76">
        <v>1.3</v>
      </c>
    </row>
    <row r="263" spans="1:4" ht="15" x14ac:dyDescent="0.25">
      <c r="A263" s="75" t="s">
        <v>40</v>
      </c>
      <c r="B263" s="75" t="s">
        <v>5</v>
      </c>
      <c r="C263" s="75" t="s">
        <v>19</v>
      </c>
      <c r="D263" s="76">
        <v>8.44</v>
      </c>
    </row>
    <row r="264" spans="1:4" ht="15" x14ac:dyDescent="0.25">
      <c r="A264" s="75" t="s">
        <v>40</v>
      </c>
      <c r="B264" s="75" t="s">
        <v>5</v>
      </c>
      <c r="C264" s="75" t="s">
        <v>91</v>
      </c>
      <c r="D264" s="76">
        <v>26.08</v>
      </c>
    </row>
    <row r="265" spans="1:4" ht="15" x14ac:dyDescent="0.25">
      <c r="A265" s="75" t="s">
        <v>40</v>
      </c>
      <c r="B265" s="75" t="s">
        <v>5</v>
      </c>
      <c r="C265" s="75" t="s">
        <v>8</v>
      </c>
      <c r="D265" s="76">
        <v>62.9</v>
      </c>
    </row>
    <row r="266" spans="1:4" ht="15" x14ac:dyDescent="0.25">
      <c r="A266" s="75" t="s">
        <v>40</v>
      </c>
      <c r="B266" s="75" t="s">
        <v>5</v>
      </c>
      <c r="C266" s="75" t="s">
        <v>159</v>
      </c>
      <c r="D266" s="76">
        <v>0.56000000000000005</v>
      </c>
    </row>
    <row r="267" spans="1:4" ht="15" x14ac:dyDescent="0.25">
      <c r="A267" s="75" t="s">
        <v>40</v>
      </c>
      <c r="B267" s="75" t="s">
        <v>5</v>
      </c>
      <c r="C267" s="75" t="s">
        <v>20</v>
      </c>
      <c r="D267" s="76">
        <v>99.59</v>
      </c>
    </row>
    <row r="268" spans="1:4" ht="15" x14ac:dyDescent="0.25">
      <c r="A268" s="75" t="s">
        <v>40</v>
      </c>
      <c r="B268" s="75" t="s">
        <v>5</v>
      </c>
      <c r="C268" s="75" t="s">
        <v>9</v>
      </c>
      <c r="D268" s="76">
        <v>282.13</v>
      </c>
    </row>
    <row r="269" spans="1:4" ht="15" x14ac:dyDescent="0.25">
      <c r="A269" s="75" t="s">
        <v>40</v>
      </c>
      <c r="B269" s="75" t="s">
        <v>5</v>
      </c>
      <c r="C269" s="75" t="s">
        <v>6</v>
      </c>
      <c r="D269" s="76">
        <v>635.45000000000005</v>
      </c>
    </row>
    <row r="270" spans="1:4" ht="15" x14ac:dyDescent="0.25">
      <c r="A270" s="75" t="s">
        <v>40</v>
      </c>
      <c r="B270" s="75" t="s">
        <v>5</v>
      </c>
      <c r="C270" s="75" t="s">
        <v>10</v>
      </c>
      <c r="D270" s="76">
        <v>11.93</v>
      </c>
    </row>
    <row r="271" spans="1:4" ht="15" x14ac:dyDescent="0.25">
      <c r="A271" s="75" t="s">
        <v>40</v>
      </c>
      <c r="B271" s="75" t="s">
        <v>5</v>
      </c>
      <c r="C271" s="75" t="s">
        <v>15</v>
      </c>
      <c r="D271" s="76">
        <v>356.67</v>
      </c>
    </row>
    <row r="272" spans="1:4" ht="15" x14ac:dyDescent="0.25">
      <c r="A272" s="75" t="s">
        <v>40</v>
      </c>
      <c r="B272" s="75" t="s">
        <v>5</v>
      </c>
      <c r="C272" s="75" t="s">
        <v>16</v>
      </c>
      <c r="D272" s="76">
        <v>2.57</v>
      </c>
    </row>
    <row r="273" spans="1:4" ht="15" x14ac:dyDescent="0.25">
      <c r="A273" s="75" t="s">
        <v>40</v>
      </c>
      <c r="B273" s="75" t="s">
        <v>5</v>
      </c>
      <c r="C273" s="75" t="s">
        <v>92</v>
      </c>
      <c r="D273" s="76">
        <v>9083.67</v>
      </c>
    </row>
    <row r="274" spans="1:4" ht="15" x14ac:dyDescent="0.25">
      <c r="A274" s="75" t="s">
        <v>40</v>
      </c>
      <c r="B274" s="75" t="s">
        <v>5</v>
      </c>
      <c r="C274" s="75" t="s">
        <v>100</v>
      </c>
      <c r="D274" s="76">
        <v>5653.46</v>
      </c>
    </row>
    <row r="275" spans="1:4" ht="15" x14ac:dyDescent="0.25">
      <c r="A275" s="75" t="s">
        <v>40</v>
      </c>
      <c r="B275" s="75" t="s">
        <v>5</v>
      </c>
      <c r="C275" s="75" t="s">
        <v>89</v>
      </c>
      <c r="D275" s="76">
        <v>2600</v>
      </c>
    </row>
    <row r="276" spans="1:4" ht="15" x14ac:dyDescent="0.25">
      <c r="A276" s="75" t="s">
        <v>41</v>
      </c>
      <c r="B276" s="75" t="s">
        <v>5</v>
      </c>
      <c r="C276" s="75" t="s">
        <v>13</v>
      </c>
      <c r="D276" s="76">
        <v>202308.78</v>
      </c>
    </row>
    <row r="277" spans="1:4" ht="15" x14ac:dyDescent="0.25">
      <c r="A277" s="75" t="s">
        <v>41</v>
      </c>
      <c r="B277" s="75" t="s">
        <v>5</v>
      </c>
      <c r="C277" s="75" t="s">
        <v>18</v>
      </c>
      <c r="D277" s="76">
        <v>473.12</v>
      </c>
    </row>
    <row r="278" spans="1:4" ht="15" x14ac:dyDescent="0.25">
      <c r="A278" s="75" t="s">
        <v>41</v>
      </c>
      <c r="B278" s="75" t="s">
        <v>5</v>
      </c>
      <c r="C278" s="75" t="s">
        <v>22</v>
      </c>
      <c r="D278" s="76">
        <v>1070.5899999999999</v>
      </c>
    </row>
    <row r="279" spans="1:4" ht="15" x14ac:dyDescent="0.25">
      <c r="A279" s="75" t="s">
        <v>41</v>
      </c>
      <c r="B279" s="75" t="s">
        <v>5</v>
      </c>
      <c r="C279" s="75" t="s">
        <v>19</v>
      </c>
      <c r="D279" s="76">
        <v>431.58</v>
      </c>
    </row>
    <row r="280" spans="1:4" ht="15" x14ac:dyDescent="0.25">
      <c r="A280" s="75" t="s">
        <v>41</v>
      </c>
      <c r="B280" s="75" t="s">
        <v>5</v>
      </c>
      <c r="C280" s="75" t="s">
        <v>91</v>
      </c>
      <c r="D280" s="76">
        <v>1485.22</v>
      </c>
    </row>
    <row r="281" spans="1:4" ht="15" x14ac:dyDescent="0.25">
      <c r="A281" s="75" t="s">
        <v>41</v>
      </c>
      <c r="B281" s="75" t="s">
        <v>5</v>
      </c>
      <c r="C281" s="75" t="s">
        <v>8</v>
      </c>
      <c r="D281" s="76">
        <v>3950.37</v>
      </c>
    </row>
    <row r="282" spans="1:4" ht="15" x14ac:dyDescent="0.25">
      <c r="A282" s="75" t="s">
        <v>41</v>
      </c>
      <c r="B282" s="75" t="s">
        <v>5</v>
      </c>
      <c r="C282" s="75" t="s">
        <v>159</v>
      </c>
      <c r="D282" s="76">
        <v>88</v>
      </c>
    </row>
    <row r="283" spans="1:4" ht="15" x14ac:dyDescent="0.25">
      <c r="A283" s="75" t="s">
        <v>41</v>
      </c>
      <c r="B283" s="75" t="s">
        <v>5</v>
      </c>
      <c r="C283" s="75" t="s">
        <v>20</v>
      </c>
      <c r="D283" s="76">
        <v>4613.03</v>
      </c>
    </row>
    <row r="284" spans="1:4" ht="15" x14ac:dyDescent="0.25">
      <c r="A284" s="75" t="s">
        <v>41</v>
      </c>
      <c r="B284" s="75" t="s">
        <v>5</v>
      </c>
      <c r="C284" s="75" t="s">
        <v>9</v>
      </c>
      <c r="D284" s="76">
        <v>15867.3</v>
      </c>
    </row>
    <row r="285" spans="1:4" ht="15" x14ac:dyDescent="0.25">
      <c r="A285" s="75" t="s">
        <v>41</v>
      </c>
      <c r="B285" s="75" t="s">
        <v>5</v>
      </c>
      <c r="C285" s="75" t="s">
        <v>6</v>
      </c>
      <c r="D285" s="76">
        <v>37168.080000000002</v>
      </c>
    </row>
    <row r="286" spans="1:4" ht="15" x14ac:dyDescent="0.25">
      <c r="A286" s="75" t="s">
        <v>41</v>
      </c>
      <c r="B286" s="75" t="s">
        <v>5</v>
      </c>
      <c r="C286" s="75" t="s">
        <v>10</v>
      </c>
      <c r="D286" s="76">
        <v>701.52</v>
      </c>
    </row>
    <row r="287" spans="1:4" ht="15" x14ac:dyDescent="0.25">
      <c r="A287" s="75" t="s">
        <v>41</v>
      </c>
      <c r="B287" s="75" t="s">
        <v>5</v>
      </c>
      <c r="C287" s="75" t="s">
        <v>15</v>
      </c>
      <c r="D287" s="76">
        <v>18255.82</v>
      </c>
    </row>
    <row r="288" spans="1:4" ht="15" x14ac:dyDescent="0.25">
      <c r="A288" s="75" t="s">
        <v>41</v>
      </c>
      <c r="B288" s="75" t="s">
        <v>5</v>
      </c>
      <c r="C288" s="75" t="s">
        <v>16</v>
      </c>
      <c r="D288" s="76">
        <v>128.29</v>
      </c>
    </row>
    <row r="289" spans="1:4" ht="15" x14ac:dyDescent="0.25">
      <c r="A289" s="75" t="s">
        <v>41</v>
      </c>
      <c r="B289" s="75" t="s">
        <v>5</v>
      </c>
      <c r="C289" s="75" t="s">
        <v>92</v>
      </c>
      <c r="D289" s="76">
        <v>79774.77</v>
      </c>
    </row>
    <row r="290" spans="1:4" ht="15" x14ac:dyDescent="0.25">
      <c r="A290" s="75" t="s">
        <v>41</v>
      </c>
      <c r="B290" s="75" t="s">
        <v>5</v>
      </c>
      <c r="C290" s="75" t="s">
        <v>100</v>
      </c>
      <c r="D290" s="76">
        <v>170.5</v>
      </c>
    </row>
    <row r="291" spans="1:4" ht="15" x14ac:dyDescent="0.25">
      <c r="A291" s="75" t="s">
        <v>41</v>
      </c>
      <c r="B291" s="75" t="s">
        <v>5</v>
      </c>
      <c r="C291" s="75" t="s">
        <v>89</v>
      </c>
      <c r="D291" s="76">
        <v>500</v>
      </c>
    </row>
    <row r="292" spans="1:4" ht="15" x14ac:dyDescent="0.25">
      <c r="A292" s="75" t="s">
        <v>42</v>
      </c>
      <c r="B292" s="75" t="s">
        <v>5</v>
      </c>
      <c r="C292" s="75" t="s">
        <v>92</v>
      </c>
      <c r="D292" s="76">
        <v>-1684.57</v>
      </c>
    </row>
    <row r="293" spans="1:4" ht="15" x14ac:dyDescent="0.25">
      <c r="A293" s="75" t="s">
        <v>42</v>
      </c>
      <c r="B293" s="75" t="s">
        <v>5</v>
      </c>
      <c r="C293" s="75" t="s">
        <v>89</v>
      </c>
      <c r="D293" s="76">
        <v>-1646.25</v>
      </c>
    </row>
    <row r="294" spans="1:4" ht="15" x14ac:dyDescent="0.25">
      <c r="A294" s="75" t="s">
        <v>42</v>
      </c>
      <c r="B294" s="75" t="s">
        <v>29</v>
      </c>
      <c r="C294" s="75" t="s">
        <v>13</v>
      </c>
      <c r="D294" s="76">
        <v>337.51</v>
      </c>
    </row>
    <row r="295" spans="1:4" ht="15" x14ac:dyDescent="0.25">
      <c r="A295" s="75" t="s">
        <v>42</v>
      </c>
      <c r="B295" s="75" t="s">
        <v>29</v>
      </c>
      <c r="C295" s="75" t="s">
        <v>91</v>
      </c>
      <c r="D295" s="76">
        <v>3.6</v>
      </c>
    </row>
    <row r="296" spans="1:4" ht="15" x14ac:dyDescent="0.25">
      <c r="A296" s="75" t="s">
        <v>42</v>
      </c>
      <c r="B296" s="75" t="s">
        <v>29</v>
      </c>
      <c r="C296" s="75" t="s">
        <v>8</v>
      </c>
      <c r="D296" s="76">
        <v>6.75</v>
      </c>
    </row>
    <row r="297" spans="1:4" ht="15" x14ac:dyDescent="0.25">
      <c r="A297" s="75" t="s">
        <v>42</v>
      </c>
      <c r="B297" s="75" t="s">
        <v>29</v>
      </c>
      <c r="C297" s="75" t="s">
        <v>20</v>
      </c>
      <c r="D297" s="76">
        <v>176.16</v>
      </c>
    </row>
    <row r="298" spans="1:4" ht="15" x14ac:dyDescent="0.25">
      <c r="A298" s="75" t="s">
        <v>42</v>
      </c>
      <c r="B298" s="75" t="s">
        <v>29</v>
      </c>
      <c r="C298" s="75" t="s">
        <v>9</v>
      </c>
      <c r="D298" s="76">
        <v>37.24</v>
      </c>
    </row>
    <row r="299" spans="1:4" ht="15" x14ac:dyDescent="0.25">
      <c r="A299" s="75" t="s">
        <v>42</v>
      </c>
      <c r="B299" s="75" t="s">
        <v>29</v>
      </c>
      <c r="C299" s="75" t="s">
        <v>6</v>
      </c>
      <c r="D299" s="76">
        <v>91.54</v>
      </c>
    </row>
    <row r="300" spans="1:4" ht="15" x14ac:dyDescent="0.25">
      <c r="A300" s="75" t="s">
        <v>42</v>
      </c>
      <c r="B300" s="75" t="s">
        <v>29</v>
      </c>
      <c r="C300" s="75" t="s">
        <v>10</v>
      </c>
      <c r="D300" s="76">
        <v>1.18</v>
      </c>
    </row>
    <row r="301" spans="1:4" ht="15" x14ac:dyDescent="0.25">
      <c r="A301" s="75" t="s">
        <v>42</v>
      </c>
      <c r="B301" s="75" t="s">
        <v>29</v>
      </c>
      <c r="C301" s="75" t="s">
        <v>15</v>
      </c>
      <c r="D301" s="76">
        <v>43.41</v>
      </c>
    </row>
    <row r="302" spans="1:4" ht="15" x14ac:dyDescent="0.25">
      <c r="A302" s="75" t="s">
        <v>42</v>
      </c>
      <c r="B302" s="75" t="s">
        <v>29</v>
      </c>
      <c r="C302" s="75" t="s">
        <v>16</v>
      </c>
      <c r="D302" s="76">
        <v>0.53</v>
      </c>
    </row>
    <row r="303" spans="1:4" ht="15" x14ac:dyDescent="0.25">
      <c r="A303" s="75" t="s">
        <v>42</v>
      </c>
      <c r="B303" s="75" t="s">
        <v>29</v>
      </c>
      <c r="C303" s="75" t="s">
        <v>92</v>
      </c>
      <c r="D303" s="76">
        <v>378.54</v>
      </c>
    </row>
    <row r="304" spans="1:4" ht="15" x14ac:dyDescent="0.25">
      <c r="A304" s="75" t="s">
        <v>43</v>
      </c>
      <c r="B304" s="75" t="s">
        <v>5</v>
      </c>
      <c r="C304" s="75" t="s">
        <v>13</v>
      </c>
      <c r="D304" s="76">
        <v>11931.49</v>
      </c>
    </row>
    <row r="305" spans="1:4" ht="15" x14ac:dyDescent="0.25">
      <c r="A305" s="75" t="s">
        <v>43</v>
      </c>
      <c r="B305" s="75" t="s">
        <v>5</v>
      </c>
      <c r="C305" s="75" t="s">
        <v>19</v>
      </c>
      <c r="D305" s="76">
        <v>10.86</v>
      </c>
    </row>
    <row r="306" spans="1:4" ht="15" x14ac:dyDescent="0.25">
      <c r="A306" s="75" t="s">
        <v>43</v>
      </c>
      <c r="B306" s="75" t="s">
        <v>5</v>
      </c>
      <c r="C306" s="75" t="s">
        <v>91</v>
      </c>
      <c r="D306" s="76">
        <v>90.63</v>
      </c>
    </row>
    <row r="307" spans="1:4" ht="15" x14ac:dyDescent="0.25">
      <c r="A307" s="75" t="s">
        <v>43</v>
      </c>
      <c r="B307" s="75" t="s">
        <v>5</v>
      </c>
      <c r="C307" s="75" t="s">
        <v>8</v>
      </c>
      <c r="D307" s="76">
        <v>236.61</v>
      </c>
    </row>
    <row r="308" spans="1:4" ht="15" x14ac:dyDescent="0.25">
      <c r="A308" s="75" t="s">
        <v>43</v>
      </c>
      <c r="B308" s="75" t="s">
        <v>5</v>
      </c>
      <c r="C308" s="75" t="s">
        <v>20</v>
      </c>
      <c r="D308" s="76">
        <v>896.37</v>
      </c>
    </row>
    <row r="309" spans="1:4" ht="15" x14ac:dyDescent="0.25">
      <c r="A309" s="75" t="s">
        <v>43</v>
      </c>
      <c r="B309" s="75" t="s">
        <v>5</v>
      </c>
      <c r="C309" s="75" t="s">
        <v>9</v>
      </c>
      <c r="D309" s="76">
        <v>969.91</v>
      </c>
    </row>
    <row r="310" spans="1:4" ht="15" x14ac:dyDescent="0.25">
      <c r="A310" s="75" t="s">
        <v>43</v>
      </c>
      <c r="B310" s="75" t="s">
        <v>5</v>
      </c>
      <c r="C310" s="75" t="s">
        <v>6</v>
      </c>
      <c r="D310" s="76">
        <v>2288.5300000000002</v>
      </c>
    </row>
    <row r="311" spans="1:4" ht="15" x14ac:dyDescent="0.25">
      <c r="A311" s="75" t="s">
        <v>43</v>
      </c>
      <c r="B311" s="75" t="s">
        <v>5</v>
      </c>
      <c r="C311" s="75" t="s">
        <v>10</v>
      </c>
      <c r="D311" s="76">
        <v>41.58</v>
      </c>
    </row>
    <row r="312" spans="1:4" ht="15" x14ac:dyDescent="0.25">
      <c r="A312" s="75" t="s">
        <v>43</v>
      </c>
      <c r="B312" s="75" t="s">
        <v>5</v>
      </c>
      <c r="C312" s="75" t="s">
        <v>15</v>
      </c>
      <c r="D312" s="76">
        <v>1011.13</v>
      </c>
    </row>
    <row r="313" spans="1:4" ht="15" x14ac:dyDescent="0.25">
      <c r="A313" s="75" t="s">
        <v>43</v>
      </c>
      <c r="B313" s="75" t="s">
        <v>5</v>
      </c>
      <c r="C313" s="75" t="s">
        <v>16</v>
      </c>
      <c r="D313" s="76">
        <v>7</v>
      </c>
    </row>
    <row r="314" spans="1:4" ht="15" x14ac:dyDescent="0.25">
      <c r="A314" s="75" t="s">
        <v>43</v>
      </c>
      <c r="B314" s="75" t="s">
        <v>5</v>
      </c>
      <c r="C314" s="75" t="s">
        <v>92</v>
      </c>
      <c r="D314" s="76">
        <v>3401.29</v>
      </c>
    </row>
    <row r="315" spans="1:4" ht="15" x14ac:dyDescent="0.25">
      <c r="A315" s="75" t="s">
        <v>43</v>
      </c>
      <c r="B315" s="75" t="s">
        <v>5</v>
      </c>
      <c r="C315" s="75" t="s">
        <v>161</v>
      </c>
      <c r="D315" s="76">
        <v>14221.69</v>
      </c>
    </row>
    <row r="316" spans="1:4" ht="15" x14ac:dyDescent="0.25">
      <c r="A316" s="75" t="s">
        <v>44</v>
      </c>
      <c r="B316" s="75" t="s">
        <v>45</v>
      </c>
      <c r="C316" s="75" t="s">
        <v>13</v>
      </c>
      <c r="D316" s="76">
        <v>184164.32</v>
      </c>
    </row>
    <row r="317" spans="1:4" ht="15" x14ac:dyDescent="0.25">
      <c r="A317" s="75" t="s">
        <v>44</v>
      </c>
      <c r="B317" s="75" t="s">
        <v>45</v>
      </c>
      <c r="C317" s="75" t="s">
        <v>18</v>
      </c>
      <c r="D317" s="76">
        <v>26593.48</v>
      </c>
    </row>
    <row r="318" spans="1:4" ht="15" x14ac:dyDescent="0.25">
      <c r="A318" s="75" t="s">
        <v>44</v>
      </c>
      <c r="B318" s="75" t="s">
        <v>45</v>
      </c>
      <c r="C318" s="75" t="s">
        <v>19</v>
      </c>
      <c r="D318" s="76">
        <v>930.31</v>
      </c>
    </row>
    <row r="319" spans="1:4" ht="15" x14ac:dyDescent="0.25">
      <c r="A319" s="75" t="s">
        <v>44</v>
      </c>
      <c r="B319" s="75" t="s">
        <v>45</v>
      </c>
      <c r="C319" s="75" t="s">
        <v>91</v>
      </c>
      <c r="D319" s="76">
        <v>2608.67</v>
      </c>
    </row>
    <row r="320" spans="1:4" ht="15" x14ac:dyDescent="0.25">
      <c r="A320" s="75" t="s">
        <v>44</v>
      </c>
      <c r="B320" s="75" t="s">
        <v>45</v>
      </c>
      <c r="C320" s="75" t="s">
        <v>8</v>
      </c>
      <c r="D320" s="76">
        <v>2869.9</v>
      </c>
    </row>
    <row r="321" spans="1:4" ht="15" x14ac:dyDescent="0.25">
      <c r="A321" s="75" t="s">
        <v>44</v>
      </c>
      <c r="B321" s="75" t="s">
        <v>45</v>
      </c>
      <c r="C321" s="75" t="s">
        <v>159</v>
      </c>
      <c r="D321" s="76">
        <v>135.32</v>
      </c>
    </row>
    <row r="322" spans="1:4" ht="15" x14ac:dyDescent="0.25">
      <c r="A322" s="75" t="s">
        <v>44</v>
      </c>
      <c r="B322" s="75" t="s">
        <v>45</v>
      </c>
      <c r="C322" s="75" t="s">
        <v>20</v>
      </c>
      <c r="D322" s="76">
        <v>251.62</v>
      </c>
    </row>
    <row r="323" spans="1:4" ht="15" x14ac:dyDescent="0.25">
      <c r="A323" s="75" t="s">
        <v>44</v>
      </c>
      <c r="B323" s="75" t="s">
        <v>45</v>
      </c>
      <c r="C323" s="75" t="s">
        <v>9</v>
      </c>
      <c r="D323" s="76">
        <v>16450</v>
      </c>
    </row>
    <row r="324" spans="1:4" ht="15" x14ac:dyDescent="0.25">
      <c r="A324" s="75" t="s">
        <v>44</v>
      </c>
      <c r="B324" s="75" t="s">
        <v>45</v>
      </c>
      <c r="C324" s="75" t="s">
        <v>6</v>
      </c>
      <c r="D324" s="76">
        <v>31992.38</v>
      </c>
    </row>
    <row r="325" spans="1:4" ht="15" x14ac:dyDescent="0.25">
      <c r="A325" s="75" t="s">
        <v>44</v>
      </c>
      <c r="B325" s="75" t="s">
        <v>45</v>
      </c>
      <c r="C325" s="75" t="s">
        <v>10</v>
      </c>
      <c r="D325" s="76">
        <v>662.74</v>
      </c>
    </row>
    <row r="326" spans="1:4" ht="15" x14ac:dyDescent="0.25">
      <c r="A326" s="75" t="s">
        <v>44</v>
      </c>
      <c r="B326" s="75" t="s">
        <v>45</v>
      </c>
      <c r="C326" s="75" t="s">
        <v>15</v>
      </c>
      <c r="D326" s="76">
        <v>31428.91</v>
      </c>
    </row>
    <row r="327" spans="1:4" ht="15" x14ac:dyDescent="0.25">
      <c r="A327" s="75" t="s">
        <v>44</v>
      </c>
      <c r="B327" s="75" t="s">
        <v>45</v>
      </c>
      <c r="C327" s="75" t="s">
        <v>16</v>
      </c>
      <c r="D327" s="76">
        <v>194.12</v>
      </c>
    </row>
    <row r="328" spans="1:4" ht="15" x14ac:dyDescent="0.25">
      <c r="A328" s="75" t="s">
        <v>44</v>
      </c>
      <c r="B328" s="75" t="s">
        <v>45</v>
      </c>
      <c r="C328" s="75" t="s">
        <v>24</v>
      </c>
      <c r="D328" s="76">
        <v>240</v>
      </c>
    </row>
    <row r="329" spans="1:4" ht="15" x14ac:dyDescent="0.25">
      <c r="A329" s="75" t="s">
        <v>44</v>
      </c>
      <c r="B329" s="75" t="s">
        <v>45</v>
      </c>
      <c r="C329" s="75" t="s">
        <v>25</v>
      </c>
      <c r="D329" s="76">
        <v>825</v>
      </c>
    </row>
    <row r="330" spans="1:4" ht="15" x14ac:dyDescent="0.25">
      <c r="A330" s="75" t="s">
        <v>44</v>
      </c>
      <c r="B330" s="75" t="s">
        <v>45</v>
      </c>
      <c r="C330" s="75" t="s">
        <v>32</v>
      </c>
      <c r="D330" s="76">
        <v>3480</v>
      </c>
    </row>
    <row r="331" spans="1:4" ht="15" x14ac:dyDescent="0.25">
      <c r="A331" s="75" t="s">
        <v>44</v>
      </c>
      <c r="B331" s="75" t="s">
        <v>45</v>
      </c>
      <c r="C331" s="75" t="s">
        <v>92</v>
      </c>
      <c r="D331" s="76">
        <v>193.55</v>
      </c>
    </row>
    <row r="332" spans="1:4" ht="15" x14ac:dyDescent="0.25">
      <c r="A332" s="75" t="s">
        <v>44</v>
      </c>
      <c r="B332" s="75" t="s">
        <v>45</v>
      </c>
      <c r="C332" s="75" t="s">
        <v>96</v>
      </c>
      <c r="D332" s="76">
        <v>341.07</v>
      </c>
    </row>
    <row r="333" spans="1:4" ht="15" x14ac:dyDescent="0.25">
      <c r="A333" s="75" t="s">
        <v>44</v>
      </c>
      <c r="B333" s="75" t="s">
        <v>45</v>
      </c>
      <c r="C333" s="75" t="s">
        <v>98</v>
      </c>
      <c r="D333" s="76">
        <v>102.9</v>
      </c>
    </row>
    <row r="334" spans="1:4" ht="15" x14ac:dyDescent="0.25">
      <c r="A334" s="75" t="s">
        <v>44</v>
      </c>
      <c r="B334" s="75" t="s">
        <v>45</v>
      </c>
      <c r="C334" s="75" t="s">
        <v>106</v>
      </c>
      <c r="D334" s="76">
        <v>6568.96</v>
      </c>
    </row>
    <row r="335" spans="1:4" ht="15" x14ac:dyDescent="0.25">
      <c r="A335" s="75" t="s">
        <v>44</v>
      </c>
      <c r="B335" s="75" t="s">
        <v>45</v>
      </c>
      <c r="C335" s="75" t="s">
        <v>101</v>
      </c>
      <c r="D335" s="76">
        <v>690.72</v>
      </c>
    </row>
    <row r="336" spans="1:4" ht="15" x14ac:dyDescent="0.25">
      <c r="A336" s="75" t="s">
        <v>44</v>
      </c>
      <c r="B336" s="75" t="s">
        <v>45</v>
      </c>
      <c r="C336" s="75" t="s">
        <v>103</v>
      </c>
      <c r="D336" s="76">
        <v>485.4</v>
      </c>
    </row>
    <row r="337" spans="1:4" ht="15" x14ac:dyDescent="0.25">
      <c r="A337" s="75" t="s">
        <v>44</v>
      </c>
      <c r="B337" s="75" t="s">
        <v>45</v>
      </c>
      <c r="C337" s="75" t="s">
        <v>94</v>
      </c>
      <c r="D337" s="76">
        <v>1295</v>
      </c>
    </row>
    <row r="338" spans="1:4" ht="15" x14ac:dyDescent="0.25">
      <c r="A338" s="75" t="s">
        <v>44</v>
      </c>
      <c r="B338" s="75" t="s">
        <v>45</v>
      </c>
      <c r="C338" s="75" t="s">
        <v>90</v>
      </c>
      <c r="D338" s="76">
        <v>3569.01</v>
      </c>
    </row>
    <row r="339" spans="1:4" ht="15" x14ac:dyDescent="0.25">
      <c r="A339" s="75" t="s">
        <v>44</v>
      </c>
      <c r="B339" s="75" t="s">
        <v>45</v>
      </c>
      <c r="C339" s="75" t="s">
        <v>124</v>
      </c>
      <c r="D339" s="76">
        <v>15957.53</v>
      </c>
    </row>
    <row r="340" spans="1:4" ht="15" x14ac:dyDescent="0.25">
      <c r="A340" s="75" t="s">
        <v>125</v>
      </c>
      <c r="B340" s="75" t="s">
        <v>5</v>
      </c>
      <c r="C340" s="75" t="s">
        <v>106</v>
      </c>
      <c r="D340" s="76">
        <v>1605.85</v>
      </c>
    </row>
    <row r="341" spans="1:4" ht="15" x14ac:dyDescent="0.25">
      <c r="A341" s="75" t="s">
        <v>47</v>
      </c>
      <c r="B341" s="75" t="s">
        <v>5</v>
      </c>
      <c r="C341" s="75" t="s">
        <v>13</v>
      </c>
      <c r="D341" s="76">
        <v>37874.449999999997</v>
      </c>
    </row>
    <row r="342" spans="1:4" ht="15" x14ac:dyDescent="0.25">
      <c r="A342" s="75" t="s">
        <v>47</v>
      </c>
      <c r="B342" s="75" t="s">
        <v>5</v>
      </c>
      <c r="C342" s="75" t="s">
        <v>18</v>
      </c>
      <c r="D342" s="76">
        <v>117.15</v>
      </c>
    </row>
    <row r="343" spans="1:4" ht="15" x14ac:dyDescent="0.25">
      <c r="A343" s="75" t="s">
        <v>47</v>
      </c>
      <c r="B343" s="75" t="s">
        <v>5</v>
      </c>
      <c r="C343" s="75" t="s">
        <v>22</v>
      </c>
      <c r="D343" s="76">
        <v>1.95</v>
      </c>
    </row>
    <row r="344" spans="1:4" ht="15" x14ac:dyDescent="0.25">
      <c r="A344" s="75" t="s">
        <v>47</v>
      </c>
      <c r="B344" s="75" t="s">
        <v>5</v>
      </c>
      <c r="C344" s="75" t="s">
        <v>19</v>
      </c>
      <c r="D344" s="76">
        <v>96.8</v>
      </c>
    </row>
    <row r="345" spans="1:4" ht="15" x14ac:dyDescent="0.25">
      <c r="A345" s="75" t="s">
        <v>47</v>
      </c>
      <c r="B345" s="75" t="s">
        <v>5</v>
      </c>
      <c r="C345" s="75" t="s">
        <v>91</v>
      </c>
      <c r="D345" s="76">
        <v>454.65</v>
      </c>
    </row>
    <row r="346" spans="1:4" ht="15" x14ac:dyDescent="0.25">
      <c r="A346" s="75" t="s">
        <v>47</v>
      </c>
      <c r="B346" s="75" t="s">
        <v>5</v>
      </c>
      <c r="C346" s="75" t="s">
        <v>8</v>
      </c>
      <c r="D346" s="76">
        <v>702.89</v>
      </c>
    </row>
    <row r="347" spans="1:4" ht="15" x14ac:dyDescent="0.25">
      <c r="A347" s="75" t="s">
        <v>47</v>
      </c>
      <c r="B347" s="75" t="s">
        <v>5</v>
      </c>
      <c r="C347" s="75" t="s">
        <v>159</v>
      </c>
      <c r="D347" s="76">
        <v>16.61</v>
      </c>
    </row>
    <row r="348" spans="1:4" ht="15" x14ac:dyDescent="0.25">
      <c r="A348" s="75" t="s">
        <v>47</v>
      </c>
      <c r="B348" s="75" t="s">
        <v>5</v>
      </c>
      <c r="C348" s="75" t="s">
        <v>20</v>
      </c>
      <c r="D348" s="76">
        <v>21606.81</v>
      </c>
    </row>
    <row r="349" spans="1:4" ht="15" x14ac:dyDescent="0.25">
      <c r="A349" s="75" t="s">
        <v>47</v>
      </c>
      <c r="B349" s="75" t="s">
        <v>5</v>
      </c>
      <c r="C349" s="75" t="s">
        <v>9</v>
      </c>
      <c r="D349" s="76">
        <v>4209.8</v>
      </c>
    </row>
    <row r="350" spans="1:4" ht="15" x14ac:dyDescent="0.25">
      <c r="A350" s="75" t="s">
        <v>47</v>
      </c>
      <c r="B350" s="75" t="s">
        <v>5</v>
      </c>
      <c r="C350" s="75" t="s">
        <v>6</v>
      </c>
      <c r="D350" s="76">
        <v>10627.91</v>
      </c>
    </row>
    <row r="351" spans="1:4" ht="15" x14ac:dyDescent="0.25">
      <c r="A351" s="75" t="s">
        <v>47</v>
      </c>
      <c r="B351" s="75" t="s">
        <v>5</v>
      </c>
      <c r="C351" s="75" t="s">
        <v>10</v>
      </c>
      <c r="D351" s="76">
        <v>128.69</v>
      </c>
    </row>
    <row r="352" spans="1:4" ht="15" x14ac:dyDescent="0.25">
      <c r="A352" s="75" t="s">
        <v>47</v>
      </c>
      <c r="B352" s="75" t="s">
        <v>5</v>
      </c>
      <c r="C352" s="75" t="s">
        <v>15</v>
      </c>
      <c r="D352" s="76">
        <v>5452.27</v>
      </c>
    </row>
    <row r="353" spans="1:4" ht="15" x14ac:dyDescent="0.25">
      <c r="A353" s="75" t="s">
        <v>47</v>
      </c>
      <c r="B353" s="75" t="s">
        <v>5</v>
      </c>
      <c r="C353" s="75" t="s">
        <v>16</v>
      </c>
      <c r="D353" s="76">
        <v>20.309999999999999</v>
      </c>
    </row>
    <row r="354" spans="1:4" ht="15" x14ac:dyDescent="0.25">
      <c r="A354" s="75" t="s">
        <v>47</v>
      </c>
      <c r="B354" s="75" t="s">
        <v>5</v>
      </c>
      <c r="C354" s="75" t="s">
        <v>92</v>
      </c>
      <c r="D354" s="76">
        <v>161476.54</v>
      </c>
    </row>
    <row r="355" spans="1:4" ht="15" x14ac:dyDescent="0.25">
      <c r="A355" s="75" t="s">
        <v>47</v>
      </c>
      <c r="B355" s="75" t="s">
        <v>5</v>
      </c>
      <c r="C355" s="75" t="s">
        <v>89</v>
      </c>
      <c r="D355" s="76">
        <v>294.77999999999997</v>
      </c>
    </row>
    <row r="356" spans="1:4" ht="15" x14ac:dyDescent="0.25">
      <c r="A356" s="75" t="s">
        <v>126</v>
      </c>
      <c r="B356" s="75" t="s">
        <v>5</v>
      </c>
      <c r="C356" s="75" t="s">
        <v>95</v>
      </c>
      <c r="D356" s="76">
        <v>16.989999999999998</v>
      </c>
    </row>
    <row r="357" spans="1:4" ht="15" x14ac:dyDescent="0.25">
      <c r="A357" s="75" t="s">
        <v>126</v>
      </c>
      <c r="B357" s="75" t="s">
        <v>5</v>
      </c>
      <c r="C357" s="75" t="s">
        <v>107</v>
      </c>
      <c r="D357" s="76">
        <v>397</v>
      </c>
    </row>
    <row r="358" spans="1:4" ht="15" x14ac:dyDescent="0.25">
      <c r="A358" s="75" t="s">
        <v>126</v>
      </c>
      <c r="B358" s="75" t="s">
        <v>5</v>
      </c>
      <c r="C358" s="75" t="s">
        <v>122</v>
      </c>
      <c r="D358" s="76">
        <v>294</v>
      </c>
    </row>
    <row r="359" spans="1:4" ht="15" x14ac:dyDescent="0.25">
      <c r="A359" s="75" t="s">
        <v>126</v>
      </c>
      <c r="B359" s="75" t="s">
        <v>5</v>
      </c>
      <c r="C359" s="75" t="s">
        <v>90</v>
      </c>
      <c r="D359" s="76">
        <v>4140.29</v>
      </c>
    </row>
    <row r="360" spans="1:4" ht="15" x14ac:dyDescent="0.25">
      <c r="A360" s="75" t="s">
        <v>128</v>
      </c>
      <c r="B360" s="75" t="s">
        <v>5</v>
      </c>
      <c r="C360" s="75" t="s">
        <v>129</v>
      </c>
      <c r="D360" s="76">
        <v>1500</v>
      </c>
    </row>
    <row r="361" spans="1:4" ht="15" x14ac:dyDescent="0.25">
      <c r="A361" s="75" t="s">
        <v>130</v>
      </c>
      <c r="B361" s="75" t="s">
        <v>5</v>
      </c>
      <c r="C361" s="75" t="s">
        <v>131</v>
      </c>
      <c r="D361" s="76">
        <v>177701</v>
      </c>
    </row>
    <row r="362" spans="1:4" ht="15" x14ac:dyDescent="0.25">
      <c r="A362" s="75" t="s">
        <v>130</v>
      </c>
      <c r="B362" s="75" t="s">
        <v>27</v>
      </c>
      <c r="C362" s="75" t="s">
        <v>131</v>
      </c>
      <c r="D362" s="76">
        <v>6552</v>
      </c>
    </row>
    <row r="363" spans="1:4" ht="15" x14ac:dyDescent="0.25">
      <c r="A363" s="75" t="s">
        <v>130</v>
      </c>
      <c r="B363" s="75" t="s">
        <v>29</v>
      </c>
      <c r="C363" s="75" t="s">
        <v>131</v>
      </c>
      <c r="D363" s="76">
        <v>5395</v>
      </c>
    </row>
    <row r="364" spans="1:4" ht="15" x14ac:dyDescent="0.25">
      <c r="A364" s="75" t="s">
        <v>130</v>
      </c>
      <c r="B364" s="75" t="s">
        <v>45</v>
      </c>
      <c r="C364" s="75" t="s">
        <v>131</v>
      </c>
      <c r="D364" s="76">
        <v>8630</v>
      </c>
    </row>
    <row r="365" spans="1:4" ht="15" x14ac:dyDescent="0.25">
      <c r="A365" s="75" t="s">
        <v>130</v>
      </c>
      <c r="B365" s="75" t="s">
        <v>49</v>
      </c>
      <c r="C365" s="75" t="s">
        <v>131</v>
      </c>
      <c r="D365" s="76">
        <v>2326</v>
      </c>
    </row>
    <row r="366" spans="1:4" ht="15" x14ac:dyDescent="0.25">
      <c r="A366" s="75" t="s">
        <v>132</v>
      </c>
      <c r="B366" s="75" t="s">
        <v>5</v>
      </c>
      <c r="C366" s="75" t="s">
        <v>98</v>
      </c>
      <c r="D366" s="76">
        <v>59.98</v>
      </c>
    </row>
    <row r="367" spans="1:4" ht="15" x14ac:dyDescent="0.25">
      <c r="A367" s="75" t="s">
        <v>132</v>
      </c>
      <c r="B367" s="75" t="s">
        <v>5</v>
      </c>
      <c r="C367" s="75" t="s">
        <v>90</v>
      </c>
      <c r="D367" s="76">
        <v>1390.19</v>
      </c>
    </row>
    <row r="368" spans="1:4" ht="15" x14ac:dyDescent="0.25">
      <c r="A368" s="75" t="s">
        <v>132</v>
      </c>
      <c r="B368" s="75" t="s">
        <v>5</v>
      </c>
      <c r="C368" s="75" t="s">
        <v>127</v>
      </c>
      <c r="D368" s="76">
        <v>15379.6</v>
      </c>
    </row>
    <row r="369" spans="1:4" ht="15" x14ac:dyDescent="0.25">
      <c r="A369" s="75" t="s">
        <v>132</v>
      </c>
      <c r="B369" s="75" t="s">
        <v>5</v>
      </c>
      <c r="C369" s="75" t="s">
        <v>100</v>
      </c>
      <c r="D369" s="76">
        <v>1297.1500000000001</v>
      </c>
    </row>
    <row r="370" spans="1:4" ht="15" x14ac:dyDescent="0.25">
      <c r="A370" s="75" t="s">
        <v>132</v>
      </c>
      <c r="B370" s="75" t="s">
        <v>5</v>
      </c>
      <c r="C370" s="75" t="s">
        <v>89</v>
      </c>
      <c r="D370" s="76">
        <v>2972</v>
      </c>
    </row>
    <row r="371" spans="1:4" ht="15" x14ac:dyDescent="0.25">
      <c r="A371" s="75" t="s">
        <v>50</v>
      </c>
      <c r="B371" s="75" t="s">
        <v>5</v>
      </c>
      <c r="C371" s="75" t="s">
        <v>98</v>
      </c>
      <c r="D371" s="76">
        <v>979.64</v>
      </c>
    </row>
    <row r="372" spans="1:4" ht="15" x14ac:dyDescent="0.25">
      <c r="A372" s="75" t="s">
        <v>50</v>
      </c>
      <c r="B372" s="75" t="s">
        <v>5</v>
      </c>
      <c r="C372" s="75" t="s">
        <v>101</v>
      </c>
      <c r="D372" s="76">
        <v>264.79000000000002</v>
      </c>
    </row>
    <row r="373" spans="1:4" ht="15" x14ac:dyDescent="0.25">
      <c r="A373" s="75" t="s">
        <v>50</v>
      </c>
      <c r="B373" s="75" t="s">
        <v>27</v>
      </c>
      <c r="C373" s="75" t="s">
        <v>13</v>
      </c>
      <c r="D373" s="76">
        <v>170087.05</v>
      </c>
    </row>
    <row r="374" spans="1:4" ht="15" x14ac:dyDescent="0.25">
      <c r="A374" s="75" t="s">
        <v>50</v>
      </c>
      <c r="B374" s="75" t="s">
        <v>27</v>
      </c>
      <c r="C374" s="75" t="s">
        <v>18</v>
      </c>
      <c r="D374" s="76">
        <v>13069.59</v>
      </c>
    </row>
    <row r="375" spans="1:4" ht="15" x14ac:dyDescent="0.25">
      <c r="A375" s="75" t="s">
        <v>50</v>
      </c>
      <c r="B375" s="75" t="s">
        <v>27</v>
      </c>
      <c r="C375" s="75" t="s">
        <v>19</v>
      </c>
      <c r="D375" s="76">
        <v>940.55</v>
      </c>
    </row>
    <row r="376" spans="1:4" ht="15" x14ac:dyDescent="0.25">
      <c r="A376" s="75" t="s">
        <v>50</v>
      </c>
      <c r="B376" s="75" t="s">
        <v>27</v>
      </c>
      <c r="C376" s="75" t="s">
        <v>91</v>
      </c>
      <c r="D376" s="76">
        <v>11.4</v>
      </c>
    </row>
    <row r="377" spans="1:4" ht="15" x14ac:dyDescent="0.25">
      <c r="A377" s="75" t="s">
        <v>50</v>
      </c>
      <c r="B377" s="75" t="s">
        <v>27</v>
      </c>
      <c r="C377" s="75" t="s">
        <v>8</v>
      </c>
      <c r="D377" s="76">
        <v>3070</v>
      </c>
    </row>
    <row r="378" spans="1:4" ht="15" x14ac:dyDescent="0.25">
      <c r="A378" s="75" t="s">
        <v>50</v>
      </c>
      <c r="B378" s="75" t="s">
        <v>27</v>
      </c>
      <c r="C378" s="75" t="s">
        <v>159</v>
      </c>
      <c r="D378" s="76">
        <v>321.76</v>
      </c>
    </row>
    <row r="379" spans="1:4" ht="15" x14ac:dyDescent="0.25">
      <c r="A379" s="75" t="s">
        <v>50</v>
      </c>
      <c r="B379" s="75" t="s">
        <v>27</v>
      </c>
      <c r="C379" s="75" t="s">
        <v>20</v>
      </c>
      <c r="D379" s="76">
        <v>9980.42</v>
      </c>
    </row>
    <row r="380" spans="1:4" ht="15" x14ac:dyDescent="0.25">
      <c r="A380" s="75" t="s">
        <v>50</v>
      </c>
      <c r="B380" s="75" t="s">
        <v>27</v>
      </c>
      <c r="C380" s="75" t="s">
        <v>23</v>
      </c>
      <c r="D380" s="76">
        <v>4643</v>
      </c>
    </row>
    <row r="381" spans="1:4" ht="15" x14ac:dyDescent="0.25">
      <c r="A381" s="75" t="s">
        <v>50</v>
      </c>
      <c r="B381" s="75" t="s">
        <v>27</v>
      </c>
      <c r="C381" s="75" t="s">
        <v>9</v>
      </c>
      <c r="D381" s="76">
        <v>15072.24</v>
      </c>
    </row>
    <row r="382" spans="1:4" ht="15" x14ac:dyDescent="0.25">
      <c r="A382" s="75" t="s">
        <v>50</v>
      </c>
      <c r="B382" s="75" t="s">
        <v>27</v>
      </c>
      <c r="C382" s="75" t="s">
        <v>6</v>
      </c>
      <c r="D382" s="76">
        <v>33020.74</v>
      </c>
    </row>
    <row r="383" spans="1:4" ht="15" x14ac:dyDescent="0.25">
      <c r="A383" s="75" t="s">
        <v>50</v>
      </c>
      <c r="B383" s="75" t="s">
        <v>27</v>
      </c>
      <c r="C383" s="75" t="s">
        <v>10</v>
      </c>
      <c r="D383" s="76">
        <v>594.01</v>
      </c>
    </row>
    <row r="384" spans="1:4" ht="15" x14ac:dyDescent="0.25">
      <c r="A384" s="75" t="s">
        <v>50</v>
      </c>
      <c r="B384" s="75" t="s">
        <v>27</v>
      </c>
      <c r="C384" s="75" t="s">
        <v>15</v>
      </c>
      <c r="D384" s="76">
        <v>28512.15</v>
      </c>
    </row>
    <row r="385" spans="1:4" ht="15" x14ac:dyDescent="0.25">
      <c r="A385" s="75" t="s">
        <v>50</v>
      </c>
      <c r="B385" s="75" t="s">
        <v>27</v>
      </c>
      <c r="C385" s="75" t="s">
        <v>16</v>
      </c>
      <c r="D385" s="76">
        <v>225.06</v>
      </c>
    </row>
    <row r="386" spans="1:4" ht="15" x14ac:dyDescent="0.25">
      <c r="A386" s="75" t="s">
        <v>50</v>
      </c>
      <c r="B386" s="75" t="s">
        <v>27</v>
      </c>
      <c r="C386" s="75" t="s">
        <v>24</v>
      </c>
      <c r="D386" s="76">
        <v>154</v>
      </c>
    </row>
    <row r="387" spans="1:4" ht="15" x14ac:dyDescent="0.25">
      <c r="A387" s="75" t="s">
        <v>50</v>
      </c>
      <c r="B387" s="75" t="s">
        <v>27</v>
      </c>
      <c r="C387" s="75" t="s">
        <v>25</v>
      </c>
      <c r="D387" s="76">
        <v>528</v>
      </c>
    </row>
    <row r="388" spans="1:4" ht="15" x14ac:dyDescent="0.25">
      <c r="A388" s="75" t="s">
        <v>50</v>
      </c>
      <c r="B388" s="75" t="s">
        <v>27</v>
      </c>
      <c r="C388" s="75" t="s">
        <v>32</v>
      </c>
      <c r="D388" s="76">
        <v>2227</v>
      </c>
    </row>
    <row r="389" spans="1:4" ht="15" x14ac:dyDescent="0.25">
      <c r="A389" s="75" t="s">
        <v>50</v>
      </c>
      <c r="B389" s="75" t="s">
        <v>27</v>
      </c>
      <c r="C389" s="75" t="s">
        <v>106</v>
      </c>
      <c r="D389" s="76">
        <v>958.43</v>
      </c>
    </row>
    <row r="390" spans="1:4" ht="15" x14ac:dyDescent="0.25">
      <c r="A390" s="75" t="s">
        <v>50</v>
      </c>
      <c r="B390" s="75" t="s">
        <v>27</v>
      </c>
      <c r="C390" s="75" t="s">
        <v>101</v>
      </c>
      <c r="D390" s="76">
        <v>235.15</v>
      </c>
    </row>
    <row r="391" spans="1:4" ht="15" x14ac:dyDescent="0.25">
      <c r="A391" s="75" t="s">
        <v>50</v>
      </c>
      <c r="B391" s="75" t="s">
        <v>27</v>
      </c>
      <c r="C391" s="75" t="s">
        <v>133</v>
      </c>
      <c r="D391" s="76">
        <v>44794.93</v>
      </c>
    </row>
    <row r="392" spans="1:4" ht="15" x14ac:dyDescent="0.25">
      <c r="A392" s="75" t="s">
        <v>50</v>
      </c>
      <c r="B392" s="75" t="s">
        <v>27</v>
      </c>
      <c r="C392" s="75" t="s">
        <v>90</v>
      </c>
      <c r="D392" s="76">
        <v>3168.28</v>
      </c>
    </row>
    <row r="393" spans="1:4" ht="15" x14ac:dyDescent="0.25">
      <c r="A393" s="75" t="s">
        <v>51</v>
      </c>
      <c r="B393" s="75" t="s">
        <v>5</v>
      </c>
      <c r="C393" s="75" t="s">
        <v>135</v>
      </c>
      <c r="D393" s="76">
        <v>180282.95</v>
      </c>
    </row>
    <row r="394" spans="1:4" ht="15" x14ac:dyDescent="0.25">
      <c r="A394" s="75" t="s">
        <v>51</v>
      </c>
      <c r="B394" s="75" t="s">
        <v>5</v>
      </c>
      <c r="C394" s="75" t="s">
        <v>97</v>
      </c>
      <c r="D394" s="76">
        <v>79655.929999999993</v>
      </c>
    </row>
    <row r="395" spans="1:4" ht="15" x14ac:dyDescent="0.25">
      <c r="A395" s="75" t="s">
        <v>51</v>
      </c>
      <c r="B395" s="75" t="s">
        <v>5</v>
      </c>
      <c r="C395" s="75" t="s">
        <v>98</v>
      </c>
      <c r="D395" s="76">
        <v>966.34</v>
      </c>
    </row>
    <row r="396" spans="1:4" ht="15" x14ac:dyDescent="0.25">
      <c r="A396" s="75" t="s">
        <v>51</v>
      </c>
      <c r="B396" s="75" t="s">
        <v>5</v>
      </c>
      <c r="C396" s="75" t="s">
        <v>148</v>
      </c>
      <c r="D396" s="76">
        <v>0</v>
      </c>
    </row>
    <row r="397" spans="1:4" ht="15" x14ac:dyDescent="0.25">
      <c r="A397" s="75" t="s">
        <v>51</v>
      </c>
      <c r="B397" s="75" t="s">
        <v>5</v>
      </c>
      <c r="C397" s="75" t="s">
        <v>115</v>
      </c>
      <c r="D397" s="76">
        <v>4794.38</v>
      </c>
    </row>
    <row r="398" spans="1:4" ht="15" x14ac:dyDescent="0.25">
      <c r="A398" s="75" t="s">
        <v>51</v>
      </c>
      <c r="B398" s="75" t="s">
        <v>5</v>
      </c>
      <c r="C398" s="75" t="s">
        <v>137</v>
      </c>
      <c r="D398" s="76">
        <v>84.25</v>
      </c>
    </row>
    <row r="399" spans="1:4" ht="15" x14ac:dyDescent="0.25">
      <c r="A399" s="75" t="s">
        <v>51</v>
      </c>
      <c r="B399" s="75" t="s">
        <v>5</v>
      </c>
      <c r="C399" s="75" t="s">
        <v>100</v>
      </c>
      <c r="D399" s="76">
        <v>3793.25</v>
      </c>
    </row>
    <row r="400" spans="1:4" ht="15" x14ac:dyDescent="0.25">
      <c r="A400" s="75" t="s">
        <v>51</v>
      </c>
      <c r="B400" s="75" t="s">
        <v>5</v>
      </c>
      <c r="C400" s="75" t="s">
        <v>89</v>
      </c>
      <c r="D400" s="76">
        <v>8170.5</v>
      </c>
    </row>
    <row r="401" spans="1:4" ht="15" x14ac:dyDescent="0.25">
      <c r="A401" s="75" t="s">
        <v>51</v>
      </c>
      <c r="B401" s="75" t="s">
        <v>27</v>
      </c>
      <c r="C401" s="75" t="s">
        <v>135</v>
      </c>
      <c r="D401" s="76">
        <v>4443.12</v>
      </c>
    </row>
    <row r="402" spans="1:4" ht="15" x14ac:dyDescent="0.25">
      <c r="A402" s="75" t="s">
        <v>51</v>
      </c>
      <c r="B402" s="75" t="s">
        <v>27</v>
      </c>
      <c r="C402" s="75" t="s">
        <v>97</v>
      </c>
      <c r="D402" s="76">
        <v>2803.18</v>
      </c>
    </row>
    <row r="403" spans="1:4" ht="15" x14ac:dyDescent="0.25">
      <c r="A403" s="75" t="s">
        <v>51</v>
      </c>
      <c r="B403" s="75" t="s">
        <v>45</v>
      </c>
      <c r="C403" s="75" t="s">
        <v>135</v>
      </c>
      <c r="D403" s="76">
        <v>7908.58</v>
      </c>
    </row>
    <row r="404" spans="1:4" ht="15" x14ac:dyDescent="0.25">
      <c r="A404" s="75" t="s">
        <v>51</v>
      </c>
      <c r="B404" s="75" t="s">
        <v>45</v>
      </c>
      <c r="C404" s="75" t="s">
        <v>97</v>
      </c>
      <c r="D404" s="76">
        <v>359.8</v>
      </c>
    </row>
    <row r="405" spans="1:4" ht="15" x14ac:dyDescent="0.25">
      <c r="A405" s="75" t="s">
        <v>51</v>
      </c>
      <c r="B405" s="75" t="s">
        <v>49</v>
      </c>
      <c r="C405" s="75" t="s">
        <v>13</v>
      </c>
      <c r="D405" s="76">
        <v>45048.08</v>
      </c>
    </row>
    <row r="406" spans="1:4" ht="15" x14ac:dyDescent="0.25">
      <c r="A406" s="75" t="s">
        <v>51</v>
      </c>
      <c r="B406" s="75" t="s">
        <v>49</v>
      </c>
      <c r="C406" s="75" t="s">
        <v>18</v>
      </c>
      <c r="D406" s="76">
        <v>22594.95</v>
      </c>
    </row>
    <row r="407" spans="1:4" ht="15" x14ac:dyDescent="0.25">
      <c r="A407" s="75" t="s">
        <v>51</v>
      </c>
      <c r="B407" s="75" t="s">
        <v>49</v>
      </c>
      <c r="C407" s="75" t="s">
        <v>91</v>
      </c>
      <c r="D407" s="76">
        <v>10.14</v>
      </c>
    </row>
    <row r="408" spans="1:4" ht="15" x14ac:dyDescent="0.25">
      <c r="A408" s="75" t="s">
        <v>51</v>
      </c>
      <c r="B408" s="75" t="s">
        <v>49</v>
      </c>
      <c r="C408" s="75" t="s">
        <v>8</v>
      </c>
      <c r="D408" s="76">
        <v>892.75</v>
      </c>
    </row>
    <row r="409" spans="1:4" ht="15" x14ac:dyDescent="0.25">
      <c r="A409" s="75" t="s">
        <v>51</v>
      </c>
      <c r="B409" s="75" t="s">
        <v>49</v>
      </c>
      <c r="C409" s="75" t="s">
        <v>20</v>
      </c>
      <c r="D409" s="76">
        <v>196.39</v>
      </c>
    </row>
    <row r="410" spans="1:4" ht="15" x14ac:dyDescent="0.25">
      <c r="A410" s="75" t="s">
        <v>51</v>
      </c>
      <c r="B410" s="75" t="s">
        <v>49</v>
      </c>
      <c r="C410" s="75" t="s">
        <v>9</v>
      </c>
      <c r="D410" s="76">
        <v>5154.8500000000004</v>
      </c>
    </row>
    <row r="411" spans="1:4" ht="15" x14ac:dyDescent="0.25">
      <c r="A411" s="75" t="s">
        <v>51</v>
      </c>
      <c r="B411" s="75" t="s">
        <v>49</v>
      </c>
      <c r="C411" s="75" t="s">
        <v>6</v>
      </c>
      <c r="D411" s="76">
        <v>7940.04</v>
      </c>
    </row>
    <row r="412" spans="1:4" ht="15" x14ac:dyDescent="0.25">
      <c r="A412" s="75" t="s">
        <v>51</v>
      </c>
      <c r="B412" s="75" t="s">
        <v>49</v>
      </c>
      <c r="C412" s="75" t="s">
        <v>10</v>
      </c>
      <c r="D412" s="76">
        <v>156.11000000000001</v>
      </c>
    </row>
    <row r="413" spans="1:4" ht="15" x14ac:dyDescent="0.25">
      <c r="A413" s="75" t="s">
        <v>51</v>
      </c>
      <c r="B413" s="75" t="s">
        <v>49</v>
      </c>
      <c r="C413" s="75" t="s">
        <v>15</v>
      </c>
      <c r="D413" s="76">
        <v>5181.32</v>
      </c>
    </row>
    <row r="414" spans="1:4" ht="15" x14ac:dyDescent="0.25">
      <c r="A414" s="75" t="s">
        <v>51</v>
      </c>
      <c r="B414" s="75" t="s">
        <v>49</v>
      </c>
      <c r="C414" s="75" t="s">
        <v>16</v>
      </c>
      <c r="D414" s="76">
        <v>82.52</v>
      </c>
    </row>
    <row r="415" spans="1:4" ht="15" x14ac:dyDescent="0.25">
      <c r="A415" s="75" t="s">
        <v>51</v>
      </c>
      <c r="B415" s="75" t="s">
        <v>49</v>
      </c>
      <c r="C415" s="75" t="s">
        <v>24</v>
      </c>
      <c r="D415" s="76">
        <v>32</v>
      </c>
    </row>
    <row r="416" spans="1:4" ht="15" x14ac:dyDescent="0.25">
      <c r="A416" s="75" t="s">
        <v>51</v>
      </c>
      <c r="B416" s="75" t="s">
        <v>49</v>
      </c>
      <c r="C416" s="75" t="s">
        <v>25</v>
      </c>
      <c r="D416" s="76">
        <v>110</v>
      </c>
    </row>
    <row r="417" spans="1:4" ht="15" x14ac:dyDescent="0.25">
      <c r="A417" s="75" t="s">
        <v>51</v>
      </c>
      <c r="B417" s="75" t="s">
        <v>49</v>
      </c>
      <c r="C417" s="75" t="s">
        <v>32</v>
      </c>
      <c r="D417" s="76">
        <v>464</v>
      </c>
    </row>
    <row r="418" spans="1:4" ht="15" x14ac:dyDescent="0.25">
      <c r="A418" s="75" t="s">
        <v>51</v>
      </c>
      <c r="B418" s="75" t="s">
        <v>49</v>
      </c>
      <c r="C418" s="75" t="s">
        <v>92</v>
      </c>
      <c r="D418" s="76">
        <v>208.93</v>
      </c>
    </row>
    <row r="419" spans="1:4" ht="15" x14ac:dyDescent="0.25">
      <c r="A419" s="75" t="s">
        <v>51</v>
      </c>
      <c r="B419" s="75" t="s">
        <v>49</v>
      </c>
      <c r="C419" s="75" t="s">
        <v>135</v>
      </c>
      <c r="D419" s="76">
        <v>625.19000000000005</v>
      </c>
    </row>
    <row r="420" spans="1:4" ht="15" x14ac:dyDescent="0.25">
      <c r="A420" s="75" t="s">
        <v>51</v>
      </c>
      <c r="B420" s="75" t="s">
        <v>49</v>
      </c>
      <c r="C420" s="75" t="s">
        <v>97</v>
      </c>
      <c r="D420" s="76">
        <v>10303.83</v>
      </c>
    </row>
    <row r="421" spans="1:4" ht="15" x14ac:dyDescent="0.25">
      <c r="A421" s="75" t="s">
        <v>51</v>
      </c>
      <c r="B421" s="75" t="s">
        <v>49</v>
      </c>
      <c r="C421" s="75" t="s">
        <v>98</v>
      </c>
      <c r="D421" s="76">
        <v>1371.84</v>
      </c>
    </row>
    <row r="422" spans="1:4" ht="15" x14ac:dyDescent="0.25">
      <c r="A422" s="75" t="s">
        <v>51</v>
      </c>
      <c r="B422" s="75" t="s">
        <v>49</v>
      </c>
      <c r="C422" s="75" t="s">
        <v>148</v>
      </c>
      <c r="D422" s="76">
        <v>-60.87</v>
      </c>
    </row>
    <row r="423" spans="1:4" ht="15" x14ac:dyDescent="0.25">
      <c r="A423" s="75" t="s">
        <v>51</v>
      </c>
      <c r="B423" s="75" t="s">
        <v>49</v>
      </c>
      <c r="C423" s="75" t="s">
        <v>106</v>
      </c>
      <c r="D423" s="76">
        <v>280</v>
      </c>
    </row>
    <row r="424" spans="1:4" ht="15" x14ac:dyDescent="0.25">
      <c r="A424" s="75" t="s">
        <v>51</v>
      </c>
      <c r="B424" s="75" t="s">
        <v>49</v>
      </c>
      <c r="C424" s="75" t="s">
        <v>101</v>
      </c>
      <c r="D424" s="76">
        <v>181.15</v>
      </c>
    </row>
    <row r="425" spans="1:4" ht="15" x14ac:dyDescent="0.25">
      <c r="A425" s="75" t="s">
        <v>51</v>
      </c>
      <c r="B425" s="75" t="s">
        <v>49</v>
      </c>
      <c r="C425" s="75" t="s">
        <v>133</v>
      </c>
      <c r="D425" s="76">
        <v>-18406.07</v>
      </c>
    </row>
    <row r="426" spans="1:4" ht="15" x14ac:dyDescent="0.25">
      <c r="A426" s="75" t="s">
        <v>51</v>
      </c>
      <c r="B426" s="75" t="s">
        <v>49</v>
      </c>
      <c r="C426" s="75" t="s">
        <v>100</v>
      </c>
      <c r="D426" s="76">
        <v>129.24</v>
      </c>
    </row>
    <row r="427" spans="1:4" ht="15" x14ac:dyDescent="0.25">
      <c r="A427" s="75" t="s">
        <v>51</v>
      </c>
      <c r="B427" s="75" t="s">
        <v>49</v>
      </c>
      <c r="C427" s="75" t="s">
        <v>89</v>
      </c>
      <c r="D427" s="76">
        <v>839.05</v>
      </c>
    </row>
  </sheetData>
  <printOptions horizontalCentered="1"/>
  <pageMargins left="0.5" right="0.5" top="0.5" bottom="0.5" header="0.5" footer="0.5"/>
  <pageSetup scale="7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59"/>
  <sheetViews>
    <sheetView workbookViewId="0"/>
  </sheetViews>
  <sheetFormatPr defaultRowHeight="12.75" x14ac:dyDescent="0.2"/>
  <cols>
    <col min="1" max="1" width="8.42578125" bestFit="1" customWidth="1"/>
    <col min="2" max="2" width="11" bestFit="1" customWidth="1"/>
    <col min="3" max="3" width="5" bestFit="1" customWidth="1"/>
    <col min="4" max="4" width="14" bestFit="1" customWidth="1"/>
    <col min="6" max="6" width="14" bestFit="1" customWidth="1"/>
    <col min="7" max="9" width="9.140625" style="5"/>
    <col min="10" max="10" width="14" style="17" bestFit="1" customWidth="1"/>
    <col min="11" max="11" width="7" bestFit="1" customWidth="1"/>
    <col min="13" max="14" width="14" bestFit="1" customWidth="1"/>
    <col min="15" max="15" width="12.28515625" bestFit="1" customWidth="1"/>
    <col min="16" max="16" width="14" bestFit="1" customWidth="1"/>
    <col min="17" max="18" width="12.28515625" bestFit="1" customWidth="1"/>
    <col min="19" max="19" width="23.42578125" bestFit="1" customWidth="1"/>
  </cols>
  <sheetData>
    <row r="1" spans="1:19" x14ac:dyDescent="0.2">
      <c r="A1" t="s">
        <v>152</v>
      </c>
      <c r="D1" s="54"/>
      <c r="F1" t="s">
        <v>171</v>
      </c>
    </row>
    <row r="2" spans="1:19" x14ac:dyDescent="0.2">
      <c r="D2" s="3">
        <f>SUM(D4:D460)</f>
        <v>10039618.270000007</v>
      </c>
      <c r="M2" t="s">
        <v>151</v>
      </c>
    </row>
    <row r="3" spans="1:19" ht="15" x14ac:dyDescent="0.25">
      <c r="A3" s="78" t="s">
        <v>0</v>
      </c>
      <c r="B3" s="78" t="s">
        <v>1</v>
      </c>
      <c r="C3" s="78" t="s">
        <v>2</v>
      </c>
      <c r="D3" s="78" t="s">
        <v>167</v>
      </c>
      <c r="F3" s="54">
        <f>SUM(F5:F53)</f>
        <v>4067293.1900000009</v>
      </c>
      <c r="H3" s="21" t="s">
        <v>56</v>
      </c>
      <c r="J3" s="54">
        <f>SUM(J5:J53)</f>
        <v>1531557.5999999999</v>
      </c>
      <c r="K3" s="55">
        <f>J3/F3</f>
        <v>0.37655451142925833</v>
      </c>
      <c r="N3" s="33" t="s">
        <v>167</v>
      </c>
      <c r="O3" s="32" t="s">
        <v>52</v>
      </c>
      <c r="P3" s="32" t="s">
        <v>53</v>
      </c>
      <c r="Q3" s="32" t="s">
        <v>64</v>
      </c>
      <c r="R3" s="32" t="s">
        <v>63</v>
      </c>
    </row>
    <row r="4" spans="1:19" ht="15" x14ac:dyDescent="0.25">
      <c r="A4" s="79" t="s">
        <v>59</v>
      </c>
      <c r="B4" s="79" t="s">
        <v>5</v>
      </c>
      <c r="C4" s="79" t="s">
        <v>89</v>
      </c>
      <c r="D4" s="80">
        <v>164308.60999999999</v>
      </c>
      <c r="F4" s="22" t="s">
        <v>52</v>
      </c>
      <c r="G4" s="22"/>
      <c r="H4" s="22" t="s">
        <v>0</v>
      </c>
      <c r="I4" s="22"/>
      <c r="J4" s="23" t="s">
        <v>53</v>
      </c>
      <c r="M4" t="s">
        <v>57</v>
      </c>
      <c r="N4" s="54">
        <f t="shared" ref="N4" si="0">SUM(O4:R4)</f>
        <v>0</v>
      </c>
      <c r="O4" s="54"/>
      <c r="P4" s="54"/>
      <c r="Q4" s="54"/>
      <c r="R4" s="54"/>
    </row>
    <row r="5" spans="1:19" ht="15" x14ac:dyDescent="0.25">
      <c r="A5" s="79" t="s">
        <v>60</v>
      </c>
      <c r="B5" s="79" t="s">
        <v>5</v>
      </c>
      <c r="C5" s="79" t="s">
        <v>90</v>
      </c>
      <c r="D5" s="80">
        <v>397.78</v>
      </c>
      <c r="F5" s="17"/>
      <c r="G5" s="18" t="s">
        <v>2</v>
      </c>
      <c r="H5" s="18" t="s">
        <v>0</v>
      </c>
      <c r="I5" s="18" t="s">
        <v>2</v>
      </c>
      <c r="J5" s="18"/>
      <c r="K5" s="55"/>
      <c r="M5" t="s">
        <v>58</v>
      </c>
      <c r="N5" s="54">
        <v>1158296.46</v>
      </c>
      <c r="O5" s="54">
        <f>454410.69+554.27+4802.41+8008.89+566.06+2487.3+18159.07+7723.65</f>
        <v>496712.34</v>
      </c>
      <c r="P5" s="54">
        <f>36116.36+91093.71+1413.82+39784.32+325.5+256+880+4240</f>
        <v>174109.71000000002</v>
      </c>
      <c r="Q5" s="54">
        <v>486682.95</v>
      </c>
      <c r="R5" s="54">
        <f>371.97+419.49</f>
        <v>791.46</v>
      </c>
      <c r="S5" t="s">
        <v>174</v>
      </c>
    </row>
    <row r="6" spans="1:19" ht="15" x14ac:dyDescent="0.25">
      <c r="A6" s="79" t="s">
        <v>60</v>
      </c>
      <c r="B6" s="79" t="s">
        <v>5</v>
      </c>
      <c r="C6" s="79" t="s">
        <v>89</v>
      </c>
      <c r="D6" s="80">
        <v>20189.400000000001</v>
      </c>
      <c r="F6" s="56">
        <f>DSUM(Data,4,G5:H6)</f>
        <v>0</v>
      </c>
      <c r="G6" s="29" t="str">
        <f>"01*"</f>
        <v>01*</v>
      </c>
      <c r="H6" s="30" t="s">
        <v>4</v>
      </c>
      <c r="I6" s="29" t="str">
        <f>"02*"</f>
        <v>02*</v>
      </c>
      <c r="J6" s="56">
        <f>DSUM(Data,4,H5:I6)</f>
        <v>0</v>
      </c>
      <c r="K6" s="55"/>
      <c r="M6" t="s">
        <v>143</v>
      </c>
      <c r="N6" s="54">
        <v>374.5</v>
      </c>
      <c r="O6" s="54"/>
      <c r="P6" s="54"/>
      <c r="Q6" s="54"/>
      <c r="R6" s="4">
        <v>374.5</v>
      </c>
      <c r="S6" t="s">
        <v>166</v>
      </c>
    </row>
    <row r="7" spans="1:19" ht="15" x14ac:dyDescent="0.25">
      <c r="A7" s="79" t="s">
        <v>61</v>
      </c>
      <c r="B7" s="79" t="s">
        <v>5</v>
      </c>
      <c r="C7" s="79" t="s">
        <v>89</v>
      </c>
      <c r="D7" s="80">
        <v>8959</v>
      </c>
      <c r="F7" s="56"/>
      <c r="G7" s="18" t="s">
        <v>2</v>
      </c>
      <c r="H7" s="18" t="s">
        <v>0</v>
      </c>
      <c r="I7" s="18" t="s">
        <v>2</v>
      </c>
      <c r="J7" s="19"/>
      <c r="K7" s="55"/>
      <c r="M7" t="s">
        <v>59</v>
      </c>
      <c r="N7" s="54">
        <v>164308.60999999999</v>
      </c>
      <c r="O7" s="54"/>
      <c r="P7" s="54"/>
      <c r="Q7" s="54"/>
      <c r="R7" s="54">
        <v>164308.60999999999</v>
      </c>
      <c r="S7" t="s">
        <v>172</v>
      </c>
    </row>
    <row r="8" spans="1:19" ht="15" x14ac:dyDescent="0.25">
      <c r="A8" s="79" t="s">
        <v>12</v>
      </c>
      <c r="B8" s="79" t="s">
        <v>5</v>
      </c>
      <c r="C8" s="79" t="s">
        <v>159</v>
      </c>
      <c r="D8" s="80">
        <v>0.57999999999999996</v>
      </c>
      <c r="F8" s="56">
        <f>DSUM(Data,4,G7:H8)</f>
        <v>0</v>
      </c>
      <c r="G8" s="29" t="str">
        <f>"01*"</f>
        <v>01*</v>
      </c>
      <c r="H8" s="30" t="s">
        <v>7</v>
      </c>
      <c r="I8" s="29" t="str">
        <f>"02*"</f>
        <v>02*</v>
      </c>
      <c r="J8" s="56">
        <f>DSUM(Data,4,H7:I8)</f>
        <v>0</v>
      </c>
      <c r="K8" s="55"/>
      <c r="M8" t="s">
        <v>60</v>
      </c>
      <c r="N8" s="54">
        <v>20587.18</v>
      </c>
      <c r="O8" s="54"/>
      <c r="P8" s="54"/>
      <c r="Q8" s="54"/>
      <c r="R8" s="54">
        <f>397.78+20189.4</f>
        <v>20587.18</v>
      </c>
      <c r="S8" t="s">
        <v>164</v>
      </c>
    </row>
    <row r="9" spans="1:19" ht="15" x14ac:dyDescent="0.25">
      <c r="A9" s="79" t="s">
        <v>12</v>
      </c>
      <c r="B9" s="79" t="s">
        <v>5</v>
      </c>
      <c r="C9" s="79" t="s">
        <v>23</v>
      </c>
      <c r="D9" s="80">
        <v>65</v>
      </c>
      <c r="F9" s="56"/>
      <c r="G9" s="18" t="s">
        <v>2</v>
      </c>
      <c r="H9" s="18" t="s">
        <v>0</v>
      </c>
      <c r="I9" s="18" t="s">
        <v>2</v>
      </c>
      <c r="J9" s="19"/>
      <c r="K9" s="55"/>
      <c r="M9" t="s">
        <v>61</v>
      </c>
      <c r="N9" s="54">
        <v>8959</v>
      </c>
      <c r="O9" s="54"/>
      <c r="P9" s="54"/>
      <c r="Q9" s="54"/>
      <c r="R9" s="54">
        <v>8959</v>
      </c>
      <c r="S9" t="s">
        <v>173</v>
      </c>
    </row>
    <row r="10" spans="1:19" ht="15" x14ac:dyDescent="0.25">
      <c r="A10" s="79" t="s">
        <v>12</v>
      </c>
      <c r="B10" s="79" t="s">
        <v>5</v>
      </c>
      <c r="C10" s="79" t="s">
        <v>9</v>
      </c>
      <c r="D10" s="80">
        <v>5.05</v>
      </c>
      <c r="F10" s="57">
        <f>DSUM(Data,4,G9:H10)</f>
        <v>65.58</v>
      </c>
      <c r="G10" s="45" t="str">
        <f>"01*"</f>
        <v>01*</v>
      </c>
      <c r="H10" s="46" t="s">
        <v>12</v>
      </c>
      <c r="I10" s="45" t="str">
        <f>"02*"</f>
        <v>02*</v>
      </c>
      <c r="J10" s="58">
        <f>DSUM(Data,4,H9:I10)</f>
        <v>22.14</v>
      </c>
      <c r="K10" s="59">
        <f>J10/F10</f>
        <v>0.33760292772186645</v>
      </c>
      <c r="M10" t="s">
        <v>62</v>
      </c>
      <c r="N10" s="54">
        <v>0</v>
      </c>
      <c r="O10" s="54"/>
      <c r="P10" s="54"/>
      <c r="Q10" s="54"/>
      <c r="R10" s="54">
        <v>0</v>
      </c>
    </row>
    <row r="11" spans="1:19" ht="15" x14ac:dyDescent="0.25">
      <c r="A11" s="79" t="s">
        <v>12</v>
      </c>
      <c r="B11" s="79" t="s">
        <v>5</v>
      </c>
      <c r="C11" s="79" t="s">
        <v>6</v>
      </c>
      <c r="D11" s="80">
        <v>12.21</v>
      </c>
      <c r="F11" s="60"/>
      <c r="G11" s="18" t="s">
        <v>2</v>
      </c>
      <c r="H11" s="18" t="s">
        <v>0</v>
      </c>
      <c r="I11" s="18" t="s">
        <v>2</v>
      </c>
      <c r="J11" s="19"/>
      <c r="K11" s="61"/>
      <c r="M11" t="s">
        <v>157</v>
      </c>
      <c r="N11" s="77">
        <v>0</v>
      </c>
      <c r="R11" s="77">
        <v>0</v>
      </c>
    </row>
    <row r="12" spans="1:19" ht="15" x14ac:dyDescent="0.25">
      <c r="A12" s="79" t="s">
        <v>12</v>
      </c>
      <c r="B12" s="79" t="s">
        <v>5</v>
      </c>
      <c r="C12" s="79" t="s">
        <v>15</v>
      </c>
      <c r="D12" s="80">
        <v>4.88</v>
      </c>
      <c r="F12" s="60">
        <f>DSUM(Data,4,G11:H12)</f>
        <v>577440.57999999996</v>
      </c>
      <c r="G12" s="29" t="str">
        <f>"01*"</f>
        <v>01*</v>
      </c>
      <c r="H12" s="30" t="s">
        <v>17</v>
      </c>
      <c r="I12" s="29" t="str">
        <f>"02*"</f>
        <v>02*</v>
      </c>
      <c r="J12" s="56">
        <f>DSUM(Data,4,H11:I12)</f>
        <v>197512.18999999997</v>
      </c>
      <c r="K12" s="61">
        <f>J12/F12</f>
        <v>0.34204764410564975</v>
      </c>
      <c r="N12" s="34">
        <f>SUM(N4:N11)</f>
        <v>1352525.7499999998</v>
      </c>
      <c r="O12" s="34">
        <f>SUM(O4:O11)</f>
        <v>496712.34</v>
      </c>
      <c r="P12" s="34">
        <f>SUM(P4:P11)</f>
        <v>174109.71000000002</v>
      </c>
      <c r="Q12" s="34">
        <f>SUM(Q4:Q11)</f>
        <v>486682.95</v>
      </c>
      <c r="R12" s="34">
        <f>SUM(R4:R11)</f>
        <v>195020.74999999997</v>
      </c>
    </row>
    <row r="13" spans="1:19" ht="15" x14ac:dyDescent="0.25">
      <c r="A13" s="79" t="s">
        <v>12</v>
      </c>
      <c r="B13" s="79" t="s">
        <v>5</v>
      </c>
      <c r="C13" s="79" t="s">
        <v>92</v>
      </c>
      <c r="D13" s="80">
        <v>363.45</v>
      </c>
      <c r="F13" s="60"/>
      <c r="G13" s="18" t="s">
        <v>2</v>
      </c>
      <c r="H13" s="18" t="s">
        <v>0</v>
      </c>
      <c r="I13" s="18" t="s">
        <v>2</v>
      </c>
      <c r="J13" s="19"/>
      <c r="K13" s="61"/>
      <c r="O13" t="s">
        <v>69</v>
      </c>
      <c r="P13" t="s">
        <v>69</v>
      </c>
      <c r="Q13" t="s">
        <v>65</v>
      </c>
    </row>
    <row r="14" spans="1:19" ht="15" x14ac:dyDescent="0.25">
      <c r="A14" s="79" t="s">
        <v>12</v>
      </c>
      <c r="B14" s="79" t="s">
        <v>5</v>
      </c>
      <c r="C14" s="79" t="s">
        <v>158</v>
      </c>
      <c r="D14" s="80">
        <v>0</v>
      </c>
      <c r="F14" s="60">
        <f>DSUM(Data,4,G13:H14)</f>
        <v>595415.21000000008</v>
      </c>
      <c r="G14" s="29" t="str">
        <f>"01*"</f>
        <v>01*</v>
      </c>
      <c r="H14" s="30" t="s">
        <v>21</v>
      </c>
      <c r="I14" s="29" t="str">
        <f>"02*"</f>
        <v>02*</v>
      </c>
      <c r="J14" s="56">
        <f>DSUM(Data,4,H13:I14)</f>
        <v>212404.77999999997</v>
      </c>
      <c r="K14" s="61">
        <f>J14/F14</f>
        <v>0.3567338832341887</v>
      </c>
    </row>
    <row r="15" spans="1:19" ht="15" x14ac:dyDescent="0.25">
      <c r="A15" s="79" t="s">
        <v>17</v>
      </c>
      <c r="B15" s="79" t="s">
        <v>5</v>
      </c>
      <c r="C15" s="79" t="s">
        <v>13</v>
      </c>
      <c r="D15" s="80">
        <v>545039.65</v>
      </c>
      <c r="F15" s="60"/>
      <c r="G15" s="18" t="s">
        <v>2</v>
      </c>
      <c r="H15" s="18" t="s">
        <v>0</v>
      </c>
      <c r="I15" s="18" t="s">
        <v>2</v>
      </c>
      <c r="J15" s="19"/>
      <c r="K15" s="61"/>
      <c r="M15" t="s">
        <v>70</v>
      </c>
    </row>
    <row r="16" spans="1:19" ht="15" x14ac:dyDescent="0.25">
      <c r="A16" s="79" t="s">
        <v>17</v>
      </c>
      <c r="B16" s="79" t="s">
        <v>5</v>
      </c>
      <c r="C16" s="79" t="s">
        <v>19</v>
      </c>
      <c r="D16" s="80">
        <v>1198</v>
      </c>
      <c r="F16" s="60">
        <f>DSUM(Data,4,G15:H16)</f>
        <v>564973.89000000013</v>
      </c>
      <c r="G16" s="29" t="str">
        <f>"01*"</f>
        <v>01*</v>
      </c>
      <c r="H16" s="30" t="s">
        <v>26</v>
      </c>
      <c r="I16" s="29" t="str">
        <f>"02*"</f>
        <v>02*</v>
      </c>
      <c r="J16" s="56">
        <f>DSUM(Data,4,H15:I16)</f>
        <v>207020.69</v>
      </c>
      <c r="K16" s="61">
        <f>J16/F16</f>
        <v>0.36642523427056062</v>
      </c>
      <c r="M16" s="70">
        <f>(F3-F6-F8-F45-F47)+(J3-J6-J8-J45-J47)</f>
        <v>5240312.1900000013</v>
      </c>
    </row>
    <row r="17" spans="1:19" ht="15" x14ac:dyDescent="0.25">
      <c r="A17" s="79" t="s">
        <v>17</v>
      </c>
      <c r="B17" s="79" t="s">
        <v>5</v>
      </c>
      <c r="C17" s="79" t="s">
        <v>91</v>
      </c>
      <c r="D17" s="80">
        <v>2373.34</v>
      </c>
      <c r="F17" s="60"/>
      <c r="G17" s="18" t="s">
        <v>2</v>
      </c>
      <c r="H17" s="18" t="s">
        <v>0</v>
      </c>
      <c r="I17" s="18" t="s">
        <v>2</v>
      </c>
      <c r="J17" s="19"/>
      <c r="K17" s="61"/>
      <c r="M17" s="5" t="s">
        <v>71</v>
      </c>
    </row>
    <row r="18" spans="1:19" ht="15" x14ac:dyDescent="0.25">
      <c r="A18" s="79" t="s">
        <v>17</v>
      </c>
      <c r="B18" s="79" t="s">
        <v>5</v>
      </c>
      <c r="C18" s="79" t="s">
        <v>8</v>
      </c>
      <c r="D18" s="80">
        <v>8435.26</v>
      </c>
      <c r="F18" s="60">
        <f>DSUM(Data,4,G17:H18)</f>
        <v>0</v>
      </c>
      <c r="G18" s="29" t="str">
        <f>"01*"</f>
        <v>01*</v>
      </c>
      <c r="H18" s="30" t="s">
        <v>55</v>
      </c>
      <c r="I18" s="29" t="str">
        <f>"02*"</f>
        <v>02*</v>
      </c>
      <c r="J18" s="56">
        <f>DSUM(Data,4,H17:I18)</f>
        <v>0</v>
      </c>
      <c r="K18" s="61"/>
      <c r="M18" s="31">
        <f>R4/$N$12*$M$16</f>
        <v>0</v>
      </c>
      <c r="N18" t="s">
        <v>57</v>
      </c>
      <c r="O18" t="s">
        <v>73</v>
      </c>
      <c r="P18" s="31">
        <f>M16*0.18</f>
        <v>943256.19420000026</v>
      </c>
      <c r="Q18" t="s">
        <v>77</v>
      </c>
    </row>
    <row r="19" spans="1:19" ht="15" x14ac:dyDescent="0.25">
      <c r="A19" s="79" t="s">
        <v>17</v>
      </c>
      <c r="B19" s="79" t="s">
        <v>5</v>
      </c>
      <c r="C19" s="79" t="s">
        <v>159</v>
      </c>
      <c r="D19" s="80">
        <v>3243.86</v>
      </c>
      <c r="F19" s="60"/>
      <c r="G19" s="18" t="s">
        <v>2</v>
      </c>
      <c r="H19" s="18" t="s">
        <v>0</v>
      </c>
      <c r="I19" s="18" t="s">
        <v>2</v>
      </c>
      <c r="J19" s="19"/>
      <c r="K19" s="61"/>
      <c r="M19" s="31">
        <f>R5/$N$12*$M$16</f>
        <v>3066.4831970093005</v>
      </c>
      <c r="N19" t="s">
        <v>58</v>
      </c>
      <c r="P19" s="48">
        <f>O12+P12</f>
        <v>670822.05000000005</v>
      </c>
      <c r="Q19" t="s">
        <v>78</v>
      </c>
      <c r="S19" s="51" t="s">
        <v>80</v>
      </c>
    </row>
    <row r="20" spans="1:19" ht="15" x14ac:dyDescent="0.25">
      <c r="A20" s="79" t="s">
        <v>17</v>
      </c>
      <c r="B20" s="79" t="s">
        <v>5</v>
      </c>
      <c r="C20" s="79" t="s">
        <v>168</v>
      </c>
      <c r="D20" s="80">
        <v>2389.5700000000002</v>
      </c>
      <c r="F20" s="60">
        <f>DSUM(Data,4,G19:H20)</f>
        <v>501226.70000000007</v>
      </c>
      <c r="G20" s="29" t="str">
        <f>"01*"</f>
        <v>01*</v>
      </c>
      <c r="H20" s="30" t="s">
        <v>28</v>
      </c>
      <c r="I20" s="29" t="str">
        <f>"02*"</f>
        <v>02*</v>
      </c>
      <c r="J20" s="56">
        <f>DSUM(Data,4,H19:I20)</f>
        <v>189660.89</v>
      </c>
      <c r="K20" s="61">
        <f>J20/F20</f>
        <v>0.37839342955991767</v>
      </c>
      <c r="M20" s="31">
        <f>R9/$N$12*$M$16</f>
        <v>34711.322065557732</v>
      </c>
      <c r="N20" t="s">
        <v>61</v>
      </c>
      <c r="O20" t="s">
        <v>176</v>
      </c>
      <c r="P20" s="50">
        <f>SUM(P18:P19)</f>
        <v>1614078.2442000003</v>
      </c>
      <c r="Q20" t="s">
        <v>76</v>
      </c>
    </row>
    <row r="21" spans="1:19" ht="15" x14ac:dyDescent="0.25">
      <c r="A21" s="79" t="s">
        <v>17</v>
      </c>
      <c r="B21" s="79" t="s">
        <v>5</v>
      </c>
      <c r="C21" s="79" t="s">
        <v>20</v>
      </c>
      <c r="D21" s="80">
        <v>11417.9</v>
      </c>
      <c r="F21" s="60"/>
      <c r="G21" s="18" t="s">
        <v>2</v>
      </c>
      <c r="H21" s="18" t="s">
        <v>0</v>
      </c>
      <c r="I21" s="18" t="s">
        <v>2</v>
      </c>
      <c r="J21" s="19"/>
      <c r="K21" s="61"/>
      <c r="M21" s="48">
        <f>R10/$N$12*$M$16</f>
        <v>0</v>
      </c>
      <c r="N21" t="s">
        <v>62</v>
      </c>
    </row>
    <row r="22" spans="1:19" ht="15" x14ac:dyDescent="0.25">
      <c r="A22" s="79" t="s">
        <v>17</v>
      </c>
      <c r="B22" s="79" t="s">
        <v>5</v>
      </c>
      <c r="C22" s="79" t="s">
        <v>23</v>
      </c>
      <c r="D22" s="80">
        <v>3343</v>
      </c>
      <c r="F22" s="60">
        <f>DSUM(Data,4,G21:H22)</f>
        <v>52702.640000000007</v>
      </c>
      <c r="G22" s="29" t="str">
        <f>"01*"</f>
        <v>01*</v>
      </c>
      <c r="H22" s="30" t="s">
        <v>33</v>
      </c>
      <c r="I22" s="29" t="str">
        <f>"02*"</f>
        <v>02*</v>
      </c>
      <c r="J22" s="56">
        <f>DSUM(Data,4,H21:I22)</f>
        <v>18402.170000000002</v>
      </c>
      <c r="K22" s="61">
        <f>J22/F22</f>
        <v>0.34916979490970468</v>
      </c>
      <c r="M22" s="31">
        <f>SUM(M18:M21)</f>
        <v>37777.805262567032</v>
      </c>
      <c r="N22" t="s">
        <v>74</v>
      </c>
      <c r="O22" t="s">
        <v>175</v>
      </c>
      <c r="P22" s="50">
        <f>SUM(M16*0.82+F45+F47+J45+J47)</f>
        <v>4655594.5958000002</v>
      </c>
      <c r="Q22" s="49" t="s">
        <v>139</v>
      </c>
    </row>
    <row r="23" spans="1:19" ht="15" x14ac:dyDescent="0.25">
      <c r="A23" s="79" t="s">
        <v>17</v>
      </c>
      <c r="B23" s="79" t="s">
        <v>5</v>
      </c>
      <c r="C23" s="79" t="s">
        <v>9</v>
      </c>
      <c r="D23" s="80">
        <v>43003.7</v>
      </c>
      <c r="F23" s="60"/>
      <c r="G23" s="18" t="s">
        <v>2</v>
      </c>
      <c r="H23" s="18" t="s">
        <v>0</v>
      </c>
      <c r="I23" s="18" t="s">
        <v>2</v>
      </c>
      <c r="J23" s="19"/>
      <c r="K23" s="61"/>
      <c r="M23" s="48">
        <f>O5+P5</f>
        <v>670822.05000000005</v>
      </c>
      <c r="N23" t="s">
        <v>75</v>
      </c>
    </row>
    <row r="24" spans="1:19" ht="15" x14ac:dyDescent="0.25">
      <c r="A24" s="79" t="s">
        <v>17</v>
      </c>
      <c r="B24" s="79" t="s">
        <v>5</v>
      </c>
      <c r="C24" s="79" t="s">
        <v>6</v>
      </c>
      <c r="D24" s="80">
        <v>105811.7</v>
      </c>
      <c r="F24" s="60">
        <f>DSUM(Data,4,G23:H24)</f>
        <v>68598.180000000008</v>
      </c>
      <c r="G24" s="29" t="str">
        <f>"01*"</f>
        <v>01*</v>
      </c>
      <c r="H24" s="30" t="s">
        <v>34</v>
      </c>
      <c r="I24" s="29" t="str">
        <f>"02*"</f>
        <v>02*</v>
      </c>
      <c r="J24" s="56">
        <f>DSUM(Data,4,H23:I24)</f>
        <v>75586.510000000009</v>
      </c>
      <c r="K24" s="61">
        <f>J24/F24</f>
        <v>1.1018734024721939</v>
      </c>
      <c r="M24" s="31">
        <f>M22+M23</f>
        <v>708599.85526256706</v>
      </c>
      <c r="N24" t="s">
        <v>76</v>
      </c>
    </row>
    <row r="25" spans="1:19" ht="15" x14ac:dyDescent="0.25">
      <c r="A25" s="79" t="s">
        <v>17</v>
      </c>
      <c r="B25" s="79" t="s">
        <v>5</v>
      </c>
      <c r="C25" s="79" t="s">
        <v>10</v>
      </c>
      <c r="D25" s="80">
        <v>1843.24</v>
      </c>
      <c r="F25" s="60"/>
      <c r="G25" s="18" t="s">
        <v>2</v>
      </c>
      <c r="H25" s="18" t="s">
        <v>0</v>
      </c>
      <c r="I25" s="18" t="s">
        <v>2</v>
      </c>
      <c r="J25" s="19"/>
      <c r="K25" s="61"/>
    </row>
    <row r="26" spans="1:19" ht="15" x14ac:dyDescent="0.25">
      <c r="A26" s="79" t="s">
        <v>17</v>
      </c>
      <c r="B26" s="79" t="s">
        <v>5</v>
      </c>
      <c r="C26" s="79" t="s">
        <v>15</v>
      </c>
      <c r="D26" s="80">
        <v>46320</v>
      </c>
      <c r="F26" s="60">
        <f>DSUM(Data,4,G25:H26)</f>
        <v>0</v>
      </c>
      <c r="G26" s="29" t="str">
        <f>"01*"</f>
        <v>01*</v>
      </c>
      <c r="H26" s="30" t="s">
        <v>35</v>
      </c>
      <c r="I26" s="29" t="str">
        <f>"02*"</f>
        <v>02*</v>
      </c>
      <c r="J26" s="56">
        <f>DSUM(Data,4,H25:I26)</f>
        <v>0</v>
      </c>
      <c r="K26" s="61" t="e">
        <f>J26/F26</f>
        <v>#DIV/0!</v>
      </c>
      <c r="N26" t="s">
        <v>63</v>
      </c>
    </row>
    <row r="27" spans="1:19" ht="15" x14ac:dyDescent="0.25">
      <c r="A27" s="79" t="s">
        <v>17</v>
      </c>
      <c r="B27" s="79" t="s">
        <v>5</v>
      </c>
      <c r="C27" s="79" t="s">
        <v>16</v>
      </c>
      <c r="D27" s="80">
        <v>533.54999999999995</v>
      </c>
      <c r="F27" s="60"/>
      <c r="G27" s="18" t="s">
        <v>2</v>
      </c>
      <c r="H27" s="18" t="s">
        <v>0</v>
      </c>
      <c r="I27" s="18" t="s">
        <v>2</v>
      </c>
      <c r="J27" s="19"/>
      <c r="K27" s="61"/>
      <c r="M27" s="31">
        <f t="shared" ref="M27:M34" si="1">N4-O4-P4</f>
        <v>0</v>
      </c>
      <c r="N27" t="s">
        <v>57</v>
      </c>
    </row>
    <row r="28" spans="1:19" ht="15" x14ac:dyDescent="0.25">
      <c r="A28" s="79" t="s">
        <v>17</v>
      </c>
      <c r="B28" s="79" t="s">
        <v>5</v>
      </c>
      <c r="C28" s="79" t="s">
        <v>92</v>
      </c>
      <c r="D28" s="80">
        <v>52911.94</v>
      </c>
      <c r="F28" s="60">
        <f>DSUM(Data,4,G27:H28)</f>
        <v>173144.86</v>
      </c>
      <c r="G28" s="29" t="str">
        <f>"01*"</f>
        <v>01*</v>
      </c>
      <c r="H28" s="30" t="s">
        <v>36</v>
      </c>
      <c r="I28" s="29" t="str">
        <f>"02*"</f>
        <v>02*</v>
      </c>
      <c r="J28" s="56">
        <f>DSUM(Data,4,H27:I28)</f>
        <v>60149.920000000006</v>
      </c>
      <c r="K28" s="61">
        <f>J28/F28</f>
        <v>0.34739650948922196</v>
      </c>
      <c r="M28" s="31">
        <f t="shared" si="1"/>
        <v>487474.40999999986</v>
      </c>
      <c r="N28" t="s">
        <v>58</v>
      </c>
    </row>
    <row r="29" spans="1:19" ht="15" x14ac:dyDescent="0.25">
      <c r="A29" s="79" t="s">
        <v>17</v>
      </c>
      <c r="B29" s="79" t="s">
        <v>5</v>
      </c>
      <c r="C29" s="79" t="s">
        <v>95</v>
      </c>
      <c r="D29" s="80">
        <v>139.72999999999999</v>
      </c>
      <c r="F29" s="60"/>
      <c r="G29" s="18" t="s">
        <v>2</v>
      </c>
      <c r="H29" s="18" t="s">
        <v>0</v>
      </c>
      <c r="I29" s="18" t="s">
        <v>2</v>
      </c>
      <c r="J29" s="19"/>
      <c r="K29" s="61"/>
      <c r="M29" s="31">
        <f t="shared" si="1"/>
        <v>374.5</v>
      </c>
      <c r="N29" t="s">
        <v>143</v>
      </c>
    </row>
    <row r="30" spans="1:19" ht="15" x14ac:dyDescent="0.25">
      <c r="A30" s="79" t="s">
        <v>17</v>
      </c>
      <c r="B30" s="79" t="s">
        <v>5</v>
      </c>
      <c r="C30" s="79" t="s">
        <v>96</v>
      </c>
      <c r="D30" s="80">
        <v>944.49</v>
      </c>
      <c r="F30" s="60">
        <f>DSUM(Data,4,G29:H30)</f>
        <v>53662.060000000005</v>
      </c>
      <c r="G30" s="29" t="str">
        <f>"01*"</f>
        <v>01*</v>
      </c>
      <c r="H30" s="30" t="s">
        <v>37</v>
      </c>
      <c r="I30" s="29" t="str">
        <f>"02*"</f>
        <v>02*</v>
      </c>
      <c r="J30" s="56">
        <f>DSUM(Data,4,H29:I30)</f>
        <v>18132.03</v>
      </c>
      <c r="K30" s="61">
        <f>J30/F30</f>
        <v>0.33789291726780518</v>
      </c>
      <c r="M30" s="31">
        <f t="shared" si="1"/>
        <v>164308.60999999999</v>
      </c>
      <c r="N30" t="s">
        <v>59</v>
      </c>
    </row>
    <row r="31" spans="1:19" ht="15" x14ac:dyDescent="0.25">
      <c r="A31" s="79" t="s">
        <v>17</v>
      </c>
      <c r="B31" s="79" t="s">
        <v>5</v>
      </c>
      <c r="C31" s="79" t="s">
        <v>136</v>
      </c>
      <c r="D31" s="80">
        <v>5775.41</v>
      </c>
      <c r="F31" s="60"/>
      <c r="G31" s="18" t="s">
        <v>2</v>
      </c>
      <c r="H31" s="18" t="s">
        <v>0</v>
      </c>
      <c r="I31" s="18" t="s">
        <v>2</v>
      </c>
      <c r="J31" s="19"/>
      <c r="K31" s="61"/>
      <c r="M31" s="31">
        <f t="shared" si="1"/>
        <v>20587.18</v>
      </c>
      <c r="N31" t="s">
        <v>60</v>
      </c>
    </row>
    <row r="32" spans="1:19" ht="15" x14ac:dyDescent="0.25">
      <c r="A32" s="79" t="s">
        <v>17</v>
      </c>
      <c r="B32" s="79" t="s">
        <v>5</v>
      </c>
      <c r="C32" s="79" t="s">
        <v>119</v>
      </c>
      <c r="D32" s="80">
        <v>19592.78</v>
      </c>
      <c r="F32" s="60">
        <f>DSUM(Data,4,G31:H32)</f>
        <v>390299.82</v>
      </c>
      <c r="G32" s="29" t="str">
        <f>"01*"</f>
        <v>01*</v>
      </c>
      <c r="H32" s="30" t="s">
        <v>38</v>
      </c>
      <c r="I32" s="29" t="str">
        <f>"02*"</f>
        <v>02*</v>
      </c>
      <c r="J32" s="56">
        <f>DSUM(Data,4,H31:I32)</f>
        <v>136646.52999999997</v>
      </c>
      <c r="K32" s="61">
        <f>J32/F32</f>
        <v>0.35010656679267738</v>
      </c>
      <c r="M32" s="31">
        <f t="shared" si="1"/>
        <v>8959</v>
      </c>
      <c r="N32" t="s">
        <v>61</v>
      </c>
    </row>
    <row r="33" spans="1:14" ht="15" x14ac:dyDescent="0.25">
      <c r="A33" s="79" t="s">
        <v>17</v>
      </c>
      <c r="B33" s="79" t="s">
        <v>5</v>
      </c>
      <c r="C33" s="79" t="s">
        <v>98</v>
      </c>
      <c r="D33" s="80">
        <v>9451.9500000000007</v>
      </c>
      <c r="F33" s="24"/>
      <c r="G33" s="18" t="s">
        <v>2</v>
      </c>
      <c r="H33" s="18" t="s">
        <v>0</v>
      </c>
      <c r="I33" s="18" t="s">
        <v>2</v>
      </c>
      <c r="K33" s="61"/>
      <c r="M33" s="31">
        <f t="shared" si="1"/>
        <v>0</v>
      </c>
      <c r="N33" t="s">
        <v>62</v>
      </c>
    </row>
    <row r="34" spans="1:14" ht="15" x14ac:dyDescent="0.25">
      <c r="A34" s="79" t="s">
        <v>17</v>
      </c>
      <c r="B34" s="79" t="s">
        <v>5</v>
      </c>
      <c r="C34" s="79" t="s">
        <v>103</v>
      </c>
      <c r="D34" s="80">
        <v>908.96</v>
      </c>
      <c r="F34" s="60">
        <f>DSUM(Data,4,G33:H34)</f>
        <v>289437.38999999996</v>
      </c>
      <c r="G34" s="29" t="str">
        <f>"01*"</f>
        <v>01*</v>
      </c>
      <c r="H34" s="30" t="s">
        <v>39</v>
      </c>
      <c r="I34" s="29" t="str">
        <f>"02*"</f>
        <v>02*</v>
      </c>
      <c r="J34" s="56">
        <f>DSUM(Data,4,H33:I34)</f>
        <v>101896.13999999998</v>
      </c>
      <c r="K34" s="61">
        <f>J34/F34</f>
        <v>0.35204898717473926</v>
      </c>
      <c r="M34" s="31">
        <f t="shared" si="1"/>
        <v>0</v>
      </c>
      <c r="N34" t="s">
        <v>157</v>
      </c>
    </row>
    <row r="35" spans="1:14" ht="15" x14ac:dyDescent="0.25">
      <c r="A35" s="79" t="s">
        <v>17</v>
      </c>
      <c r="B35" s="79" t="s">
        <v>5</v>
      </c>
      <c r="C35" s="79" t="s">
        <v>94</v>
      </c>
      <c r="D35" s="80">
        <v>3190</v>
      </c>
      <c r="F35" s="24"/>
      <c r="G35" s="18" t="s">
        <v>2</v>
      </c>
      <c r="H35" s="18" t="s">
        <v>0</v>
      </c>
      <c r="I35" s="18" t="s">
        <v>2</v>
      </c>
      <c r="K35" s="61"/>
      <c r="M35" s="34">
        <f>SUM(M24:M34)</f>
        <v>1390303.5552625668</v>
      </c>
      <c r="N35" t="s">
        <v>138</v>
      </c>
    </row>
    <row r="36" spans="1:14" ht="15" x14ac:dyDescent="0.25">
      <c r="A36" s="79" t="s">
        <v>17</v>
      </c>
      <c r="B36" s="79" t="s">
        <v>5</v>
      </c>
      <c r="C36" s="79" t="s">
        <v>104</v>
      </c>
      <c r="D36" s="80">
        <v>189</v>
      </c>
      <c r="F36" s="60">
        <f>DSUM(Data,4,G35:H36)</f>
        <v>3025.81</v>
      </c>
      <c r="G36" s="29" t="str">
        <f>"01*"</f>
        <v>01*</v>
      </c>
      <c r="H36" s="30" t="s">
        <v>40</v>
      </c>
      <c r="I36" s="29" t="str">
        <f>"02*"</f>
        <v>02*</v>
      </c>
      <c r="J36" s="56">
        <f>DSUM(Data,4,H35:I36)</f>
        <v>1042.97</v>
      </c>
      <c r="K36" s="61">
        <f>J36/F36</f>
        <v>0.34469117360310131</v>
      </c>
    </row>
    <row r="37" spans="1:14" ht="15" x14ac:dyDescent="0.25">
      <c r="A37" s="79" t="s">
        <v>17</v>
      </c>
      <c r="B37" s="79" t="s">
        <v>5</v>
      </c>
      <c r="C37" s="79" t="s">
        <v>100</v>
      </c>
      <c r="D37" s="80">
        <v>11311.5</v>
      </c>
      <c r="F37" s="24"/>
      <c r="G37" s="18" t="s">
        <v>2</v>
      </c>
      <c r="H37" s="18" t="s">
        <v>0</v>
      </c>
      <c r="I37" s="18" t="s">
        <v>2</v>
      </c>
      <c r="K37" s="61"/>
    </row>
    <row r="38" spans="1:14" ht="15" x14ac:dyDescent="0.25">
      <c r="A38" s="79" t="s">
        <v>17</v>
      </c>
      <c r="B38" s="79" t="s">
        <v>5</v>
      </c>
      <c r="C38" s="79" t="s">
        <v>89</v>
      </c>
      <c r="D38" s="80">
        <v>80857.279999999999</v>
      </c>
      <c r="F38" s="60">
        <f>DSUM(Data,4,G37:H38)</f>
        <v>230424.99000000002</v>
      </c>
      <c r="G38" s="29" t="str">
        <f>"01*"</f>
        <v>01*</v>
      </c>
      <c r="H38" s="30" t="s">
        <v>41</v>
      </c>
      <c r="I38" s="29" t="str">
        <f>"02*"</f>
        <v>02*</v>
      </c>
      <c r="J38" s="56">
        <f>DSUM(Data,4,H37:I38)</f>
        <v>81114.259999999995</v>
      </c>
      <c r="K38" s="61">
        <f>J38/F38</f>
        <v>0.35202023877705274</v>
      </c>
    </row>
    <row r="39" spans="1:14" ht="15" x14ac:dyDescent="0.25">
      <c r="A39" s="79" t="s">
        <v>17</v>
      </c>
      <c r="B39" s="79" t="s">
        <v>29</v>
      </c>
      <c r="C39" s="79" t="s">
        <v>103</v>
      </c>
      <c r="D39" s="80">
        <v>315</v>
      </c>
      <c r="F39" s="24"/>
      <c r="G39" s="18" t="s">
        <v>2</v>
      </c>
      <c r="H39" s="18" t="s">
        <v>0</v>
      </c>
      <c r="I39" s="18" t="s">
        <v>2</v>
      </c>
      <c r="K39" s="61"/>
    </row>
    <row r="40" spans="1:14" ht="15" x14ac:dyDescent="0.25">
      <c r="A40" s="79" t="s">
        <v>21</v>
      </c>
      <c r="B40" s="79" t="s">
        <v>5</v>
      </c>
      <c r="C40" s="79" t="s">
        <v>13</v>
      </c>
      <c r="D40" s="80">
        <v>550492.42000000004</v>
      </c>
      <c r="F40" s="60">
        <f>DSUM(Data,4,G39:H40)</f>
        <v>1075.0899999999999</v>
      </c>
      <c r="G40" s="29" t="str">
        <f>"01*"</f>
        <v>01*</v>
      </c>
      <c r="H40" s="30" t="s">
        <v>42</v>
      </c>
      <c r="I40" s="29" t="str">
        <f>"02*"</f>
        <v>02*</v>
      </c>
      <c r="J40" s="56">
        <f>DSUM(Data,4,H39:I40)</f>
        <v>316.43999999999994</v>
      </c>
      <c r="K40" s="61">
        <f>J40/F40</f>
        <v>0.29433814843408457</v>
      </c>
    </row>
    <row r="41" spans="1:14" ht="15" x14ac:dyDescent="0.25">
      <c r="A41" s="79" t="s">
        <v>21</v>
      </c>
      <c r="B41" s="79" t="s">
        <v>5</v>
      </c>
      <c r="C41" s="79" t="s">
        <v>18</v>
      </c>
      <c r="D41" s="80">
        <v>13785.06</v>
      </c>
      <c r="F41" s="24"/>
      <c r="G41" s="18" t="s">
        <v>2</v>
      </c>
      <c r="H41" s="18" t="s">
        <v>0</v>
      </c>
      <c r="I41" s="18" t="s">
        <v>2</v>
      </c>
      <c r="K41" s="61"/>
    </row>
    <row r="42" spans="1:14" ht="15" x14ac:dyDescent="0.25">
      <c r="A42" s="79" t="s">
        <v>21</v>
      </c>
      <c r="B42" s="79" t="s">
        <v>5</v>
      </c>
      <c r="C42" s="79" t="s">
        <v>22</v>
      </c>
      <c r="D42" s="80">
        <v>324.35000000000002</v>
      </c>
      <c r="F42" s="62">
        <f>DSUM(Data,4,G41:H42)</f>
        <v>28771.469999999998</v>
      </c>
      <c r="G42" s="40" t="str">
        <f>"01*"</f>
        <v>01*</v>
      </c>
      <c r="H42" s="41" t="s">
        <v>43</v>
      </c>
      <c r="I42" s="40" t="str">
        <f>"02*"</f>
        <v>02*</v>
      </c>
      <c r="J42" s="63">
        <f>DSUM(Data,4,H41:I42)</f>
        <v>10617.18</v>
      </c>
      <c r="K42" s="64">
        <f>J42/F42</f>
        <v>0.36901764143437932</v>
      </c>
    </row>
    <row r="43" spans="1:14" ht="15" x14ac:dyDescent="0.25">
      <c r="A43" s="79" t="s">
        <v>21</v>
      </c>
      <c r="B43" s="79" t="s">
        <v>5</v>
      </c>
      <c r="C43" s="79" t="s">
        <v>19</v>
      </c>
      <c r="D43" s="80">
        <v>629.79</v>
      </c>
      <c r="F43" s="17"/>
      <c r="G43" s="18"/>
      <c r="H43" s="18"/>
      <c r="I43" s="18"/>
      <c r="K43" s="55"/>
    </row>
    <row r="44" spans="1:14" ht="15" x14ac:dyDescent="0.25">
      <c r="A44" s="79" t="s">
        <v>21</v>
      </c>
      <c r="B44" s="79" t="s">
        <v>5</v>
      </c>
      <c r="C44" s="79" t="s">
        <v>91</v>
      </c>
      <c r="D44" s="80">
        <v>2939.6</v>
      </c>
      <c r="F44" s="17"/>
      <c r="G44" s="18" t="s">
        <v>2</v>
      </c>
      <c r="H44" s="18" t="s">
        <v>0</v>
      </c>
      <c r="I44" s="18" t="s">
        <v>2</v>
      </c>
      <c r="K44" s="55"/>
    </row>
    <row r="45" spans="1:14" ht="15" x14ac:dyDescent="0.25">
      <c r="A45" s="79" t="s">
        <v>21</v>
      </c>
      <c r="B45" s="79" t="s">
        <v>5</v>
      </c>
      <c r="C45" s="79" t="s">
        <v>8</v>
      </c>
      <c r="D45" s="80">
        <v>10375.67</v>
      </c>
      <c r="F45" s="65">
        <f>DSUM(Data,4,G44:H45)</f>
        <v>204134.25999999998</v>
      </c>
      <c r="G45" s="29" t="str">
        <f>"01*"</f>
        <v>01*</v>
      </c>
      <c r="H45" s="30" t="s">
        <v>44</v>
      </c>
      <c r="I45" s="29" t="str">
        <f>"02*"</f>
        <v>02*</v>
      </c>
      <c r="J45" s="65">
        <f>DSUM(Data,4,H44:I45)</f>
        <v>81604.600000000006</v>
      </c>
      <c r="K45" s="55">
        <f>J45/F45</f>
        <v>0.39975945243096389</v>
      </c>
      <c r="L45" s="53" t="s">
        <v>79</v>
      </c>
    </row>
    <row r="46" spans="1:14" ht="15" x14ac:dyDescent="0.25">
      <c r="A46" s="79" t="s">
        <v>21</v>
      </c>
      <c r="B46" s="79" t="s">
        <v>5</v>
      </c>
      <c r="C46" s="79" t="s">
        <v>159</v>
      </c>
      <c r="D46" s="80">
        <v>1546.77</v>
      </c>
      <c r="F46" s="17"/>
      <c r="G46" s="18" t="s">
        <v>2</v>
      </c>
      <c r="H46" s="18" t="s">
        <v>0</v>
      </c>
      <c r="I46" s="18" t="s">
        <v>2</v>
      </c>
      <c r="K46" s="55"/>
    </row>
    <row r="47" spans="1:14" ht="15" x14ac:dyDescent="0.25">
      <c r="A47" s="79" t="s">
        <v>21</v>
      </c>
      <c r="B47" s="79" t="s">
        <v>5</v>
      </c>
      <c r="C47" s="79" t="s">
        <v>168</v>
      </c>
      <c r="D47" s="80">
        <v>3404.32</v>
      </c>
      <c r="F47" s="65">
        <f>DSUM(Data,4,G46:H47)</f>
        <v>53733.960000000006</v>
      </c>
      <c r="G47" s="29" t="str">
        <f>"01*"</f>
        <v>01*</v>
      </c>
      <c r="H47" s="30" t="s">
        <v>47</v>
      </c>
      <c r="I47" s="29" t="str">
        <f>"02*"</f>
        <v>02*</v>
      </c>
      <c r="J47" s="65">
        <f>DSUM(Data,4,H46:I47)</f>
        <v>19065.78</v>
      </c>
      <c r="K47" s="55">
        <f>J47/F47</f>
        <v>0.35481807035997343</v>
      </c>
      <c r="L47" s="53" t="s">
        <v>79</v>
      </c>
    </row>
    <row r="48" spans="1:14" ht="15" x14ac:dyDescent="0.25">
      <c r="A48" s="79" t="s">
        <v>21</v>
      </c>
      <c r="B48" s="79" t="s">
        <v>5</v>
      </c>
      <c r="C48" s="79" t="s">
        <v>20</v>
      </c>
      <c r="D48" s="80">
        <v>8420.36</v>
      </c>
      <c r="F48" s="35"/>
      <c r="G48" s="36" t="s">
        <v>2</v>
      </c>
      <c r="H48" s="36" t="s">
        <v>0</v>
      </c>
      <c r="I48" s="36" t="s">
        <v>2</v>
      </c>
      <c r="J48" s="37"/>
      <c r="K48" s="59"/>
    </row>
    <row r="49" spans="1:11" ht="15" x14ac:dyDescent="0.25">
      <c r="A49" s="79" t="s">
        <v>21</v>
      </c>
      <c r="B49" s="79" t="s">
        <v>5</v>
      </c>
      <c r="C49" s="79" t="s">
        <v>23</v>
      </c>
      <c r="D49" s="80">
        <v>488</v>
      </c>
      <c r="F49" s="60">
        <f>DSUM(Data,4,G48:H49)</f>
        <v>204688.52000000002</v>
      </c>
      <c r="G49" s="29" t="str">
        <f>"01*"</f>
        <v>01*</v>
      </c>
      <c r="H49" s="30" t="s">
        <v>50</v>
      </c>
      <c r="I49" s="29" t="str">
        <f>"02*"</f>
        <v>02*</v>
      </c>
      <c r="J49" s="56">
        <f>DSUM(Data,4,H48:I49)</f>
        <v>81914.209999999992</v>
      </c>
      <c r="K49" s="61">
        <f>J49/F49</f>
        <v>0.40018956607825384</v>
      </c>
    </row>
    <row r="50" spans="1:11" ht="15" x14ac:dyDescent="0.25">
      <c r="A50" s="79" t="s">
        <v>21</v>
      </c>
      <c r="B50" s="79" t="s">
        <v>5</v>
      </c>
      <c r="C50" s="79" t="s">
        <v>14</v>
      </c>
      <c r="D50" s="80">
        <v>3008.87</v>
      </c>
      <c r="F50" s="24"/>
      <c r="G50" s="18" t="s">
        <v>2</v>
      </c>
      <c r="H50" s="18" t="s">
        <v>0</v>
      </c>
      <c r="I50" s="18" t="s">
        <v>2</v>
      </c>
      <c r="K50" s="61"/>
    </row>
    <row r="51" spans="1:11" ht="15" x14ac:dyDescent="0.25">
      <c r="A51" s="79" t="s">
        <v>21</v>
      </c>
      <c r="B51" s="79" t="s">
        <v>5</v>
      </c>
      <c r="C51" s="79" t="s">
        <v>9</v>
      </c>
      <c r="D51" s="80">
        <v>44222.39</v>
      </c>
      <c r="F51" s="62">
        <f>DSUM(Data,4,G50:H51)</f>
        <v>74472.179999999993</v>
      </c>
      <c r="G51" s="40" t="str">
        <f>"01*"</f>
        <v>01*</v>
      </c>
      <c r="H51" s="41" t="s">
        <v>51</v>
      </c>
      <c r="I51" s="40" t="str">
        <f>"02*"</f>
        <v>02*</v>
      </c>
      <c r="J51" s="63">
        <f>DSUM(Data,4,H50:I51)</f>
        <v>38448.17</v>
      </c>
      <c r="K51" s="64">
        <f>J51/F51</f>
        <v>0.51627560788471616</v>
      </c>
    </row>
    <row r="52" spans="1:11" ht="15" x14ac:dyDescent="0.25">
      <c r="A52" s="79" t="s">
        <v>21</v>
      </c>
      <c r="B52" s="79" t="s">
        <v>5</v>
      </c>
      <c r="C52" s="79" t="s">
        <v>6</v>
      </c>
      <c r="D52" s="80">
        <v>103801.53</v>
      </c>
      <c r="K52" s="55"/>
    </row>
    <row r="53" spans="1:11" ht="15" x14ac:dyDescent="0.25">
      <c r="A53" s="79" t="s">
        <v>21</v>
      </c>
      <c r="B53" s="79" t="s">
        <v>5</v>
      </c>
      <c r="C53" s="79" t="s">
        <v>10</v>
      </c>
      <c r="D53" s="80">
        <v>1966.1</v>
      </c>
      <c r="F53" s="17"/>
      <c r="G53" s="18" t="s">
        <v>2</v>
      </c>
      <c r="H53" s="18" t="s">
        <v>0</v>
      </c>
      <c r="I53" s="18" t="s">
        <v>2</v>
      </c>
      <c r="K53" s="55"/>
    </row>
    <row r="54" spans="1:11" ht="15" x14ac:dyDescent="0.25">
      <c r="A54" s="79" t="s">
        <v>21</v>
      </c>
      <c r="B54" s="79" t="s">
        <v>5</v>
      </c>
      <c r="C54" s="79" t="s">
        <v>15</v>
      </c>
      <c r="D54" s="80">
        <v>53003.199999999997</v>
      </c>
      <c r="F54" s="66">
        <f>DSUM(Data,4,G53:H54)</f>
        <v>4067293.1900000009</v>
      </c>
      <c r="G54" s="29" t="str">
        <f>"01*"</f>
        <v>01*</v>
      </c>
      <c r="H54" s="30"/>
      <c r="I54" s="29" t="str">
        <f>"02*"</f>
        <v>02*</v>
      </c>
      <c r="J54" s="66">
        <f>DSUM(Data,4,H53:I54)</f>
        <v>1531557.5999999999</v>
      </c>
      <c r="K54" s="55">
        <f>J54/F54</f>
        <v>0.37655451142925833</v>
      </c>
    </row>
    <row r="55" spans="1:11" ht="15" x14ac:dyDescent="0.25">
      <c r="A55" s="79" t="s">
        <v>21</v>
      </c>
      <c r="B55" s="79" t="s">
        <v>5</v>
      </c>
      <c r="C55" s="79" t="s">
        <v>16</v>
      </c>
      <c r="D55" s="80">
        <v>426.56</v>
      </c>
    </row>
    <row r="56" spans="1:11" ht="15" x14ac:dyDescent="0.25">
      <c r="A56" s="79" t="s">
        <v>21</v>
      </c>
      <c r="B56" s="79" t="s">
        <v>5</v>
      </c>
      <c r="C56" s="79" t="s">
        <v>24</v>
      </c>
      <c r="D56" s="80">
        <v>2000</v>
      </c>
    </row>
    <row r="57" spans="1:11" ht="15" x14ac:dyDescent="0.25">
      <c r="A57" s="79" t="s">
        <v>21</v>
      </c>
      <c r="B57" s="79" t="s">
        <v>5</v>
      </c>
      <c r="C57" s="79" t="s">
        <v>25</v>
      </c>
      <c r="D57" s="80">
        <v>6985</v>
      </c>
    </row>
    <row r="58" spans="1:11" ht="15" x14ac:dyDescent="0.25">
      <c r="A58" s="79" t="s">
        <v>21</v>
      </c>
      <c r="B58" s="79" t="s">
        <v>5</v>
      </c>
      <c r="C58" s="79" t="s">
        <v>92</v>
      </c>
      <c r="D58" s="80">
        <v>7983.05</v>
      </c>
    </row>
    <row r="59" spans="1:11" ht="15" x14ac:dyDescent="0.25">
      <c r="A59" s="79" t="s">
        <v>21</v>
      </c>
      <c r="B59" s="79" t="s">
        <v>5</v>
      </c>
      <c r="C59" s="79" t="s">
        <v>96</v>
      </c>
      <c r="D59" s="80">
        <v>16.47</v>
      </c>
    </row>
    <row r="60" spans="1:11" ht="15" x14ac:dyDescent="0.25">
      <c r="A60" s="79" t="s">
        <v>21</v>
      </c>
      <c r="B60" s="79" t="s">
        <v>5</v>
      </c>
      <c r="C60" s="79" t="s">
        <v>98</v>
      </c>
      <c r="D60" s="80">
        <v>22851.5</v>
      </c>
    </row>
    <row r="61" spans="1:11" ht="15" x14ac:dyDescent="0.25">
      <c r="A61" s="79" t="s">
        <v>21</v>
      </c>
      <c r="B61" s="79" t="s">
        <v>5</v>
      </c>
      <c r="C61" s="79" t="s">
        <v>106</v>
      </c>
      <c r="D61" s="80">
        <v>955.07</v>
      </c>
    </row>
    <row r="62" spans="1:11" ht="15" x14ac:dyDescent="0.25">
      <c r="A62" s="79" t="s">
        <v>21</v>
      </c>
      <c r="B62" s="79" t="s">
        <v>5</v>
      </c>
      <c r="C62" s="79" t="s">
        <v>101</v>
      </c>
      <c r="D62" s="80">
        <v>1526.18</v>
      </c>
    </row>
    <row r="63" spans="1:11" ht="15" x14ac:dyDescent="0.25">
      <c r="A63" s="79" t="s">
        <v>21</v>
      </c>
      <c r="B63" s="79" t="s">
        <v>5</v>
      </c>
      <c r="C63" s="79" t="s">
        <v>103</v>
      </c>
      <c r="D63" s="80">
        <v>2321.91</v>
      </c>
    </row>
    <row r="64" spans="1:11" ht="15" x14ac:dyDescent="0.25">
      <c r="A64" s="79" t="s">
        <v>21</v>
      </c>
      <c r="B64" s="79" t="s">
        <v>5</v>
      </c>
      <c r="C64" s="79" t="s">
        <v>109</v>
      </c>
      <c r="D64" s="80">
        <v>1044</v>
      </c>
    </row>
    <row r="65" spans="1:4" ht="15" x14ac:dyDescent="0.25">
      <c r="A65" s="79" t="s">
        <v>21</v>
      </c>
      <c r="B65" s="79" t="s">
        <v>5</v>
      </c>
      <c r="C65" s="79" t="s">
        <v>94</v>
      </c>
      <c r="D65" s="80">
        <v>5085</v>
      </c>
    </row>
    <row r="66" spans="1:4" ht="15" x14ac:dyDescent="0.25">
      <c r="A66" s="79" t="s">
        <v>21</v>
      </c>
      <c r="B66" s="79" t="s">
        <v>5</v>
      </c>
      <c r="C66" s="79" t="s">
        <v>169</v>
      </c>
      <c r="D66" s="80">
        <v>75</v>
      </c>
    </row>
    <row r="67" spans="1:4" ht="15" x14ac:dyDescent="0.25">
      <c r="A67" s="79" t="s">
        <v>21</v>
      </c>
      <c r="B67" s="79" t="s">
        <v>5</v>
      </c>
      <c r="C67" s="79" t="s">
        <v>116</v>
      </c>
      <c r="D67" s="80">
        <v>470.76</v>
      </c>
    </row>
    <row r="68" spans="1:4" ht="15" x14ac:dyDescent="0.25">
      <c r="A68" s="79" t="s">
        <v>21</v>
      </c>
      <c r="B68" s="79" t="s">
        <v>5</v>
      </c>
      <c r="C68" s="79" t="s">
        <v>100</v>
      </c>
      <c r="D68" s="80">
        <v>1285.54</v>
      </c>
    </row>
    <row r="69" spans="1:4" ht="15" x14ac:dyDescent="0.25">
      <c r="A69" s="79" t="s">
        <v>21</v>
      </c>
      <c r="B69" s="79" t="s">
        <v>5</v>
      </c>
      <c r="C69" s="79" t="s">
        <v>89</v>
      </c>
      <c r="D69" s="80">
        <v>695</v>
      </c>
    </row>
    <row r="70" spans="1:4" ht="15" x14ac:dyDescent="0.25">
      <c r="A70" s="79" t="s">
        <v>26</v>
      </c>
      <c r="B70" s="79" t="s">
        <v>5</v>
      </c>
      <c r="C70" s="79" t="s">
        <v>13</v>
      </c>
      <c r="D70" s="80">
        <v>522857.59</v>
      </c>
    </row>
    <row r="71" spans="1:4" ht="15" x14ac:dyDescent="0.25">
      <c r="A71" s="79" t="s">
        <v>26</v>
      </c>
      <c r="B71" s="79" t="s">
        <v>5</v>
      </c>
      <c r="C71" s="79" t="s">
        <v>18</v>
      </c>
      <c r="D71" s="80">
        <v>9344.32</v>
      </c>
    </row>
    <row r="72" spans="1:4" ht="15" x14ac:dyDescent="0.25">
      <c r="A72" s="79" t="s">
        <v>26</v>
      </c>
      <c r="B72" s="79" t="s">
        <v>5</v>
      </c>
      <c r="C72" s="79" t="s">
        <v>19</v>
      </c>
      <c r="D72" s="80">
        <v>654.85</v>
      </c>
    </row>
    <row r="73" spans="1:4" ht="15" x14ac:dyDescent="0.25">
      <c r="A73" s="79" t="s">
        <v>26</v>
      </c>
      <c r="B73" s="79" t="s">
        <v>5</v>
      </c>
      <c r="C73" s="79" t="s">
        <v>91</v>
      </c>
      <c r="D73" s="80">
        <v>3140.31</v>
      </c>
    </row>
    <row r="74" spans="1:4" ht="15" x14ac:dyDescent="0.25">
      <c r="A74" s="79" t="s">
        <v>26</v>
      </c>
      <c r="B74" s="79" t="s">
        <v>5</v>
      </c>
      <c r="C74" s="79" t="s">
        <v>8</v>
      </c>
      <c r="D74" s="80">
        <v>9933.01</v>
      </c>
    </row>
    <row r="75" spans="1:4" ht="15" x14ac:dyDescent="0.25">
      <c r="A75" s="79" t="s">
        <v>26</v>
      </c>
      <c r="B75" s="79" t="s">
        <v>5</v>
      </c>
      <c r="C75" s="79" t="s">
        <v>159</v>
      </c>
      <c r="D75" s="80">
        <v>790.42</v>
      </c>
    </row>
    <row r="76" spans="1:4" ht="15" x14ac:dyDescent="0.25">
      <c r="A76" s="79" t="s">
        <v>26</v>
      </c>
      <c r="B76" s="79" t="s">
        <v>5</v>
      </c>
      <c r="C76" s="79" t="s">
        <v>168</v>
      </c>
      <c r="D76" s="80">
        <v>4109.63</v>
      </c>
    </row>
    <row r="77" spans="1:4" ht="15" x14ac:dyDescent="0.25">
      <c r="A77" s="79" t="s">
        <v>26</v>
      </c>
      <c r="B77" s="79" t="s">
        <v>5</v>
      </c>
      <c r="C77" s="79" t="s">
        <v>20</v>
      </c>
      <c r="D77" s="80">
        <v>11738.76</v>
      </c>
    </row>
    <row r="78" spans="1:4" ht="15" x14ac:dyDescent="0.25">
      <c r="A78" s="79" t="s">
        <v>26</v>
      </c>
      <c r="B78" s="79" t="s">
        <v>5</v>
      </c>
      <c r="C78" s="79" t="s">
        <v>23</v>
      </c>
      <c r="D78" s="80">
        <v>2405</v>
      </c>
    </row>
    <row r="79" spans="1:4" ht="15" x14ac:dyDescent="0.25">
      <c r="A79" s="79" t="s">
        <v>26</v>
      </c>
      <c r="B79" s="79" t="s">
        <v>5</v>
      </c>
      <c r="C79" s="79" t="s">
        <v>9</v>
      </c>
      <c r="D79" s="80">
        <v>39674.94</v>
      </c>
    </row>
    <row r="80" spans="1:4" ht="15" x14ac:dyDescent="0.25">
      <c r="A80" s="79" t="s">
        <v>26</v>
      </c>
      <c r="B80" s="79" t="s">
        <v>5</v>
      </c>
      <c r="C80" s="79" t="s">
        <v>6</v>
      </c>
      <c r="D80" s="80">
        <v>100366.7</v>
      </c>
    </row>
    <row r="81" spans="1:4" ht="15" x14ac:dyDescent="0.25">
      <c r="A81" s="79" t="s">
        <v>26</v>
      </c>
      <c r="B81" s="79" t="s">
        <v>5</v>
      </c>
      <c r="C81" s="79" t="s">
        <v>10</v>
      </c>
      <c r="D81" s="80">
        <v>1690.74</v>
      </c>
    </row>
    <row r="82" spans="1:4" ht="15" x14ac:dyDescent="0.25">
      <c r="A82" s="79" t="s">
        <v>26</v>
      </c>
      <c r="B82" s="79" t="s">
        <v>5</v>
      </c>
      <c r="C82" s="79" t="s">
        <v>15</v>
      </c>
      <c r="D82" s="80">
        <v>64839.34</v>
      </c>
    </row>
    <row r="83" spans="1:4" ht="15" x14ac:dyDescent="0.25">
      <c r="A83" s="79" t="s">
        <v>26</v>
      </c>
      <c r="B83" s="79" t="s">
        <v>5</v>
      </c>
      <c r="C83" s="79" t="s">
        <v>16</v>
      </c>
      <c r="D83" s="80">
        <v>448.97</v>
      </c>
    </row>
    <row r="84" spans="1:4" ht="15" x14ac:dyDescent="0.25">
      <c r="A84" s="79" t="s">
        <v>26</v>
      </c>
      <c r="B84" s="79" t="s">
        <v>5</v>
      </c>
      <c r="C84" s="79" t="s">
        <v>92</v>
      </c>
      <c r="D84" s="80">
        <v>26227.69</v>
      </c>
    </row>
    <row r="85" spans="1:4" ht="15" x14ac:dyDescent="0.25">
      <c r="A85" s="79" t="s">
        <v>26</v>
      </c>
      <c r="B85" s="79" t="s">
        <v>5</v>
      </c>
      <c r="C85" s="79" t="s">
        <v>98</v>
      </c>
      <c r="D85" s="80">
        <v>3244.92</v>
      </c>
    </row>
    <row r="86" spans="1:4" ht="15" x14ac:dyDescent="0.25">
      <c r="A86" s="79" t="s">
        <v>26</v>
      </c>
      <c r="B86" s="79" t="s">
        <v>5</v>
      </c>
      <c r="C86" s="79" t="s">
        <v>106</v>
      </c>
      <c r="D86" s="80">
        <v>430.91</v>
      </c>
    </row>
    <row r="87" spans="1:4" ht="15" x14ac:dyDescent="0.25">
      <c r="A87" s="79" t="s">
        <v>26</v>
      </c>
      <c r="B87" s="79" t="s">
        <v>5</v>
      </c>
      <c r="C87" s="79" t="s">
        <v>104</v>
      </c>
      <c r="D87" s="80">
        <v>50</v>
      </c>
    </row>
    <row r="88" spans="1:4" ht="15" x14ac:dyDescent="0.25">
      <c r="A88" s="79" t="s">
        <v>26</v>
      </c>
      <c r="B88" s="79" t="s">
        <v>5</v>
      </c>
      <c r="C88" s="79" t="s">
        <v>100</v>
      </c>
      <c r="D88" s="80">
        <v>7470.33</v>
      </c>
    </row>
    <row r="89" spans="1:4" ht="15" x14ac:dyDescent="0.25">
      <c r="A89" s="79" t="s">
        <v>55</v>
      </c>
      <c r="B89" s="79" t="s">
        <v>5</v>
      </c>
      <c r="C89" s="79" t="s">
        <v>92</v>
      </c>
      <c r="D89" s="80">
        <v>5553.1</v>
      </c>
    </row>
    <row r="90" spans="1:4" ht="15" x14ac:dyDescent="0.25">
      <c r="A90" s="79" t="s">
        <v>28</v>
      </c>
      <c r="B90" s="79" t="s">
        <v>5</v>
      </c>
      <c r="C90" s="79" t="s">
        <v>13</v>
      </c>
      <c r="D90" s="80">
        <v>240211.72</v>
      </c>
    </row>
    <row r="91" spans="1:4" ht="15" x14ac:dyDescent="0.25">
      <c r="A91" s="79" t="s">
        <v>28</v>
      </c>
      <c r="B91" s="79" t="s">
        <v>5</v>
      </c>
      <c r="C91" s="79" t="s">
        <v>18</v>
      </c>
      <c r="D91" s="80">
        <v>2300</v>
      </c>
    </row>
    <row r="92" spans="1:4" ht="15" x14ac:dyDescent="0.25">
      <c r="A92" s="79" t="s">
        <v>28</v>
      </c>
      <c r="B92" s="79" t="s">
        <v>5</v>
      </c>
      <c r="C92" s="79" t="s">
        <v>22</v>
      </c>
      <c r="D92" s="80">
        <v>907.56</v>
      </c>
    </row>
    <row r="93" spans="1:4" ht="15" x14ac:dyDescent="0.25">
      <c r="A93" s="79" t="s">
        <v>28</v>
      </c>
      <c r="B93" s="79" t="s">
        <v>5</v>
      </c>
      <c r="C93" s="79" t="s">
        <v>19</v>
      </c>
      <c r="D93" s="80">
        <v>299.02</v>
      </c>
    </row>
    <row r="94" spans="1:4" ht="15" x14ac:dyDescent="0.25">
      <c r="A94" s="79" t="s">
        <v>28</v>
      </c>
      <c r="B94" s="79" t="s">
        <v>5</v>
      </c>
      <c r="C94" s="79" t="s">
        <v>91</v>
      </c>
      <c r="D94" s="80">
        <v>1653.71</v>
      </c>
    </row>
    <row r="95" spans="1:4" ht="15" x14ac:dyDescent="0.25">
      <c r="A95" s="79" t="s">
        <v>28</v>
      </c>
      <c r="B95" s="79" t="s">
        <v>5</v>
      </c>
      <c r="C95" s="79" t="s">
        <v>8</v>
      </c>
      <c r="D95" s="80">
        <v>4064.57</v>
      </c>
    </row>
    <row r="96" spans="1:4" ht="15" x14ac:dyDescent="0.25">
      <c r="A96" s="79" t="s">
        <v>28</v>
      </c>
      <c r="B96" s="79" t="s">
        <v>5</v>
      </c>
      <c r="C96" s="79" t="s">
        <v>159</v>
      </c>
      <c r="D96" s="80">
        <v>831.56</v>
      </c>
    </row>
    <row r="97" spans="1:4" ht="15" x14ac:dyDescent="0.25">
      <c r="A97" s="79" t="s">
        <v>28</v>
      </c>
      <c r="B97" s="79" t="s">
        <v>5</v>
      </c>
      <c r="C97" s="79" t="s">
        <v>168</v>
      </c>
      <c r="D97" s="80">
        <v>1623.41</v>
      </c>
    </row>
    <row r="98" spans="1:4" ht="15" x14ac:dyDescent="0.25">
      <c r="A98" s="79" t="s">
        <v>28</v>
      </c>
      <c r="B98" s="79" t="s">
        <v>5</v>
      </c>
      <c r="C98" s="79" t="s">
        <v>20</v>
      </c>
      <c r="D98" s="80">
        <v>9276.3799999999992</v>
      </c>
    </row>
    <row r="99" spans="1:4" ht="15" x14ac:dyDescent="0.25">
      <c r="A99" s="79" t="s">
        <v>28</v>
      </c>
      <c r="B99" s="79" t="s">
        <v>5</v>
      </c>
      <c r="C99" s="79" t="s">
        <v>23</v>
      </c>
      <c r="D99" s="80">
        <v>158</v>
      </c>
    </row>
    <row r="100" spans="1:4" ht="15" x14ac:dyDescent="0.25">
      <c r="A100" s="79" t="s">
        <v>28</v>
      </c>
      <c r="B100" s="79" t="s">
        <v>5</v>
      </c>
      <c r="C100" s="79" t="s">
        <v>9</v>
      </c>
      <c r="D100" s="80">
        <v>18888.97</v>
      </c>
    </row>
    <row r="101" spans="1:4" ht="15" x14ac:dyDescent="0.25">
      <c r="A101" s="79" t="s">
        <v>28</v>
      </c>
      <c r="B101" s="79" t="s">
        <v>5</v>
      </c>
      <c r="C101" s="79" t="s">
        <v>6</v>
      </c>
      <c r="D101" s="80">
        <v>45094.28</v>
      </c>
    </row>
    <row r="102" spans="1:4" ht="15" x14ac:dyDescent="0.25">
      <c r="A102" s="79" t="s">
        <v>28</v>
      </c>
      <c r="B102" s="79" t="s">
        <v>5</v>
      </c>
      <c r="C102" s="79" t="s">
        <v>10</v>
      </c>
      <c r="D102" s="80">
        <v>761.74</v>
      </c>
    </row>
    <row r="103" spans="1:4" ht="15" x14ac:dyDescent="0.25">
      <c r="A103" s="79" t="s">
        <v>28</v>
      </c>
      <c r="B103" s="79" t="s">
        <v>5</v>
      </c>
      <c r="C103" s="79" t="s">
        <v>15</v>
      </c>
      <c r="D103" s="80">
        <v>31820.240000000002</v>
      </c>
    </row>
    <row r="104" spans="1:4" ht="15" x14ac:dyDescent="0.25">
      <c r="A104" s="79" t="s">
        <v>28</v>
      </c>
      <c r="B104" s="79" t="s">
        <v>5</v>
      </c>
      <c r="C104" s="79" t="s">
        <v>16</v>
      </c>
      <c r="D104" s="80">
        <v>265.60000000000002</v>
      </c>
    </row>
    <row r="105" spans="1:4" ht="15" x14ac:dyDescent="0.25">
      <c r="A105" s="79" t="s">
        <v>28</v>
      </c>
      <c r="B105" s="79" t="s">
        <v>5</v>
      </c>
      <c r="C105" s="79" t="s">
        <v>92</v>
      </c>
      <c r="D105" s="80">
        <v>4217.43</v>
      </c>
    </row>
    <row r="106" spans="1:4" ht="15" x14ac:dyDescent="0.25">
      <c r="A106" s="79" t="s">
        <v>28</v>
      </c>
      <c r="B106" s="79" t="s">
        <v>5</v>
      </c>
      <c r="C106" s="79" t="s">
        <v>95</v>
      </c>
      <c r="D106" s="80">
        <v>132</v>
      </c>
    </row>
    <row r="107" spans="1:4" ht="15" x14ac:dyDescent="0.25">
      <c r="A107" s="79" t="s">
        <v>28</v>
      </c>
      <c r="B107" s="79" t="s">
        <v>5</v>
      </c>
      <c r="C107" s="79" t="s">
        <v>107</v>
      </c>
      <c r="D107" s="80">
        <v>426.97</v>
      </c>
    </row>
    <row r="108" spans="1:4" ht="15" x14ac:dyDescent="0.25">
      <c r="A108" s="79" t="s">
        <v>28</v>
      </c>
      <c r="B108" s="79" t="s">
        <v>5</v>
      </c>
      <c r="C108" s="79" t="s">
        <v>96</v>
      </c>
      <c r="D108" s="80">
        <v>279.92</v>
      </c>
    </row>
    <row r="109" spans="1:4" ht="15" x14ac:dyDescent="0.25">
      <c r="A109" s="79" t="s">
        <v>28</v>
      </c>
      <c r="B109" s="79" t="s">
        <v>5</v>
      </c>
      <c r="C109" s="79" t="s">
        <v>98</v>
      </c>
      <c r="D109" s="80">
        <v>1031.9100000000001</v>
      </c>
    </row>
    <row r="110" spans="1:4" ht="15" x14ac:dyDescent="0.25">
      <c r="A110" s="79" t="s">
        <v>28</v>
      </c>
      <c r="B110" s="79" t="s">
        <v>5</v>
      </c>
      <c r="C110" s="79" t="s">
        <v>106</v>
      </c>
      <c r="D110" s="80">
        <v>109.95</v>
      </c>
    </row>
    <row r="111" spans="1:4" ht="15" x14ac:dyDescent="0.25">
      <c r="A111" s="79" t="s">
        <v>28</v>
      </c>
      <c r="B111" s="79" t="s">
        <v>5</v>
      </c>
      <c r="C111" s="79" t="s">
        <v>101</v>
      </c>
      <c r="D111" s="80">
        <v>89.99</v>
      </c>
    </row>
    <row r="112" spans="1:4" ht="15" x14ac:dyDescent="0.25">
      <c r="A112" s="79" t="s">
        <v>28</v>
      </c>
      <c r="B112" s="79" t="s">
        <v>5</v>
      </c>
      <c r="C112" s="79" t="s">
        <v>109</v>
      </c>
      <c r="D112" s="80">
        <v>680</v>
      </c>
    </row>
    <row r="113" spans="1:4" ht="15" x14ac:dyDescent="0.25">
      <c r="A113" s="79" t="s">
        <v>28</v>
      </c>
      <c r="B113" s="79" t="s">
        <v>5</v>
      </c>
      <c r="C113" s="79" t="s">
        <v>100</v>
      </c>
      <c r="D113" s="80">
        <v>2412</v>
      </c>
    </row>
    <row r="114" spans="1:4" ht="15" x14ac:dyDescent="0.25">
      <c r="A114" s="79" t="s">
        <v>28</v>
      </c>
      <c r="B114" s="79" t="s">
        <v>5</v>
      </c>
      <c r="C114" s="79" t="s">
        <v>89</v>
      </c>
      <c r="D114" s="80">
        <v>9167.25</v>
      </c>
    </row>
    <row r="115" spans="1:4" ht="15" x14ac:dyDescent="0.25">
      <c r="A115" s="79" t="s">
        <v>28</v>
      </c>
      <c r="B115" s="79" t="s">
        <v>29</v>
      </c>
      <c r="C115" s="79" t="s">
        <v>13</v>
      </c>
      <c r="D115" s="80">
        <v>223388.14</v>
      </c>
    </row>
    <row r="116" spans="1:4" ht="15" x14ac:dyDescent="0.25">
      <c r="A116" s="79" t="s">
        <v>28</v>
      </c>
      <c r="B116" s="79" t="s">
        <v>29</v>
      </c>
      <c r="C116" s="79" t="s">
        <v>19</v>
      </c>
      <c r="D116" s="80">
        <v>444.12</v>
      </c>
    </row>
    <row r="117" spans="1:4" ht="15" x14ac:dyDescent="0.25">
      <c r="A117" s="79" t="s">
        <v>28</v>
      </c>
      <c r="B117" s="79" t="s">
        <v>29</v>
      </c>
      <c r="C117" s="79" t="s">
        <v>91</v>
      </c>
      <c r="D117" s="80">
        <v>1617.59</v>
      </c>
    </row>
    <row r="118" spans="1:4" ht="15" x14ac:dyDescent="0.25">
      <c r="A118" s="79" t="s">
        <v>28</v>
      </c>
      <c r="B118" s="79" t="s">
        <v>29</v>
      </c>
      <c r="C118" s="79" t="s">
        <v>8</v>
      </c>
      <c r="D118" s="80">
        <v>4367.45</v>
      </c>
    </row>
    <row r="119" spans="1:4" ht="15" x14ac:dyDescent="0.25">
      <c r="A119" s="79" t="s">
        <v>28</v>
      </c>
      <c r="B119" s="79" t="s">
        <v>29</v>
      </c>
      <c r="C119" s="79" t="s">
        <v>159</v>
      </c>
      <c r="D119" s="80">
        <v>405.7</v>
      </c>
    </row>
    <row r="120" spans="1:4" ht="15" x14ac:dyDescent="0.25">
      <c r="A120" s="79" t="s">
        <v>28</v>
      </c>
      <c r="B120" s="79" t="s">
        <v>29</v>
      </c>
      <c r="C120" s="79" t="s">
        <v>168</v>
      </c>
      <c r="D120" s="80">
        <v>2009.1</v>
      </c>
    </row>
    <row r="121" spans="1:4" ht="15" x14ac:dyDescent="0.25">
      <c r="A121" s="79" t="s">
        <v>28</v>
      </c>
      <c r="B121" s="79" t="s">
        <v>29</v>
      </c>
      <c r="C121" s="79" t="s">
        <v>20</v>
      </c>
      <c r="D121" s="80">
        <v>2082.58</v>
      </c>
    </row>
    <row r="122" spans="1:4" ht="15" x14ac:dyDescent="0.25">
      <c r="A122" s="79" t="s">
        <v>28</v>
      </c>
      <c r="B122" s="79" t="s">
        <v>29</v>
      </c>
      <c r="C122" s="79" t="s">
        <v>23</v>
      </c>
      <c r="D122" s="80">
        <v>3282</v>
      </c>
    </row>
    <row r="123" spans="1:4" ht="15" x14ac:dyDescent="0.25">
      <c r="A123" s="79" t="s">
        <v>28</v>
      </c>
      <c r="B123" s="79" t="s">
        <v>29</v>
      </c>
      <c r="C123" s="79" t="s">
        <v>30</v>
      </c>
      <c r="D123" s="80">
        <v>2304.09</v>
      </c>
    </row>
    <row r="124" spans="1:4" ht="15" x14ac:dyDescent="0.25">
      <c r="A124" s="79" t="s">
        <v>28</v>
      </c>
      <c r="B124" s="79" t="s">
        <v>29</v>
      </c>
      <c r="C124" s="79" t="s">
        <v>9</v>
      </c>
      <c r="D124" s="80">
        <v>17610.919999999998</v>
      </c>
    </row>
    <row r="125" spans="1:4" ht="15" x14ac:dyDescent="0.25">
      <c r="A125" s="79" t="s">
        <v>28</v>
      </c>
      <c r="B125" s="79" t="s">
        <v>29</v>
      </c>
      <c r="C125" s="79" t="s">
        <v>6</v>
      </c>
      <c r="D125" s="80">
        <v>42772.57</v>
      </c>
    </row>
    <row r="126" spans="1:4" ht="15" x14ac:dyDescent="0.25">
      <c r="A126" s="79" t="s">
        <v>28</v>
      </c>
      <c r="B126" s="79" t="s">
        <v>29</v>
      </c>
      <c r="C126" s="79" t="s">
        <v>10</v>
      </c>
      <c r="D126" s="80">
        <v>752.59</v>
      </c>
    </row>
    <row r="127" spans="1:4" ht="15" x14ac:dyDescent="0.25">
      <c r="A127" s="79" t="s">
        <v>28</v>
      </c>
      <c r="B127" s="79" t="s">
        <v>29</v>
      </c>
      <c r="C127" s="79" t="s">
        <v>15</v>
      </c>
      <c r="D127" s="80">
        <v>28096.42</v>
      </c>
    </row>
    <row r="128" spans="1:4" ht="15" x14ac:dyDescent="0.25">
      <c r="A128" s="79" t="s">
        <v>28</v>
      </c>
      <c r="B128" s="79" t="s">
        <v>29</v>
      </c>
      <c r="C128" s="79" t="s">
        <v>16</v>
      </c>
      <c r="D128" s="80">
        <v>237.56</v>
      </c>
    </row>
    <row r="129" spans="1:4" ht="15" x14ac:dyDescent="0.25">
      <c r="A129" s="79" t="s">
        <v>28</v>
      </c>
      <c r="B129" s="79" t="s">
        <v>29</v>
      </c>
      <c r="C129" s="79" t="s">
        <v>24</v>
      </c>
      <c r="D129" s="80">
        <v>160</v>
      </c>
    </row>
    <row r="130" spans="1:4" ht="15" x14ac:dyDescent="0.25">
      <c r="A130" s="79" t="s">
        <v>28</v>
      </c>
      <c r="B130" s="79" t="s">
        <v>29</v>
      </c>
      <c r="C130" s="79" t="s">
        <v>25</v>
      </c>
      <c r="D130" s="80">
        <v>550</v>
      </c>
    </row>
    <row r="131" spans="1:4" ht="15" x14ac:dyDescent="0.25">
      <c r="A131" s="79" t="s">
        <v>28</v>
      </c>
      <c r="B131" s="79" t="s">
        <v>29</v>
      </c>
      <c r="C131" s="79" t="s">
        <v>32</v>
      </c>
      <c r="D131" s="80">
        <v>2650</v>
      </c>
    </row>
    <row r="132" spans="1:4" ht="15" x14ac:dyDescent="0.25">
      <c r="A132" s="79" t="s">
        <v>28</v>
      </c>
      <c r="B132" s="79" t="s">
        <v>29</v>
      </c>
      <c r="C132" s="79" t="s">
        <v>106</v>
      </c>
      <c r="D132" s="80">
        <v>58.22</v>
      </c>
    </row>
    <row r="133" spans="1:4" ht="15" x14ac:dyDescent="0.25">
      <c r="A133" s="79" t="s">
        <v>28</v>
      </c>
      <c r="B133" s="79" t="s">
        <v>29</v>
      </c>
      <c r="C133" s="79" t="s">
        <v>101</v>
      </c>
      <c r="D133" s="80">
        <v>199.83</v>
      </c>
    </row>
    <row r="134" spans="1:4" ht="15" x14ac:dyDescent="0.25">
      <c r="A134" s="79" t="s">
        <v>28</v>
      </c>
      <c r="B134" s="79" t="s">
        <v>29</v>
      </c>
      <c r="C134" s="79" t="s">
        <v>90</v>
      </c>
      <c r="D134" s="80">
        <v>877.96</v>
      </c>
    </row>
    <row r="135" spans="1:4" ht="15" x14ac:dyDescent="0.25">
      <c r="A135" s="79" t="s">
        <v>33</v>
      </c>
      <c r="B135" s="79" t="s">
        <v>5</v>
      </c>
      <c r="C135" s="79" t="s">
        <v>13</v>
      </c>
      <c r="D135" s="80">
        <v>50844.68</v>
      </c>
    </row>
    <row r="136" spans="1:4" ht="15" x14ac:dyDescent="0.25">
      <c r="A136" s="79" t="s">
        <v>33</v>
      </c>
      <c r="B136" s="79" t="s">
        <v>5</v>
      </c>
      <c r="C136" s="79" t="s">
        <v>19</v>
      </c>
      <c r="D136" s="80">
        <v>198.68</v>
      </c>
    </row>
    <row r="137" spans="1:4" ht="15" x14ac:dyDescent="0.25">
      <c r="A137" s="79" t="s">
        <v>33</v>
      </c>
      <c r="B137" s="79" t="s">
        <v>5</v>
      </c>
      <c r="C137" s="79" t="s">
        <v>91</v>
      </c>
      <c r="D137" s="80">
        <v>363.66</v>
      </c>
    </row>
    <row r="138" spans="1:4" ht="15" x14ac:dyDescent="0.25">
      <c r="A138" s="79" t="s">
        <v>33</v>
      </c>
      <c r="B138" s="79" t="s">
        <v>5</v>
      </c>
      <c r="C138" s="79" t="s">
        <v>8</v>
      </c>
      <c r="D138" s="80">
        <v>984.62</v>
      </c>
    </row>
    <row r="139" spans="1:4" ht="15" x14ac:dyDescent="0.25">
      <c r="A139" s="79" t="s">
        <v>33</v>
      </c>
      <c r="B139" s="79" t="s">
        <v>5</v>
      </c>
      <c r="C139" s="79" t="s">
        <v>159</v>
      </c>
      <c r="D139" s="80">
        <v>5.25</v>
      </c>
    </row>
    <row r="140" spans="1:4" ht="15" x14ac:dyDescent="0.25">
      <c r="A140" s="79" t="s">
        <v>33</v>
      </c>
      <c r="B140" s="79" t="s">
        <v>5</v>
      </c>
      <c r="C140" s="79" t="s">
        <v>168</v>
      </c>
      <c r="D140" s="80">
        <v>269.83</v>
      </c>
    </row>
    <row r="141" spans="1:4" ht="15" x14ac:dyDescent="0.25">
      <c r="A141" s="79" t="s">
        <v>33</v>
      </c>
      <c r="B141" s="79" t="s">
        <v>5</v>
      </c>
      <c r="C141" s="79" t="s">
        <v>20</v>
      </c>
      <c r="D141" s="80">
        <v>35.92</v>
      </c>
    </row>
    <row r="142" spans="1:4" ht="15" x14ac:dyDescent="0.25">
      <c r="A142" s="79" t="s">
        <v>33</v>
      </c>
      <c r="B142" s="79" t="s">
        <v>5</v>
      </c>
      <c r="C142" s="79" t="s">
        <v>9</v>
      </c>
      <c r="D142" s="80">
        <v>3921.18</v>
      </c>
    </row>
    <row r="143" spans="1:4" ht="15" x14ac:dyDescent="0.25">
      <c r="A143" s="79" t="s">
        <v>33</v>
      </c>
      <c r="B143" s="79" t="s">
        <v>5</v>
      </c>
      <c r="C143" s="79" t="s">
        <v>6</v>
      </c>
      <c r="D143" s="80">
        <v>9655.91</v>
      </c>
    </row>
    <row r="144" spans="1:4" ht="15" x14ac:dyDescent="0.25">
      <c r="A144" s="79" t="s">
        <v>33</v>
      </c>
      <c r="B144" s="79" t="s">
        <v>5</v>
      </c>
      <c r="C144" s="79" t="s">
        <v>10</v>
      </c>
      <c r="D144" s="80">
        <v>172.4</v>
      </c>
    </row>
    <row r="145" spans="1:4" ht="15" x14ac:dyDescent="0.25">
      <c r="A145" s="79" t="s">
        <v>33</v>
      </c>
      <c r="B145" s="79" t="s">
        <v>5</v>
      </c>
      <c r="C145" s="79" t="s">
        <v>15</v>
      </c>
      <c r="D145" s="80">
        <v>4620.9399999999996</v>
      </c>
    </row>
    <row r="146" spans="1:4" ht="15" x14ac:dyDescent="0.25">
      <c r="A146" s="79" t="s">
        <v>33</v>
      </c>
      <c r="B146" s="79" t="s">
        <v>5</v>
      </c>
      <c r="C146" s="79" t="s">
        <v>16</v>
      </c>
      <c r="D146" s="80">
        <v>31.74</v>
      </c>
    </row>
    <row r="147" spans="1:4" ht="15" x14ac:dyDescent="0.25">
      <c r="A147" s="79" t="s">
        <v>33</v>
      </c>
      <c r="B147" s="79" t="s">
        <v>5</v>
      </c>
      <c r="C147" s="79" t="s">
        <v>92</v>
      </c>
      <c r="D147" s="80">
        <v>38.93</v>
      </c>
    </row>
    <row r="148" spans="1:4" ht="15" x14ac:dyDescent="0.25">
      <c r="A148" s="79" t="s">
        <v>34</v>
      </c>
      <c r="B148" s="79" t="s">
        <v>5</v>
      </c>
      <c r="C148" s="79" t="s">
        <v>13</v>
      </c>
      <c r="D148" s="80">
        <v>905.58</v>
      </c>
    </row>
    <row r="149" spans="1:4" ht="15" x14ac:dyDescent="0.25">
      <c r="A149" s="79" t="s">
        <v>34</v>
      </c>
      <c r="B149" s="79" t="s">
        <v>5</v>
      </c>
      <c r="C149" s="79" t="s">
        <v>18</v>
      </c>
      <c r="D149" s="80">
        <v>26799.4</v>
      </c>
    </row>
    <row r="150" spans="1:4" ht="15" x14ac:dyDescent="0.25">
      <c r="A150" s="79" t="s">
        <v>34</v>
      </c>
      <c r="B150" s="79" t="s">
        <v>5</v>
      </c>
      <c r="C150" s="79" t="s">
        <v>91</v>
      </c>
      <c r="D150" s="80">
        <v>4.07</v>
      </c>
    </row>
    <row r="151" spans="1:4" ht="15" x14ac:dyDescent="0.25">
      <c r="A151" s="79" t="s">
        <v>34</v>
      </c>
      <c r="B151" s="79" t="s">
        <v>5</v>
      </c>
      <c r="C151" s="79" t="s">
        <v>8</v>
      </c>
      <c r="D151" s="80">
        <v>575.39</v>
      </c>
    </row>
    <row r="152" spans="1:4" ht="15" x14ac:dyDescent="0.25">
      <c r="A152" s="79" t="s">
        <v>34</v>
      </c>
      <c r="B152" s="79" t="s">
        <v>5</v>
      </c>
      <c r="C152" s="79" t="s">
        <v>159</v>
      </c>
      <c r="D152" s="80">
        <v>3.01</v>
      </c>
    </row>
    <row r="153" spans="1:4" ht="15" x14ac:dyDescent="0.25">
      <c r="A153" s="79" t="s">
        <v>34</v>
      </c>
      <c r="B153" s="79" t="s">
        <v>5</v>
      </c>
      <c r="C153" s="79" t="s">
        <v>168</v>
      </c>
      <c r="D153" s="80">
        <v>37.18</v>
      </c>
    </row>
    <row r="154" spans="1:4" ht="15" x14ac:dyDescent="0.25">
      <c r="A154" s="79" t="s">
        <v>34</v>
      </c>
      <c r="B154" s="79" t="s">
        <v>5</v>
      </c>
      <c r="C154" s="79" t="s">
        <v>20</v>
      </c>
      <c r="D154" s="80">
        <v>743.82</v>
      </c>
    </row>
    <row r="155" spans="1:4" ht="15" x14ac:dyDescent="0.25">
      <c r="A155" s="79" t="s">
        <v>34</v>
      </c>
      <c r="B155" s="79" t="s">
        <v>5</v>
      </c>
      <c r="C155" s="79" t="s">
        <v>23</v>
      </c>
      <c r="D155" s="80">
        <v>9780.5300000000007</v>
      </c>
    </row>
    <row r="156" spans="1:4" ht="15" x14ac:dyDescent="0.25">
      <c r="A156" s="79" t="s">
        <v>34</v>
      </c>
      <c r="B156" s="79" t="s">
        <v>5</v>
      </c>
      <c r="C156" s="79" t="s">
        <v>30</v>
      </c>
      <c r="D156" s="80">
        <v>29749.200000000001</v>
      </c>
    </row>
    <row r="157" spans="1:4" ht="15" x14ac:dyDescent="0.25">
      <c r="A157" s="79" t="s">
        <v>34</v>
      </c>
      <c r="B157" s="79" t="s">
        <v>5</v>
      </c>
      <c r="C157" s="79" t="s">
        <v>9</v>
      </c>
      <c r="D157" s="80">
        <v>5196.24</v>
      </c>
    </row>
    <row r="158" spans="1:4" ht="15" x14ac:dyDescent="0.25">
      <c r="A158" s="79" t="s">
        <v>34</v>
      </c>
      <c r="B158" s="79" t="s">
        <v>5</v>
      </c>
      <c r="C158" s="79" t="s">
        <v>46</v>
      </c>
      <c r="D158" s="80">
        <v>0</v>
      </c>
    </row>
    <row r="159" spans="1:4" ht="15" x14ac:dyDescent="0.25">
      <c r="A159" s="79" t="s">
        <v>34</v>
      </c>
      <c r="B159" s="79" t="s">
        <v>5</v>
      </c>
      <c r="C159" s="79" t="s">
        <v>6</v>
      </c>
      <c r="D159" s="80">
        <v>35925.040000000001</v>
      </c>
    </row>
    <row r="160" spans="1:4" ht="15" x14ac:dyDescent="0.25">
      <c r="A160" s="79" t="s">
        <v>34</v>
      </c>
      <c r="B160" s="79" t="s">
        <v>5</v>
      </c>
      <c r="C160" s="79" t="s">
        <v>10</v>
      </c>
      <c r="D160" s="80">
        <v>-1.31</v>
      </c>
    </row>
    <row r="161" spans="1:4" ht="15" x14ac:dyDescent="0.25">
      <c r="A161" s="79" t="s">
        <v>34</v>
      </c>
      <c r="B161" s="79" t="s">
        <v>5</v>
      </c>
      <c r="C161" s="79" t="s">
        <v>15</v>
      </c>
      <c r="D161" s="80">
        <v>807.51</v>
      </c>
    </row>
    <row r="162" spans="1:4" ht="15" x14ac:dyDescent="0.25">
      <c r="A162" s="79" t="s">
        <v>34</v>
      </c>
      <c r="B162" s="79" t="s">
        <v>5</v>
      </c>
      <c r="C162" s="79" t="s">
        <v>16</v>
      </c>
      <c r="D162" s="80">
        <v>4.03</v>
      </c>
    </row>
    <row r="163" spans="1:4" ht="15" x14ac:dyDescent="0.25">
      <c r="A163" s="79" t="s">
        <v>34</v>
      </c>
      <c r="B163" s="79" t="s">
        <v>5</v>
      </c>
      <c r="C163" s="79" t="s">
        <v>32</v>
      </c>
      <c r="D163" s="80">
        <v>33655</v>
      </c>
    </row>
    <row r="164" spans="1:4" ht="15" x14ac:dyDescent="0.25">
      <c r="A164" s="79" t="s">
        <v>34</v>
      </c>
      <c r="B164" s="79" t="s">
        <v>5</v>
      </c>
      <c r="C164" s="79" t="s">
        <v>92</v>
      </c>
      <c r="D164" s="80">
        <v>67921.259999999995</v>
      </c>
    </row>
    <row r="165" spans="1:4" ht="15" x14ac:dyDescent="0.25">
      <c r="A165" s="79" t="s">
        <v>34</v>
      </c>
      <c r="B165" s="79" t="s">
        <v>5</v>
      </c>
      <c r="C165" s="79" t="s">
        <v>95</v>
      </c>
      <c r="D165" s="80">
        <v>9971.93</v>
      </c>
    </row>
    <row r="166" spans="1:4" ht="15" x14ac:dyDescent="0.25">
      <c r="A166" s="79" t="s">
        <v>34</v>
      </c>
      <c r="B166" s="79" t="s">
        <v>5</v>
      </c>
      <c r="C166" s="79" t="s">
        <v>107</v>
      </c>
      <c r="D166" s="80">
        <v>330.2</v>
      </c>
    </row>
    <row r="167" spans="1:4" ht="15" x14ac:dyDescent="0.25">
      <c r="A167" s="79" t="s">
        <v>34</v>
      </c>
      <c r="B167" s="79" t="s">
        <v>5</v>
      </c>
      <c r="C167" s="79" t="s">
        <v>96</v>
      </c>
      <c r="D167" s="80">
        <v>3357.51</v>
      </c>
    </row>
    <row r="168" spans="1:4" ht="15" x14ac:dyDescent="0.25">
      <c r="A168" s="79" t="s">
        <v>34</v>
      </c>
      <c r="B168" s="79" t="s">
        <v>5</v>
      </c>
      <c r="C168" s="79" t="s">
        <v>93</v>
      </c>
      <c r="D168" s="80">
        <v>15</v>
      </c>
    </row>
    <row r="169" spans="1:4" ht="15" x14ac:dyDescent="0.25">
      <c r="A169" s="79" t="s">
        <v>34</v>
      </c>
      <c r="B169" s="79" t="s">
        <v>5</v>
      </c>
      <c r="C169" s="79" t="s">
        <v>98</v>
      </c>
      <c r="D169" s="80">
        <v>41651.81</v>
      </c>
    </row>
    <row r="170" spans="1:4" ht="15" x14ac:dyDescent="0.25">
      <c r="A170" s="79" t="s">
        <v>34</v>
      </c>
      <c r="B170" s="79" t="s">
        <v>5</v>
      </c>
      <c r="C170" s="79" t="s">
        <v>170</v>
      </c>
      <c r="D170" s="80">
        <v>421.33</v>
      </c>
    </row>
    <row r="171" spans="1:4" ht="15" x14ac:dyDescent="0.25">
      <c r="A171" s="79" t="s">
        <v>34</v>
      </c>
      <c r="B171" s="79" t="s">
        <v>5</v>
      </c>
      <c r="C171" s="79" t="s">
        <v>106</v>
      </c>
      <c r="D171" s="80">
        <v>39663.64</v>
      </c>
    </row>
    <row r="172" spans="1:4" ht="15" x14ac:dyDescent="0.25">
      <c r="A172" s="79" t="s">
        <v>34</v>
      </c>
      <c r="B172" s="79" t="s">
        <v>5</v>
      </c>
      <c r="C172" s="79" t="s">
        <v>101</v>
      </c>
      <c r="D172" s="80">
        <v>23239.45</v>
      </c>
    </row>
    <row r="173" spans="1:4" ht="15" x14ac:dyDescent="0.25">
      <c r="A173" s="79" t="s">
        <v>34</v>
      </c>
      <c r="B173" s="79" t="s">
        <v>5</v>
      </c>
      <c r="C173" s="79" t="s">
        <v>109</v>
      </c>
      <c r="D173" s="80">
        <v>500</v>
      </c>
    </row>
    <row r="174" spans="1:4" ht="15" x14ac:dyDescent="0.25">
      <c r="A174" s="79" t="s">
        <v>34</v>
      </c>
      <c r="B174" s="79" t="s">
        <v>5</v>
      </c>
      <c r="C174" s="79" t="s">
        <v>94</v>
      </c>
      <c r="D174" s="80">
        <v>22500</v>
      </c>
    </row>
    <row r="175" spans="1:4" ht="15" x14ac:dyDescent="0.25">
      <c r="A175" s="79" t="s">
        <v>34</v>
      </c>
      <c r="B175" s="79" t="s">
        <v>5</v>
      </c>
      <c r="C175" s="79" t="s">
        <v>99</v>
      </c>
      <c r="D175" s="80">
        <v>2783.81</v>
      </c>
    </row>
    <row r="176" spans="1:4" ht="15" x14ac:dyDescent="0.25">
      <c r="A176" s="79" t="s">
        <v>34</v>
      </c>
      <c r="B176" s="79" t="s">
        <v>5</v>
      </c>
      <c r="C176" s="79" t="s">
        <v>110</v>
      </c>
      <c r="D176" s="80">
        <v>5323.78</v>
      </c>
    </row>
    <row r="177" spans="1:4" ht="15" x14ac:dyDescent="0.25">
      <c r="A177" s="79" t="s">
        <v>34</v>
      </c>
      <c r="B177" s="79" t="s">
        <v>5</v>
      </c>
      <c r="C177" s="79" t="s">
        <v>111</v>
      </c>
      <c r="D177" s="80">
        <v>62271.11</v>
      </c>
    </row>
    <row r="178" spans="1:4" ht="15" x14ac:dyDescent="0.25">
      <c r="A178" s="79" t="s">
        <v>34</v>
      </c>
      <c r="B178" s="79" t="s">
        <v>5</v>
      </c>
      <c r="C178" s="79" t="s">
        <v>90</v>
      </c>
      <c r="D178" s="80">
        <v>15087.66</v>
      </c>
    </row>
    <row r="179" spans="1:4" ht="15" x14ac:dyDescent="0.25">
      <c r="A179" s="79" t="s">
        <v>34</v>
      </c>
      <c r="B179" s="79" t="s">
        <v>5</v>
      </c>
      <c r="C179" s="79" t="s">
        <v>112</v>
      </c>
      <c r="D179" s="80">
        <v>2303.94</v>
      </c>
    </row>
    <row r="180" spans="1:4" ht="15" x14ac:dyDescent="0.25">
      <c r="A180" s="79" t="s">
        <v>34</v>
      </c>
      <c r="B180" s="79" t="s">
        <v>5</v>
      </c>
      <c r="C180" s="79" t="s">
        <v>113</v>
      </c>
      <c r="D180" s="80">
        <v>7068.28</v>
      </c>
    </row>
    <row r="181" spans="1:4" ht="15" x14ac:dyDescent="0.25">
      <c r="A181" s="79" t="s">
        <v>34</v>
      </c>
      <c r="B181" s="79" t="s">
        <v>5</v>
      </c>
      <c r="C181" s="79" t="s">
        <v>114</v>
      </c>
      <c r="D181" s="80">
        <v>1008.72</v>
      </c>
    </row>
    <row r="182" spans="1:4" ht="15" x14ac:dyDescent="0.25">
      <c r="A182" s="79" t="s">
        <v>34</v>
      </c>
      <c r="B182" s="79" t="s">
        <v>5</v>
      </c>
      <c r="C182" s="79" t="s">
        <v>104</v>
      </c>
      <c r="D182" s="80">
        <v>1240.8599999999999</v>
      </c>
    </row>
    <row r="183" spans="1:4" ht="15" x14ac:dyDescent="0.25">
      <c r="A183" s="79" t="s">
        <v>34</v>
      </c>
      <c r="B183" s="79" t="s">
        <v>5</v>
      </c>
      <c r="C183" s="79" t="s">
        <v>105</v>
      </c>
      <c r="D183" s="80">
        <v>49.21</v>
      </c>
    </row>
    <row r="184" spans="1:4" ht="15" x14ac:dyDescent="0.25">
      <c r="A184" s="79" t="s">
        <v>34</v>
      </c>
      <c r="B184" s="79" t="s">
        <v>5</v>
      </c>
      <c r="C184" s="79" t="s">
        <v>116</v>
      </c>
      <c r="D184" s="80">
        <v>78.5</v>
      </c>
    </row>
    <row r="185" spans="1:4" ht="15" x14ac:dyDescent="0.25">
      <c r="A185" s="79" t="s">
        <v>34</v>
      </c>
      <c r="B185" s="79" t="s">
        <v>5</v>
      </c>
      <c r="C185" s="79" t="s">
        <v>100</v>
      </c>
      <c r="D185" s="80">
        <v>25680.73</v>
      </c>
    </row>
    <row r="186" spans="1:4" ht="15" x14ac:dyDescent="0.25">
      <c r="A186" s="79" t="s">
        <v>34</v>
      </c>
      <c r="B186" s="79" t="s">
        <v>5</v>
      </c>
      <c r="C186" s="79" t="s">
        <v>89</v>
      </c>
      <c r="D186" s="80">
        <v>3456.73</v>
      </c>
    </row>
    <row r="187" spans="1:4" ht="15" x14ac:dyDescent="0.25">
      <c r="A187" s="79" t="s">
        <v>34</v>
      </c>
      <c r="B187" s="79" t="s">
        <v>49</v>
      </c>
      <c r="C187" s="79" t="s">
        <v>101</v>
      </c>
      <c r="D187" s="80">
        <v>36.619999999999997</v>
      </c>
    </row>
    <row r="188" spans="1:4" ht="15" x14ac:dyDescent="0.25">
      <c r="A188" s="79" t="s">
        <v>36</v>
      </c>
      <c r="B188" s="79" t="s">
        <v>5</v>
      </c>
      <c r="C188" s="79" t="s">
        <v>13</v>
      </c>
      <c r="D188" s="80">
        <v>157044.29999999999</v>
      </c>
    </row>
    <row r="189" spans="1:4" ht="15" x14ac:dyDescent="0.25">
      <c r="A189" s="79" t="s">
        <v>36</v>
      </c>
      <c r="B189" s="79" t="s">
        <v>5</v>
      </c>
      <c r="C189" s="79" t="s">
        <v>18</v>
      </c>
      <c r="D189" s="80">
        <v>426</v>
      </c>
    </row>
    <row r="190" spans="1:4" ht="15" x14ac:dyDescent="0.25">
      <c r="A190" s="79" t="s">
        <v>36</v>
      </c>
      <c r="B190" s="79" t="s">
        <v>5</v>
      </c>
      <c r="C190" s="79" t="s">
        <v>19</v>
      </c>
      <c r="D190" s="80">
        <v>308.12</v>
      </c>
    </row>
    <row r="191" spans="1:4" ht="15" x14ac:dyDescent="0.25">
      <c r="A191" s="79" t="s">
        <v>36</v>
      </c>
      <c r="B191" s="79" t="s">
        <v>5</v>
      </c>
      <c r="C191" s="79" t="s">
        <v>91</v>
      </c>
      <c r="D191" s="80">
        <v>1264.71</v>
      </c>
    </row>
    <row r="192" spans="1:4" ht="15" x14ac:dyDescent="0.25">
      <c r="A192" s="79" t="s">
        <v>36</v>
      </c>
      <c r="B192" s="79" t="s">
        <v>5</v>
      </c>
      <c r="C192" s="79" t="s">
        <v>8</v>
      </c>
      <c r="D192" s="80">
        <v>2176.2600000000002</v>
      </c>
    </row>
    <row r="193" spans="1:4" ht="15" x14ac:dyDescent="0.25">
      <c r="A193" s="79" t="s">
        <v>36</v>
      </c>
      <c r="B193" s="79" t="s">
        <v>5</v>
      </c>
      <c r="C193" s="79" t="s">
        <v>159</v>
      </c>
      <c r="D193" s="80">
        <v>1482.76</v>
      </c>
    </row>
    <row r="194" spans="1:4" ht="15" x14ac:dyDescent="0.25">
      <c r="A194" s="79" t="s">
        <v>36</v>
      </c>
      <c r="B194" s="79" t="s">
        <v>5</v>
      </c>
      <c r="C194" s="79" t="s">
        <v>168</v>
      </c>
      <c r="D194" s="80">
        <v>1069.94</v>
      </c>
    </row>
    <row r="195" spans="1:4" ht="15" x14ac:dyDescent="0.25">
      <c r="A195" s="79" t="s">
        <v>36</v>
      </c>
      <c r="B195" s="79" t="s">
        <v>5</v>
      </c>
      <c r="C195" s="79" t="s">
        <v>20</v>
      </c>
      <c r="D195" s="80">
        <v>6107.77</v>
      </c>
    </row>
    <row r="196" spans="1:4" ht="15" x14ac:dyDescent="0.25">
      <c r="A196" s="79" t="s">
        <v>36</v>
      </c>
      <c r="B196" s="79" t="s">
        <v>5</v>
      </c>
      <c r="C196" s="79" t="s">
        <v>23</v>
      </c>
      <c r="D196" s="80">
        <v>3265</v>
      </c>
    </row>
    <row r="197" spans="1:4" ht="15" x14ac:dyDescent="0.25">
      <c r="A197" s="79" t="s">
        <v>36</v>
      </c>
      <c r="B197" s="79" t="s">
        <v>5</v>
      </c>
      <c r="C197" s="79" t="s">
        <v>9</v>
      </c>
      <c r="D197" s="80">
        <v>11310.68</v>
      </c>
    </row>
    <row r="198" spans="1:4" ht="15" x14ac:dyDescent="0.25">
      <c r="A198" s="79" t="s">
        <v>36</v>
      </c>
      <c r="B198" s="79" t="s">
        <v>5</v>
      </c>
      <c r="C198" s="79" t="s">
        <v>6</v>
      </c>
      <c r="D198" s="80">
        <v>27269.58</v>
      </c>
    </row>
    <row r="199" spans="1:4" ht="15" x14ac:dyDescent="0.25">
      <c r="A199" s="79" t="s">
        <v>36</v>
      </c>
      <c r="B199" s="79" t="s">
        <v>5</v>
      </c>
      <c r="C199" s="79" t="s">
        <v>10</v>
      </c>
      <c r="D199" s="80">
        <v>540.79999999999995</v>
      </c>
    </row>
    <row r="200" spans="1:4" ht="15" x14ac:dyDescent="0.25">
      <c r="A200" s="79" t="s">
        <v>36</v>
      </c>
      <c r="B200" s="79" t="s">
        <v>5</v>
      </c>
      <c r="C200" s="79" t="s">
        <v>15</v>
      </c>
      <c r="D200" s="80">
        <v>20900.330000000002</v>
      </c>
    </row>
    <row r="201" spans="1:4" ht="15" x14ac:dyDescent="0.25">
      <c r="A201" s="79" t="s">
        <v>36</v>
      </c>
      <c r="B201" s="79" t="s">
        <v>5</v>
      </c>
      <c r="C201" s="79" t="s">
        <v>16</v>
      </c>
      <c r="D201" s="80">
        <v>128.53</v>
      </c>
    </row>
    <row r="202" spans="1:4" ht="15" x14ac:dyDescent="0.25">
      <c r="A202" s="79" t="s">
        <v>36</v>
      </c>
      <c r="B202" s="79" t="s">
        <v>5</v>
      </c>
      <c r="C202" s="79" t="s">
        <v>92</v>
      </c>
      <c r="D202" s="80">
        <v>50150.78</v>
      </c>
    </row>
    <row r="203" spans="1:4" ht="15" x14ac:dyDescent="0.25">
      <c r="A203" s="79" t="s">
        <v>36</v>
      </c>
      <c r="B203" s="79" t="s">
        <v>5</v>
      </c>
      <c r="C203" s="79" t="s">
        <v>95</v>
      </c>
      <c r="D203" s="80">
        <v>3162.48</v>
      </c>
    </row>
    <row r="204" spans="1:4" ht="15" x14ac:dyDescent="0.25">
      <c r="A204" s="79" t="s">
        <v>36</v>
      </c>
      <c r="B204" s="79" t="s">
        <v>5</v>
      </c>
      <c r="C204" s="79" t="s">
        <v>96</v>
      </c>
      <c r="D204" s="80">
        <v>168.44</v>
      </c>
    </row>
    <row r="205" spans="1:4" ht="15" x14ac:dyDescent="0.25">
      <c r="A205" s="79" t="s">
        <v>36</v>
      </c>
      <c r="B205" s="79" t="s">
        <v>5</v>
      </c>
      <c r="C205" s="79" t="s">
        <v>117</v>
      </c>
      <c r="D205" s="80">
        <v>225</v>
      </c>
    </row>
    <row r="206" spans="1:4" ht="15" x14ac:dyDescent="0.25">
      <c r="A206" s="79" t="s">
        <v>36</v>
      </c>
      <c r="B206" s="79" t="s">
        <v>5</v>
      </c>
      <c r="C206" s="79" t="s">
        <v>119</v>
      </c>
      <c r="D206" s="80">
        <v>16588.439999999999</v>
      </c>
    </row>
    <row r="207" spans="1:4" ht="15" x14ac:dyDescent="0.25">
      <c r="A207" s="79" t="s">
        <v>36</v>
      </c>
      <c r="B207" s="79" t="s">
        <v>5</v>
      </c>
      <c r="C207" s="79" t="s">
        <v>98</v>
      </c>
      <c r="D207" s="80">
        <v>2568.27</v>
      </c>
    </row>
    <row r="208" spans="1:4" ht="15" x14ac:dyDescent="0.25">
      <c r="A208" s="79" t="s">
        <v>36</v>
      </c>
      <c r="B208" s="79" t="s">
        <v>5</v>
      </c>
      <c r="C208" s="79" t="s">
        <v>101</v>
      </c>
      <c r="D208" s="80">
        <v>-612.95000000000005</v>
      </c>
    </row>
    <row r="209" spans="1:4" ht="15" x14ac:dyDescent="0.25">
      <c r="A209" s="79" t="s">
        <v>36</v>
      </c>
      <c r="B209" s="79" t="s">
        <v>5</v>
      </c>
      <c r="C209" s="79" t="s">
        <v>104</v>
      </c>
      <c r="D209" s="80">
        <v>191.37</v>
      </c>
    </row>
    <row r="210" spans="1:4" ht="15" x14ac:dyDescent="0.25">
      <c r="A210" s="79" t="s">
        <v>36</v>
      </c>
      <c r="B210" s="79" t="s">
        <v>5</v>
      </c>
      <c r="C210" s="79" t="s">
        <v>105</v>
      </c>
      <c r="D210" s="80">
        <v>7406.04</v>
      </c>
    </row>
    <row r="211" spans="1:4" ht="15" x14ac:dyDescent="0.25">
      <c r="A211" s="79" t="s">
        <v>36</v>
      </c>
      <c r="B211" s="79" t="s">
        <v>5</v>
      </c>
      <c r="C211" s="79" t="s">
        <v>121</v>
      </c>
      <c r="D211" s="80">
        <v>17053.25</v>
      </c>
    </row>
    <row r="212" spans="1:4" ht="15" x14ac:dyDescent="0.25">
      <c r="A212" s="79" t="s">
        <v>36</v>
      </c>
      <c r="B212" s="79" t="s">
        <v>5</v>
      </c>
      <c r="C212" s="79" t="s">
        <v>100</v>
      </c>
      <c r="D212" s="80">
        <v>22049.71</v>
      </c>
    </row>
    <row r="213" spans="1:4" ht="15" x14ac:dyDescent="0.25">
      <c r="A213" s="79" t="s">
        <v>36</v>
      </c>
      <c r="B213" s="79" t="s">
        <v>5</v>
      </c>
      <c r="C213" s="79" t="s">
        <v>89</v>
      </c>
      <c r="D213" s="80">
        <v>29080.87</v>
      </c>
    </row>
    <row r="214" spans="1:4" ht="15" x14ac:dyDescent="0.25">
      <c r="A214" s="79" t="s">
        <v>37</v>
      </c>
      <c r="B214" s="79" t="s">
        <v>5</v>
      </c>
      <c r="C214" s="79" t="s">
        <v>13</v>
      </c>
      <c r="D214" s="80">
        <v>48012.58</v>
      </c>
    </row>
    <row r="215" spans="1:4" ht="15" x14ac:dyDescent="0.25">
      <c r="A215" s="79" t="s">
        <v>37</v>
      </c>
      <c r="B215" s="79" t="s">
        <v>5</v>
      </c>
      <c r="C215" s="79" t="s">
        <v>18</v>
      </c>
      <c r="D215" s="80">
        <v>102.6</v>
      </c>
    </row>
    <row r="216" spans="1:4" ht="15" x14ac:dyDescent="0.25">
      <c r="A216" s="79" t="s">
        <v>37</v>
      </c>
      <c r="B216" s="79" t="s">
        <v>5</v>
      </c>
      <c r="C216" s="79" t="s">
        <v>19</v>
      </c>
      <c r="D216" s="80">
        <v>191.5</v>
      </c>
    </row>
    <row r="217" spans="1:4" ht="15" x14ac:dyDescent="0.25">
      <c r="A217" s="79" t="s">
        <v>37</v>
      </c>
      <c r="B217" s="79" t="s">
        <v>5</v>
      </c>
      <c r="C217" s="79" t="s">
        <v>91</v>
      </c>
      <c r="D217" s="80">
        <v>376.54</v>
      </c>
    </row>
    <row r="218" spans="1:4" ht="15" x14ac:dyDescent="0.25">
      <c r="A218" s="79" t="s">
        <v>37</v>
      </c>
      <c r="B218" s="79" t="s">
        <v>5</v>
      </c>
      <c r="C218" s="79" t="s">
        <v>8</v>
      </c>
      <c r="D218" s="80">
        <v>923.82</v>
      </c>
    </row>
    <row r="219" spans="1:4" ht="15" x14ac:dyDescent="0.25">
      <c r="A219" s="79" t="s">
        <v>37</v>
      </c>
      <c r="B219" s="79" t="s">
        <v>5</v>
      </c>
      <c r="C219" s="79" t="s">
        <v>159</v>
      </c>
      <c r="D219" s="80">
        <v>306.66000000000003</v>
      </c>
    </row>
    <row r="220" spans="1:4" ht="15" x14ac:dyDescent="0.25">
      <c r="A220" s="79" t="s">
        <v>37</v>
      </c>
      <c r="B220" s="79" t="s">
        <v>5</v>
      </c>
      <c r="C220" s="79" t="s">
        <v>168</v>
      </c>
      <c r="D220" s="80">
        <v>105.67</v>
      </c>
    </row>
    <row r="221" spans="1:4" ht="15" x14ac:dyDescent="0.25">
      <c r="A221" s="79" t="s">
        <v>37</v>
      </c>
      <c r="B221" s="79" t="s">
        <v>5</v>
      </c>
      <c r="C221" s="79" t="s">
        <v>20</v>
      </c>
      <c r="D221" s="80">
        <v>3626.69</v>
      </c>
    </row>
    <row r="222" spans="1:4" ht="15" x14ac:dyDescent="0.25">
      <c r="A222" s="79" t="s">
        <v>37</v>
      </c>
      <c r="B222" s="79" t="s">
        <v>5</v>
      </c>
      <c r="C222" s="79" t="s">
        <v>23</v>
      </c>
      <c r="D222" s="80">
        <v>16</v>
      </c>
    </row>
    <row r="223" spans="1:4" ht="15" x14ac:dyDescent="0.25">
      <c r="A223" s="79" t="s">
        <v>37</v>
      </c>
      <c r="B223" s="79" t="s">
        <v>5</v>
      </c>
      <c r="C223" s="79" t="s">
        <v>9</v>
      </c>
      <c r="D223" s="80">
        <v>3974.85</v>
      </c>
    </row>
    <row r="224" spans="1:4" ht="15" x14ac:dyDescent="0.25">
      <c r="A224" s="79" t="s">
        <v>37</v>
      </c>
      <c r="B224" s="79" t="s">
        <v>5</v>
      </c>
      <c r="C224" s="79" t="s">
        <v>6</v>
      </c>
      <c r="D224" s="80">
        <v>9786.69</v>
      </c>
    </row>
    <row r="225" spans="1:4" ht="15" x14ac:dyDescent="0.25">
      <c r="A225" s="79" t="s">
        <v>37</v>
      </c>
      <c r="B225" s="79" t="s">
        <v>5</v>
      </c>
      <c r="C225" s="79" t="s">
        <v>10</v>
      </c>
      <c r="D225" s="80">
        <v>155.32</v>
      </c>
    </row>
    <row r="226" spans="1:4" ht="15" x14ac:dyDescent="0.25">
      <c r="A226" s="79" t="s">
        <v>37</v>
      </c>
      <c r="B226" s="79" t="s">
        <v>5</v>
      </c>
      <c r="C226" s="79" t="s">
        <v>15</v>
      </c>
      <c r="D226" s="80">
        <v>4191.8900000000003</v>
      </c>
    </row>
    <row r="227" spans="1:4" ht="15" x14ac:dyDescent="0.25">
      <c r="A227" s="79" t="s">
        <v>37</v>
      </c>
      <c r="B227" s="79" t="s">
        <v>5</v>
      </c>
      <c r="C227" s="79" t="s">
        <v>16</v>
      </c>
      <c r="D227" s="80">
        <v>23.28</v>
      </c>
    </row>
    <row r="228" spans="1:4" ht="15" x14ac:dyDescent="0.25">
      <c r="A228" s="79" t="s">
        <v>37</v>
      </c>
      <c r="B228" s="79" t="s">
        <v>5</v>
      </c>
      <c r="C228" s="79" t="s">
        <v>92</v>
      </c>
      <c r="D228" s="80">
        <v>127454.27</v>
      </c>
    </row>
    <row r="229" spans="1:4" ht="15" x14ac:dyDescent="0.25">
      <c r="A229" s="79" t="s">
        <v>37</v>
      </c>
      <c r="B229" s="79" t="s">
        <v>5</v>
      </c>
      <c r="C229" s="79" t="s">
        <v>98</v>
      </c>
      <c r="D229" s="80">
        <v>60.74</v>
      </c>
    </row>
    <row r="230" spans="1:4" ht="15" x14ac:dyDescent="0.25">
      <c r="A230" s="79" t="s">
        <v>37</v>
      </c>
      <c r="B230" s="79" t="s">
        <v>5</v>
      </c>
      <c r="C230" s="79" t="s">
        <v>122</v>
      </c>
      <c r="D230" s="80">
        <v>4650</v>
      </c>
    </row>
    <row r="231" spans="1:4" ht="15" x14ac:dyDescent="0.25">
      <c r="A231" s="79" t="s">
        <v>37</v>
      </c>
      <c r="B231" s="79" t="s">
        <v>5</v>
      </c>
      <c r="C231" s="79" t="s">
        <v>114</v>
      </c>
      <c r="D231" s="80">
        <v>44</v>
      </c>
    </row>
    <row r="232" spans="1:4" ht="15" x14ac:dyDescent="0.25">
      <c r="A232" s="79" t="s">
        <v>37</v>
      </c>
      <c r="B232" s="79" t="s">
        <v>5</v>
      </c>
      <c r="C232" s="79" t="s">
        <v>104</v>
      </c>
      <c r="D232" s="80">
        <v>420</v>
      </c>
    </row>
    <row r="233" spans="1:4" ht="15" x14ac:dyDescent="0.25">
      <c r="A233" s="79" t="s">
        <v>37</v>
      </c>
      <c r="B233" s="79" t="s">
        <v>5</v>
      </c>
      <c r="C233" s="79" t="s">
        <v>100</v>
      </c>
      <c r="D233" s="80">
        <v>58028.9</v>
      </c>
    </row>
    <row r="234" spans="1:4" ht="15" x14ac:dyDescent="0.25">
      <c r="A234" s="79" t="s">
        <v>37</v>
      </c>
      <c r="B234" s="79" t="s">
        <v>5</v>
      </c>
      <c r="C234" s="79" t="s">
        <v>89</v>
      </c>
      <c r="D234" s="80">
        <v>38830</v>
      </c>
    </row>
    <row r="235" spans="1:4" ht="15" x14ac:dyDescent="0.25">
      <c r="A235" s="79" t="s">
        <v>38</v>
      </c>
      <c r="B235" s="79" t="s">
        <v>5</v>
      </c>
      <c r="C235" s="79" t="s">
        <v>13</v>
      </c>
      <c r="D235" s="80">
        <v>356203.98</v>
      </c>
    </row>
    <row r="236" spans="1:4" ht="15" x14ac:dyDescent="0.25">
      <c r="A236" s="79" t="s">
        <v>38</v>
      </c>
      <c r="B236" s="79" t="s">
        <v>5</v>
      </c>
      <c r="C236" s="79" t="s">
        <v>18</v>
      </c>
      <c r="D236" s="80">
        <v>1287.7</v>
      </c>
    </row>
    <row r="237" spans="1:4" ht="15" x14ac:dyDescent="0.25">
      <c r="A237" s="79" t="s">
        <v>38</v>
      </c>
      <c r="B237" s="79" t="s">
        <v>5</v>
      </c>
      <c r="C237" s="79" t="s">
        <v>22</v>
      </c>
      <c r="D237" s="80">
        <v>93.7</v>
      </c>
    </row>
    <row r="238" spans="1:4" ht="15" x14ac:dyDescent="0.25">
      <c r="A238" s="79" t="s">
        <v>38</v>
      </c>
      <c r="B238" s="79" t="s">
        <v>5</v>
      </c>
      <c r="C238" s="79" t="s">
        <v>19</v>
      </c>
      <c r="D238" s="80">
        <v>240.18</v>
      </c>
    </row>
    <row r="239" spans="1:4" ht="15" x14ac:dyDescent="0.25">
      <c r="A239" s="79" t="s">
        <v>38</v>
      </c>
      <c r="B239" s="79" t="s">
        <v>5</v>
      </c>
      <c r="C239" s="79" t="s">
        <v>91</v>
      </c>
      <c r="D239" s="80">
        <v>2698.21</v>
      </c>
    </row>
    <row r="240" spans="1:4" ht="15" x14ac:dyDescent="0.25">
      <c r="A240" s="79" t="s">
        <v>38</v>
      </c>
      <c r="B240" s="79" t="s">
        <v>5</v>
      </c>
      <c r="C240" s="79" t="s">
        <v>8</v>
      </c>
      <c r="D240" s="80">
        <v>6449.61</v>
      </c>
    </row>
    <row r="241" spans="1:4" ht="15" x14ac:dyDescent="0.25">
      <c r="A241" s="79" t="s">
        <v>38</v>
      </c>
      <c r="B241" s="79" t="s">
        <v>5</v>
      </c>
      <c r="C241" s="79" t="s">
        <v>159</v>
      </c>
      <c r="D241" s="80">
        <v>337.7</v>
      </c>
    </row>
    <row r="242" spans="1:4" ht="15" x14ac:dyDescent="0.25">
      <c r="A242" s="79" t="s">
        <v>38</v>
      </c>
      <c r="B242" s="79" t="s">
        <v>5</v>
      </c>
      <c r="C242" s="79" t="s">
        <v>168</v>
      </c>
      <c r="D242" s="80">
        <v>2188.5</v>
      </c>
    </row>
    <row r="243" spans="1:4" ht="15" x14ac:dyDescent="0.25">
      <c r="A243" s="79" t="s">
        <v>38</v>
      </c>
      <c r="B243" s="79" t="s">
        <v>5</v>
      </c>
      <c r="C243" s="79" t="s">
        <v>20</v>
      </c>
      <c r="D243" s="80">
        <v>20800.240000000002</v>
      </c>
    </row>
    <row r="244" spans="1:4" ht="15" x14ac:dyDescent="0.25">
      <c r="A244" s="79" t="s">
        <v>38</v>
      </c>
      <c r="B244" s="79" t="s">
        <v>5</v>
      </c>
      <c r="C244" s="79" t="s">
        <v>9</v>
      </c>
      <c r="D244" s="80">
        <v>28331.89</v>
      </c>
    </row>
    <row r="245" spans="1:4" ht="15" x14ac:dyDescent="0.25">
      <c r="A245" s="79" t="s">
        <v>38</v>
      </c>
      <c r="B245" s="79" t="s">
        <v>5</v>
      </c>
      <c r="C245" s="79" t="s">
        <v>6</v>
      </c>
      <c r="D245" s="80">
        <v>71382.42</v>
      </c>
    </row>
    <row r="246" spans="1:4" ht="15" x14ac:dyDescent="0.25">
      <c r="A246" s="79" t="s">
        <v>38</v>
      </c>
      <c r="B246" s="79" t="s">
        <v>5</v>
      </c>
      <c r="C246" s="79" t="s">
        <v>10</v>
      </c>
      <c r="D246" s="80">
        <v>1146.26</v>
      </c>
    </row>
    <row r="247" spans="1:4" ht="15" x14ac:dyDescent="0.25">
      <c r="A247" s="79" t="s">
        <v>38</v>
      </c>
      <c r="B247" s="79" t="s">
        <v>5</v>
      </c>
      <c r="C247" s="79" t="s">
        <v>15</v>
      </c>
      <c r="D247" s="80">
        <v>35557.410000000003</v>
      </c>
    </row>
    <row r="248" spans="1:4" ht="15" x14ac:dyDescent="0.25">
      <c r="A248" s="79" t="s">
        <v>38</v>
      </c>
      <c r="B248" s="79" t="s">
        <v>5</v>
      </c>
      <c r="C248" s="79" t="s">
        <v>16</v>
      </c>
      <c r="D248" s="80">
        <v>228.55</v>
      </c>
    </row>
    <row r="249" spans="1:4" ht="15" x14ac:dyDescent="0.25">
      <c r="A249" s="79" t="s">
        <v>38</v>
      </c>
      <c r="B249" s="79" t="s">
        <v>5</v>
      </c>
      <c r="C249" s="79" t="s">
        <v>92</v>
      </c>
      <c r="D249" s="80">
        <v>122724.94</v>
      </c>
    </row>
    <row r="250" spans="1:4" ht="15" x14ac:dyDescent="0.25">
      <c r="A250" s="79" t="s">
        <v>38</v>
      </c>
      <c r="B250" s="79" t="s">
        <v>5</v>
      </c>
      <c r="C250" s="79" t="s">
        <v>95</v>
      </c>
      <c r="D250" s="80">
        <v>25</v>
      </c>
    </row>
    <row r="251" spans="1:4" ht="15" x14ac:dyDescent="0.25">
      <c r="A251" s="79" t="s">
        <v>38</v>
      </c>
      <c r="B251" s="79" t="s">
        <v>5</v>
      </c>
      <c r="C251" s="79" t="s">
        <v>96</v>
      </c>
      <c r="D251" s="80">
        <v>850.01</v>
      </c>
    </row>
    <row r="252" spans="1:4" ht="15" x14ac:dyDescent="0.25">
      <c r="A252" s="79" t="s">
        <v>38</v>
      </c>
      <c r="B252" s="79" t="s">
        <v>5</v>
      </c>
      <c r="C252" s="79" t="s">
        <v>160</v>
      </c>
      <c r="D252" s="80">
        <v>3788.23</v>
      </c>
    </row>
    <row r="253" spans="1:4" ht="15" x14ac:dyDescent="0.25">
      <c r="A253" s="79" t="s">
        <v>38</v>
      </c>
      <c r="B253" s="79" t="s">
        <v>5</v>
      </c>
      <c r="C253" s="79" t="s">
        <v>98</v>
      </c>
      <c r="D253" s="80">
        <v>2225.2199999999998</v>
      </c>
    </row>
    <row r="254" spans="1:4" ht="15" x14ac:dyDescent="0.25">
      <c r="A254" s="79" t="s">
        <v>38</v>
      </c>
      <c r="B254" s="79" t="s">
        <v>5</v>
      </c>
      <c r="C254" s="79" t="s">
        <v>106</v>
      </c>
      <c r="D254" s="80">
        <v>719.45</v>
      </c>
    </row>
    <row r="255" spans="1:4" ht="15" x14ac:dyDescent="0.25">
      <c r="A255" s="79" t="s">
        <v>38</v>
      </c>
      <c r="B255" s="79" t="s">
        <v>5</v>
      </c>
      <c r="C255" s="79" t="s">
        <v>101</v>
      </c>
      <c r="D255" s="80">
        <v>3261.98</v>
      </c>
    </row>
    <row r="256" spans="1:4" ht="15" x14ac:dyDescent="0.25">
      <c r="A256" s="79" t="s">
        <v>38</v>
      </c>
      <c r="B256" s="79" t="s">
        <v>5</v>
      </c>
      <c r="C256" s="79" t="s">
        <v>103</v>
      </c>
      <c r="D256" s="80">
        <v>5238.42</v>
      </c>
    </row>
    <row r="257" spans="1:4" ht="15" x14ac:dyDescent="0.25">
      <c r="A257" s="79" t="s">
        <v>38</v>
      </c>
      <c r="B257" s="79" t="s">
        <v>5</v>
      </c>
      <c r="C257" s="79" t="s">
        <v>109</v>
      </c>
      <c r="D257" s="80">
        <v>441</v>
      </c>
    </row>
    <row r="258" spans="1:4" ht="15" x14ac:dyDescent="0.25">
      <c r="A258" s="79" t="s">
        <v>38</v>
      </c>
      <c r="B258" s="79" t="s">
        <v>5</v>
      </c>
      <c r="C258" s="79" t="s">
        <v>94</v>
      </c>
      <c r="D258" s="80">
        <v>4970</v>
      </c>
    </row>
    <row r="259" spans="1:4" ht="15" x14ac:dyDescent="0.25">
      <c r="A259" s="79" t="s">
        <v>38</v>
      </c>
      <c r="B259" s="79" t="s">
        <v>5</v>
      </c>
      <c r="C259" s="79" t="s">
        <v>100</v>
      </c>
      <c r="D259" s="80">
        <v>1349.25</v>
      </c>
    </row>
    <row r="260" spans="1:4" ht="15" x14ac:dyDescent="0.25">
      <c r="A260" s="79" t="s">
        <v>38</v>
      </c>
      <c r="B260" s="79" t="s">
        <v>5</v>
      </c>
      <c r="C260" s="79" t="s">
        <v>89</v>
      </c>
      <c r="D260" s="80">
        <v>1969464.85</v>
      </c>
    </row>
    <row r="261" spans="1:4" ht="15" x14ac:dyDescent="0.25">
      <c r="A261" s="79" t="s">
        <v>39</v>
      </c>
      <c r="B261" s="79" t="s">
        <v>5</v>
      </c>
      <c r="C261" s="79" t="s">
        <v>13</v>
      </c>
      <c r="D261" s="80">
        <v>268691.5</v>
      </c>
    </row>
    <row r="262" spans="1:4" ht="15" x14ac:dyDescent="0.25">
      <c r="A262" s="79" t="s">
        <v>39</v>
      </c>
      <c r="B262" s="79" t="s">
        <v>5</v>
      </c>
      <c r="C262" s="79" t="s">
        <v>18</v>
      </c>
      <c r="D262" s="80">
        <v>680.91</v>
      </c>
    </row>
    <row r="263" spans="1:4" ht="15" x14ac:dyDescent="0.25">
      <c r="A263" s="79" t="s">
        <v>39</v>
      </c>
      <c r="B263" s="79" t="s">
        <v>5</v>
      </c>
      <c r="C263" s="79" t="s">
        <v>22</v>
      </c>
      <c r="D263" s="80">
        <v>41.13</v>
      </c>
    </row>
    <row r="264" spans="1:4" ht="15" x14ac:dyDescent="0.25">
      <c r="A264" s="79" t="s">
        <v>39</v>
      </c>
      <c r="B264" s="79" t="s">
        <v>5</v>
      </c>
      <c r="C264" s="79" t="s">
        <v>19</v>
      </c>
      <c r="D264" s="80">
        <v>956.78</v>
      </c>
    </row>
    <row r="265" spans="1:4" ht="15" x14ac:dyDescent="0.25">
      <c r="A265" s="79" t="s">
        <v>39</v>
      </c>
      <c r="B265" s="79" t="s">
        <v>5</v>
      </c>
      <c r="C265" s="79" t="s">
        <v>91</v>
      </c>
      <c r="D265" s="80">
        <v>2198.41</v>
      </c>
    </row>
    <row r="266" spans="1:4" ht="15" x14ac:dyDescent="0.25">
      <c r="A266" s="79" t="s">
        <v>39</v>
      </c>
      <c r="B266" s="79" t="s">
        <v>5</v>
      </c>
      <c r="C266" s="79" t="s">
        <v>8</v>
      </c>
      <c r="D266" s="80">
        <v>4757.97</v>
      </c>
    </row>
    <row r="267" spans="1:4" ht="15" x14ac:dyDescent="0.25">
      <c r="A267" s="79" t="s">
        <v>39</v>
      </c>
      <c r="B267" s="79" t="s">
        <v>5</v>
      </c>
      <c r="C267" s="79" t="s">
        <v>159</v>
      </c>
      <c r="D267" s="80">
        <v>58.31</v>
      </c>
    </row>
    <row r="268" spans="1:4" ht="15" x14ac:dyDescent="0.25">
      <c r="A268" s="79" t="s">
        <v>39</v>
      </c>
      <c r="B268" s="79" t="s">
        <v>5</v>
      </c>
      <c r="C268" s="79" t="s">
        <v>168</v>
      </c>
      <c r="D268" s="80">
        <v>1457.44</v>
      </c>
    </row>
    <row r="269" spans="1:4" ht="15" x14ac:dyDescent="0.25">
      <c r="A269" s="79" t="s">
        <v>39</v>
      </c>
      <c r="B269" s="79" t="s">
        <v>5</v>
      </c>
      <c r="C269" s="79" t="s">
        <v>20</v>
      </c>
      <c r="D269" s="80">
        <v>10594.94</v>
      </c>
    </row>
    <row r="270" spans="1:4" ht="15" x14ac:dyDescent="0.25">
      <c r="A270" s="79" t="s">
        <v>39</v>
      </c>
      <c r="B270" s="79" t="s">
        <v>5</v>
      </c>
      <c r="C270" s="79" t="s">
        <v>9</v>
      </c>
      <c r="D270" s="80">
        <v>21117.88</v>
      </c>
    </row>
    <row r="271" spans="1:4" ht="15" x14ac:dyDescent="0.25">
      <c r="A271" s="79" t="s">
        <v>39</v>
      </c>
      <c r="B271" s="79" t="s">
        <v>5</v>
      </c>
      <c r="C271" s="79" t="s">
        <v>6</v>
      </c>
      <c r="D271" s="80">
        <v>52777.68</v>
      </c>
    </row>
    <row r="272" spans="1:4" ht="15" x14ac:dyDescent="0.25">
      <c r="A272" s="79" t="s">
        <v>39</v>
      </c>
      <c r="B272" s="79" t="s">
        <v>5</v>
      </c>
      <c r="C272" s="79" t="s">
        <v>10</v>
      </c>
      <c r="D272" s="80">
        <v>872.14</v>
      </c>
    </row>
    <row r="273" spans="1:4" ht="15" x14ac:dyDescent="0.25">
      <c r="A273" s="79" t="s">
        <v>39</v>
      </c>
      <c r="B273" s="79" t="s">
        <v>5</v>
      </c>
      <c r="C273" s="79" t="s">
        <v>15</v>
      </c>
      <c r="D273" s="80">
        <v>26935.51</v>
      </c>
    </row>
    <row r="274" spans="1:4" ht="15" x14ac:dyDescent="0.25">
      <c r="A274" s="79" t="s">
        <v>39</v>
      </c>
      <c r="B274" s="79" t="s">
        <v>5</v>
      </c>
      <c r="C274" s="79" t="s">
        <v>16</v>
      </c>
      <c r="D274" s="80">
        <v>192.93</v>
      </c>
    </row>
    <row r="275" spans="1:4" ht="15" x14ac:dyDescent="0.25">
      <c r="A275" s="79" t="s">
        <v>39</v>
      </c>
      <c r="B275" s="79" t="s">
        <v>5</v>
      </c>
      <c r="C275" s="79" t="s">
        <v>92</v>
      </c>
      <c r="D275" s="80">
        <v>224192.26</v>
      </c>
    </row>
    <row r="276" spans="1:4" ht="15" x14ac:dyDescent="0.25">
      <c r="A276" s="79" t="s">
        <v>39</v>
      </c>
      <c r="B276" s="79" t="s">
        <v>5</v>
      </c>
      <c r="C276" s="79" t="s">
        <v>98</v>
      </c>
      <c r="D276" s="80">
        <v>83.35</v>
      </c>
    </row>
    <row r="277" spans="1:4" ht="15" x14ac:dyDescent="0.25">
      <c r="A277" s="79" t="s">
        <v>39</v>
      </c>
      <c r="B277" s="79" t="s">
        <v>5</v>
      </c>
      <c r="C277" s="79" t="s">
        <v>104</v>
      </c>
      <c r="D277" s="80">
        <v>87</v>
      </c>
    </row>
    <row r="278" spans="1:4" ht="15" x14ac:dyDescent="0.25">
      <c r="A278" s="79" t="s">
        <v>39</v>
      </c>
      <c r="B278" s="79" t="s">
        <v>5</v>
      </c>
      <c r="C278" s="79" t="s">
        <v>100</v>
      </c>
      <c r="D278" s="80">
        <v>293</v>
      </c>
    </row>
    <row r="279" spans="1:4" ht="15" x14ac:dyDescent="0.25">
      <c r="A279" s="79" t="s">
        <v>39</v>
      </c>
      <c r="B279" s="79" t="s">
        <v>5</v>
      </c>
      <c r="C279" s="79" t="s">
        <v>89</v>
      </c>
      <c r="D279" s="80">
        <v>7137.18</v>
      </c>
    </row>
    <row r="280" spans="1:4" ht="15" x14ac:dyDescent="0.25">
      <c r="A280" s="79" t="s">
        <v>40</v>
      </c>
      <c r="B280" s="79" t="s">
        <v>5</v>
      </c>
      <c r="C280" s="79" t="s">
        <v>13</v>
      </c>
      <c r="D280" s="80">
        <v>2389.92</v>
      </c>
    </row>
    <row r="281" spans="1:4" ht="15" x14ac:dyDescent="0.25">
      <c r="A281" s="79" t="s">
        <v>40</v>
      </c>
      <c r="B281" s="79" t="s">
        <v>5</v>
      </c>
      <c r="C281" s="79" t="s">
        <v>91</v>
      </c>
      <c r="D281" s="80">
        <v>20.69</v>
      </c>
    </row>
    <row r="282" spans="1:4" ht="15" x14ac:dyDescent="0.25">
      <c r="A282" s="79" t="s">
        <v>40</v>
      </c>
      <c r="B282" s="79" t="s">
        <v>5</v>
      </c>
      <c r="C282" s="79" t="s">
        <v>8</v>
      </c>
      <c r="D282" s="80">
        <v>43.04</v>
      </c>
    </row>
    <row r="283" spans="1:4" ht="15" x14ac:dyDescent="0.25">
      <c r="A283" s="79" t="s">
        <v>40</v>
      </c>
      <c r="B283" s="79" t="s">
        <v>5</v>
      </c>
      <c r="C283" s="79" t="s">
        <v>159</v>
      </c>
      <c r="D283" s="80">
        <v>3.74</v>
      </c>
    </row>
    <row r="284" spans="1:4" ht="15" x14ac:dyDescent="0.25">
      <c r="A284" s="79" t="s">
        <v>40</v>
      </c>
      <c r="B284" s="79" t="s">
        <v>5</v>
      </c>
      <c r="C284" s="79" t="s">
        <v>168</v>
      </c>
      <c r="D284" s="80">
        <v>4.67</v>
      </c>
    </row>
    <row r="285" spans="1:4" ht="15" x14ac:dyDescent="0.25">
      <c r="A285" s="79" t="s">
        <v>40</v>
      </c>
      <c r="B285" s="79" t="s">
        <v>5</v>
      </c>
      <c r="C285" s="79" t="s">
        <v>20</v>
      </c>
      <c r="D285" s="80">
        <v>563.75</v>
      </c>
    </row>
    <row r="286" spans="1:4" ht="15" x14ac:dyDescent="0.25">
      <c r="A286" s="79" t="s">
        <v>40</v>
      </c>
      <c r="B286" s="79" t="s">
        <v>5</v>
      </c>
      <c r="C286" s="79" t="s">
        <v>9</v>
      </c>
      <c r="D286" s="80">
        <v>215.09</v>
      </c>
    </row>
    <row r="287" spans="1:4" ht="15" x14ac:dyDescent="0.25">
      <c r="A287" s="79" t="s">
        <v>40</v>
      </c>
      <c r="B287" s="79" t="s">
        <v>5</v>
      </c>
      <c r="C287" s="79" t="s">
        <v>6</v>
      </c>
      <c r="D287" s="80">
        <v>556.16999999999996</v>
      </c>
    </row>
    <row r="288" spans="1:4" ht="15" x14ac:dyDescent="0.25">
      <c r="A288" s="79" t="s">
        <v>40</v>
      </c>
      <c r="B288" s="79" t="s">
        <v>5</v>
      </c>
      <c r="C288" s="79" t="s">
        <v>10</v>
      </c>
      <c r="D288" s="80">
        <v>7.21</v>
      </c>
    </row>
    <row r="289" spans="1:4" ht="15" x14ac:dyDescent="0.25">
      <c r="A289" s="79" t="s">
        <v>40</v>
      </c>
      <c r="B289" s="79" t="s">
        <v>5</v>
      </c>
      <c r="C289" s="79" t="s">
        <v>15</v>
      </c>
      <c r="D289" s="80">
        <v>262.64</v>
      </c>
    </row>
    <row r="290" spans="1:4" ht="15" x14ac:dyDescent="0.25">
      <c r="A290" s="79" t="s">
        <v>40</v>
      </c>
      <c r="B290" s="79" t="s">
        <v>5</v>
      </c>
      <c r="C290" s="79" t="s">
        <v>16</v>
      </c>
      <c r="D290" s="80">
        <v>1.86</v>
      </c>
    </row>
    <row r="291" spans="1:4" ht="15" x14ac:dyDescent="0.25">
      <c r="A291" s="79" t="s">
        <v>40</v>
      </c>
      <c r="B291" s="79" t="s">
        <v>5</v>
      </c>
      <c r="C291" s="79" t="s">
        <v>92</v>
      </c>
      <c r="D291" s="80">
        <v>10882.8</v>
      </c>
    </row>
    <row r="292" spans="1:4" ht="15" x14ac:dyDescent="0.25">
      <c r="A292" s="79" t="s">
        <v>40</v>
      </c>
      <c r="B292" s="79" t="s">
        <v>5</v>
      </c>
      <c r="C292" s="79" t="s">
        <v>100</v>
      </c>
      <c r="D292" s="80">
        <v>3742.75</v>
      </c>
    </row>
    <row r="293" spans="1:4" ht="15" x14ac:dyDescent="0.25">
      <c r="A293" s="79" t="s">
        <v>40</v>
      </c>
      <c r="B293" s="79" t="s">
        <v>5</v>
      </c>
      <c r="C293" s="79" t="s">
        <v>89</v>
      </c>
      <c r="D293" s="80">
        <v>5050</v>
      </c>
    </row>
    <row r="294" spans="1:4" ht="15" x14ac:dyDescent="0.25">
      <c r="A294" s="79" t="s">
        <v>41</v>
      </c>
      <c r="B294" s="79" t="s">
        <v>5</v>
      </c>
      <c r="C294" s="79" t="s">
        <v>13</v>
      </c>
      <c r="D294" s="80">
        <v>218461.77</v>
      </c>
    </row>
    <row r="295" spans="1:4" ht="15" x14ac:dyDescent="0.25">
      <c r="A295" s="79" t="s">
        <v>41</v>
      </c>
      <c r="B295" s="79" t="s">
        <v>5</v>
      </c>
      <c r="C295" s="79" t="s">
        <v>22</v>
      </c>
      <c r="D295" s="80">
        <v>1221.1400000000001</v>
      </c>
    </row>
    <row r="296" spans="1:4" ht="15" x14ac:dyDescent="0.25">
      <c r="A296" s="79" t="s">
        <v>41</v>
      </c>
      <c r="B296" s="79" t="s">
        <v>5</v>
      </c>
      <c r="C296" s="79" t="s">
        <v>19</v>
      </c>
      <c r="D296" s="80">
        <v>633.78</v>
      </c>
    </row>
    <row r="297" spans="1:4" ht="15" x14ac:dyDescent="0.25">
      <c r="A297" s="79" t="s">
        <v>41</v>
      </c>
      <c r="B297" s="79" t="s">
        <v>5</v>
      </c>
      <c r="C297" s="79" t="s">
        <v>91</v>
      </c>
      <c r="D297" s="80">
        <v>1562.28</v>
      </c>
    </row>
    <row r="298" spans="1:4" ht="15" x14ac:dyDescent="0.25">
      <c r="A298" s="79" t="s">
        <v>41</v>
      </c>
      <c r="B298" s="79" t="s">
        <v>5</v>
      </c>
      <c r="C298" s="79" t="s">
        <v>8</v>
      </c>
      <c r="D298" s="80">
        <v>4147.62</v>
      </c>
    </row>
    <row r="299" spans="1:4" ht="15" x14ac:dyDescent="0.25">
      <c r="A299" s="79" t="s">
        <v>41</v>
      </c>
      <c r="B299" s="79" t="s">
        <v>5</v>
      </c>
      <c r="C299" s="79" t="s">
        <v>159</v>
      </c>
      <c r="D299" s="80">
        <v>159.53</v>
      </c>
    </row>
    <row r="300" spans="1:4" ht="15" x14ac:dyDescent="0.25">
      <c r="A300" s="79" t="s">
        <v>41</v>
      </c>
      <c r="B300" s="79" t="s">
        <v>5</v>
      </c>
      <c r="C300" s="79" t="s">
        <v>168</v>
      </c>
      <c r="D300" s="80">
        <v>1236.95</v>
      </c>
    </row>
    <row r="301" spans="1:4" ht="15" x14ac:dyDescent="0.25">
      <c r="A301" s="79" t="s">
        <v>41</v>
      </c>
      <c r="B301" s="79" t="s">
        <v>5</v>
      </c>
      <c r="C301" s="79" t="s">
        <v>20</v>
      </c>
      <c r="D301" s="80">
        <v>2949.92</v>
      </c>
    </row>
    <row r="302" spans="1:4" ht="15" x14ac:dyDescent="0.25">
      <c r="A302" s="79" t="s">
        <v>41</v>
      </c>
      <c r="B302" s="79" t="s">
        <v>5</v>
      </c>
      <c r="C302" s="79" t="s">
        <v>23</v>
      </c>
      <c r="D302" s="80">
        <v>52</v>
      </c>
    </row>
    <row r="303" spans="1:4" ht="15" x14ac:dyDescent="0.25">
      <c r="A303" s="79" t="s">
        <v>41</v>
      </c>
      <c r="B303" s="79" t="s">
        <v>5</v>
      </c>
      <c r="C303" s="79" t="s">
        <v>9</v>
      </c>
      <c r="D303" s="80">
        <v>16894.37</v>
      </c>
    </row>
    <row r="304" spans="1:4" ht="15" x14ac:dyDescent="0.25">
      <c r="A304" s="79" t="s">
        <v>41</v>
      </c>
      <c r="B304" s="79" t="s">
        <v>5</v>
      </c>
      <c r="C304" s="79" t="s">
        <v>6</v>
      </c>
      <c r="D304" s="80">
        <v>42207.75</v>
      </c>
    </row>
    <row r="305" spans="1:4" ht="15" x14ac:dyDescent="0.25">
      <c r="A305" s="79" t="s">
        <v>41</v>
      </c>
      <c r="B305" s="79" t="s">
        <v>5</v>
      </c>
      <c r="C305" s="79" t="s">
        <v>10</v>
      </c>
      <c r="D305" s="80">
        <v>732.61</v>
      </c>
    </row>
    <row r="306" spans="1:4" ht="15" x14ac:dyDescent="0.25">
      <c r="A306" s="79" t="s">
        <v>41</v>
      </c>
      <c r="B306" s="79" t="s">
        <v>5</v>
      </c>
      <c r="C306" s="79" t="s">
        <v>15</v>
      </c>
      <c r="D306" s="80">
        <v>21143.41</v>
      </c>
    </row>
    <row r="307" spans="1:4" ht="15" x14ac:dyDescent="0.25">
      <c r="A307" s="79" t="s">
        <v>41</v>
      </c>
      <c r="B307" s="79" t="s">
        <v>5</v>
      </c>
      <c r="C307" s="79" t="s">
        <v>16</v>
      </c>
      <c r="D307" s="80">
        <v>136.12</v>
      </c>
    </row>
    <row r="308" spans="1:4" ht="15" x14ac:dyDescent="0.25">
      <c r="A308" s="79" t="s">
        <v>41</v>
      </c>
      <c r="B308" s="79" t="s">
        <v>5</v>
      </c>
      <c r="C308" s="79" t="s">
        <v>92</v>
      </c>
      <c r="D308" s="80">
        <v>62706.239999999998</v>
      </c>
    </row>
    <row r="309" spans="1:4" ht="15" x14ac:dyDescent="0.25">
      <c r="A309" s="79" t="s">
        <v>41</v>
      </c>
      <c r="B309" s="79" t="s">
        <v>5</v>
      </c>
      <c r="C309" s="79" t="s">
        <v>89</v>
      </c>
      <c r="D309" s="80">
        <v>5658</v>
      </c>
    </row>
    <row r="310" spans="1:4" ht="15" x14ac:dyDescent="0.25">
      <c r="A310" s="79" t="s">
        <v>42</v>
      </c>
      <c r="B310" s="79" t="s">
        <v>5</v>
      </c>
      <c r="C310" s="79" t="s">
        <v>92</v>
      </c>
      <c r="D310" s="80">
        <v>3987.61</v>
      </c>
    </row>
    <row r="311" spans="1:4" ht="15" x14ac:dyDescent="0.25">
      <c r="A311" s="79" t="s">
        <v>42</v>
      </c>
      <c r="B311" s="79" t="s">
        <v>5</v>
      </c>
      <c r="C311" s="79" t="s">
        <v>114</v>
      </c>
      <c r="D311" s="80">
        <v>4</v>
      </c>
    </row>
    <row r="312" spans="1:4" ht="15" x14ac:dyDescent="0.25">
      <c r="A312" s="79" t="s">
        <v>42</v>
      </c>
      <c r="B312" s="79" t="s">
        <v>5</v>
      </c>
      <c r="C312" s="79" t="s">
        <v>100</v>
      </c>
      <c r="D312" s="80">
        <v>400</v>
      </c>
    </row>
    <row r="313" spans="1:4" ht="15" x14ac:dyDescent="0.25">
      <c r="A313" s="79" t="s">
        <v>42</v>
      </c>
      <c r="B313" s="79" t="s">
        <v>29</v>
      </c>
      <c r="C313" s="79" t="s">
        <v>13</v>
      </c>
      <c r="D313" s="80">
        <v>794.52</v>
      </c>
    </row>
    <row r="314" spans="1:4" ht="15" x14ac:dyDescent="0.25">
      <c r="A314" s="79" t="s">
        <v>42</v>
      </c>
      <c r="B314" s="79" t="s">
        <v>29</v>
      </c>
      <c r="C314" s="79" t="s">
        <v>19</v>
      </c>
      <c r="D314" s="80">
        <v>11.35</v>
      </c>
    </row>
    <row r="315" spans="1:4" ht="15" x14ac:dyDescent="0.25">
      <c r="A315" s="79" t="s">
        <v>42</v>
      </c>
      <c r="B315" s="79" t="s">
        <v>29</v>
      </c>
      <c r="C315" s="79" t="s">
        <v>91</v>
      </c>
      <c r="D315" s="80">
        <v>7.27</v>
      </c>
    </row>
    <row r="316" spans="1:4" ht="15" x14ac:dyDescent="0.25">
      <c r="A316" s="79" t="s">
        <v>42</v>
      </c>
      <c r="B316" s="79" t="s">
        <v>29</v>
      </c>
      <c r="C316" s="79" t="s">
        <v>8</v>
      </c>
      <c r="D316" s="80">
        <v>12.03</v>
      </c>
    </row>
    <row r="317" spans="1:4" ht="15" x14ac:dyDescent="0.25">
      <c r="A317" s="79" t="s">
        <v>42</v>
      </c>
      <c r="B317" s="79" t="s">
        <v>29</v>
      </c>
      <c r="C317" s="79" t="s">
        <v>168</v>
      </c>
      <c r="D317" s="80">
        <v>2.1800000000000002</v>
      </c>
    </row>
    <row r="318" spans="1:4" ht="15" x14ac:dyDescent="0.25">
      <c r="A318" s="79" t="s">
        <v>42</v>
      </c>
      <c r="B318" s="79" t="s">
        <v>29</v>
      </c>
      <c r="C318" s="79" t="s">
        <v>20</v>
      </c>
      <c r="D318" s="80">
        <v>247.74</v>
      </c>
    </row>
    <row r="319" spans="1:4" ht="15" x14ac:dyDescent="0.25">
      <c r="A319" s="79" t="s">
        <v>42</v>
      </c>
      <c r="B319" s="79" t="s">
        <v>29</v>
      </c>
      <c r="C319" s="79" t="s">
        <v>9</v>
      </c>
      <c r="D319" s="80">
        <v>76.680000000000007</v>
      </c>
    </row>
    <row r="320" spans="1:4" ht="15" x14ac:dyDescent="0.25">
      <c r="A320" s="79" t="s">
        <v>42</v>
      </c>
      <c r="B320" s="79" t="s">
        <v>29</v>
      </c>
      <c r="C320" s="79" t="s">
        <v>6</v>
      </c>
      <c r="D320" s="80">
        <v>198.34</v>
      </c>
    </row>
    <row r="321" spans="1:4" ht="15" x14ac:dyDescent="0.25">
      <c r="A321" s="79" t="s">
        <v>42</v>
      </c>
      <c r="B321" s="79" t="s">
        <v>29</v>
      </c>
      <c r="C321" s="79" t="s">
        <v>10</v>
      </c>
      <c r="D321" s="80">
        <v>2.09</v>
      </c>
    </row>
    <row r="322" spans="1:4" ht="15" x14ac:dyDescent="0.25">
      <c r="A322" s="79" t="s">
        <v>42</v>
      </c>
      <c r="B322" s="79" t="s">
        <v>29</v>
      </c>
      <c r="C322" s="79" t="s">
        <v>15</v>
      </c>
      <c r="D322" s="80">
        <v>39.33</v>
      </c>
    </row>
    <row r="323" spans="1:4" ht="15" x14ac:dyDescent="0.25">
      <c r="A323" s="79" t="s">
        <v>42</v>
      </c>
      <c r="B323" s="79" t="s">
        <v>29</v>
      </c>
      <c r="C323" s="79" t="s">
        <v>92</v>
      </c>
      <c r="D323" s="80">
        <v>318.27999999999997</v>
      </c>
    </row>
    <row r="324" spans="1:4" ht="15" x14ac:dyDescent="0.25">
      <c r="A324" s="79" t="s">
        <v>42</v>
      </c>
      <c r="B324" s="79" t="s">
        <v>29</v>
      </c>
      <c r="C324" s="79" t="s">
        <v>124</v>
      </c>
      <c r="D324" s="80">
        <v>440</v>
      </c>
    </row>
    <row r="325" spans="1:4" ht="15" x14ac:dyDescent="0.25">
      <c r="A325" s="79" t="s">
        <v>43</v>
      </c>
      <c r="B325" s="79" t="s">
        <v>5</v>
      </c>
      <c r="C325" s="79" t="s">
        <v>13</v>
      </c>
      <c r="D325" s="80">
        <v>25074.77</v>
      </c>
    </row>
    <row r="326" spans="1:4" ht="15" x14ac:dyDescent="0.25">
      <c r="A326" s="79" t="s">
        <v>43</v>
      </c>
      <c r="B326" s="79" t="s">
        <v>5</v>
      </c>
      <c r="C326" s="79" t="s">
        <v>18</v>
      </c>
      <c r="D326" s="80">
        <v>2036.25</v>
      </c>
    </row>
    <row r="327" spans="1:4" ht="15" x14ac:dyDescent="0.25">
      <c r="A327" s="79" t="s">
        <v>43</v>
      </c>
      <c r="B327" s="79" t="s">
        <v>5</v>
      </c>
      <c r="C327" s="79" t="s">
        <v>19</v>
      </c>
      <c r="D327" s="80">
        <v>65.680000000000007</v>
      </c>
    </row>
    <row r="328" spans="1:4" ht="15" x14ac:dyDescent="0.25">
      <c r="A328" s="79" t="s">
        <v>43</v>
      </c>
      <c r="B328" s="79" t="s">
        <v>5</v>
      </c>
      <c r="C328" s="79" t="s">
        <v>91</v>
      </c>
      <c r="D328" s="80">
        <v>272.8</v>
      </c>
    </row>
    <row r="329" spans="1:4" ht="15" x14ac:dyDescent="0.25">
      <c r="A329" s="79" t="s">
        <v>43</v>
      </c>
      <c r="B329" s="79" t="s">
        <v>5</v>
      </c>
      <c r="C329" s="79" t="s">
        <v>8</v>
      </c>
      <c r="D329" s="80">
        <v>384.87</v>
      </c>
    </row>
    <row r="330" spans="1:4" ht="15" x14ac:dyDescent="0.25">
      <c r="A330" s="79" t="s">
        <v>43</v>
      </c>
      <c r="B330" s="79" t="s">
        <v>5</v>
      </c>
      <c r="C330" s="79" t="s">
        <v>159</v>
      </c>
      <c r="D330" s="80">
        <v>1.73</v>
      </c>
    </row>
    <row r="331" spans="1:4" ht="15" x14ac:dyDescent="0.25">
      <c r="A331" s="79" t="s">
        <v>43</v>
      </c>
      <c r="B331" s="79" t="s">
        <v>5</v>
      </c>
      <c r="C331" s="79" t="s">
        <v>168</v>
      </c>
      <c r="D331" s="80">
        <v>179.96</v>
      </c>
    </row>
    <row r="332" spans="1:4" ht="15" x14ac:dyDescent="0.25">
      <c r="A332" s="79" t="s">
        <v>43</v>
      </c>
      <c r="B332" s="79" t="s">
        <v>5</v>
      </c>
      <c r="C332" s="79" t="s">
        <v>20</v>
      </c>
      <c r="D332" s="80">
        <v>755.41</v>
      </c>
    </row>
    <row r="333" spans="1:4" ht="15" x14ac:dyDescent="0.25">
      <c r="A333" s="79" t="s">
        <v>43</v>
      </c>
      <c r="B333" s="79" t="s">
        <v>5</v>
      </c>
      <c r="C333" s="79" t="s">
        <v>9</v>
      </c>
      <c r="D333" s="80">
        <v>2120.7600000000002</v>
      </c>
    </row>
    <row r="334" spans="1:4" ht="15" x14ac:dyDescent="0.25">
      <c r="A334" s="79" t="s">
        <v>43</v>
      </c>
      <c r="B334" s="79" t="s">
        <v>5</v>
      </c>
      <c r="C334" s="79" t="s">
        <v>6</v>
      </c>
      <c r="D334" s="80">
        <v>4877.57</v>
      </c>
    </row>
    <row r="335" spans="1:4" ht="15" x14ac:dyDescent="0.25">
      <c r="A335" s="79" t="s">
        <v>43</v>
      </c>
      <c r="B335" s="79" t="s">
        <v>5</v>
      </c>
      <c r="C335" s="79" t="s">
        <v>10</v>
      </c>
      <c r="D335" s="80">
        <v>84.52</v>
      </c>
    </row>
    <row r="336" spans="1:4" ht="15" x14ac:dyDescent="0.25">
      <c r="A336" s="79" t="s">
        <v>43</v>
      </c>
      <c r="B336" s="79" t="s">
        <v>5</v>
      </c>
      <c r="C336" s="79" t="s">
        <v>15</v>
      </c>
      <c r="D336" s="80">
        <v>3510.01</v>
      </c>
    </row>
    <row r="337" spans="1:4" ht="15" x14ac:dyDescent="0.25">
      <c r="A337" s="79" t="s">
        <v>43</v>
      </c>
      <c r="B337" s="79" t="s">
        <v>5</v>
      </c>
      <c r="C337" s="79" t="s">
        <v>16</v>
      </c>
      <c r="D337" s="80">
        <v>24.32</v>
      </c>
    </row>
    <row r="338" spans="1:4" ht="15" x14ac:dyDescent="0.25">
      <c r="A338" s="79" t="s">
        <v>43</v>
      </c>
      <c r="B338" s="79" t="s">
        <v>5</v>
      </c>
      <c r="C338" s="79" t="s">
        <v>92</v>
      </c>
      <c r="D338" s="80">
        <v>7372.6</v>
      </c>
    </row>
    <row r="339" spans="1:4" ht="15" x14ac:dyDescent="0.25">
      <c r="A339" s="79" t="s">
        <v>43</v>
      </c>
      <c r="B339" s="79" t="s">
        <v>5</v>
      </c>
      <c r="C339" s="79" t="s">
        <v>161</v>
      </c>
      <c r="D339" s="80">
        <v>4932.6499999999996</v>
      </c>
    </row>
    <row r="340" spans="1:4" ht="15" x14ac:dyDescent="0.25">
      <c r="A340" s="79" t="s">
        <v>43</v>
      </c>
      <c r="B340" s="79" t="s">
        <v>5</v>
      </c>
      <c r="C340" s="79" t="s">
        <v>100</v>
      </c>
      <c r="D340" s="80">
        <v>155.38</v>
      </c>
    </row>
    <row r="341" spans="1:4" ht="15" x14ac:dyDescent="0.25">
      <c r="A341" s="79" t="s">
        <v>43</v>
      </c>
      <c r="B341" s="79" t="s">
        <v>5</v>
      </c>
      <c r="C341" s="79" t="s">
        <v>89</v>
      </c>
      <c r="D341" s="80">
        <v>1256.76</v>
      </c>
    </row>
    <row r="342" spans="1:4" ht="15" x14ac:dyDescent="0.25">
      <c r="A342" s="79" t="s">
        <v>44</v>
      </c>
      <c r="B342" s="79" t="s">
        <v>45</v>
      </c>
      <c r="C342" s="79" t="s">
        <v>13</v>
      </c>
      <c r="D342" s="80">
        <v>184189.63</v>
      </c>
    </row>
    <row r="343" spans="1:4" ht="15" x14ac:dyDescent="0.25">
      <c r="A343" s="79" t="s">
        <v>44</v>
      </c>
      <c r="B343" s="79" t="s">
        <v>45</v>
      </c>
      <c r="C343" s="79" t="s">
        <v>18</v>
      </c>
      <c r="D343" s="80">
        <v>11715.3</v>
      </c>
    </row>
    <row r="344" spans="1:4" ht="15" x14ac:dyDescent="0.25">
      <c r="A344" s="79" t="s">
        <v>44</v>
      </c>
      <c r="B344" s="79" t="s">
        <v>45</v>
      </c>
      <c r="C344" s="79" t="s">
        <v>19</v>
      </c>
      <c r="D344" s="80">
        <v>1223.17</v>
      </c>
    </row>
    <row r="345" spans="1:4" ht="15" x14ac:dyDescent="0.25">
      <c r="A345" s="79" t="s">
        <v>44</v>
      </c>
      <c r="B345" s="79" t="s">
        <v>45</v>
      </c>
      <c r="C345" s="79" t="s">
        <v>91</v>
      </c>
      <c r="D345" s="80">
        <v>2355.29</v>
      </c>
    </row>
    <row r="346" spans="1:4" ht="15" x14ac:dyDescent="0.25">
      <c r="A346" s="79" t="s">
        <v>44</v>
      </c>
      <c r="B346" s="79" t="s">
        <v>45</v>
      </c>
      <c r="C346" s="79" t="s">
        <v>8</v>
      </c>
      <c r="D346" s="80">
        <v>2397.58</v>
      </c>
    </row>
    <row r="347" spans="1:4" ht="15" x14ac:dyDescent="0.25">
      <c r="A347" s="79" t="s">
        <v>44</v>
      </c>
      <c r="B347" s="79" t="s">
        <v>45</v>
      </c>
      <c r="C347" s="79" t="s">
        <v>159</v>
      </c>
      <c r="D347" s="80">
        <v>234.61</v>
      </c>
    </row>
    <row r="348" spans="1:4" ht="15" x14ac:dyDescent="0.25">
      <c r="A348" s="79" t="s">
        <v>44</v>
      </c>
      <c r="B348" s="79" t="s">
        <v>45</v>
      </c>
      <c r="C348" s="79" t="s">
        <v>168</v>
      </c>
      <c r="D348" s="80">
        <v>1746.06</v>
      </c>
    </row>
    <row r="349" spans="1:4" ht="15" x14ac:dyDescent="0.25">
      <c r="A349" s="79" t="s">
        <v>44</v>
      </c>
      <c r="B349" s="79" t="s">
        <v>45</v>
      </c>
      <c r="C349" s="79" t="s">
        <v>20</v>
      </c>
      <c r="D349" s="80">
        <v>272.62</v>
      </c>
    </row>
    <row r="350" spans="1:4" ht="15" x14ac:dyDescent="0.25">
      <c r="A350" s="79" t="s">
        <v>44</v>
      </c>
      <c r="B350" s="79" t="s">
        <v>45</v>
      </c>
      <c r="C350" s="79" t="s">
        <v>9</v>
      </c>
      <c r="D350" s="80">
        <v>15452.19</v>
      </c>
    </row>
    <row r="351" spans="1:4" ht="15" x14ac:dyDescent="0.25">
      <c r="A351" s="79" t="s">
        <v>44</v>
      </c>
      <c r="B351" s="79" t="s">
        <v>45</v>
      </c>
      <c r="C351" s="79" t="s">
        <v>6</v>
      </c>
      <c r="D351" s="80">
        <v>31435.34</v>
      </c>
    </row>
    <row r="352" spans="1:4" ht="15" x14ac:dyDescent="0.25">
      <c r="A352" s="79" t="s">
        <v>44</v>
      </c>
      <c r="B352" s="79" t="s">
        <v>45</v>
      </c>
      <c r="C352" s="79" t="s">
        <v>10</v>
      </c>
      <c r="D352" s="80">
        <v>650.48</v>
      </c>
    </row>
    <row r="353" spans="1:4" ht="15" x14ac:dyDescent="0.25">
      <c r="A353" s="79" t="s">
        <v>44</v>
      </c>
      <c r="B353" s="79" t="s">
        <v>45</v>
      </c>
      <c r="C353" s="79" t="s">
        <v>15</v>
      </c>
      <c r="D353" s="80">
        <v>29458.28</v>
      </c>
    </row>
    <row r="354" spans="1:4" ht="15" x14ac:dyDescent="0.25">
      <c r="A354" s="79" t="s">
        <v>44</v>
      </c>
      <c r="B354" s="79" t="s">
        <v>45</v>
      </c>
      <c r="C354" s="79" t="s">
        <v>16</v>
      </c>
      <c r="D354" s="80">
        <v>173.31</v>
      </c>
    </row>
    <row r="355" spans="1:4" ht="15" x14ac:dyDescent="0.25">
      <c r="A355" s="79" t="s">
        <v>44</v>
      </c>
      <c r="B355" s="79" t="s">
        <v>45</v>
      </c>
      <c r="C355" s="79" t="s">
        <v>24</v>
      </c>
      <c r="D355" s="80">
        <v>211</v>
      </c>
    </row>
    <row r="356" spans="1:4" ht="15" x14ac:dyDescent="0.25">
      <c r="A356" s="79" t="s">
        <v>44</v>
      </c>
      <c r="B356" s="79" t="s">
        <v>45</v>
      </c>
      <c r="C356" s="79" t="s">
        <v>25</v>
      </c>
      <c r="D356" s="80">
        <v>726</v>
      </c>
    </row>
    <row r="357" spans="1:4" ht="15" x14ac:dyDescent="0.25">
      <c r="A357" s="79" t="s">
        <v>44</v>
      </c>
      <c r="B357" s="79" t="s">
        <v>45</v>
      </c>
      <c r="C357" s="79" t="s">
        <v>32</v>
      </c>
      <c r="D357" s="80">
        <v>3498</v>
      </c>
    </row>
    <row r="358" spans="1:4" ht="15" x14ac:dyDescent="0.25">
      <c r="A358" s="79" t="s">
        <v>44</v>
      </c>
      <c r="B358" s="79" t="s">
        <v>45</v>
      </c>
      <c r="C358" s="79" t="s">
        <v>96</v>
      </c>
      <c r="D358" s="80">
        <v>346.97</v>
      </c>
    </row>
    <row r="359" spans="1:4" ht="15" x14ac:dyDescent="0.25">
      <c r="A359" s="79" t="s">
        <v>44</v>
      </c>
      <c r="B359" s="79" t="s">
        <v>45</v>
      </c>
      <c r="C359" s="79" t="s">
        <v>119</v>
      </c>
      <c r="D359" s="80">
        <v>29650.43</v>
      </c>
    </row>
    <row r="360" spans="1:4" ht="15" x14ac:dyDescent="0.25">
      <c r="A360" s="79" t="s">
        <v>44</v>
      </c>
      <c r="B360" s="79" t="s">
        <v>45</v>
      </c>
      <c r="C360" s="79" t="s">
        <v>98</v>
      </c>
      <c r="D360" s="80">
        <v>201.87</v>
      </c>
    </row>
    <row r="361" spans="1:4" ht="15" x14ac:dyDescent="0.25">
      <c r="A361" s="79" t="s">
        <v>44</v>
      </c>
      <c r="B361" s="79" t="s">
        <v>45</v>
      </c>
      <c r="C361" s="79" t="s">
        <v>106</v>
      </c>
      <c r="D361" s="80">
        <v>4855.5</v>
      </c>
    </row>
    <row r="362" spans="1:4" ht="15" x14ac:dyDescent="0.25">
      <c r="A362" s="79" t="s">
        <v>44</v>
      </c>
      <c r="B362" s="79" t="s">
        <v>45</v>
      </c>
      <c r="C362" s="79" t="s">
        <v>101</v>
      </c>
      <c r="D362" s="80">
        <v>549.20000000000005</v>
      </c>
    </row>
    <row r="363" spans="1:4" ht="15" x14ac:dyDescent="0.25">
      <c r="A363" s="79" t="s">
        <v>44</v>
      </c>
      <c r="B363" s="79" t="s">
        <v>45</v>
      </c>
      <c r="C363" s="79" t="s">
        <v>90</v>
      </c>
      <c r="D363" s="80">
        <v>3267.12</v>
      </c>
    </row>
    <row r="364" spans="1:4" ht="15" x14ac:dyDescent="0.25">
      <c r="A364" s="79" t="s">
        <v>44</v>
      </c>
      <c r="B364" s="79" t="s">
        <v>45</v>
      </c>
      <c r="C364" s="79" t="s">
        <v>124</v>
      </c>
      <c r="D364" s="80">
        <v>12020.63</v>
      </c>
    </row>
    <row r="365" spans="1:4" ht="15" x14ac:dyDescent="0.25">
      <c r="A365" s="79" t="s">
        <v>125</v>
      </c>
      <c r="B365" s="79" t="s">
        <v>5</v>
      </c>
      <c r="C365" s="79" t="s">
        <v>106</v>
      </c>
      <c r="D365" s="80">
        <v>1616.93</v>
      </c>
    </row>
    <row r="366" spans="1:4" ht="15" x14ac:dyDescent="0.25">
      <c r="A366" s="79" t="s">
        <v>47</v>
      </c>
      <c r="B366" s="79" t="s">
        <v>5</v>
      </c>
      <c r="C366" s="79" t="s">
        <v>13</v>
      </c>
      <c r="D366" s="80">
        <v>45837.13</v>
      </c>
    </row>
    <row r="367" spans="1:4" ht="15" x14ac:dyDescent="0.25">
      <c r="A367" s="79" t="s">
        <v>47</v>
      </c>
      <c r="B367" s="79" t="s">
        <v>5</v>
      </c>
      <c r="C367" s="79" t="s">
        <v>18</v>
      </c>
      <c r="D367" s="80">
        <v>224.55</v>
      </c>
    </row>
    <row r="368" spans="1:4" ht="15" x14ac:dyDescent="0.25">
      <c r="A368" s="79" t="s">
        <v>47</v>
      </c>
      <c r="B368" s="79" t="s">
        <v>5</v>
      </c>
      <c r="C368" s="79" t="s">
        <v>22</v>
      </c>
      <c r="D368" s="80">
        <v>0.65</v>
      </c>
    </row>
    <row r="369" spans="1:4" ht="15" x14ac:dyDescent="0.25">
      <c r="A369" s="79" t="s">
        <v>47</v>
      </c>
      <c r="B369" s="79" t="s">
        <v>5</v>
      </c>
      <c r="C369" s="79" t="s">
        <v>19</v>
      </c>
      <c r="D369" s="80">
        <v>68.290000000000006</v>
      </c>
    </row>
    <row r="370" spans="1:4" ht="15" x14ac:dyDescent="0.25">
      <c r="A370" s="79" t="s">
        <v>47</v>
      </c>
      <c r="B370" s="79" t="s">
        <v>5</v>
      </c>
      <c r="C370" s="79" t="s">
        <v>91</v>
      </c>
      <c r="D370" s="80">
        <v>384.32</v>
      </c>
    </row>
    <row r="371" spans="1:4" ht="15" x14ac:dyDescent="0.25">
      <c r="A371" s="79" t="s">
        <v>47</v>
      </c>
      <c r="B371" s="79" t="s">
        <v>5</v>
      </c>
      <c r="C371" s="79" t="s">
        <v>8</v>
      </c>
      <c r="D371" s="80">
        <v>821.66</v>
      </c>
    </row>
    <row r="372" spans="1:4" ht="15" x14ac:dyDescent="0.25">
      <c r="A372" s="79" t="s">
        <v>47</v>
      </c>
      <c r="B372" s="79" t="s">
        <v>5</v>
      </c>
      <c r="C372" s="79" t="s">
        <v>159</v>
      </c>
      <c r="D372" s="80">
        <v>39</v>
      </c>
    </row>
    <row r="373" spans="1:4" ht="15" x14ac:dyDescent="0.25">
      <c r="A373" s="79" t="s">
        <v>47</v>
      </c>
      <c r="B373" s="79" t="s">
        <v>5</v>
      </c>
      <c r="C373" s="79" t="s">
        <v>168</v>
      </c>
      <c r="D373" s="80">
        <v>242.3</v>
      </c>
    </row>
    <row r="374" spans="1:4" ht="15" x14ac:dyDescent="0.25">
      <c r="A374" s="79" t="s">
        <v>47</v>
      </c>
      <c r="B374" s="79" t="s">
        <v>5</v>
      </c>
      <c r="C374" s="79" t="s">
        <v>20</v>
      </c>
      <c r="D374" s="80">
        <v>6116.06</v>
      </c>
    </row>
    <row r="375" spans="1:4" ht="15" x14ac:dyDescent="0.25">
      <c r="A375" s="79" t="s">
        <v>47</v>
      </c>
      <c r="B375" s="79" t="s">
        <v>5</v>
      </c>
      <c r="C375" s="79" t="s">
        <v>9</v>
      </c>
      <c r="D375" s="80">
        <v>3829.88</v>
      </c>
    </row>
    <row r="376" spans="1:4" ht="15" x14ac:dyDescent="0.25">
      <c r="A376" s="79" t="s">
        <v>47</v>
      </c>
      <c r="B376" s="79" t="s">
        <v>5</v>
      </c>
      <c r="C376" s="79" t="s">
        <v>6</v>
      </c>
      <c r="D376" s="80">
        <v>9752.42</v>
      </c>
    </row>
    <row r="377" spans="1:4" ht="15" x14ac:dyDescent="0.25">
      <c r="A377" s="79" t="s">
        <v>47</v>
      </c>
      <c r="B377" s="79" t="s">
        <v>5</v>
      </c>
      <c r="C377" s="79" t="s">
        <v>10</v>
      </c>
      <c r="D377" s="80">
        <v>146.43</v>
      </c>
    </row>
    <row r="378" spans="1:4" ht="15" x14ac:dyDescent="0.25">
      <c r="A378" s="79" t="s">
        <v>47</v>
      </c>
      <c r="B378" s="79" t="s">
        <v>5</v>
      </c>
      <c r="C378" s="79" t="s">
        <v>15</v>
      </c>
      <c r="D378" s="80">
        <v>5316</v>
      </c>
    </row>
    <row r="379" spans="1:4" ht="15" x14ac:dyDescent="0.25">
      <c r="A379" s="79" t="s">
        <v>47</v>
      </c>
      <c r="B379" s="79" t="s">
        <v>5</v>
      </c>
      <c r="C379" s="79" t="s">
        <v>16</v>
      </c>
      <c r="D379" s="80">
        <v>21.05</v>
      </c>
    </row>
    <row r="380" spans="1:4" ht="15" x14ac:dyDescent="0.25">
      <c r="A380" s="79" t="s">
        <v>47</v>
      </c>
      <c r="B380" s="79" t="s">
        <v>5</v>
      </c>
      <c r="C380" s="79" t="s">
        <v>92</v>
      </c>
      <c r="D380" s="80">
        <v>82481.490000000005</v>
      </c>
    </row>
    <row r="381" spans="1:4" ht="15" x14ac:dyDescent="0.25">
      <c r="A381" s="79" t="s">
        <v>126</v>
      </c>
      <c r="B381" s="79" t="s">
        <v>5</v>
      </c>
      <c r="C381" s="79" t="s">
        <v>95</v>
      </c>
      <c r="D381" s="80">
        <v>124.37</v>
      </c>
    </row>
    <row r="382" spans="1:4" ht="15" x14ac:dyDescent="0.25">
      <c r="A382" s="79" t="s">
        <v>126</v>
      </c>
      <c r="B382" s="79" t="s">
        <v>5</v>
      </c>
      <c r="C382" s="79" t="s">
        <v>107</v>
      </c>
      <c r="D382" s="80">
        <v>614.71</v>
      </c>
    </row>
    <row r="383" spans="1:4" ht="15" x14ac:dyDescent="0.25">
      <c r="A383" s="79" t="s">
        <v>126</v>
      </c>
      <c r="B383" s="79" t="s">
        <v>5</v>
      </c>
      <c r="C383" s="79" t="s">
        <v>120</v>
      </c>
      <c r="D383" s="80">
        <v>2315.9</v>
      </c>
    </row>
    <row r="384" spans="1:4" ht="15" x14ac:dyDescent="0.25">
      <c r="A384" s="79" t="s">
        <v>126</v>
      </c>
      <c r="B384" s="79" t="s">
        <v>5</v>
      </c>
      <c r="C384" s="79" t="s">
        <v>122</v>
      </c>
      <c r="D384" s="80">
        <v>3864.29</v>
      </c>
    </row>
    <row r="385" spans="1:4" ht="15" x14ac:dyDescent="0.25">
      <c r="A385" s="79" t="s">
        <v>126</v>
      </c>
      <c r="B385" s="79" t="s">
        <v>5</v>
      </c>
      <c r="C385" s="79" t="s">
        <v>90</v>
      </c>
      <c r="D385" s="80">
        <v>4172.63</v>
      </c>
    </row>
    <row r="386" spans="1:4" ht="15" x14ac:dyDescent="0.25">
      <c r="A386" s="79" t="s">
        <v>126</v>
      </c>
      <c r="B386" s="79" t="s">
        <v>29</v>
      </c>
      <c r="C386" s="79" t="s">
        <v>122</v>
      </c>
      <c r="D386" s="80">
        <v>3257.3</v>
      </c>
    </row>
    <row r="387" spans="1:4" ht="15" x14ac:dyDescent="0.25">
      <c r="A387" s="79" t="s">
        <v>128</v>
      </c>
      <c r="B387" s="79" t="s">
        <v>5</v>
      </c>
      <c r="C387" s="79" t="s">
        <v>129</v>
      </c>
      <c r="D387" s="80">
        <v>1500</v>
      </c>
    </row>
    <row r="388" spans="1:4" ht="15" x14ac:dyDescent="0.25">
      <c r="A388" s="79" t="s">
        <v>130</v>
      </c>
      <c r="B388" s="79" t="s">
        <v>5</v>
      </c>
      <c r="C388" s="79" t="s">
        <v>131</v>
      </c>
      <c r="D388" s="80">
        <v>180606.96</v>
      </c>
    </row>
    <row r="389" spans="1:4" ht="15" x14ac:dyDescent="0.25">
      <c r="A389" s="79" t="s">
        <v>130</v>
      </c>
      <c r="B389" s="79" t="s">
        <v>27</v>
      </c>
      <c r="C389" s="79" t="s">
        <v>131</v>
      </c>
      <c r="D389" s="80">
        <v>6978</v>
      </c>
    </row>
    <row r="390" spans="1:4" ht="15" x14ac:dyDescent="0.25">
      <c r="A390" s="79" t="s">
        <v>130</v>
      </c>
      <c r="B390" s="79" t="s">
        <v>29</v>
      </c>
      <c r="C390" s="79" t="s">
        <v>131</v>
      </c>
      <c r="D390" s="80">
        <v>6636</v>
      </c>
    </row>
    <row r="391" spans="1:4" ht="15" x14ac:dyDescent="0.25">
      <c r="A391" s="79" t="s">
        <v>130</v>
      </c>
      <c r="B391" s="79" t="s">
        <v>45</v>
      </c>
      <c r="C391" s="79" t="s">
        <v>131</v>
      </c>
      <c r="D391" s="80">
        <v>7683</v>
      </c>
    </row>
    <row r="392" spans="1:4" ht="15" x14ac:dyDescent="0.25">
      <c r="A392" s="79" t="s">
        <v>130</v>
      </c>
      <c r="B392" s="79" t="s">
        <v>49</v>
      </c>
      <c r="C392" s="79" t="s">
        <v>131</v>
      </c>
      <c r="D392" s="80">
        <v>2541.96</v>
      </c>
    </row>
    <row r="393" spans="1:4" ht="15" x14ac:dyDescent="0.25">
      <c r="A393" s="79" t="s">
        <v>132</v>
      </c>
      <c r="B393" s="79" t="s">
        <v>5</v>
      </c>
      <c r="C393" s="79" t="s">
        <v>161</v>
      </c>
      <c r="D393" s="80">
        <v>45694</v>
      </c>
    </row>
    <row r="394" spans="1:4" ht="15" x14ac:dyDescent="0.25">
      <c r="A394" s="79" t="s">
        <v>132</v>
      </c>
      <c r="B394" s="79" t="s">
        <v>5</v>
      </c>
      <c r="C394" s="79" t="s">
        <v>90</v>
      </c>
      <c r="D394" s="80">
        <v>1388.62</v>
      </c>
    </row>
    <row r="395" spans="1:4" ht="15" x14ac:dyDescent="0.25">
      <c r="A395" s="79" t="s">
        <v>132</v>
      </c>
      <c r="B395" s="79" t="s">
        <v>5</v>
      </c>
      <c r="C395" s="79" t="s">
        <v>127</v>
      </c>
      <c r="D395" s="80">
        <v>10446.129999999999</v>
      </c>
    </row>
    <row r="396" spans="1:4" ht="15" x14ac:dyDescent="0.25">
      <c r="A396" s="79" t="s">
        <v>132</v>
      </c>
      <c r="B396" s="79" t="s">
        <v>5</v>
      </c>
      <c r="C396" s="79" t="s">
        <v>100</v>
      </c>
      <c r="D396" s="80">
        <v>190</v>
      </c>
    </row>
    <row r="397" spans="1:4" ht="15" x14ac:dyDescent="0.25">
      <c r="A397" s="79" t="s">
        <v>132</v>
      </c>
      <c r="B397" s="79" t="s">
        <v>5</v>
      </c>
      <c r="C397" s="79" t="s">
        <v>89</v>
      </c>
      <c r="D397" s="80">
        <v>6729.64</v>
      </c>
    </row>
    <row r="398" spans="1:4" ht="15" x14ac:dyDescent="0.25">
      <c r="A398" s="79" t="s">
        <v>132</v>
      </c>
      <c r="B398" s="79" t="s">
        <v>49</v>
      </c>
      <c r="C398" s="79" t="s">
        <v>89</v>
      </c>
      <c r="D398" s="80">
        <v>1688.48</v>
      </c>
    </row>
    <row r="399" spans="1:4" ht="15" x14ac:dyDescent="0.25">
      <c r="A399" s="79" t="s">
        <v>50</v>
      </c>
      <c r="B399" s="79" t="s">
        <v>5</v>
      </c>
      <c r="C399" s="79" t="s">
        <v>98</v>
      </c>
      <c r="D399" s="80">
        <v>536.94000000000005</v>
      </c>
    </row>
    <row r="400" spans="1:4" ht="15" x14ac:dyDescent="0.25">
      <c r="A400" s="79" t="s">
        <v>50</v>
      </c>
      <c r="B400" s="79" t="s">
        <v>27</v>
      </c>
      <c r="C400" s="79" t="s">
        <v>13</v>
      </c>
      <c r="D400" s="80">
        <v>175449.78</v>
      </c>
    </row>
    <row r="401" spans="1:4" ht="15" x14ac:dyDescent="0.25">
      <c r="A401" s="79" t="s">
        <v>50</v>
      </c>
      <c r="B401" s="79" t="s">
        <v>27</v>
      </c>
      <c r="C401" s="79" t="s">
        <v>18</v>
      </c>
      <c r="D401" s="80">
        <v>14429.98</v>
      </c>
    </row>
    <row r="402" spans="1:4" ht="15" x14ac:dyDescent="0.25">
      <c r="A402" s="79" t="s">
        <v>50</v>
      </c>
      <c r="B402" s="79" t="s">
        <v>27</v>
      </c>
      <c r="C402" s="79" t="s">
        <v>19</v>
      </c>
      <c r="D402" s="80">
        <v>1129.55</v>
      </c>
    </row>
    <row r="403" spans="1:4" ht="15" x14ac:dyDescent="0.25">
      <c r="A403" s="79" t="s">
        <v>50</v>
      </c>
      <c r="B403" s="79" t="s">
        <v>27</v>
      </c>
      <c r="C403" s="79" t="s">
        <v>91</v>
      </c>
      <c r="D403" s="80">
        <v>1.6</v>
      </c>
    </row>
    <row r="404" spans="1:4" ht="15" x14ac:dyDescent="0.25">
      <c r="A404" s="79" t="s">
        <v>50</v>
      </c>
      <c r="B404" s="79" t="s">
        <v>27</v>
      </c>
      <c r="C404" s="79" t="s">
        <v>8</v>
      </c>
      <c r="D404" s="80">
        <v>3129.25</v>
      </c>
    </row>
    <row r="405" spans="1:4" ht="15" x14ac:dyDescent="0.25">
      <c r="A405" s="79" t="s">
        <v>50</v>
      </c>
      <c r="B405" s="79" t="s">
        <v>27</v>
      </c>
      <c r="C405" s="79" t="s">
        <v>159</v>
      </c>
      <c r="D405" s="80">
        <v>549.20000000000005</v>
      </c>
    </row>
    <row r="406" spans="1:4" ht="15" x14ac:dyDescent="0.25">
      <c r="A406" s="79" t="s">
        <v>50</v>
      </c>
      <c r="B406" s="79" t="s">
        <v>27</v>
      </c>
      <c r="C406" s="79" t="s">
        <v>168</v>
      </c>
      <c r="D406" s="80">
        <v>1890.44</v>
      </c>
    </row>
    <row r="407" spans="1:4" ht="15" x14ac:dyDescent="0.25">
      <c r="A407" s="79" t="s">
        <v>50</v>
      </c>
      <c r="B407" s="79" t="s">
        <v>27</v>
      </c>
      <c r="C407" s="79" t="s">
        <v>20</v>
      </c>
      <c r="D407" s="80">
        <v>3322.96</v>
      </c>
    </row>
    <row r="408" spans="1:4" ht="15" x14ac:dyDescent="0.25">
      <c r="A408" s="79" t="s">
        <v>50</v>
      </c>
      <c r="B408" s="79" t="s">
        <v>27</v>
      </c>
      <c r="C408" s="79" t="s">
        <v>23</v>
      </c>
      <c r="D408" s="80">
        <v>4785.76</v>
      </c>
    </row>
    <row r="409" spans="1:4" ht="15" x14ac:dyDescent="0.25">
      <c r="A409" s="79" t="s">
        <v>50</v>
      </c>
      <c r="B409" s="79" t="s">
        <v>27</v>
      </c>
      <c r="C409" s="79" t="s">
        <v>9</v>
      </c>
      <c r="D409" s="80">
        <v>14667.9</v>
      </c>
    </row>
    <row r="410" spans="1:4" ht="15" x14ac:dyDescent="0.25">
      <c r="A410" s="79" t="s">
        <v>50</v>
      </c>
      <c r="B410" s="79" t="s">
        <v>27</v>
      </c>
      <c r="C410" s="79" t="s">
        <v>46</v>
      </c>
      <c r="D410" s="80">
        <v>2560</v>
      </c>
    </row>
    <row r="411" spans="1:4" ht="15" x14ac:dyDescent="0.25">
      <c r="A411" s="79" t="s">
        <v>50</v>
      </c>
      <c r="B411" s="79" t="s">
        <v>27</v>
      </c>
      <c r="C411" s="79" t="s">
        <v>6</v>
      </c>
      <c r="D411" s="80">
        <v>34058.92</v>
      </c>
    </row>
    <row r="412" spans="1:4" ht="15" x14ac:dyDescent="0.25">
      <c r="A412" s="79" t="s">
        <v>50</v>
      </c>
      <c r="B412" s="79" t="s">
        <v>27</v>
      </c>
      <c r="C412" s="79" t="s">
        <v>10</v>
      </c>
      <c r="D412" s="80">
        <v>587.03</v>
      </c>
    </row>
    <row r="413" spans="1:4" ht="15" x14ac:dyDescent="0.25">
      <c r="A413" s="79" t="s">
        <v>50</v>
      </c>
      <c r="B413" s="79" t="s">
        <v>27</v>
      </c>
      <c r="C413" s="79" t="s">
        <v>15</v>
      </c>
      <c r="D413" s="80">
        <v>26603.71</v>
      </c>
    </row>
    <row r="414" spans="1:4" ht="15" x14ac:dyDescent="0.25">
      <c r="A414" s="79" t="s">
        <v>50</v>
      </c>
      <c r="B414" s="79" t="s">
        <v>27</v>
      </c>
      <c r="C414" s="79" t="s">
        <v>16</v>
      </c>
      <c r="D414" s="80">
        <v>210.65</v>
      </c>
    </row>
    <row r="415" spans="1:4" ht="15" x14ac:dyDescent="0.25">
      <c r="A415" s="79" t="s">
        <v>50</v>
      </c>
      <c r="B415" s="79" t="s">
        <v>27</v>
      </c>
      <c r="C415" s="79" t="s">
        <v>24</v>
      </c>
      <c r="D415" s="80">
        <v>154</v>
      </c>
    </row>
    <row r="416" spans="1:4" ht="15" x14ac:dyDescent="0.25">
      <c r="A416" s="79" t="s">
        <v>50</v>
      </c>
      <c r="B416" s="79" t="s">
        <v>27</v>
      </c>
      <c r="C416" s="79" t="s">
        <v>25</v>
      </c>
      <c r="D416" s="80">
        <v>528</v>
      </c>
    </row>
    <row r="417" spans="1:4" ht="15" x14ac:dyDescent="0.25">
      <c r="A417" s="79" t="s">
        <v>50</v>
      </c>
      <c r="B417" s="79" t="s">
        <v>27</v>
      </c>
      <c r="C417" s="79" t="s">
        <v>32</v>
      </c>
      <c r="D417" s="80">
        <v>2544</v>
      </c>
    </row>
    <row r="418" spans="1:4" ht="15" x14ac:dyDescent="0.25">
      <c r="A418" s="79" t="s">
        <v>50</v>
      </c>
      <c r="B418" s="79" t="s">
        <v>27</v>
      </c>
      <c r="C418" s="79" t="s">
        <v>101</v>
      </c>
      <c r="D418" s="80">
        <v>167.47</v>
      </c>
    </row>
    <row r="419" spans="1:4" ht="15" x14ac:dyDescent="0.25">
      <c r="A419" s="79" t="s">
        <v>50</v>
      </c>
      <c r="B419" s="79" t="s">
        <v>27</v>
      </c>
      <c r="C419" s="79" t="s">
        <v>133</v>
      </c>
      <c r="D419" s="80">
        <v>11202.36</v>
      </c>
    </row>
    <row r="420" spans="1:4" ht="15" x14ac:dyDescent="0.25">
      <c r="A420" s="79" t="s">
        <v>50</v>
      </c>
      <c r="B420" s="79" t="s">
        <v>27</v>
      </c>
      <c r="C420" s="79" t="s">
        <v>90</v>
      </c>
      <c r="D420" s="80">
        <v>3239.88</v>
      </c>
    </row>
    <row r="421" spans="1:4" ht="15" x14ac:dyDescent="0.25">
      <c r="A421" s="79" t="s">
        <v>134</v>
      </c>
      <c r="B421" s="79" t="s">
        <v>5</v>
      </c>
      <c r="C421" s="79" t="s">
        <v>97</v>
      </c>
      <c r="D421" s="80">
        <v>-1261.7</v>
      </c>
    </row>
    <row r="422" spans="1:4" ht="15" x14ac:dyDescent="0.25">
      <c r="A422" s="79" t="s">
        <v>51</v>
      </c>
      <c r="B422" s="79" t="s">
        <v>5</v>
      </c>
      <c r="C422" s="79" t="s">
        <v>135</v>
      </c>
      <c r="D422" s="80">
        <v>188033.23</v>
      </c>
    </row>
    <row r="423" spans="1:4" ht="15" x14ac:dyDescent="0.25">
      <c r="A423" s="79" t="s">
        <v>51</v>
      </c>
      <c r="B423" s="79" t="s">
        <v>5</v>
      </c>
      <c r="C423" s="79" t="s">
        <v>97</v>
      </c>
      <c r="D423" s="80">
        <v>70448.36</v>
      </c>
    </row>
    <row r="424" spans="1:4" ht="15" x14ac:dyDescent="0.25">
      <c r="A424" s="79" t="s">
        <v>51</v>
      </c>
      <c r="B424" s="79" t="s">
        <v>5</v>
      </c>
      <c r="C424" s="79" t="s">
        <v>136</v>
      </c>
      <c r="D424" s="80">
        <v>4784.91</v>
      </c>
    </row>
    <row r="425" spans="1:4" ht="15" x14ac:dyDescent="0.25">
      <c r="A425" s="79" t="s">
        <v>51</v>
      </c>
      <c r="B425" s="79" t="s">
        <v>5</v>
      </c>
      <c r="C425" s="79" t="s">
        <v>98</v>
      </c>
      <c r="D425" s="80">
        <v>1107.6500000000001</v>
      </c>
    </row>
    <row r="426" spans="1:4" ht="15" x14ac:dyDescent="0.25">
      <c r="A426" s="79" t="s">
        <v>51</v>
      </c>
      <c r="B426" s="79" t="s">
        <v>5</v>
      </c>
      <c r="C426" s="79" t="s">
        <v>148</v>
      </c>
      <c r="D426" s="80">
        <v>0</v>
      </c>
    </row>
    <row r="427" spans="1:4" ht="15" x14ac:dyDescent="0.25">
      <c r="A427" s="79" t="s">
        <v>51</v>
      </c>
      <c r="B427" s="79" t="s">
        <v>5</v>
      </c>
      <c r="C427" s="79" t="s">
        <v>115</v>
      </c>
      <c r="D427" s="80">
        <v>305</v>
      </c>
    </row>
    <row r="428" spans="1:4" ht="15" x14ac:dyDescent="0.25">
      <c r="A428" s="79" t="s">
        <v>51</v>
      </c>
      <c r="B428" s="79" t="s">
        <v>5</v>
      </c>
      <c r="C428" s="79" t="s">
        <v>137</v>
      </c>
      <c r="D428" s="80">
        <v>197.75</v>
      </c>
    </row>
    <row r="429" spans="1:4" ht="15" x14ac:dyDescent="0.25">
      <c r="A429" s="79" t="s">
        <v>51</v>
      </c>
      <c r="B429" s="79" t="s">
        <v>5</v>
      </c>
      <c r="C429" s="79" t="s">
        <v>100</v>
      </c>
      <c r="D429" s="80">
        <v>19572</v>
      </c>
    </row>
    <row r="430" spans="1:4" ht="15" x14ac:dyDescent="0.25">
      <c r="A430" s="79" t="s">
        <v>51</v>
      </c>
      <c r="B430" s="79" t="s">
        <v>5</v>
      </c>
      <c r="C430" s="79" t="s">
        <v>89</v>
      </c>
      <c r="D430" s="80">
        <v>40</v>
      </c>
    </row>
    <row r="431" spans="1:4" ht="15" x14ac:dyDescent="0.25">
      <c r="A431" s="79" t="s">
        <v>51</v>
      </c>
      <c r="B431" s="79" t="s">
        <v>27</v>
      </c>
      <c r="C431" s="79" t="s">
        <v>135</v>
      </c>
      <c r="D431" s="80">
        <v>7901.32</v>
      </c>
    </row>
    <row r="432" spans="1:4" ht="15" x14ac:dyDescent="0.25">
      <c r="A432" s="79" t="s">
        <v>51</v>
      </c>
      <c r="B432" s="79" t="s">
        <v>27</v>
      </c>
      <c r="C432" s="79" t="s">
        <v>97</v>
      </c>
      <c r="D432" s="80">
        <v>3235.42</v>
      </c>
    </row>
    <row r="433" spans="1:4" ht="15" x14ac:dyDescent="0.25">
      <c r="A433" s="79" t="s">
        <v>51</v>
      </c>
      <c r="B433" s="79" t="s">
        <v>27</v>
      </c>
      <c r="C433" s="79" t="s">
        <v>115</v>
      </c>
      <c r="D433" s="80">
        <v>4317.91</v>
      </c>
    </row>
    <row r="434" spans="1:4" ht="15" x14ac:dyDescent="0.25">
      <c r="A434" s="79" t="s">
        <v>51</v>
      </c>
      <c r="B434" s="79" t="s">
        <v>45</v>
      </c>
      <c r="C434" s="79" t="s">
        <v>135</v>
      </c>
      <c r="D434" s="80">
        <v>7826.76</v>
      </c>
    </row>
    <row r="435" spans="1:4" ht="15" x14ac:dyDescent="0.25">
      <c r="A435" s="79" t="s">
        <v>51</v>
      </c>
      <c r="B435" s="79" t="s">
        <v>45</v>
      </c>
      <c r="C435" s="79" t="s">
        <v>97</v>
      </c>
      <c r="D435" s="80">
        <v>1448.23</v>
      </c>
    </row>
    <row r="436" spans="1:4" ht="15" x14ac:dyDescent="0.25">
      <c r="A436" s="79" t="s">
        <v>51</v>
      </c>
      <c r="B436" s="79" t="s">
        <v>49</v>
      </c>
      <c r="C436" s="79" t="s">
        <v>13</v>
      </c>
      <c r="D436" s="80">
        <v>43841.36</v>
      </c>
    </row>
    <row r="437" spans="1:4" ht="15" x14ac:dyDescent="0.25">
      <c r="A437" s="79" t="s">
        <v>51</v>
      </c>
      <c r="B437" s="79" t="s">
        <v>49</v>
      </c>
      <c r="C437" s="79" t="s">
        <v>18</v>
      </c>
      <c r="D437" s="80">
        <v>29330.95</v>
      </c>
    </row>
    <row r="438" spans="1:4" ht="15" x14ac:dyDescent="0.25">
      <c r="A438" s="79" t="s">
        <v>51</v>
      </c>
      <c r="B438" s="79" t="s">
        <v>49</v>
      </c>
      <c r="C438" s="79" t="s">
        <v>19</v>
      </c>
      <c r="D438" s="80">
        <v>5.68</v>
      </c>
    </row>
    <row r="439" spans="1:4" ht="15" x14ac:dyDescent="0.25">
      <c r="A439" s="79" t="s">
        <v>51</v>
      </c>
      <c r="B439" s="79" t="s">
        <v>49</v>
      </c>
      <c r="C439" s="79" t="s">
        <v>8</v>
      </c>
      <c r="D439" s="80">
        <v>882.92</v>
      </c>
    </row>
    <row r="440" spans="1:4" ht="15" x14ac:dyDescent="0.25">
      <c r="A440" s="79" t="s">
        <v>51</v>
      </c>
      <c r="B440" s="79" t="s">
        <v>49</v>
      </c>
      <c r="C440" s="79" t="s">
        <v>168</v>
      </c>
      <c r="D440" s="80">
        <v>382.66</v>
      </c>
    </row>
    <row r="441" spans="1:4" ht="15" x14ac:dyDescent="0.25">
      <c r="A441" s="79" t="s">
        <v>51</v>
      </c>
      <c r="B441" s="79" t="s">
        <v>49</v>
      </c>
      <c r="C441" s="79" t="s">
        <v>20</v>
      </c>
      <c r="D441" s="80">
        <v>28.61</v>
      </c>
    </row>
    <row r="442" spans="1:4" ht="15" x14ac:dyDescent="0.25">
      <c r="A442" s="79" t="s">
        <v>51</v>
      </c>
      <c r="B442" s="79" t="s">
        <v>49</v>
      </c>
      <c r="C442" s="79" t="s">
        <v>9</v>
      </c>
      <c r="D442" s="80">
        <v>5651.79</v>
      </c>
    </row>
    <row r="443" spans="1:4" ht="15" x14ac:dyDescent="0.25">
      <c r="A443" s="79" t="s">
        <v>51</v>
      </c>
      <c r="B443" s="79" t="s">
        <v>49</v>
      </c>
      <c r="C443" s="79" t="s">
        <v>6</v>
      </c>
      <c r="D443" s="80">
        <v>26974.55</v>
      </c>
    </row>
    <row r="444" spans="1:4" ht="15" x14ac:dyDescent="0.25">
      <c r="A444" s="79" t="s">
        <v>51</v>
      </c>
      <c r="B444" s="79" t="s">
        <v>49</v>
      </c>
      <c r="C444" s="79" t="s">
        <v>10</v>
      </c>
      <c r="D444" s="80">
        <v>154.30000000000001</v>
      </c>
    </row>
    <row r="445" spans="1:4" ht="15" x14ac:dyDescent="0.25">
      <c r="A445" s="79" t="s">
        <v>51</v>
      </c>
      <c r="B445" s="79" t="s">
        <v>49</v>
      </c>
      <c r="C445" s="79" t="s">
        <v>15</v>
      </c>
      <c r="D445" s="80">
        <v>4955.28</v>
      </c>
    </row>
    <row r="446" spans="1:4" ht="15" x14ac:dyDescent="0.25">
      <c r="A446" s="79" t="s">
        <v>51</v>
      </c>
      <c r="B446" s="79" t="s">
        <v>49</v>
      </c>
      <c r="C446" s="79" t="s">
        <v>16</v>
      </c>
      <c r="D446" s="80">
        <v>40.25</v>
      </c>
    </row>
    <row r="447" spans="1:4" ht="15" x14ac:dyDescent="0.25">
      <c r="A447" s="79" t="s">
        <v>51</v>
      </c>
      <c r="B447" s="79" t="s">
        <v>49</v>
      </c>
      <c r="C447" s="79" t="s">
        <v>24</v>
      </c>
      <c r="D447" s="80">
        <v>32</v>
      </c>
    </row>
    <row r="448" spans="1:4" ht="15" x14ac:dyDescent="0.25">
      <c r="A448" s="79" t="s">
        <v>51</v>
      </c>
      <c r="B448" s="79" t="s">
        <v>49</v>
      </c>
      <c r="C448" s="79" t="s">
        <v>25</v>
      </c>
      <c r="D448" s="80">
        <v>110</v>
      </c>
    </row>
    <row r="449" spans="1:4" ht="15" x14ac:dyDescent="0.25">
      <c r="A449" s="79" t="s">
        <v>51</v>
      </c>
      <c r="B449" s="79" t="s">
        <v>49</v>
      </c>
      <c r="C449" s="79" t="s">
        <v>32</v>
      </c>
      <c r="D449" s="80">
        <v>530</v>
      </c>
    </row>
    <row r="450" spans="1:4" ht="15" x14ac:dyDescent="0.25">
      <c r="A450" s="79" t="s">
        <v>51</v>
      </c>
      <c r="B450" s="79" t="s">
        <v>49</v>
      </c>
      <c r="C450" s="79" t="s">
        <v>92</v>
      </c>
      <c r="D450" s="80">
        <v>48.66</v>
      </c>
    </row>
    <row r="451" spans="1:4" ht="15" x14ac:dyDescent="0.25">
      <c r="A451" s="79" t="s">
        <v>51</v>
      </c>
      <c r="B451" s="79" t="s">
        <v>49</v>
      </c>
      <c r="C451" s="79" t="s">
        <v>135</v>
      </c>
      <c r="D451" s="80">
        <v>1515.45</v>
      </c>
    </row>
    <row r="452" spans="1:4" ht="15" x14ac:dyDescent="0.25">
      <c r="A452" s="79" t="s">
        <v>51</v>
      </c>
      <c r="B452" s="79" t="s">
        <v>49</v>
      </c>
      <c r="C452" s="79" t="s">
        <v>97</v>
      </c>
      <c r="D452" s="80">
        <v>25137.91</v>
      </c>
    </row>
    <row r="453" spans="1:4" ht="15" x14ac:dyDescent="0.25">
      <c r="A453" s="79" t="s">
        <v>51</v>
      </c>
      <c r="B453" s="79" t="s">
        <v>49</v>
      </c>
      <c r="C453" s="79" t="s">
        <v>98</v>
      </c>
      <c r="D453" s="80">
        <v>1274.8599999999999</v>
      </c>
    </row>
    <row r="454" spans="1:4" ht="15" x14ac:dyDescent="0.25">
      <c r="A454" s="79" t="s">
        <v>51</v>
      </c>
      <c r="B454" s="79" t="s">
        <v>49</v>
      </c>
      <c r="C454" s="79" t="s">
        <v>148</v>
      </c>
      <c r="D454" s="80">
        <v>0</v>
      </c>
    </row>
    <row r="455" spans="1:4" ht="15" x14ac:dyDescent="0.25">
      <c r="A455" s="79" t="s">
        <v>51</v>
      </c>
      <c r="B455" s="79" t="s">
        <v>49</v>
      </c>
      <c r="C455" s="79" t="s">
        <v>133</v>
      </c>
      <c r="D455" s="80">
        <v>506.16</v>
      </c>
    </row>
    <row r="456" spans="1:4" ht="15" x14ac:dyDescent="0.25">
      <c r="A456" s="79" t="s">
        <v>51</v>
      </c>
      <c r="B456" s="79" t="s">
        <v>49</v>
      </c>
      <c r="C456" s="79" t="s">
        <v>103</v>
      </c>
      <c r="D456" s="80">
        <v>0</v>
      </c>
    </row>
    <row r="457" spans="1:4" ht="15" x14ac:dyDescent="0.25">
      <c r="A457" s="79" t="s">
        <v>51</v>
      </c>
      <c r="B457" s="79" t="s">
        <v>49</v>
      </c>
      <c r="C457" s="79" t="s">
        <v>94</v>
      </c>
      <c r="D457" s="80">
        <v>430</v>
      </c>
    </row>
    <row r="458" spans="1:4" ht="15" x14ac:dyDescent="0.25">
      <c r="A458" s="79" t="s">
        <v>51</v>
      </c>
      <c r="B458" s="79" t="s">
        <v>49</v>
      </c>
      <c r="C458" s="79" t="s">
        <v>100</v>
      </c>
      <c r="D458" s="80">
        <v>11222.95</v>
      </c>
    </row>
    <row r="459" spans="1:4" ht="15" x14ac:dyDescent="0.25">
      <c r="A459" s="79" t="s">
        <v>51</v>
      </c>
      <c r="B459" s="79" t="s">
        <v>49</v>
      </c>
      <c r="C459" s="79" t="s">
        <v>89</v>
      </c>
      <c r="D459" s="80">
        <v>2050.9</v>
      </c>
    </row>
  </sheetData>
  <printOptions horizontalCentered="1"/>
  <pageMargins left="0.5" right="0.5" top="0.5" bottom="0.5" header="0.5" footer="0.5"/>
  <pageSetup scale="6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59"/>
  <sheetViews>
    <sheetView workbookViewId="0">
      <selection activeCell="D4" sqref="D4"/>
    </sheetView>
  </sheetViews>
  <sheetFormatPr defaultRowHeight="12.75" x14ac:dyDescent="0.2"/>
  <cols>
    <col min="1" max="1" width="8.42578125" bestFit="1" customWidth="1"/>
    <col min="2" max="2" width="11" bestFit="1" customWidth="1"/>
    <col min="3" max="3" width="5" bestFit="1" customWidth="1"/>
    <col min="4" max="4" width="14" bestFit="1" customWidth="1"/>
    <col min="6" max="6" width="14" bestFit="1" customWidth="1"/>
    <col min="7" max="9" width="9.140625" style="5"/>
    <col min="10" max="10" width="14" style="17" bestFit="1" customWidth="1"/>
    <col min="11" max="11" width="7" bestFit="1" customWidth="1"/>
    <col min="13" max="14" width="14" bestFit="1" customWidth="1"/>
    <col min="15" max="15" width="12.28515625" bestFit="1" customWidth="1"/>
    <col min="16" max="16" width="14" bestFit="1" customWidth="1"/>
    <col min="17" max="18" width="12.28515625" bestFit="1" customWidth="1"/>
    <col min="19" max="19" width="23.42578125" bestFit="1" customWidth="1"/>
    <col min="27" max="27" width="13.85546875" bestFit="1" customWidth="1"/>
    <col min="32" max="32" width="13.85546875" bestFit="1" customWidth="1"/>
    <col min="37" max="37" width="12.7109375" bestFit="1" customWidth="1"/>
  </cols>
  <sheetData>
    <row r="1" spans="1:37" x14ac:dyDescent="0.2">
      <c r="A1" t="s">
        <v>152</v>
      </c>
      <c r="D1" s="54"/>
      <c r="F1" t="s">
        <v>177</v>
      </c>
    </row>
    <row r="2" spans="1:37" x14ac:dyDescent="0.2">
      <c r="D2" s="3">
        <f>SUM(D4:D444)</f>
        <v>10583590.139999993</v>
      </c>
      <c r="M2" t="s">
        <v>151</v>
      </c>
    </row>
    <row r="3" spans="1:37" ht="15" x14ac:dyDescent="0.25">
      <c r="A3" s="81" t="s">
        <v>0</v>
      </c>
      <c r="B3" s="81" t="s">
        <v>1</v>
      </c>
      <c r="C3" s="81" t="s">
        <v>2</v>
      </c>
      <c r="D3" s="81" t="s">
        <v>178</v>
      </c>
      <c r="F3" s="54">
        <f>SUM(F5:F53)</f>
        <v>4449025.9299999988</v>
      </c>
      <c r="H3" s="21" t="s">
        <v>56</v>
      </c>
      <c r="J3" s="54">
        <f>SUM(J5:J53)</f>
        <v>1638779.89</v>
      </c>
      <c r="K3" s="55">
        <f>J3/F3</f>
        <v>0.368345771812573</v>
      </c>
      <c r="N3" s="33" t="s">
        <v>178</v>
      </c>
      <c r="O3" s="32" t="s">
        <v>52</v>
      </c>
      <c r="P3" s="32" t="s">
        <v>53</v>
      </c>
      <c r="Q3" s="32" t="s">
        <v>64</v>
      </c>
      <c r="R3" s="32" t="s">
        <v>63</v>
      </c>
      <c r="X3" t="s">
        <v>192</v>
      </c>
      <c r="AA3" s="3">
        <f>SUM(AA5:AA186)</f>
        <v>3534514.3200000003</v>
      </c>
      <c r="AC3" t="s">
        <v>215</v>
      </c>
      <c r="AH3" t="s">
        <v>214</v>
      </c>
    </row>
    <row r="4" spans="1:37" ht="15" x14ac:dyDescent="0.25">
      <c r="A4" s="82" t="s">
        <v>141</v>
      </c>
      <c r="B4" s="82" t="s">
        <v>193</v>
      </c>
      <c r="C4" s="82" t="s">
        <v>89</v>
      </c>
      <c r="D4" s="83">
        <v>32400</v>
      </c>
      <c r="F4" s="22" t="s">
        <v>52</v>
      </c>
      <c r="G4" s="22"/>
      <c r="H4" s="22" t="s">
        <v>0</v>
      </c>
      <c r="I4" s="22"/>
      <c r="J4" s="23" t="s">
        <v>53</v>
      </c>
      <c r="M4" t="s">
        <v>57</v>
      </c>
      <c r="N4" s="54">
        <f t="shared" ref="N4" si="0">SUM(O4:R4)</f>
        <v>0</v>
      </c>
      <c r="O4" s="54"/>
      <c r="P4" s="54"/>
      <c r="Q4" s="54"/>
      <c r="R4" s="54"/>
      <c r="X4" s="81" t="s">
        <v>1</v>
      </c>
      <c r="Y4" s="81" t="s">
        <v>0</v>
      </c>
      <c r="Z4" s="81" t="s">
        <v>2</v>
      </c>
      <c r="AA4" s="81" t="s">
        <v>178</v>
      </c>
      <c r="AC4" s="81" t="s">
        <v>0</v>
      </c>
      <c r="AD4" s="81" t="s">
        <v>1</v>
      </c>
      <c r="AE4" s="81" t="s">
        <v>2</v>
      </c>
      <c r="AF4" s="81" t="s">
        <v>178</v>
      </c>
      <c r="AH4" s="81" t="s">
        <v>0</v>
      </c>
      <c r="AI4" s="81" t="s">
        <v>1</v>
      </c>
      <c r="AJ4" s="81" t="s">
        <v>2</v>
      </c>
      <c r="AK4" s="81" t="s">
        <v>178</v>
      </c>
    </row>
    <row r="5" spans="1:37" ht="15" x14ac:dyDescent="0.25">
      <c r="A5" s="82" t="s">
        <v>182</v>
      </c>
      <c r="B5" s="82" t="s">
        <v>193</v>
      </c>
      <c r="C5" s="82" t="s">
        <v>89</v>
      </c>
      <c r="D5" s="83">
        <v>20</v>
      </c>
      <c r="F5" s="17"/>
      <c r="G5" s="18" t="s">
        <v>2</v>
      </c>
      <c r="H5" s="18" t="s">
        <v>0</v>
      </c>
      <c r="I5" s="18" t="s">
        <v>2</v>
      </c>
      <c r="J5" s="18"/>
      <c r="K5" s="55"/>
      <c r="M5" t="s">
        <v>58</v>
      </c>
      <c r="N5" s="54">
        <v>1354938.07</v>
      </c>
      <c r="O5" s="54">
        <f>573661.23+19666.83</f>
        <v>593328.05999999994</v>
      </c>
      <c r="P5" s="54">
        <f>224+198845.14+2586+770</f>
        <v>202425.14</v>
      </c>
      <c r="Q5" s="83">
        <v>501142.45</v>
      </c>
      <c r="R5" s="54">
        <v>58042.42</v>
      </c>
      <c r="S5" t="s">
        <v>174</v>
      </c>
      <c r="X5" s="82" t="s">
        <v>179</v>
      </c>
      <c r="Y5" s="82" t="s">
        <v>141</v>
      </c>
      <c r="Z5" s="82" t="s">
        <v>13</v>
      </c>
      <c r="AA5" s="83">
        <v>43545.64</v>
      </c>
      <c r="AC5" s="82" t="s">
        <v>141</v>
      </c>
      <c r="AD5" s="82" t="s">
        <v>179</v>
      </c>
      <c r="AE5" s="82" t="s">
        <v>158</v>
      </c>
      <c r="AF5" s="83">
        <v>371228.12</v>
      </c>
    </row>
    <row r="6" spans="1:37" ht="15" x14ac:dyDescent="0.25">
      <c r="A6" s="82" t="s">
        <v>7</v>
      </c>
      <c r="B6" s="82" t="s">
        <v>193</v>
      </c>
      <c r="C6" s="82" t="s">
        <v>114</v>
      </c>
      <c r="D6" s="83">
        <v>35.479999999999997</v>
      </c>
      <c r="F6" s="56">
        <f>DSUM(Data,4,G5:H6)</f>
        <v>0</v>
      </c>
      <c r="G6" s="29" t="str">
        <f>"01*"</f>
        <v>01*</v>
      </c>
      <c r="H6" s="30" t="s">
        <v>4</v>
      </c>
      <c r="I6" s="29" t="str">
        <f>"02*"</f>
        <v>02*</v>
      </c>
      <c r="J6" s="56">
        <f>DSUM(Data,4,H5:I6)</f>
        <v>0</v>
      </c>
      <c r="K6" s="55"/>
      <c r="M6" t="s">
        <v>143</v>
      </c>
      <c r="N6" s="54">
        <v>0</v>
      </c>
      <c r="O6" s="54"/>
      <c r="P6" s="54"/>
      <c r="Q6" s="54"/>
      <c r="R6" s="4">
        <v>0</v>
      </c>
      <c r="S6" t="s">
        <v>166</v>
      </c>
      <c r="X6" s="82" t="s">
        <v>179</v>
      </c>
      <c r="Y6" s="82" t="s">
        <v>141</v>
      </c>
      <c r="Z6" s="82" t="s">
        <v>18</v>
      </c>
      <c r="AA6" s="83">
        <v>0</v>
      </c>
      <c r="AC6" s="82" t="s">
        <v>141</v>
      </c>
      <c r="AD6" s="82" t="s">
        <v>179</v>
      </c>
      <c r="AE6" s="82" t="s">
        <v>100</v>
      </c>
      <c r="AF6" s="83">
        <v>23251</v>
      </c>
    </row>
    <row r="7" spans="1:37" ht="15" x14ac:dyDescent="0.25">
      <c r="A7" s="82" t="s">
        <v>59</v>
      </c>
      <c r="B7" s="82" t="s">
        <v>193</v>
      </c>
      <c r="C7" s="82" t="s">
        <v>89</v>
      </c>
      <c r="D7" s="83">
        <v>218062.42</v>
      </c>
      <c r="F7" s="56"/>
      <c r="G7" s="18" t="s">
        <v>2</v>
      </c>
      <c r="H7" s="18" t="s">
        <v>0</v>
      </c>
      <c r="I7" s="18" t="s">
        <v>2</v>
      </c>
      <c r="J7" s="19"/>
      <c r="K7" s="55"/>
      <c r="M7" t="s">
        <v>59</v>
      </c>
      <c r="N7" s="54">
        <v>218062.42</v>
      </c>
      <c r="O7" s="54"/>
      <c r="P7" s="54"/>
      <c r="Q7" s="54"/>
      <c r="R7" s="54">
        <v>218062.42</v>
      </c>
      <c r="S7" t="s">
        <v>172</v>
      </c>
      <c r="X7" s="82" t="s">
        <v>179</v>
      </c>
      <c r="Y7" s="82" t="s">
        <v>141</v>
      </c>
      <c r="Z7" s="82" t="s">
        <v>8</v>
      </c>
      <c r="AA7" s="83">
        <v>877.35</v>
      </c>
      <c r="AC7" s="82"/>
      <c r="AD7" s="82"/>
      <c r="AE7" s="82"/>
      <c r="AF7" s="83"/>
    </row>
    <row r="8" spans="1:37" ht="15" x14ac:dyDescent="0.25">
      <c r="A8" s="82" t="s">
        <v>60</v>
      </c>
      <c r="B8" s="82" t="s">
        <v>193</v>
      </c>
      <c r="C8" s="82" t="s">
        <v>90</v>
      </c>
      <c r="D8" s="83">
        <v>394.59</v>
      </c>
      <c r="F8" s="56">
        <f>DSUM(Data,4,G7:H8)</f>
        <v>0</v>
      </c>
      <c r="G8" s="29" t="str">
        <f>"01*"</f>
        <v>01*</v>
      </c>
      <c r="H8" s="30" t="s">
        <v>7</v>
      </c>
      <c r="I8" s="29" t="str">
        <f>"02*"</f>
        <v>02*</v>
      </c>
      <c r="J8" s="56">
        <f>DSUM(Data,4,H7:I8)</f>
        <v>0</v>
      </c>
      <c r="K8" s="55"/>
      <c r="M8" t="s">
        <v>60</v>
      </c>
      <c r="N8" s="54">
        <v>20149.59</v>
      </c>
      <c r="O8" s="54"/>
      <c r="P8" s="54"/>
      <c r="Q8" s="54"/>
      <c r="R8" s="54">
        <f>394.59+19755</f>
        <v>20149.59</v>
      </c>
      <c r="S8" t="s">
        <v>216</v>
      </c>
      <c r="X8" s="82" t="s">
        <v>179</v>
      </c>
      <c r="Y8" s="82" t="s">
        <v>141</v>
      </c>
      <c r="Z8" s="82" t="s">
        <v>159</v>
      </c>
      <c r="AA8" s="83">
        <v>181.07</v>
      </c>
      <c r="AC8" s="82" t="s">
        <v>180</v>
      </c>
      <c r="AD8" s="82" t="s">
        <v>179</v>
      </c>
      <c r="AE8" s="82" t="s">
        <v>198</v>
      </c>
      <c r="AF8" s="83">
        <v>2563660.34</v>
      </c>
      <c r="AH8" s="82" t="s">
        <v>180</v>
      </c>
      <c r="AI8" s="82" t="s">
        <v>189</v>
      </c>
      <c r="AJ8" s="82" t="s">
        <v>199</v>
      </c>
      <c r="AK8" s="83">
        <v>144856.01999999999</v>
      </c>
    </row>
    <row r="9" spans="1:37" ht="15" x14ac:dyDescent="0.25">
      <c r="A9" s="82" t="s">
        <v>60</v>
      </c>
      <c r="B9" s="82" t="s">
        <v>193</v>
      </c>
      <c r="C9" s="82" t="s">
        <v>89</v>
      </c>
      <c r="D9" s="83">
        <v>19755</v>
      </c>
      <c r="F9" s="56"/>
      <c r="G9" s="18" t="s">
        <v>2</v>
      </c>
      <c r="H9" s="18" t="s">
        <v>0</v>
      </c>
      <c r="I9" s="18" t="s">
        <v>2</v>
      </c>
      <c r="J9" s="19"/>
      <c r="K9" s="55"/>
      <c r="M9" t="s">
        <v>61</v>
      </c>
      <c r="N9" s="54">
        <v>9228</v>
      </c>
      <c r="O9" s="54"/>
      <c r="P9" s="54"/>
      <c r="Q9" s="54"/>
      <c r="R9" s="54">
        <v>9228</v>
      </c>
      <c r="S9" t="s">
        <v>173</v>
      </c>
      <c r="X9" s="82" t="s">
        <v>179</v>
      </c>
      <c r="Y9" s="82" t="s">
        <v>141</v>
      </c>
      <c r="Z9" s="82" t="s">
        <v>30</v>
      </c>
      <c r="AA9" s="83">
        <v>1499.11</v>
      </c>
      <c r="AC9" s="82" t="s">
        <v>180</v>
      </c>
      <c r="AD9" s="82" t="s">
        <v>179</v>
      </c>
      <c r="AE9" s="82" t="s">
        <v>199</v>
      </c>
      <c r="AF9" s="83">
        <v>1309661.2</v>
      </c>
    </row>
    <row r="10" spans="1:37" ht="15" x14ac:dyDescent="0.25">
      <c r="A10" s="82" t="s">
        <v>61</v>
      </c>
      <c r="B10" s="82" t="s">
        <v>193</v>
      </c>
      <c r="C10" s="82" t="s">
        <v>89</v>
      </c>
      <c r="D10" s="83">
        <v>9228</v>
      </c>
      <c r="F10" s="57">
        <f>DSUM(Data,4,G9:H10)</f>
        <v>0</v>
      </c>
      <c r="G10" s="45" t="str">
        <f>"01*"</f>
        <v>01*</v>
      </c>
      <c r="H10" s="46" t="s">
        <v>12</v>
      </c>
      <c r="I10" s="45" t="str">
        <f>"02*"</f>
        <v>02*</v>
      </c>
      <c r="J10" s="58">
        <f>DSUM(Data,4,H9:I10)</f>
        <v>0</v>
      </c>
      <c r="K10" s="59" t="e">
        <f>J10/F10</f>
        <v>#DIV/0!</v>
      </c>
      <c r="M10" t="s">
        <v>62</v>
      </c>
      <c r="N10" s="54">
        <v>0</v>
      </c>
      <c r="O10" s="54"/>
      <c r="P10" s="54"/>
      <c r="Q10" s="54"/>
      <c r="R10" s="54">
        <v>0</v>
      </c>
      <c r="X10" s="82" t="s">
        <v>179</v>
      </c>
      <c r="Y10" s="82" t="s">
        <v>141</v>
      </c>
      <c r="Z10" s="82" t="s">
        <v>14</v>
      </c>
      <c r="AA10" s="83">
        <v>1508.93</v>
      </c>
      <c r="AC10" s="82" t="s">
        <v>180</v>
      </c>
      <c r="AD10" s="82" t="s">
        <v>179</v>
      </c>
      <c r="AE10" s="82" t="s">
        <v>200</v>
      </c>
      <c r="AF10" s="83">
        <v>291610.76</v>
      </c>
    </row>
    <row r="11" spans="1:37" ht="15" x14ac:dyDescent="0.25">
      <c r="A11" s="82" t="s">
        <v>12</v>
      </c>
      <c r="B11" s="82" t="s">
        <v>193</v>
      </c>
      <c r="C11" s="82" t="s">
        <v>101</v>
      </c>
      <c r="D11" s="83">
        <v>2657.4</v>
      </c>
      <c r="F11" s="60"/>
      <c r="G11" s="18" t="s">
        <v>2</v>
      </c>
      <c r="H11" s="18" t="s">
        <v>0</v>
      </c>
      <c r="I11" s="18" t="s">
        <v>2</v>
      </c>
      <c r="J11" s="19"/>
      <c r="K11" s="61"/>
      <c r="M11" t="s">
        <v>157</v>
      </c>
      <c r="N11" s="77">
        <v>0</v>
      </c>
      <c r="R11" s="77">
        <v>0</v>
      </c>
      <c r="X11" s="82" t="s">
        <v>179</v>
      </c>
      <c r="Y11" s="82" t="s">
        <v>141</v>
      </c>
      <c r="Z11" s="82" t="s">
        <v>9</v>
      </c>
      <c r="AA11" s="83">
        <v>3301.86</v>
      </c>
      <c r="AC11" s="82" t="s">
        <v>180</v>
      </c>
      <c r="AD11" s="82" t="s">
        <v>179</v>
      </c>
      <c r="AE11" s="82" t="s">
        <v>201</v>
      </c>
      <c r="AF11" s="83">
        <v>0</v>
      </c>
    </row>
    <row r="12" spans="1:37" ht="15" x14ac:dyDescent="0.25">
      <c r="A12" s="82" t="s">
        <v>17</v>
      </c>
      <c r="B12" s="82" t="s">
        <v>193</v>
      </c>
      <c r="C12" s="82" t="s">
        <v>13</v>
      </c>
      <c r="D12" s="83">
        <v>606334.05000000005</v>
      </c>
      <c r="F12" s="60">
        <f>DSUM(Data,4,G11:H12)</f>
        <v>649411.73999999987</v>
      </c>
      <c r="G12" s="29" t="str">
        <f>"01*"</f>
        <v>01*</v>
      </c>
      <c r="H12" s="30" t="s">
        <v>17</v>
      </c>
      <c r="I12" s="29" t="str">
        <f>"02*"</f>
        <v>02*</v>
      </c>
      <c r="J12" s="56">
        <f>DSUM(Data,4,H11:I12)</f>
        <v>227170.13</v>
      </c>
      <c r="K12" s="61">
        <f>J12/F12</f>
        <v>0.34980909030070823</v>
      </c>
      <c r="N12" s="34">
        <f>SUM(N4:N11)</f>
        <v>1602378.08</v>
      </c>
      <c r="O12" s="34">
        <f>SUM(O4:O11)</f>
        <v>593328.05999999994</v>
      </c>
      <c r="P12" s="34">
        <f>SUM(P4:P11)</f>
        <v>202425.14</v>
      </c>
      <c r="Q12" s="34">
        <f>SUM(Q4:Q11)</f>
        <v>501142.45</v>
      </c>
      <c r="R12" s="34">
        <f>SUM(R4:R11)</f>
        <v>305482.43000000005</v>
      </c>
      <c r="X12" s="82" t="s">
        <v>179</v>
      </c>
      <c r="Y12" s="82" t="s">
        <v>141</v>
      </c>
      <c r="Z12" s="82" t="s">
        <v>6</v>
      </c>
      <c r="AA12" s="83">
        <v>9165.2000000000007</v>
      </c>
      <c r="AC12" s="82" t="s">
        <v>180</v>
      </c>
      <c r="AD12" s="82" t="s">
        <v>179</v>
      </c>
      <c r="AE12" s="82" t="s">
        <v>158</v>
      </c>
      <c r="AF12" s="83">
        <v>6527.06</v>
      </c>
      <c r="AH12" s="82" t="s">
        <v>206</v>
      </c>
      <c r="AI12" s="82" t="s">
        <v>190</v>
      </c>
      <c r="AJ12" s="82" t="s">
        <v>199</v>
      </c>
      <c r="AK12" s="83">
        <v>1733380.44</v>
      </c>
    </row>
    <row r="13" spans="1:37" ht="15" x14ac:dyDescent="0.25">
      <c r="A13" s="82" t="s">
        <v>17</v>
      </c>
      <c r="B13" s="82" t="s">
        <v>193</v>
      </c>
      <c r="C13" s="82" t="s">
        <v>19</v>
      </c>
      <c r="D13" s="83">
        <v>1532.45</v>
      </c>
      <c r="F13" s="60"/>
      <c r="G13" s="18" t="s">
        <v>2</v>
      </c>
      <c r="H13" s="18" t="s">
        <v>0</v>
      </c>
      <c r="I13" s="18" t="s">
        <v>2</v>
      </c>
      <c r="J13" s="19"/>
      <c r="K13" s="61"/>
      <c r="O13" t="s">
        <v>69</v>
      </c>
      <c r="P13" t="s">
        <v>69</v>
      </c>
      <c r="Q13" t="s">
        <v>65</v>
      </c>
      <c r="X13" s="82" t="s">
        <v>179</v>
      </c>
      <c r="Y13" s="82" t="s">
        <v>141</v>
      </c>
      <c r="Z13" s="82" t="s">
        <v>10</v>
      </c>
      <c r="AA13" s="83">
        <v>139.09</v>
      </c>
      <c r="AC13" s="82" t="s">
        <v>180</v>
      </c>
      <c r="AD13" s="82" t="s">
        <v>179</v>
      </c>
      <c r="AE13" s="82" t="s">
        <v>121</v>
      </c>
      <c r="AF13" s="83">
        <v>386.99</v>
      </c>
    </row>
    <row r="14" spans="1:37" ht="15" x14ac:dyDescent="0.25">
      <c r="A14" s="82" t="s">
        <v>17</v>
      </c>
      <c r="B14" s="82" t="s">
        <v>193</v>
      </c>
      <c r="C14" s="82" t="s">
        <v>91</v>
      </c>
      <c r="D14" s="83">
        <v>2487.69</v>
      </c>
      <c r="F14" s="60">
        <f>DSUM(Data,4,G13:H14)</f>
        <v>694318.39</v>
      </c>
      <c r="G14" s="29" t="str">
        <f>"01*"</f>
        <v>01*</v>
      </c>
      <c r="H14" s="30" t="s">
        <v>21</v>
      </c>
      <c r="I14" s="29" t="str">
        <f>"02*"</f>
        <v>02*</v>
      </c>
      <c r="J14" s="56">
        <f>DSUM(Data,4,H13:I14)</f>
        <v>256604.84999999998</v>
      </c>
      <c r="K14" s="61">
        <f>J14/F14</f>
        <v>0.36957806921979985</v>
      </c>
      <c r="X14" s="82" t="s">
        <v>179</v>
      </c>
      <c r="Y14" s="82" t="s">
        <v>141</v>
      </c>
      <c r="Z14" s="82" t="s">
        <v>15</v>
      </c>
      <c r="AA14" s="83">
        <v>4000</v>
      </c>
      <c r="AC14" s="82" t="s">
        <v>180</v>
      </c>
      <c r="AD14" s="82" t="s">
        <v>179</v>
      </c>
      <c r="AE14" s="82" t="s">
        <v>89</v>
      </c>
      <c r="AF14" s="83">
        <v>24404.5</v>
      </c>
    </row>
    <row r="15" spans="1:37" ht="15" x14ac:dyDescent="0.25">
      <c r="A15" s="82" t="s">
        <v>17</v>
      </c>
      <c r="B15" s="82" t="s">
        <v>193</v>
      </c>
      <c r="C15" s="82" t="s">
        <v>8</v>
      </c>
      <c r="D15" s="83">
        <v>9713.32</v>
      </c>
      <c r="F15" s="60"/>
      <c r="G15" s="18" t="s">
        <v>2</v>
      </c>
      <c r="H15" s="18" t="s">
        <v>0</v>
      </c>
      <c r="I15" s="18" t="s">
        <v>2</v>
      </c>
      <c r="J15" s="19"/>
      <c r="K15" s="61"/>
      <c r="M15" t="s">
        <v>70</v>
      </c>
      <c r="X15" s="82" t="s">
        <v>179</v>
      </c>
      <c r="Y15" s="82" t="s">
        <v>141</v>
      </c>
      <c r="Z15" s="82" t="s">
        <v>16</v>
      </c>
      <c r="AA15" s="83">
        <v>33.36</v>
      </c>
      <c r="AC15" s="82"/>
      <c r="AD15" s="82"/>
      <c r="AE15" s="82"/>
      <c r="AF15" s="83"/>
      <c r="AH15" s="82" t="s">
        <v>7</v>
      </c>
      <c r="AI15" s="82" t="s">
        <v>187</v>
      </c>
      <c r="AJ15" s="82" t="s">
        <v>135</v>
      </c>
      <c r="AK15" s="83">
        <v>11238.33</v>
      </c>
    </row>
    <row r="16" spans="1:37" ht="15" x14ac:dyDescent="0.25">
      <c r="A16" s="82" t="s">
        <v>17</v>
      </c>
      <c r="B16" s="82" t="s">
        <v>193</v>
      </c>
      <c r="C16" s="82" t="s">
        <v>159</v>
      </c>
      <c r="D16" s="83">
        <v>3480.37</v>
      </c>
      <c r="F16" s="60">
        <f>DSUM(Data,4,G15:H16)</f>
        <v>526560.2699999999</v>
      </c>
      <c r="G16" s="29" t="str">
        <f>"01*"</f>
        <v>01*</v>
      </c>
      <c r="H16" s="30" t="s">
        <v>26</v>
      </c>
      <c r="I16" s="29" t="str">
        <f>"02*"</f>
        <v>02*</v>
      </c>
      <c r="J16" s="56">
        <f>DSUM(Data,4,H15:I16)</f>
        <v>189316.39</v>
      </c>
      <c r="K16" s="61">
        <f>J16/F16</f>
        <v>0.35953413272140727</v>
      </c>
      <c r="M16" s="70">
        <f>(F3-F6-F8-F45-F47)+(J3-J6-J8-J45-J47)</f>
        <v>5387257.3699999982</v>
      </c>
      <c r="X16" s="82" t="s">
        <v>179</v>
      </c>
      <c r="Y16" s="82" t="s">
        <v>180</v>
      </c>
      <c r="Z16" s="82" t="s">
        <v>13</v>
      </c>
      <c r="AA16" s="83">
        <v>69544.759999999995</v>
      </c>
      <c r="AC16" s="82" t="s">
        <v>142</v>
      </c>
      <c r="AD16" s="82" t="s">
        <v>179</v>
      </c>
      <c r="AE16" s="82" t="s">
        <v>92</v>
      </c>
      <c r="AF16" s="83">
        <v>21649.7</v>
      </c>
      <c r="AH16" s="82" t="s">
        <v>7</v>
      </c>
      <c r="AI16" s="82" t="s">
        <v>187</v>
      </c>
      <c r="AJ16" s="82" t="s">
        <v>136</v>
      </c>
      <c r="AK16" s="83">
        <v>935.48</v>
      </c>
    </row>
    <row r="17" spans="1:37" ht="15" x14ac:dyDescent="0.25">
      <c r="A17" s="82" t="s">
        <v>17</v>
      </c>
      <c r="B17" s="82" t="s">
        <v>193</v>
      </c>
      <c r="C17" s="82" t="s">
        <v>168</v>
      </c>
      <c r="D17" s="83">
        <v>2494.9299999999998</v>
      </c>
      <c r="F17" s="60"/>
      <c r="G17" s="18" t="s">
        <v>2</v>
      </c>
      <c r="H17" s="18" t="s">
        <v>0</v>
      </c>
      <c r="I17" s="18" t="s">
        <v>2</v>
      </c>
      <c r="J17" s="19"/>
      <c r="K17" s="61"/>
      <c r="M17" s="5" t="s">
        <v>71</v>
      </c>
      <c r="X17" s="82" t="s">
        <v>179</v>
      </c>
      <c r="Y17" s="82" t="s">
        <v>180</v>
      </c>
      <c r="Z17" s="82" t="s">
        <v>18</v>
      </c>
      <c r="AA17" s="83">
        <v>67771.899999999994</v>
      </c>
      <c r="AC17" s="82" t="s">
        <v>142</v>
      </c>
      <c r="AD17" s="82" t="s">
        <v>179</v>
      </c>
      <c r="AE17" s="82" t="s">
        <v>136</v>
      </c>
      <c r="AF17" s="83">
        <v>1399.05</v>
      </c>
      <c r="AH17" s="82" t="s">
        <v>7</v>
      </c>
      <c r="AI17" s="82" t="s">
        <v>187</v>
      </c>
      <c r="AJ17" s="82" t="s">
        <v>111</v>
      </c>
      <c r="AK17" s="83">
        <v>27272.35</v>
      </c>
    </row>
    <row r="18" spans="1:37" ht="15" x14ac:dyDescent="0.25">
      <c r="A18" s="82" t="s">
        <v>17</v>
      </c>
      <c r="B18" s="82" t="s">
        <v>193</v>
      </c>
      <c r="C18" s="82" t="s">
        <v>20</v>
      </c>
      <c r="D18" s="83">
        <v>18620.189999999999</v>
      </c>
      <c r="F18" s="60">
        <f>DSUM(Data,4,G17:H18)</f>
        <v>89.06</v>
      </c>
      <c r="G18" s="29" t="str">
        <f>"01*"</f>
        <v>01*</v>
      </c>
      <c r="H18" s="30" t="s">
        <v>55</v>
      </c>
      <c r="I18" s="29" t="str">
        <f>"02*"</f>
        <v>02*</v>
      </c>
      <c r="J18" s="56">
        <f>DSUM(Data,4,H17:I18)</f>
        <v>28.150000000000002</v>
      </c>
      <c r="K18" s="61"/>
      <c r="M18" s="31">
        <f>R4/$N$12*$M$16</f>
        <v>0</v>
      </c>
      <c r="N18" t="s">
        <v>57</v>
      </c>
      <c r="O18" t="s">
        <v>73</v>
      </c>
      <c r="P18" s="31">
        <f>M16*0.18</f>
        <v>969706.32659999968</v>
      </c>
      <c r="Q18" t="s">
        <v>77</v>
      </c>
      <c r="X18" s="82" t="s">
        <v>179</v>
      </c>
      <c r="Y18" s="82" t="s">
        <v>180</v>
      </c>
      <c r="Z18" s="82" t="s">
        <v>19</v>
      </c>
      <c r="AA18" s="83">
        <v>721.58</v>
      </c>
      <c r="AC18" s="82" t="s">
        <v>142</v>
      </c>
      <c r="AD18" s="82" t="s">
        <v>179</v>
      </c>
      <c r="AE18" s="82" t="s">
        <v>99</v>
      </c>
      <c r="AF18" s="83">
        <v>21206.34</v>
      </c>
      <c r="AH18" s="82" t="s">
        <v>7</v>
      </c>
      <c r="AI18" s="82" t="s">
        <v>187</v>
      </c>
      <c r="AJ18" s="82" t="s">
        <v>114</v>
      </c>
      <c r="AK18" s="83">
        <v>96</v>
      </c>
    </row>
    <row r="19" spans="1:37" ht="15" x14ac:dyDescent="0.25">
      <c r="A19" s="82" t="s">
        <v>17</v>
      </c>
      <c r="B19" s="82" t="s">
        <v>193</v>
      </c>
      <c r="C19" s="82" t="s">
        <v>23</v>
      </c>
      <c r="D19" s="83">
        <v>4748.74</v>
      </c>
      <c r="F19" s="60"/>
      <c r="G19" s="18" t="s">
        <v>2</v>
      </c>
      <c r="H19" s="18" t="s">
        <v>0</v>
      </c>
      <c r="I19" s="18" t="s">
        <v>2</v>
      </c>
      <c r="J19" s="19"/>
      <c r="K19" s="61"/>
      <c r="M19" s="31">
        <f>R5/$N$12*$M$16</f>
        <v>195140.87144629142</v>
      </c>
      <c r="N19" t="s">
        <v>58</v>
      </c>
      <c r="P19" s="48">
        <f>O12+P12</f>
        <v>795753.2</v>
      </c>
      <c r="Q19" t="s">
        <v>78</v>
      </c>
      <c r="S19" s="51" t="s">
        <v>80</v>
      </c>
      <c r="X19" s="82" t="s">
        <v>179</v>
      </c>
      <c r="Y19" s="82" t="s">
        <v>180</v>
      </c>
      <c r="Z19" s="82" t="s">
        <v>91</v>
      </c>
      <c r="AA19" s="83">
        <v>20.85</v>
      </c>
      <c r="AC19" s="82" t="s">
        <v>142</v>
      </c>
      <c r="AD19" s="82" t="s">
        <v>179</v>
      </c>
      <c r="AE19" s="82" t="s">
        <v>112</v>
      </c>
      <c r="AF19" s="83">
        <v>24663.65</v>
      </c>
      <c r="AH19" s="82" t="s">
        <v>7</v>
      </c>
      <c r="AI19" s="82" t="s">
        <v>187</v>
      </c>
      <c r="AJ19" s="82" t="s">
        <v>121</v>
      </c>
      <c r="AK19" s="83">
        <v>2180.4</v>
      </c>
    </row>
    <row r="20" spans="1:37" ht="15" x14ac:dyDescent="0.25">
      <c r="A20" s="82" t="s">
        <v>17</v>
      </c>
      <c r="B20" s="82" t="s">
        <v>193</v>
      </c>
      <c r="C20" s="82" t="s">
        <v>9</v>
      </c>
      <c r="D20" s="83">
        <v>47717.57</v>
      </c>
      <c r="F20" s="60">
        <f>DSUM(Data,4,G19:H20)</f>
        <v>470680.54</v>
      </c>
      <c r="G20" s="29" t="str">
        <f>"01*"</f>
        <v>01*</v>
      </c>
      <c r="H20" s="30" t="s">
        <v>28</v>
      </c>
      <c r="I20" s="29" t="str">
        <f>"02*"</f>
        <v>02*</v>
      </c>
      <c r="J20" s="56">
        <f>DSUM(Data,4,H19:I20)</f>
        <v>185377.61000000002</v>
      </c>
      <c r="K20" s="61">
        <f>J20/F20</f>
        <v>0.39385016852406945</v>
      </c>
      <c r="M20" s="31">
        <f>R9/$N$12*$M$16</f>
        <v>31024.894580659755</v>
      </c>
      <c r="N20" t="s">
        <v>61</v>
      </c>
      <c r="O20" t="s">
        <v>176</v>
      </c>
      <c r="P20" s="50">
        <f>SUM(P18:P19)</f>
        <v>1765459.5265999995</v>
      </c>
      <c r="Q20" t="s">
        <v>217</v>
      </c>
      <c r="X20" s="82" t="s">
        <v>179</v>
      </c>
      <c r="Y20" s="82" t="s">
        <v>180</v>
      </c>
      <c r="Z20" s="82" t="s">
        <v>8</v>
      </c>
      <c r="AA20" s="83">
        <v>1028.54</v>
      </c>
      <c r="AC20" s="82" t="s">
        <v>142</v>
      </c>
      <c r="AD20" s="82" t="s">
        <v>179</v>
      </c>
      <c r="AE20" s="82" t="s">
        <v>100</v>
      </c>
      <c r="AF20" s="83">
        <v>1729</v>
      </c>
      <c r="AH20" s="82" t="s">
        <v>7</v>
      </c>
      <c r="AI20" s="82" t="s">
        <v>189</v>
      </c>
      <c r="AJ20" s="82" t="s">
        <v>135</v>
      </c>
      <c r="AK20" s="83">
        <v>50114.05</v>
      </c>
    </row>
    <row r="21" spans="1:37" ht="15" x14ac:dyDescent="0.25">
      <c r="A21" s="82" t="s">
        <v>17</v>
      </c>
      <c r="B21" s="82" t="s">
        <v>193</v>
      </c>
      <c r="C21" s="82" t="s">
        <v>6</v>
      </c>
      <c r="D21" s="83">
        <v>124755.64</v>
      </c>
      <c r="F21" s="60"/>
      <c r="G21" s="18" t="s">
        <v>2</v>
      </c>
      <c r="H21" s="18" t="s">
        <v>0</v>
      </c>
      <c r="I21" s="18" t="s">
        <v>2</v>
      </c>
      <c r="J21" s="19"/>
      <c r="K21" s="61"/>
      <c r="M21" s="48">
        <f>R10/$N$12*$M$16</f>
        <v>0</v>
      </c>
      <c r="N21" t="s">
        <v>62</v>
      </c>
      <c r="X21" s="82" t="s">
        <v>179</v>
      </c>
      <c r="Y21" s="82" t="s">
        <v>180</v>
      </c>
      <c r="Z21" s="82" t="s">
        <v>159</v>
      </c>
      <c r="AA21" s="83">
        <v>440.18</v>
      </c>
      <c r="AC21" s="82" t="s">
        <v>142</v>
      </c>
      <c r="AD21" s="82" t="s">
        <v>179</v>
      </c>
      <c r="AE21" s="82" t="s">
        <v>89</v>
      </c>
      <c r="AF21" s="83">
        <v>4919</v>
      </c>
      <c r="AH21" s="82" t="s">
        <v>7</v>
      </c>
      <c r="AI21" s="82" t="s">
        <v>189</v>
      </c>
      <c r="AJ21" s="82" t="s">
        <v>136</v>
      </c>
      <c r="AK21" s="83">
        <v>123740.49</v>
      </c>
    </row>
    <row r="22" spans="1:37" ht="15" x14ac:dyDescent="0.25">
      <c r="A22" s="82" t="s">
        <v>17</v>
      </c>
      <c r="B22" s="82" t="s">
        <v>193</v>
      </c>
      <c r="C22" s="82" t="s">
        <v>10</v>
      </c>
      <c r="D22" s="83">
        <v>1855.1</v>
      </c>
      <c r="F22" s="60">
        <f>DSUM(Data,4,G21:H22)</f>
        <v>80524.72</v>
      </c>
      <c r="G22" s="29" t="str">
        <f>"01*"</f>
        <v>01*</v>
      </c>
      <c r="H22" s="30" t="s">
        <v>33</v>
      </c>
      <c r="I22" s="29" t="str">
        <f>"02*"</f>
        <v>02*</v>
      </c>
      <c r="J22" s="56">
        <f>DSUM(Data,4,H21:I22)</f>
        <v>28617.26</v>
      </c>
      <c r="K22" s="61">
        <f>J22/F22</f>
        <v>0.35538478121997813</v>
      </c>
      <c r="M22" s="31">
        <f>SUM(M18:M21)</f>
        <v>226165.76602695117</v>
      </c>
      <c r="N22" t="s">
        <v>74</v>
      </c>
      <c r="O22" t="s">
        <v>175</v>
      </c>
      <c r="P22" s="50">
        <f>SUM(M16*0.82+F45+F47+J45+J47)</f>
        <v>5118099.4933999982</v>
      </c>
      <c r="Q22" s="49" t="s">
        <v>139</v>
      </c>
      <c r="X22" s="82" t="s">
        <v>179</v>
      </c>
      <c r="Y22" s="82" t="s">
        <v>180</v>
      </c>
      <c r="Z22" s="82" t="s">
        <v>168</v>
      </c>
      <c r="AA22" s="83">
        <v>504</v>
      </c>
      <c r="AC22" s="82"/>
      <c r="AD22" s="82"/>
      <c r="AE22" s="82"/>
      <c r="AF22" s="83"/>
      <c r="AH22" s="82" t="s">
        <v>7</v>
      </c>
      <c r="AI22" s="82" t="s">
        <v>189</v>
      </c>
      <c r="AJ22" s="82" t="s">
        <v>98</v>
      </c>
      <c r="AK22" s="83">
        <v>1562.61</v>
      </c>
    </row>
    <row r="23" spans="1:37" ht="15" x14ac:dyDescent="0.25">
      <c r="A23" s="82" t="s">
        <v>17</v>
      </c>
      <c r="B23" s="82" t="s">
        <v>193</v>
      </c>
      <c r="C23" s="82" t="s">
        <v>15</v>
      </c>
      <c r="D23" s="83">
        <v>52375.839999999997</v>
      </c>
      <c r="F23" s="60"/>
      <c r="G23" s="18" t="s">
        <v>2</v>
      </c>
      <c r="H23" s="18" t="s">
        <v>0</v>
      </c>
      <c r="I23" s="18" t="s">
        <v>2</v>
      </c>
      <c r="J23" s="19"/>
      <c r="K23" s="61"/>
      <c r="M23" s="48">
        <f>O5+P5</f>
        <v>795753.2</v>
      </c>
      <c r="N23" t="s">
        <v>75</v>
      </c>
      <c r="X23" s="82" t="s">
        <v>179</v>
      </c>
      <c r="Y23" s="82" t="s">
        <v>180</v>
      </c>
      <c r="Z23" s="82" t="s">
        <v>20</v>
      </c>
      <c r="AA23" s="83">
        <v>1777.33</v>
      </c>
      <c r="AC23" s="82" t="s">
        <v>181</v>
      </c>
      <c r="AD23" s="82" t="s">
        <v>179</v>
      </c>
      <c r="AE23" s="82" t="s">
        <v>92</v>
      </c>
      <c r="AF23" s="83">
        <v>100580.22</v>
      </c>
      <c r="AH23" s="82" t="s">
        <v>7</v>
      </c>
      <c r="AI23" s="82" t="s">
        <v>189</v>
      </c>
      <c r="AJ23" s="82" t="s">
        <v>101</v>
      </c>
      <c r="AK23" s="83">
        <v>49.98</v>
      </c>
    </row>
    <row r="24" spans="1:37" ht="15" x14ac:dyDescent="0.25">
      <c r="A24" s="82" t="s">
        <v>17</v>
      </c>
      <c r="B24" s="82" t="s">
        <v>193</v>
      </c>
      <c r="C24" s="82" t="s">
        <v>16</v>
      </c>
      <c r="D24" s="83">
        <v>465.98</v>
      </c>
      <c r="F24" s="60">
        <f>DSUM(Data,4,G23:H24)</f>
        <v>60680.22</v>
      </c>
      <c r="G24" s="29" t="str">
        <f>"01*"</f>
        <v>01*</v>
      </c>
      <c r="H24" s="30" t="s">
        <v>34</v>
      </c>
      <c r="I24" s="29" t="str">
        <f>"02*"</f>
        <v>02*</v>
      </c>
      <c r="J24" s="56">
        <f>DSUM(Data,4,H23:I24)</f>
        <v>46191.57</v>
      </c>
      <c r="K24" s="61">
        <f>J24/F24</f>
        <v>0.76122944181810814</v>
      </c>
      <c r="M24" s="31">
        <f>M22+M23</f>
        <v>1021918.9660269511</v>
      </c>
      <c r="N24" t="s">
        <v>76</v>
      </c>
      <c r="X24" s="82" t="s">
        <v>179</v>
      </c>
      <c r="Y24" s="82" t="s">
        <v>180</v>
      </c>
      <c r="Z24" s="82" t="s">
        <v>9</v>
      </c>
      <c r="AA24" s="83">
        <v>10438.700000000001</v>
      </c>
      <c r="AC24" s="82" t="s">
        <v>181</v>
      </c>
      <c r="AD24" s="82" t="s">
        <v>179</v>
      </c>
      <c r="AE24" s="82" t="s">
        <v>99</v>
      </c>
      <c r="AF24" s="83">
        <v>18809.88</v>
      </c>
      <c r="AH24" s="82" t="s">
        <v>7</v>
      </c>
      <c r="AI24" s="82" t="s">
        <v>189</v>
      </c>
      <c r="AJ24" s="82" t="s">
        <v>99</v>
      </c>
      <c r="AK24" s="83">
        <v>4207.07</v>
      </c>
    </row>
    <row r="25" spans="1:37" ht="15" x14ac:dyDescent="0.25">
      <c r="A25" s="82" t="s">
        <v>17</v>
      </c>
      <c r="B25" s="82" t="s">
        <v>193</v>
      </c>
      <c r="C25" s="82" t="s">
        <v>92</v>
      </c>
      <c r="D25" s="83">
        <v>99657.13</v>
      </c>
      <c r="F25" s="60"/>
      <c r="G25" s="18" t="s">
        <v>2</v>
      </c>
      <c r="H25" s="18" t="s">
        <v>0</v>
      </c>
      <c r="I25" s="18" t="s">
        <v>2</v>
      </c>
      <c r="J25" s="19"/>
      <c r="K25" s="61"/>
      <c r="X25" s="82" t="s">
        <v>179</v>
      </c>
      <c r="Y25" s="82" t="s">
        <v>180</v>
      </c>
      <c r="Z25" s="82" t="s">
        <v>6</v>
      </c>
      <c r="AA25" s="83">
        <v>15546.22</v>
      </c>
      <c r="AC25" s="82" t="s">
        <v>181</v>
      </c>
      <c r="AD25" s="82" t="s">
        <v>179</v>
      </c>
      <c r="AE25" s="82" t="s">
        <v>112</v>
      </c>
      <c r="AF25" s="83">
        <v>19214.97</v>
      </c>
      <c r="AH25" s="82" t="s">
        <v>7</v>
      </c>
      <c r="AI25" s="82" t="s">
        <v>189</v>
      </c>
      <c r="AJ25" s="82" t="s">
        <v>90</v>
      </c>
      <c r="AK25" s="83">
        <v>2450.91</v>
      </c>
    </row>
    <row r="26" spans="1:37" ht="15" x14ac:dyDescent="0.25">
      <c r="A26" s="82" t="s">
        <v>17</v>
      </c>
      <c r="B26" s="82" t="s">
        <v>193</v>
      </c>
      <c r="C26" s="82" t="s">
        <v>96</v>
      </c>
      <c r="D26" s="83">
        <v>744.62</v>
      </c>
      <c r="F26" s="60">
        <f>DSUM(Data,4,G25:H26)</f>
        <v>12.03</v>
      </c>
      <c r="G26" s="29" t="str">
        <f>"01*"</f>
        <v>01*</v>
      </c>
      <c r="H26" s="30" t="s">
        <v>35</v>
      </c>
      <c r="I26" s="29" t="str">
        <f>"02*"</f>
        <v>02*</v>
      </c>
      <c r="J26" s="56">
        <f>DSUM(Data,4,H25:I26)</f>
        <v>4.6399999999999997</v>
      </c>
      <c r="K26" s="61">
        <f>J26/F26</f>
        <v>0.3857024106400665</v>
      </c>
      <c r="N26" t="s">
        <v>63</v>
      </c>
      <c r="X26" s="82" t="s">
        <v>179</v>
      </c>
      <c r="Y26" s="82" t="s">
        <v>180</v>
      </c>
      <c r="Z26" s="82" t="s">
        <v>10</v>
      </c>
      <c r="AA26" s="83">
        <v>228.18</v>
      </c>
      <c r="AC26" s="82" t="s">
        <v>181</v>
      </c>
      <c r="AD26" s="82" t="s">
        <v>179</v>
      </c>
      <c r="AE26" s="82" t="s">
        <v>89</v>
      </c>
      <c r="AF26" s="83">
        <v>12804.04</v>
      </c>
      <c r="AH26" s="82" t="s">
        <v>7</v>
      </c>
      <c r="AI26" s="82" t="s">
        <v>189</v>
      </c>
      <c r="AJ26" s="82" t="s">
        <v>112</v>
      </c>
      <c r="AK26" s="83">
        <v>2543.1999999999998</v>
      </c>
    </row>
    <row r="27" spans="1:37" ht="15" x14ac:dyDescent="0.25">
      <c r="A27" s="82" t="s">
        <v>17</v>
      </c>
      <c r="B27" s="82" t="s">
        <v>193</v>
      </c>
      <c r="C27" s="82" t="s">
        <v>98</v>
      </c>
      <c r="D27" s="83">
        <v>8239.2099999999991</v>
      </c>
      <c r="F27" s="60"/>
      <c r="G27" s="18" t="s">
        <v>2</v>
      </c>
      <c r="H27" s="18" t="s">
        <v>0</v>
      </c>
      <c r="I27" s="18" t="s">
        <v>2</v>
      </c>
      <c r="J27" s="19"/>
      <c r="K27" s="61"/>
      <c r="M27" s="31">
        <f t="shared" ref="M27:M34" si="1">N4-O4-P4</f>
        <v>0</v>
      </c>
      <c r="N27" t="s">
        <v>57</v>
      </c>
      <c r="X27" s="82" t="s">
        <v>179</v>
      </c>
      <c r="Y27" s="82" t="s">
        <v>180</v>
      </c>
      <c r="Z27" s="82" t="s">
        <v>15</v>
      </c>
      <c r="AA27" s="83">
        <v>10417.450000000001</v>
      </c>
      <c r="AC27" s="82"/>
      <c r="AD27" s="82"/>
      <c r="AE27" s="82"/>
      <c r="AF27" s="83"/>
      <c r="AH27" s="82" t="s">
        <v>7</v>
      </c>
      <c r="AI27" s="82" t="s">
        <v>189</v>
      </c>
      <c r="AJ27" s="82" t="s">
        <v>121</v>
      </c>
      <c r="AK27" s="83">
        <v>13027.7</v>
      </c>
    </row>
    <row r="28" spans="1:37" ht="15" x14ac:dyDescent="0.25">
      <c r="A28" s="82" t="s">
        <v>17</v>
      </c>
      <c r="B28" s="82" t="s">
        <v>193</v>
      </c>
      <c r="C28" s="82" t="s">
        <v>101</v>
      </c>
      <c r="D28" s="83">
        <v>4805.3599999999997</v>
      </c>
      <c r="F28" s="60">
        <f>DSUM(Data,4,G27:H28)</f>
        <v>182888.98999999996</v>
      </c>
      <c r="G28" s="29" t="str">
        <f>"01*"</f>
        <v>01*</v>
      </c>
      <c r="H28" s="30" t="s">
        <v>36</v>
      </c>
      <c r="I28" s="29" t="str">
        <f>"02*"</f>
        <v>02*</v>
      </c>
      <c r="J28" s="56">
        <f>DSUM(Data,4,H27:I28)</f>
        <v>68251.97</v>
      </c>
      <c r="K28" s="61">
        <f>J28/F28</f>
        <v>0.3731879650054386</v>
      </c>
      <c r="M28" s="31">
        <f t="shared" si="1"/>
        <v>559184.87000000011</v>
      </c>
      <c r="N28" t="s">
        <v>58</v>
      </c>
      <c r="X28" s="82" t="s">
        <v>179</v>
      </c>
      <c r="Y28" s="82" t="s">
        <v>180</v>
      </c>
      <c r="Z28" s="82" t="s">
        <v>16</v>
      </c>
      <c r="AA28" s="83">
        <v>64.760000000000005</v>
      </c>
      <c r="AC28" s="82" t="s">
        <v>155</v>
      </c>
      <c r="AD28" s="82" t="s">
        <v>179</v>
      </c>
      <c r="AE28" s="82" t="s">
        <v>92</v>
      </c>
      <c r="AF28" s="83">
        <v>95230.23</v>
      </c>
      <c r="AH28" s="82" t="s">
        <v>7</v>
      </c>
      <c r="AI28" s="82" t="s">
        <v>189</v>
      </c>
      <c r="AJ28" s="82" t="s">
        <v>89</v>
      </c>
      <c r="AK28" s="83">
        <v>21800.16</v>
      </c>
    </row>
    <row r="29" spans="1:37" ht="15" x14ac:dyDescent="0.25">
      <c r="A29" s="82" t="s">
        <v>17</v>
      </c>
      <c r="B29" s="82" t="s">
        <v>193</v>
      </c>
      <c r="C29" s="82" t="s">
        <v>109</v>
      </c>
      <c r="D29" s="83">
        <v>1686</v>
      </c>
      <c r="F29" s="60"/>
      <c r="G29" s="18" t="s">
        <v>2</v>
      </c>
      <c r="H29" s="18" t="s">
        <v>0</v>
      </c>
      <c r="I29" s="18" t="s">
        <v>2</v>
      </c>
      <c r="J29" s="19"/>
      <c r="K29" s="61"/>
      <c r="M29" s="31">
        <f t="shared" si="1"/>
        <v>0</v>
      </c>
      <c r="N29" t="s">
        <v>143</v>
      </c>
      <c r="X29" s="82" t="s">
        <v>179</v>
      </c>
      <c r="Y29" s="82" t="s">
        <v>180</v>
      </c>
      <c r="Z29" s="82" t="s">
        <v>11</v>
      </c>
      <c r="AA29" s="83">
        <v>259.05</v>
      </c>
      <c r="AC29" s="82" t="s">
        <v>155</v>
      </c>
      <c r="AD29" s="82" t="s">
        <v>179</v>
      </c>
      <c r="AE29" s="82" t="s">
        <v>95</v>
      </c>
      <c r="AF29" s="83">
        <v>16353.78</v>
      </c>
      <c r="AH29" s="82" t="s">
        <v>7</v>
      </c>
      <c r="AI29" s="82" t="s">
        <v>190</v>
      </c>
      <c r="AJ29" s="82" t="s">
        <v>95</v>
      </c>
      <c r="AK29" s="83">
        <v>379</v>
      </c>
    </row>
    <row r="30" spans="1:37" ht="15" x14ac:dyDescent="0.25">
      <c r="A30" s="82" t="s">
        <v>17</v>
      </c>
      <c r="B30" s="82" t="s">
        <v>193</v>
      </c>
      <c r="C30" s="82" t="s">
        <v>100</v>
      </c>
      <c r="D30" s="83">
        <v>19160</v>
      </c>
      <c r="F30" s="60">
        <f>DSUM(Data,4,G29:H30)</f>
        <v>13552.49</v>
      </c>
      <c r="G30" s="29" t="str">
        <f>"01*"</f>
        <v>01*</v>
      </c>
      <c r="H30" s="30" t="s">
        <v>37</v>
      </c>
      <c r="I30" s="29" t="str">
        <f>"02*"</f>
        <v>02*</v>
      </c>
      <c r="J30" s="56">
        <f>DSUM(Data,4,H29:I30)</f>
        <v>4286.04</v>
      </c>
      <c r="K30" s="61">
        <f>J30/F30</f>
        <v>0.31625479893362768</v>
      </c>
      <c r="M30" s="31">
        <f t="shared" si="1"/>
        <v>218062.42</v>
      </c>
      <c r="N30" t="s">
        <v>59</v>
      </c>
      <c r="X30" s="82" t="s">
        <v>179</v>
      </c>
      <c r="Y30" s="82" t="s">
        <v>142</v>
      </c>
      <c r="Z30" s="82" t="s">
        <v>13</v>
      </c>
      <c r="AA30" s="83">
        <v>357540.82</v>
      </c>
      <c r="AC30" s="82" t="s">
        <v>155</v>
      </c>
      <c r="AD30" s="82" t="s">
        <v>179</v>
      </c>
      <c r="AE30" s="82" t="s">
        <v>107</v>
      </c>
      <c r="AF30" s="83">
        <v>438.5</v>
      </c>
      <c r="AH30" s="82" t="s">
        <v>7</v>
      </c>
      <c r="AI30" s="82" t="s">
        <v>190</v>
      </c>
      <c r="AJ30" s="82" t="s">
        <v>135</v>
      </c>
      <c r="AK30" s="83">
        <v>3679.76</v>
      </c>
    </row>
    <row r="31" spans="1:37" ht="15" x14ac:dyDescent="0.25">
      <c r="A31" s="82" t="s">
        <v>17</v>
      </c>
      <c r="B31" s="82" t="s">
        <v>193</v>
      </c>
      <c r="C31" s="82" t="s">
        <v>89</v>
      </c>
      <c r="D31" s="83">
        <v>5936</v>
      </c>
      <c r="F31" s="60"/>
      <c r="G31" s="18" t="s">
        <v>2</v>
      </c>
      <c r="H31" s="18" t="s">
        <v>0</v>
      </c>
      <c r="I31" s="18" t="s">
        <v>2</v>
      </c>
      <c r="J31" s="19"/>
      <c r="K31" s="61"/>
      <c r="M31" s="31">
        <f t="shared" si="1"/>
        <v>20149.59</v>
      </c>
      <c r="N31" t="s">
        <v>60</v>
      </c>
      <c r="X31" s="82" t="s">
        <v>179</v>
      </c>
      <c r="Y31" s="82" t="s">
        <v>142</v>
      </c>
      <c r="Z31" s="82" t="s">
        <v>22</v>
      </c>
      <c r="AA31" s="83">
        <v>8263.6</v>
      </c>
      <c r="AC31" s="82" t="s">
        <v>155</v>
      </c>
      <c r="AD31" s="82" t="s">
        <v>179</v>
      </c>
      <c r="AE31" s="82" t="s">
        <v>96</v>
      </c>
      <c r="AF31" s="83">
        <v>1302.58</v>
      </c>
      <c r="AH31" s="82" t="s">
        <v>7</v>
      </c>
      <c r="AI31" s="82" t="s">
        <v>190</v>
      </c>
      <c r="AJ31" s="82" t="s">
        <v>204</v>
      </c>
      <c r="AK31" s="83">
        <v>73.28</v>
      </c>
    </row>
    <row r="32" spans="1:37" ht="15" x14ac:dyDescent="0.25">
      <c r="A32" s="82" t="s">
        <v>21</v>
      </c>
      <c r="B32" s="82" t="s">
        <v>193</v>
      </c>
      <c r="C32" s="82" t="s">
        <v>13</v>
      </c>
      <c r="D32" s="83">
        <v>643825.13</v>
      </c>
      <c r="F32" s="60">
        <f>DSUM(Data,4,G31:H32)</f>
        <v>447198.52999999991</v>
      </c>
      <c r="G32" s="29" t="str">
        <f>"01*"</f>
        <v>01*</v>
      </c>
      <c r="H32" s="30" t="s">
        <v>38</v>
      </c>
      <c r="I32" s="29" t="str">
        <f>"02*"</f>
        <v>02*</v>
      </c>
      <c r="J32" s="56">
        <f>DSUM(Data,4,H31:I32)</f>
        <v>155869.79</v>
      </c>
      <c r="K32" s="61">
        <f>J32/F32</f>
        <v>0.34854718775573801</v>
      </c>
      <c r="M32" s="31">
        <f t="shared" si="1"/>
        <v>9228</v>
      </c>
      <c r="N32" t="s">
        <v>61</v>
      </c>
      <c r="X32" s="82" t="s">
        <v>179</v>
      </c>
      <c r="Y32" s="82" t="s">
        <v>142</v>
      </c>
      <c r="Z32" s="82" t="s">
        <v>19</v>
      </c>
      <c r="AA32" s="83">
        <v>1346.02</v>
      </c>
      <c r="AC32" s="82" t="s">
        <v>155</v>
      </c>
      <c r="AD32" s="82" t="s">
        <v>179</v>
      </c>
      <c r="AE32" s="82" t="s">
        <v>93</v>
      </c>
      <c r="AF32" s="83">
        <v>625.42999999999995</v>
      </c>
      <c r="AH32" s="82" t="s">
        <v>7</v>
      </c>
      <c r="AI32" s="82" t="s">
        <v>190</v>
      </c>
      <c r="AJ32" s="82" t="s">
        <v>136</v>
      </c>
      <c r="AK32" s="83">
        <v>64616.08</v>
      </c>
    </row>
    <row r="33" spans="1:37" ht="15" x14ac:dyDescent="0.25">
      <c r="A33" s="82" t="s">
        <v>21</v>
      </c>
      <c r="B33" s="82" t="s">
        <v>193</v>
      </c>
      <c r="C33" s="82" t="s">
        <v>18</v>
      </c>
      <c r="D33" s="83">
        <v>13876.67</v>
      </c>
      <c r="F33" s="24"/>
      <c r="G33" s="18" t="s">
        <v>2</v>
      </c>
      <c r="H33" s="18" t="s">
        <v>0</v>
      </c>
      <c r="I33" s="18" t="s">
        <v>2</v>
      </c>
      <c r="K33" s="61"/>
      <c r="M33" s="31">
        <f t="shared" si="1"/>
        <v>0</v>
      </c>
      <c r="N33" t="s">
        <v>62</v>
      </c>
      <c r="X33" s="82" t="s">
        <v>179</v>
      </c>
      <c r="Y33" s="82" t="s">
        <v>142</v>
      </c>
      <c r="Z33" s="82" t="s">
        <v>8</v>
      </c>
      <c r="AA33" s="83">
        <v>2590.4499999999998</v>
      </c>
      <c r="AC33" s="82" t="s">
        <v>155</v>
      </c>
      <c r="AD33" s="82" t="s">
        <v>179</v>
      </c>
      <c r="AE33" s="82" t="s">
        <v>108</v>
      </c>
      <c r="AF33" s="83">
        <v>13292.43</v>
      </c>
      <c r="AH33" s="82" t="s">
        <v>7</v>
      </c>
      <c r="AI33" s="82" t="s">
        <v>190</v>
      </c>
      <c r="AJ33" s="82" t="s">
        <v>98</v>
      </c>
      <c r="AK33" s="83">
        <v>110.5</v>
      </c>
    </row>
    <row r="34" spans="1:37" ht="15" x14ac:dyDescent="0.25">
      <c r="A34" s="82" t="s">
        <v>21</v>
      </c>
      <c r="B34" s="82" t="s">
        <v>193</v>
      </c>
      <c r="C34" s="82" t="s">
        <v>22</v>
      </c>
      <c r="D34" s="83">
        <v>20.8</v>
      </c>
      <c r="F34" s="60">
        <f>DSUM(Data,4,G33:H34)</f>
        <v>286248.37</v>
      </c>
      <c r="G34" s="29" t="str">
        <f>"01*"</f>
        <v>01*</v>
      </c>
      <c r="H34" s="30" t="s">
        <v>39</v>
      </c>
      <c r="I34" s="29" t="str">
        <f>"02*"</f>
        <v>02*</v>
      </c>
      <c r="J34" s="56">
        <f>DSUM(Data,4,H33:I34)</f>
        <v>104856.69</v>
      </c>
      <c r="K34" s="61">
        <f>J34/F34</f>
        <v>0.36631366669441645</v>
      </c>
      <c r="M34" s="31">
        <f t="shared" si="1"/>
        <v>0</v>
      </c>
      <c r="N34" t="s">
        <v>157</v>
      </c>
      <c r="X34" s="82" t="s">
        <v>179</v>
      </c>
      <c r="Y34" s="82" t="s">
        <v>142</v>
      </c>
      <c r="Z34" s="82" t="s">
        <v>168</v>
      </c>
      <c r="AA34" s="83">
        <v>2765.11</v>
      </c>
      <c r="AC34" s="82" t="s">
        <v>155</v>
      </c>
      <c r="AD34" s="82" t="s">
        <v>179</v>
      </c>
      <c r="AE34" s="82" t="s">
        <v>135</v>
      </c>
      <c r="AF34" s="83">
        <v>2786.79</v>
      </c>
      <c r="AH34" s="82" t="s">
        <v>7</v>
      </c>
      <c r="AI34" s="82" t="s">
        <v>190</v>
      </c>
      <c r="AJ34" s="82" t="s">
        <v>99</v>
      </c>
      <c r="AK34" s="83">
        <v>204.71</v>
      </c>
    </row>
    <row r="35" spans="1:37" ht="15" x14ac:dyDescent="0.25">
      <c r="A35" s="82" t="s">
        <v>21</v>
      </c>
      <c r="B35" s="82" t="s">
        <v>193</v>
      </c>
      <c r="C35" s="82" t="s">
        <v>19</v>
      </c>
      <c r="D35" s="83">
        <v>745.45</v>
      </c>
      <c r="F35" s="24"/>
      <c r="G35" s="18" t="s">
        <v>2</v>
      </c>
      <c r="H35" s="18" t="s">
        <v>0</v>
      </c>
      <c r="I35" s="18" t="s">
        <v>2</v>
      </c>
      <c r="K35" s="61"/>
      <c r="M35" s="34">
        <f>SUM(M24:M34)</f>
        <v>1828543.8460269512</v>
      </c>
      <c r="N35" t="s">
        <v>138</v>
      </c>
      <c r="X35" s="82" t="s">
        <v>179</v>
      </c>
      <c r="Y35" s="82" t="s">
        <v>142</v>
      </c>
      <c r="Z35" s="82" t="s">
        <v>20</v>
      </c>
      <c r="AA35" s="83">
        <v>8409.2800000000007</v>
      </c>
      <c r="AC35" s="82" t="s">
        <v>155</v>
      </c>
      <c r="AD35" s="82" t="s">
        <v>179</v>
      </c>
      <c r="AE35" s="82" t="s">
        <v>203</v>
      </c>
      <c r="AF35" s="83">
        <v>1923.4</v>
      </c>
      <c r="AH35" s="82" t="s">
        <v>7</v>
      </c>
      <c r="AI35" s="82" t="s">
        <v>190</v>
      </c>
      <c r="AJ35" s="82" t="s">
        <v>111</v>
      </c>
      <c r="AK35" s="83">
        <v>126741.53</v>
      </c>
    </row>
    <row r="36" spans="1:37" ht="15" x14ac:dyDescent="0.25">
      <c r="A36" s="82" t="s">
        <v>21</v>
      </c>
      <c r="B36" s="82" t="s">
        <v>193</v>
      </c>
      <c r="C36" s="82" t="s">
        <v>91</v>
      </c>
      <c r="D36" s="83">
        <v>3594.05</v>
      </c>
      <c r="F36" s="60">
        <f>DSUM(Data,4,G35:H36)</f>
        <v>5933.6500000000015</v>
      </c>
      <c r="G36" s="29" t="str">
        <f>"01*"</f>
        <v>01*</v>
      </c>
      <c r="H36" s="30" t="s">
        <v>40</v>
      </c>
      <c r="I36" s="29" t="str">
        <f>"02*"</f>
        <v>02*</v>
      </c>
      <c r="J36" s="56">
        <f>DSUM(Data,4,H35:I36)</f>
        <v>2047.9499999999998</v>
      </c>
      <c r="K36" s="61">
        <f>J36/F36</f>
        <v>0.34514169187599525</v>
      </c>
      <c r="X36" s="82" t="s">
        <v>179</v>
      </c>
      <c r="Y36" s="82" t="s">
        <v>142</v>
      </c>
      <c r="Z36" s="82" t="s">
        <v>23</v>
      </c>
      <c r="AA36" s="83">
        <v>194</v>
      </c>
      <c r="AC36" s="82" t="s">
        <v>155</v>
      </c>
      <c r="AD36" s="82" t="s">
        <v>179</v>
      </c>
      <c r="AE36" s="82" t="s">
        <v>123</v>
      </c>
      <c r="AF36" s="83">
        <v>30.44</v>
      </c>
      <c r="AH36" s="82" t="s">
        <v>7</v>
      </c>
      <c r="AI36" s="82" t="s">
        <v>190</v>
      </c>
      <c r="AJ36" s="82" t="s">
        <v>90</v>
      </c>
      <c r="AK36" s="83">
        <v>2546.02</v>
      </c>
    </row>
    <row r="37" spans="1:37" ht="15" x14ac:dyDescent="0.25">
      <c r="A37" s="82" t="s">
        <v>21</v>
      </c>
      <c r="B37" s="82" t="s">
        <v>193</v>
      </c>
      <c r="C37" s="82" t="s">
        <v>8</v>
      </c>
      <c r="D37" s="83">
        <v>12593.94</v>
      </c>
      <c r="F37" s="24"/>
      <c r="G37" s="18" t="s">
        <v>2</v>
      </c>
      <c r="H37" s="18" t="s">
        <v>0</v>
      </c>
      <c r="I37" s="18" t="s">
        <v>2</v>
      </c>
      <c r="K37" s="61"/>
      <c r="X37" s="82" t="s">
        <v>179</v>
      </c>
      <c r="Y37" s="82" t="s">
        <v>142</v>
      </c>
      <c r="Z37" s="82" t="s">
        <v>9</v>
      </c>
      <c r="AA37" s="83">
        <v>27553.33</v>
      </c>
      <c r="AC37" s="82" t="s">
        <v>155</v>
      </c>
      <c r="AD37" s="82" t="s">
        <v>179</v>
      </c>
      <c r="AE37" s="82" t="s">
        <v>204</v>
      </c>
      <c r="AF37" s="83">
        <v>41.4</v>
      </c>
      <c r="AH37" s="82" t="s">
        <v>7</v>
      </c>
      <c r="AI37" s="82" t="s">
        <v>190</v>
      </c>
      <c r="AJ37" s="82" t="s">
        <v>113</v>
      </c>
      <c r="AK37" s="83">
        <v>955.44</v>
      </c>
    </row>
    <row r="38" spans="1:37" ht="15" x14ac:dyDescent="0.25">
      <c r="A38" s="82" t="s">
        <v>21</v>
      </c>
      <c r="B38" s="82" t="s">
        <v>193</v>
      </c>
      <c r="C38" s="82" t="s">
        <v>159</v>
      </c>
      <c r="D38" s="83">
        <v>1767.7</v>
      </c>
      <c r="F38" s="60">
        <f>DSUM(Data,4,G37:H38)</f>
        <v>195304.13</v>
      </c>
      <c r="G38" s="29" t="str">
        <f>"01*"</f>
        <v>01*</v>
      </c>
      <c r="H38" s="30" t="s">
        <v>41</v>
      </c>
      <c r="I38" s="29" t="str">
        <f>"02*"</f>
        <v>02*</v>
      </c>
      <c r="J38" s="56">
        <f>DSUM(Data,4,H37:I38)</f>
        <v>70642.039999999994</v>
      </c>
      <c r="K38" s="61">
        <f>J38/F38</f>
        <v>0.36170274535413044</v>
      </c>
      <c r="X38" s="82" t="s">
        <v>179</v>
      </c>
      <c r="Y38" s="82" t="s">
        <v>142</v>
      </c>
      <c r="Z38" s="82" t="s">
        <v>46</v>
      </c>
      <c r="AA38" s="83">
        <v>6464.7</v>
      </c>
      <c r="AC38" s="82" t="s">
        <v>155</v>
      </c>
      <c r="AD38" s="82" t="s">
        <v>179</v>
      </c>
      <c r="AE38" s="82" t="s">
        <v>97</v>
      </c>
      <c r="AF38" s="83">
        <v>6844.92</v>
      </c>
      <c r="AH38" s="82" t="s">
        <v>7</v>
      </c>
      <c r="AI38" s="82" t="s">
        <v>190</v>
      </c>
      <c r="AJ38" s="82" t="s">
        <v>114</v>
      </c>
      <c r="AK38" s="83">
        <v>433.44</v>
      </c>
    </row>
    <row r="39" spans="1:37" ht="15" x14ac:dyDescent="0.25">
      <c r="A39" s="82" t="s">
        <v>21</v>
      </c>
      <c r="B39" s="82" t="s">
        <v>193</v>
      </c>
      <c r="C39" s="82" t="s">
        <v>168</v>
      </c>
      <c r="D39" s="83">
        <v>3849.53</v>
      </c>
      <c r="F39" s="24"/>
      <c r="G39" s="18" t="s">
        <v>2</v>
      </c>
      <c r="H39" s="18" t="s">
        <v>0</v>
      </c>
      <c r="I39" s="18" t="s">
        <v>2</v>
      </c>
      <c r="K39" s="61"/>
      <c r="X39" s="82" t="s">
        <v>179</v>
      </c>
      <c r="Y39" s="82" t="s">
        <v>142</v>
      </c>
      <c r="Z39" s="82" t="s">
        <v>6</v>
      </c>
      <c r="AA39" s="83">
        <v>63533.02</v>
      </c>
      <c r="AC39" s="82" t="s">
        <v>155</v>
      </c>
      <c r="AD39" s="82" t="s">
        <v>179</v>
      </c>
      <c r="AE39" s="82" t="s">
        <v>136</v>
      </c>
      <c r="AF39" s="83">
        <v>12645.08</v>
      </c>
      <c r="AH39" s="82" t="s">
        <v>7</v>
      </c>
      <c r="AI39" s="82" t="s">
        <v>190</v>
      </c>
      <c r="AJ39" s="82" t="s">
        <v>100</v>
      </c>
      <c r="AK39" s="83">
        <v>1346.56</v>
      </c>
    </row>
    <row r="40" spans="1:37" ht="15" x14ac:dyDescent="0.25">
      <c r="A40" s="82" t="s">
        <v>21</v>
      </c>
      <c r="B40" s="82" t="s">
        <v>193</v>
      </c>
      <c r="C40" s="82" t="s">
        <v>20</v>
      </c>
      <c r="D40" s="83">
        <v>10623.25</v>
      </c>
      <c r="F40" s="60">
        <f>DSUM(Data,4,G39:H40)</f>
        <v>890.36000000000013</v>
      </c>
      <c r="G40" s="29" t="str">
        <f>"01*"</f>
        <v>01*</v>
      </c>
      <c r="H40" s="30" t="s">
        <v>42</v>
      </c>
      <c r="I40" s="29" t="str">
        <f>"02*"</f>
        <v>02*</v>
      </c>
      <c r="J40" s="56">
        <f>DSUM(Data,4,H39:I40)</f>
        <v>293.64000000000004</v>
      </c>
      <c r="K40" s="61">
        <f>J40/F40</f>
        <v>0.32979918235320543</v>
      </c>
      <c r="X40" s="82" t="s">
        <v>179</v>
      </c>
      <c r="Y40" s="82" t="s">
        <v>142</v>
      </c>
      <c r="Z40" s="82" t="s">
        <v>10</v>
      </c>
      <c r="AA40" s="83">
        <v>946.21</v>
      </c>
      <c r="AC40" s="82" t="s">
        <v>155</v>
      </c>
      <c r="AD40" s="82" t="s">
        <v>179</v>
      </c>
      <c r="AE40" s="82" t="s">
        <v>119</v>
      </c>
      <c r="AF40" s="83">
        <v>8800</v>
      </c>
      <c r="AH40" s="82" t="s">
        <v>7</v>
      </c>
      <c r="AI40" s="82" t="s">
        <v>190</v>
      </c>
      <c r="AJ40" s="82" t="s">
        <v>89</v>
      </c>
      <c r="AK40" s="83">
        <v>904427.53</v>
      </c>
    </row>
    <row r="41" spans="1:37" ht="15" x14ac:dyDescent="0.25">
      <c r="A41" s="82" t="s">
        <v>21</v>
      </c>
      <c r="B41" s="82" t="s">
        <v>193</v>
      </c>
      <c r="C41" s="82" t="s">
        <v>23</v>
      </c>
      <c r="D41" s="83">
        <v>404</v>
      </c>
      <c r="F41" s="24"/>
      <c r="G41" s="18" t="s">
        <v>2</v>
      </c>
      <c r="H41" s="18" t="s">
        <v>0</v>
      </c>
      <c r="I41" s="18" t="s">
        <v>2</v>
      </c>
      <c r="K41" s="61"/>
      <c r="X41" s="82" t="s">
        <v>179</v>
      </c>
      <c r="Y41" s="82" t="s">
        <v>142</v>
      </c>
      <c r="Z41" s="82" t="s">
        <v>15</v>
      </c>
      <c r="AA41" s="83">
        <v>55915.35</v>
      </c>
      <c r="AC41" s="82" t="s">
        <v>155</v>
      </c>
      <c r="AD41" s="82" t="s">
        <v>179</v>
      </c>
      <c r="AE41" s="82" t="s">
        <v>98</v>
      </c>
      <c r="AF41" s="83">
        <v>22839.11</v>
      </c>
      <c r="AH41" s="82" t="s">
        <v>7</v>
      </c>
      <c r="AI41" s="82" t="s">
        <v>190</v>
      </c>
      <c r="AJ41" s="82" t="s">
        <v>205</v>
      </c>
      <c r="AK41" s="83">
        <v>280</v>
      </c>
    </row>
    <row r="42" spans="1:37" ht="15" x14ac:dyDescent="0.25">
      <c r="A42" s="82" t="s">
        <v>21</v>
      </c>
      <c r="B42" s="82" t="s">
        <v>193</v>
      </c>
      <c r="C42" s="82" t="s">
        <v>14</v>
      </c>
      <c r="D42" s="83">
        <v>3017.87</v>
      </c>
      <c r="F42" s="62">
        <f>DSUM(Data,4,G41:H42)</f>
        <v>9788.5099999999984</v>
      </c>
      <c r="G42" s="40" t="str">
        <f>"01*"</f>
        <v>01*</v>
      </c>
      <c r="H42" s="41" t="s">
        <v>43</v>
      </c>
      <c r="I42" s="40" t="str">
        <f>"02*"</f>
        <v>02*</v>
      </c>
      <c r="J42" s="63">
        <f>DSUM(Data,4,H41:I42)</f>
        <v>3471.2</v>
      </c>
      <c r="K42" s="64">
        <f>J42/F42</f>
        <v>0.35461985532016621</v>
      </c>
      <c r="X42" s="82" t="s">
        <v>179</v>
      </c>
      <c r="Y42" s="82" t="s">
        <v>142</v>
      </c>
      <c r="Z42" s="82" t="s">
        <v>16</v>
      </c>
      <c r="AA42" s="83">
        <v>294.32</v>
      </c>
      <c r="AC42" s="82" t="s">
        <v>155</v>
      </c>
      <c r="AD42" s="82" t="s">
        <v>179</v>
      </c>
      <c r="AE42" s="82" t="s">
        <v>170</v>
      </c>
      <c r="AF42" s="83">
        <v>336.74</v>
      </c>
    </row>
    <row r="43" spans="1:37" ht="15" x14ac:dyDescent="0.25">
      <c r="A43" s="82" t="s">
        <v>21</v>
      </c>
      <c r="B43" s="82" t="s">
        <v>193</v>
      </c>
      <c r="C43" s="82" t="s">
        <v>9</v>
      </c>
      <c r="D43" s="83">
        <v>51519.06</v>
      </c>
      <c r="F43" s="17"/>
      <c r="G43" s="18"/>
      <c r="H43" s="18"/>
      <c r="I43" s="18"/>
      <c r="K43" s="55"/>
      <c r="X43" s="82" t="s">
        <v>179</v>
      </c>
      <c r="Y43" s="82" t="s">
        <v>181</v>
      </c>
      <c r="Z43" s="82" t="s">
        <v>13</v>
      </c>
      <c r="AA43" s="83">
        <v>427082.34</v>
      </c>
      <c r="AC43" s="82" t="s">
        <v>155</v>
      </c>
      <c r="AD43" s="82" t="s">
        <v>179</v>
      </c>
      <c r="AE43" s="82" t="s">
        <v>106</v>
      </c>
      <c r="AF43" s="83">
        <v>21227.360000000001</v>
      </c>
      <c r="AH43" s="82" t="s">
        <v>188</v>
      </c>
      <c r="AI43" s="82" t="s">
        <v>190</v>
      </c>
      <c r="AJ43" s="82" t="s">
        <v>122</v>
      </c>
      <c r="AK43" s="83">
        <v>2145.63</v>
      </c>
    </row>
    <row r="44" spans="1:37" ht="15" x14ac:dyDescent="0.25">
      <c r="A44" s="82" t="s">
        <v>21</v>
      </c>
      <c r="B44" s="82" t="s">
        <v>193</v>
      </c>
      <c r="C44" s="82" t="s">
        <v>6</v>
      </c>
      <c r="D44" s="83">
        <v>133359.21</v>
      </c>
      <c r="F44" s="17"/>
      <c r="G44" s="18" t="s">
        <v>2</v>
      </c>
      <c r="H44" s="18" t="s">
        <v>0</v>
      </c>
      <c r="I44" s="18" t="s">
        <v>2</v>
      </c>
      <c r="K44" s="55"/>
      <c r="X44" s="82" t="s">
        <v>179</v>
      </c>
      <c r="Y44" s="82" t="s">
        <v>181</v>
      </c>
      <c r="Z44" s="82" t="s">
        <v>18</v>
      </c>
      <c r="AA44" s="83">
        <v>300</v>
      </c>
      <c r="AC44" s="82" t="s">
        <v>155</v>
      </c>
      <c r="AD44" s="82" t="s">
        <v>179</v>
      </c>
      <c r="AE44" s="82" t="s">
        <v>101</v>
      </c>
      <c r="AF44" s="83">
        <v>30139.97</v>
      </c>
      <c r="AH44" s="82" t="s">
        <v>188</v>
      </c>
      <c r="AI44" s="82" t="s">
        <v>190</v>
      </c>
      <c r="AJ44" s="82" t="s">
        <v>158</v>
      </c>
      <c r="AK44" s="83">
        <v>47765.85</v>
      </c>
    </row>
    <row r="45" spans="1:37" ht="15" x14ac:dyDescent="0.25">
      <c r="A45" s="82" t="s">
        <v>21</v>
      </c>
      <c r="B45" s="82" t="s">
        <v>193</v>
      </c>
      <c r="C45" s="82" t="s">
        <v>10</v>
      </c>
      <c r="D45" s="83">
        <v>1991.79</v>
      </c>
      <c r="F45" s="65">
        <f>DSUM(Data,4,G44:H45)</f>
        <v>208104.27999999997</v>
      </c>
      <c r="G45" s="29" t="str">
        <f>"01*"</f>
        <v>01*</v>
      </c>
      <c r="H45" s="30" t="s">
        <v>44</v>
      </c>
      <c r="I45" s="29" t="str">
        <f>"02*"</f>
        <v>02*</v>
      </c>
      <c r="J45" s="65">
        <f>DSUM(Data,4,H44:I45)</f>
        <v>82717.58</v>
      </c>
      <c r="K45" s="55">
        <f>J45/F45</f>
        <v>0.39748139730715781</v>
      </c>
      <c r="L45" s="53" t="s">
        <v>79</v>
      </c>
      <c r="X45" s="82" t="s">
        <v>179</v>
      </c>
      <c r="Y45" s="82" t="s">
        <v>181</v>
      </c>
      <c r="Z45" s="82" t="s">
        <v>22</v>
      </c>
      <c r="AA45" s="83">
        <v>9924.52</v>
      </c>
      <c r="AC45" s="82" t="s">
        <v>155</v>
      </c>
      <c r="AD45" s="82" t="s">
        <v>179</v>
      </c>
      <c r="AE45" s="82" t="s">
        <v>133</v>
      </c>
      <c r="AF45" s="83">
        <v>-8045.77</v>
      </c>
      <c r="AH45" s="82" t="s">
        <v>188</v>
      </c>
      <c r="AI45" s="82" t="s">
        <v>190</v>
      </c>
      <c r="AJ45" s="82" t="s">
        <v>89</v>
      </c>
      <c r="AK45" s="83">
        <v>453345.7</v>
      </c>
    </row>
    <row r="46" spans="1:37" ht="15" x14ac:dyDescent="0.25">
      <c r="A46" s="82" t="s">
        <v>21</v>
      </c>
      <c r="B46" s="82" t="s">
        <v>193</v>
      </c>
      <c r="C46" s="82" t="s">
        <v>15</v>
      </c>
      <c r="D46" s="83">
        <v>59565.67</v>
      </c>
      <c r="F46" s="17"/>
      <c r="G46" s="18" t="s">
        <v>2</v>
      </c>
      <c r="H46" s="18" t="s">
        <v>0</v>
      </c>
      <c r="I46" s="18" t="s">
        <v>2</v>
      </c>
      <c r="K46" s="55"/>
      <c r="X46" s="82" t="s">
        <v>179</v>
      </c>
      <c r="Y46" s="82" t="s">
        <v>181</v>
      </c>
      <c r="Z46" s="82" t="s">
        <v>8</v>
      </c>
      <c r="AA46" s="83">
        <v>4940.58</v>
      </c>
      <c r="AC46" s="82" t="s">
        <v>155</v>
      </c>
      <c r="AD46" s="82" t="s">
        <v>179</v>
      </c>
      <c r="AE46" s="82" t="s">
        <v>103</v>
      </c>
      <c r="AF46" s="83">
        <v>10226.32</v>
      </c>
      <c r="AH46" s="82" t="s">
        <v>156</v>
      </c>
      <c r="AI46" s="82" t="s">
        <v>187</v>
      </c>
      <c r="AJ46" s="82" t="s">
        <v>121</v>
      </c>
      <c r="AK46" s="83">
        <v>1021.73</v>
      </c>
    </row>
    <row r="47" spans="1:37" ht="15" x14ac:dyDescent="0.25">
      <c r="A47" s="82" t="s">
        <v>21</v>
      </c>
      <c r="B47" s="82" t="s">
        <v>193</v>
      </c>
      <c r="C47" s="82" t="s">
        <v>16</v>
      </c>
      <c r="D47" s="83">
        <v>357.12</v>
      </c>
      <c r="F47" s="65">
        <f>DSUM(Data,4,G46:H47)</f>
        <v>316040.58</v>
      </c>
      <c r="G47" s="29" t="str">
        <f>"01*"</f>
        <v>01*</v>
      </c>
      <c r="H47" s="30" t="s">
        <v>47</v>
      </c>
      <c r="I47" s="29" t="str">
        <f>"02*"</f>
        <v>02*</v>
      </c>
      <c r="J47" s="65">
        <f>DSUM(Data,4,H46:I47)</f>
        <v>93686.00999999998</v>
      </c>
      <c r="K47" s="55">
        <f>J47/F47</f>
        <v>0.29643664747103038</v>
      </c>
      <c r="L47" s="53" t="s">
        <v>79</v>
      </c>
      <c r="X47" s="82" t="s">
        <v>179</v>
      </c>
      <c r="Y47" s="82" t="s">
        <v>181</v>
      </c>
      <c r="Z47" s="82" t="s">
        <v>168</v>
      </c>
      <c r="AA47" s="83">
        <v>3231.3</v>
      </c>
      <c r="AC47" s="82" t="s">
        <v>155</v>
      </c>
      <c r="AD47" s="82" t="s">
        <v>179</v>
      </c>
      <c r="AE47" s="82" t="s">
        <v>109</v>
      </c>
      <c r="AF47" s="83">
        <v>5706.82</v>
      </c>
      <c r="AH47" s="82" t="s">
        <v>156</v>
      </c>
      <c r="AI47" s="82" t="s">
        <v>189</v>
      </c>
      <c r="AJ47" s="82" t="s">
        <v>136</v>
      </c>
      <c r="AK47" s="83">
        <v>13334.42</v>
      </c>
    </row>
    <row r="48" spans="1:37" ht="15" x14ac:dyDescent="0.25">
      <c r="A48" s="82" t="s">
        <v>21</v>
      </c>
      <c r="B48" s="82" t="s">
        <v>193</v>
      </c>
      <c r="C48" s="82" t="s">
        <v>24</v>
      </c>
      <c r="D48" s="83">
        <v>2211</v>
      </c>
      <c r="F48" s="35"/>
      <c r="G48" s="36" t="s">
        <v>2</v>
      </c>
      <c r="H48" s="36" t="s">
        <v>0</v>
      </c>
      <c r="I48" s="36" t="s">
        <v>2</v>
      </c>
      <c r="J48" s="37"/>
      <c r="K48" s="59"/>
      <c r="X48" s="82" t="s">
        <v>179</v>
      </c>
      <c r="Y48" s="82" t="s">
        <v>181</v>
      </c>
      <c r="Z48" s="82" t="s">
        <v>20</v>
      </c>
      <c r="AA48" s="83">
        <v>18369.509999999998</v>
      </c>
      <c r="AC48" s="82" t="s">
        <v>155</v>
      </c>
      <c r="AD48" s="82" t="s">
        <v>179</v>
      </c>
      <c r="AE48" s="82" t="s">
        <v>94</v>
      </c>
      <c r="AF48" s="83">
        <v>1110</v>
      </c>
      <c r="AH48" s="82" t="s">
        <v>156</v>
      </c>
      <c r="AI48" s="82" t="s">
        <v>189</v>
      </c>
      <c r="AJ48" s="82" t="s">
        <v>124</v>
      </c>
      <c r="AK48" s="83">
        <v>100</v>
      </c>
    </row>
    <row r="49" spans="1:37" ht="15" x14ac:dyDescent="0.25">
      <c r="A49" s="82" t="s">
        <v>21</v>
      </c>
      <c r="B49" s="82" t="s">
        <v>193</v>
      </c>
      <c r="C49" s="82" t="s">
        <v>25</v>
      </c>
      <c r="D49" s="83">
        <v>7601</v>
      </c>
      <c r="F49" s="60">
        <f>DSUM(Data,4,G48:H49)</f>
        <v>223224.1</v>
      </c>
      <c r="G49" s="29" t="str">
        <f>"01*"</f>
        <v>01*</v>
      </c>
      <c r="H49" s="30" t="s">
        <v>50</v>
      </c>
      <c r="I49" s="29" t="str">
        <f>"02*"</f>
        <v>02*</v>
      </c>
      <c r="J49" s="56">
        <f>DSUM(Data,4,H48:I49)</f>
        <v>88403.02</v>
      </c>
      <c r="K49" s="61">
        <f>J49/F49</f>
        <v>0.39602811703575019</v>
      </c>
      <c r="X49" s="82" t="s">
        <v>179</v>
      </c>
      <c r="Y49" s="82" t="s">
        <v>181</v>
      </c>
      <c r="Z49" s="82" t="s">
        <v>9</v>
      </c>
      <c r="AA49" s="83">
        <v>34945.64</v>
      </c>
      <c r="AC49" s="82" t="s">
        <v>155</v>
      </c>
      <c r="AD49" s="82" t="s">
        <v>179</v>
      </c>
      <c r="AE49" s="82" t="s">
        <v>99</v>
      </c>
      <c r="AF49" s="83">
        <v>223.96</v>
      </c>
      <c r="AH49" s="82" t="s">
        <v>156</v>
      </c>
      <c r="AI49" s="82" t="s">
        <v>189</v>
      </c>
      <c r="AJ49" s="82" t="s">
        <v>121</v>
      </c>
      <c r="AK49" s="83">
        <v>776.67</v>
      </c>
    </row>
    <row r="50" spans="1:37" ht="15" x14ac:dyDescent="0.25">
      <c r="A50" s="82" t="s">
        <v>21</v>
      </c>
      <c r="B50" s="82" t="s">
        <v>193</v>
      </c>
      <c r="C50" s="82" t="s">
        <v>92</v>
      </c>
      <c r="D50" s="83">
        <v>14114.54</v>
      </c>
      <c r="F50" s="24"/>
      <c r="G50" s="18" t="s">
        <v>2</v>
      </c>
      <c r="H50" s="18" t="s">
        <v>0</v>
      </c>
      <c r="I50" s="18" t="s">
        <v>2</v>
      </c>
      <c r="K50" s="61"/>
      <c r="X50" s="82" t="s">
        <v>179</v>
      </c>
      <c r="Y50" s="82" t="s">
        <v>181</v>
      </c>
      <c r="Z50" s="82" t="s">
        <v>6</v>
      </c>
      <c r="AA50" s="83">
        <v>90260.69</v>
      </c>
      <c r="AC50" s="82" t="s">
        <v>155</v>
      </c>
      <c r="AD50" s="82" t="s">
        <v>179</v>
      </c>
      <c r="AE50" s="82" t="s">
        <v>110</v>
      </c>
      <c r="AF50" s="83">
        <v>327.71</v>
      </c>
    </row>
    <row r="51" spans="1:37" ht="15" x14ac:dyDescent="0.25">
      <c r="A51" s="82" t="s">
        <v>21</v>
      </c>
      <c r="B51" s="82" t="s">
        <v>193</v>
      </c>
      <c r="C51" s="82" t="s">
        <v>107</v>
      </c>
      <c r="D51" s="83">
        <v>59</v>
      </c>
      <c r="F51" s="62">
        <f>DSUM(Data,4,G50:H51)</f>
        <v>77574.97</v>
      </c>
      <c r="G51" s="40" t="str">
        <f>"01*"</f>
        <v>01*</v>
      </c>
      <c r="H51" s="41" t="s">
        <v>51</v>
      </c>
      <c r="I51" s="40" t="str">
        <f>"02*"</f>
        <v>02*</v>
      </c>
      <c r="J51" s="63">
        <f>DSUM(Data,4,H50:I51)</f>
        <v>30943.360000000001</v>
      </c>
      <c r="K51" s="64">
        <f>J51/F51</f>
        <v>0.39888329960037366</v>
      </c>
      <c r="X51" s="82" t="s">
        <v>179</v>
      </c>
      <c r="Y51" s="82" t="s">
        <v>181</v>
      </c>
      <c r="Z51" s="82" t="s">
        <v>10</v>
      </c>
      <c r="AA51" s="83">
        <v>1230.6400000000001</v>
      </c>
      <c r="AC51" s="82" t="s">
        <v>155</v>
      </c>
      <c r="AD51" s="82" t="s">
        <v>179</v>
      </c>
      <c r="AE51" s="82" t="s">
        <v>90</v>
      </c>
      <c r="AF51" s="83">
        <v>10087.02</v>
      </c>
      <c r="AH51" s="82" t="s">
        <v>130</v>
      </c>
      <c r="AI51" s="82" t="s">
        <v>190</v>
      </c>
      <c r="AJ51" s="82" t="s">
        <v>213</v>
      </c>
      <c r="AK51" s="83">
        <v>132206</v>
      </c>
    </row>
    <row r="52" spans="1:37" ht="15" x14ac:dyDescent="0.25">
      <c r="A52" s="82" t="s">
        <v>21</v>
      </c>
      <c r="B52" s="82" t="s">
        <v>193</v>
      </c>
      <c r="C52" s="82" t="s">
        <v>98</v>
      </c>
      <c r="D52" s="83">
        <v>2441.86</v>
      </c>
      <c r="K52" s="55"/>
      <c r="X52" s="82" t="s">
        <v>179</v>
      </c>
      <c r="Y52" s="82" t="s">
        <v>181</v>
      </c>
      <c r="Z52" s="82" t="s">
        <v>15</v>
      </c>
      <c r="AA52" s="83">
        <v>49456.7</v>
      </c>
      <c r="AC52" s="82" t="s">
        <v>155</v>
      </c>
      <c r="AD52" s="82" t="s">
        <v>179</v>
      </c>
      <c r="AE52" s="82" t="s">
        <v>158</v>
      </c>
      <c r="AF52" s="83">
        <v>2591</v>
      </c>
    </row>
    <row r="53" spans="1:37" ht="15" x14ac:dyDescent="0.25">
      <c r="A53" s="82" t="s">
        <v>21</v>
      </c>
      <c r="B53" s="82" t="s">
        <v>193</v>
      </c>
      <c r="C53" s="82" t="s">
        <v>101</v>
      </c>
      <c r="D53" s="83">
        <v>12014.83</v>
      </c>
      <c r="F53" s="17"/>
      <c r="G53" s="18" t="s">
        <v>2</v>
      </c>
      <c r="H53" s="18" t="s">
        <v>0</v>
      </c>
      <c r="I53" s="18" t="s">
        <v>2</v>
      </c>
      <c r="K53" s="55"/>
      <c r="X53" s="82" t="s">
        <v>179</v>
      </c>
      <c r="Y53" s="82" t="s">
        <v>181</v>
      </c>
      <c r="Z53" s="82" t="s">
        <v>16</v>
      </c>
      <c r="AA53" s="83">
        <v>275.23</v>
      </c>
      <c r="AC53" s="82" t="s">
        <v>155</v>
      </c>
      <c r="AD53" s="82" t="s">
        <v>179</v>
      </c>
      <c r="AE53" s="82" t="s">
        <v>169</v>
      </c>
      <c r="AF53" s="83">
        <v>415</v>
      </c>
    </row>
    <row r="54" spans="1:37" ht="15" x14ac:dyDescent="0.25">
      <c r="A54" s="82" t="s">
        <v>21</v>
      </c>
      <c r="B54" s="82" t="s">
        <v>193</v>
      </c>
      <c r="C54" s="82" t="s">
        <v>103</v>
      </c>
      <c r="D54" s="83">
        <v>3321.67</v>
      </c>
      <c r="F54" s="66">
        <f>DSUM(Data,4,G53:H54)</f>
        <v>4449025.93</v>
      </c>
      <c r="G54" s="29" t="str">
        <f>"01*"</f>
        <v>01*</v>
      </c>
      <c r="H54" s="30"/>
      <c r="I54" s="29" t="str">
        <f>"02*"</f>
        <v>02*</v>
      </c>
      <c r="J54" s="66">
        <f>DSUM(Data,4,H53:I54)</f>
        <v>1638779.89</v>
      </c>
      <c r="K54" s="55">
        <f>J54/F54</f>
        <v>0.36834577181257294</v>
      </c>
      <c r="X54" s="82" t="s">
        <v>179</v>
      </c>
      <c r="Y54" s="82" t="s">
        <v>181</v>
      </c>
      <c r="Z54" s="82" t="s">
        <v>24</v>
      </c>
      <c r="AA54" s="83">
        <v>1312</v>
      </c>
      <c r="AC54" s="82" t="s">
        <v>155</v>
      </c>
      <c r="AD54" s="82" t="s">
        <v>179</v>
      </c>
      <c r="AE54" s="82" t="s">
        <v>115</v>
      </c>
      <c r="AF54" s="83">
        <v>6870</v>
      </c>
    </row>
    <row r="55" spans="1:37" ht="15" x14ac:dyDescent="0.25">
      <c r="A55" s="82" t="s">
        <v>21</v>
      </c>
      <c r="B55" s="82" t="s">
        <v>193</v>
      </c>
      <c r="C55" s="82" t="s">
        <v>94</v>
      </c>
      <c r="D55" s="83">
        <v>595</v>
      </c>
      <c r="X55" s="82" t="s">
        <v>179</v>
      </c>
      <c r="Y55" s="82" t="s">
        <v>181</v>
      </c>
      <c r="Z55" s="82" t="s">
        <v>25</v>
      </c>
      <c r="AA55" s="83">
        <v>4510</v>
      </c>
      <c r="AC55" s="82" t="s">
        <v>155</v>
      </c>
      <c r="AD55" s="82" t="s">
        <v>179</v>
      </c>
      <c r="AE55" s="82" t="s">
        <v>121</v>
      </c>
      <c r="AF55" s="83">
        <v>15378.17</v>
      </c>
    </row>
    <row r="56" spans="1:37" ht="15" x14ac:dyDescent="0.25">
      <c r="A56" s="82" t="s">
        <v>21</v>
      </c>
      <c r="B56" s="82" t="s">
        <v>193</v>
      </c>
      <c r="C56" s="82" t="s">
        <v>104</v>
      </c>
      <c r="D56" s="83">
        <v>41.04</v>
      </c>
      <c r="X56" s="82" t="s">
        <v>179</v>
      </c>
      <c r="Y56" s="82" t="s">
        <v>155</v>
      </c>
      <c r="Z56" s="82" t="s">
        <v>13</v>
      </c>
      <c r="AA56" s="83">
        <v>92177.67</v>
      </c>
      <c r="AC56" s="82" t="s">
        <v>155</v>
      </c>
      <c r="AD56" s="82" t="s">
        <v>179</v>
      </c>
      <c r="AE56" s="82" t="s">
        <v>100</v>
      </c>
      <c r="AF56" s="83">
        <v>16239.51</v>
      </c>
    </row>
    <row r="57" spans="1:37" ht="15" x14ac:dyDescent="0.25">
      <c r="A57" s="82" t="s">
        <v>26</v>
      </c>
      <c r="B57" s="82" t="s">
        <v>193</v>
      </c>
      <c r="C57" s="82" t="s">
        <v>13</v>
      </c>
      <c r="D57" s="83">
        <v>480450.94</v>
      </c>
      <c r="X57" s="82" t="s">
        <v>179</v>
      </c>
      <c r="Y57" s="82" t="s">
        <v>155</v>
      </c>
      <c r="Z57" s="82" t="s">
        <v>18</v>
      </c>
      <c r="AA57" s="83">
        <v>20047</v>
      </c>
      <c r="AC57" s="82" t="s">
        <v>155</v>
      </c>
      <c r="AD57" s="82" t="s">
        <v>179</v>
      </c>
      <c r="AE57" s="82" t="s">
        <v>89</v>
      </c>
      <c r="AF57" s="83">
        <v>68826.100000000006</v>
      </c>
    </row>
    <row r="58" spans="1:37" ht="15" x14ac:dyDescent="0.25">
      <c r="A58" s="82" t="s">
        <v>26</v>
      </c>
      <c r="B58" s="82" t="s">
        <v>193</v>
      </c>
      <c r="C58" s="82" t="s">
        <v>18</v>
      </c>
      <c r="D58" s="83">
        <v>12476.6</v>
      </c>
      <c r="X58" s="82" t="s">
        <v>179</v>
      </c>
      <c r="Y58" s="82" t="s">
        <v>155</v>
      </c>
      <c r="Z58" s="82" t="s">
        <v>19</v>
      </c>
      <c r="AA58" s="83">
        <v>109.51</v>
      </c>
      <c r="AC58" s="82" t="s">
        <v>155</v>
      </c>
      <c r="AD58" s="82" t="s">
        <v>179</v>
      </c>
      <c r="AE58" s="82" t="s">
        <v>205</v>
      </c>
      <c r="AF58" s="83">
        <v>49078</v>
      </c>
    </row>
    <row r="59" spans="1:37" ht="15" x14ac:dyDescent="0.25">
      <c r="A59" s="82" t="s">
        <v>26</v>
      </c>
      <c r="B59" s="82" t="s">
        <v>193</v>
      </c>
      <c r="C59" s="82" t="s">
        <v>19</v>
      </c>
      <c r="D59" s="83">
        <v>947.85</v>
      </c>
      <c r="X59" s="82" t="s">
        <v>179</v>
      </c>
      <c r="Y59" s="82" t="s">
        <v>155</v>
      </c>
      <c r="Z59" s="82" t="s">
        <v>8</v>
      </c>
      <c r="AA59" s="83">
        <v>2050.86</v>
      </c>
    </row>
    <row r="60" spans="1:37" ht="15" x14ac:dyDescent="0.25">
      <c r="A60" s="82" t="s">
        <v>26</v>
      </c>
      <c r="B60" s="82" t="s">
        <v>193</v>
      </c>
      <c r="C60" s="82" t="s">
        <v>91</v>
      </c>
      <c r="D60" s="83">
        <v>2824.75</v>
      </c>
      <c r="X60" s="82" t="s">
        <v>179</v>
      </c>
      <c r="Y60" s="82" t="s">
        <v>155</v>
      </c>
      <c r="Z60" s="82" t="s">
        <v>159</v>
      </c>
      <c r="AA60" s="83">
        <v>-0.02</v>
      </c>
      <c r="AC60" s="82" t="s">
        <v>182</v>
      </c>
      <c r="AD60" s="82" t="s">
        <v>179</v>
      </c>
      <c r="AE60" s="82" t="s">
        <v>90</v>
      </c>
      <c r="AF60" s="83">
        <v>446.84</v>
      </c>
    </row>
    <row r="61" spans="1:37" ht="15" x14ac:dyDescent="0.25">
      <c r="A61" s="82" t="s">
        <v>26</v>
      </c>
      <c r="B61" s="82" t="s">
        <v>193</v>
      </c>
      <c r="C61" s="82" t="s">
        <v>8</v>
      </c>
      <c r="D61" s="83">
        <v>8924.82</v>
      </c>
      <c r="X61" s="82" t="s">
        <v>179</v>
      </c>
      <c r="Y61" s="82" t="s">
        <v>155</v>
      </c>
      <c r="Z61" s="82" t="s">
        <v>168</v>
      </c>
      <c r="AA61" s="83">
        <v>672.01</v>
      </c>
      <c r="AC61" s="82" t="s">
        <v>182</v>
      </c>
      <c r="AD61" s="82" t="s">
        <v>179</v>
      </c>
      <c r="AE61" s="82" t="s">
        <v>100</v>
      </c>
      <c r="AF61" s="83">
        <v>6075</v>
      </c>
    </row>
    <row r="62" spans="1:37" ht="15" x14ac:dyDescent="0.25">
      <c r="A62" s="82" t="s">
        <v>26</v>
      </c>
      <c r="B62" s="82" t="s">
        <v>193</v>
      </c>
      <c r="C62" s="82" t="s">
        <v>159</v>
      </c>
      <c r="D62" s="83">
        <v>1897.25</v>
      </c>
      <c r="X62" s="82" t="s">
        <v>179</v>
      </c>
      <c r="Y62" s="82" t="s">
        <v>155</v>
      </c>
      <c r="Z62" s="82" t="s">
        <v>20</v>
      </c>
      <c r="AA62" s="83">
        <v>273.18</v>
      </c>
    </row>
    <row r="63" spans="1:37" ht="15" x14ac:dyDescent="0.25">
      <c r="A63" s="82" t="s">
        <v>26</v>
      </c>
      <c r="B63" s="82" t="s">
        <v>193</v>
      </c>
      <c r="C63" s="82" t="s">
        <v>168</v>
      </c>
      <c r="D63" s="83">
        <v>3275.72</v>
      </c>
      <c r="X63" s="82" t="s">
        <v>179</v>
      </c>
      <c r="Y63" s="82" t="s">
        <v>155</v>
      </c>
      <c r="Z63" s="82" t="s">
        <v>30</v>
      </c>
      <c r="AA63" s="83">
        <v>10389.450000000001</v>
      </c>
      <c r="AC63" s="82" t="s">
        <v>183</v>
      </c>
      <c r="AD63" s="82" t="s">
        <v>179</v>
      </c>
      <c r="AE63" s="82" t="s">
        <v>92</v>
      </c>
      <c r="AF63" s="83">
        <v>475.76</v>
      </c>
    </row>
    <row r="64" spans="1:37" ht="15" x14ac:dyDescent="0.25">
      <c r="A64" s="82" t="s">
        <v>26</v>
      </c>
      <c r="B64" s="82" t="s">
        <v>193</v>
      </c>
      <c r="C64" s="82" t="s">
        <v>20</v>
      </c>
      <c r="D64" s="83">
        <v>10646.62</v>
      </c>
      <c r="X64" s="82" t="s">
        <v>179</v>
      </c>
      <c r="Y64" s="82" t="s">
        <v>155</v>
      </c>
      <c r="Z64" s="82" t="s">
        <v>9</v>
      </c>
      <c r="AA64" s="83">
        <v>9324.48</v>
      </c>
      <c r="AC64" s="82" t="s">
        <v>183</v>
      </c>
      <c r="AD64" s="82" t="s">
        <v>179</v>
      </c>
      <c r="AE64" s="82" t="s">
        <v>100</v>
      </c>
      <c r="AF64" s="83">
        <v>44</v>
      </c>
    </row>
    <row r="65" spans="1:32" ht="15" x14ac:dyDescent="0.25">
      <c r="A65" s="82" t="s">
        <v>26</v>
      </c>
      <c r="B65" s="82" t="s">
        <v>193</v>
      </c>
      <c r="C65" s="82" t="s">
        <v>23</v>
      </c>
      <c r="D65" s="83">
        <v>5115.72</v>
      </c>
      <c r="X65" s="82" t="s">
        <v>179</v>
      </c>
      <c r="Y65" s="82" t="s">
        <v>155</v>
      </c>
      <c r="Z65" s="82" t="s">
        <v>6</v>
      </c>
      <c r="AA65" s="83">
        <v>20269.27</v>
      </c>
    </row>
    <row r="66" spans="1:32" ht="15" x14ac:dyDescent="0.25">
      <c r="A66" s="82" t="s">
        <v>26</v>
      </c>
      <c r="B66" s="82" t="s">
        <v>193</v>
      </c>
      <c r="C66" s="82" t="s">
        <v>9</v>
      </c>
      <c r="D66" s="83">
        <v>36389.699999999997</v>
      </c>
      <c r="X66" s="82" t="s">
        <v>179</v>
      </c>
      <c r="Y66" s="82" t="s">
        <v>155</v>
      </c>
      <c r="Z66" s="82" t="s">
        <v>10</v>
      </c>
      <c r="AA66" s="83">
        <v>289.42</v>
      </c>
      <c r="AC66" s="82" t="s">
        <v>184</v>
      </c>
      <c r="AD66" s="82" t="s">
        <v>179</v>
      </c>
      <c r="AE66" s="82" t="s">
        <v>92</v>
      </c>
      <c r="AF66" s="83">
        <v>57278.79</v>
      </c>
    </row>
    <row r="67" spans="1:32" ht="15" x14ac:dyDescent="0.25">
      <c r="A67" s="82" t="s">
        <v>26</v>
      </c>
      <c r="B67" s="82" t="s">
        <v>193</v>
      </c>
      <c r="C67" s="82" t="s">
        <v>6</v>
      </c>
      <c r="D67" s="83">
        <v>92066.11</v>
      </c>
      <c r="X67" s="82" t="s">
        <v>179</v>
      </c>
      <c r="Y67" s="82" t="s">
        <v>155</v>
      </c>
      <c r="Z67" s="82" t="s">
        <v>15</v>
      </c>
      <c r="AA67" s="83">
        <v>13783.28</v>
      </c>
      <c r="AC67" s="82" t="s">
        <v>184</v>
      </c>
      <c r="AD67" s="82" t="s">
        <v>179</v>
      </c>
      <c r="AE67" s="82" t="s">
        <v>108</v>
      </c>
      <c r="AF67" s="83">
        <v>597.6</v>
      </c>
    </row>
    <row r="68" spans="1:32" ht="15" x14ac:dyDescent="0.25">
      <c r="A68" s="82" t="s">
        <v>26</v>
      </c>
      <c r="B68" s="82" t="s">
        <v>193</v>
      </c>
      <c r="C68" s="82" t="s">
        <v>10</v>
      </c>
      <c r="D68" s="83">
        <v>1403.24</v>
      </c>
      <c r="X68" s="82" t="s">
        <v>179</v>
      </c>
      <c r="Y68" s="82" t="s">
        <v>155</v>
      </c>
      <c r="Z68" s="82" t="s">
        <v>16</v>
      </c>
      <c r="AA68" s="83">
        <v>67.69</v>
      </c>
      <c r="AC68" s="82" t="s">
        <v>184</v>
      </c>
      <c r="AD68" s="82" t="s">
        <v>179</v>
      </c>
      <c r="AE68" s="82" t="s">
        <v>135</v>
      </c>
      <c r="AF68" s="83">
        <v>22224.2</v>
      </c>
    </row>
    <row r="69" spans="1:32" ht="15" x14ac:dyDescent="0.25">
      <c r="A69" s="82" t="s">
        <v>26</v>
      </c>
      <c r="B69" s="82" t="s">
        <v>193</v>
      </c>
      <c r="C69" s="82" t="s">
        <v>15</v>
      </c>
      <c r="D69" s="83">
        <v>59140.99</v>
      </c>
      <c r="X69" s="82" t="s">
        <v>179</v>
      </c>
      <c r="Y69" s="82" t="s">
        <v>155</v>
      </c>
      <c r="Z69" s="82" t="s">
        <v>202</v>
      </c>
      <c r="AA69" s="83">
        <v>500</v>
      </c>
      <c r="AC69" s="82" t="s">
        <v>184</v>
      </c>
      <c r="AD69" s="82" t="s">
        <v>179</v>
      </c>
      <c r="AE69" s="82" t="s">
        <v>204</v>
      </c>
      <c r="AF69" s="83">
        <v>7434.8</v>
      </c>
    </row>
    <row r="70" spans="1:32" ht="15" x14ac:dyDescent="0.25">
      <c r="A70" s="82" t="s">
        <v>26</v>
      </c>
      <c r="B70" s="82" t="s">
        <v>193</v>
      </c>
      <c r="C70" s="82" t="s">
        <v>16</v>
      </c>
      <c r="D70" s="83">
        <v>316.35000000000002</v>
      </c>
      <c r="X70" s="82" t="s">
        <v>179</v>
      </c>
      <c r="Y70" s="82" t="s">
        <v>155</v>
      </c>
      <c r="Z70" s="82" t="s">
        <v>32</v>
      </c>
      <c r="AA70" s="83">
        <v>15149</v>
      </c>
      <c r="AC70" s="82" t="s">
        <v>184</v>
      </c>
      <c r="AD70" s="82" t="s">
        <v>179</v>
      </c>
      <c r="AE70" s="82" t="s">
        <v>97</v>
      </c>
      <c r="AF70" s="83">
        <v>724.99</v>
      </c>
    </row>
    <row r="71" spans="1:32" ht="15" x14ac:dyDescent="0.25">
      <c r="A71" s="82" t="s">
        <v>26</v>
      </c>
      <c r="B71" s="82" t="s">
        <v>193</v>
      </c>
      <c r="C71" s="82" t="s">
        <v>92</v>
      </c>
      <c r="D71" s="83">
        <v>35176.51</v>
      </c>
      <c r="X71" s="82" t="s">
        <v>179</v>
      </c>
      <c r="Y71" s="82" t="s">
        <v>182</v>
      </c>
      <c r="Z71" s="82" t="s">
        <v>13</v>
      </c>
      <c r="AA71" s="83">
        <v>129985.47</v>
      </c>
      <c r="AC71" s="82" t="s">
        <v>184</v>
      </c>
      <c r="AD71" s="82" t="s">
        <v>179</v>
      </c>
      <c r="AE71" s="82" t="s">
        <v>136</v>
      </c>
      <c r="AF71" s="83">
        <v>86806.720000000001</v>
      </c>
    </row>
    <row r="72" spans="1:32" ht="15" x14ac:dyDescent="0.25">
      <c r="A72" s="82" t="s">
        <v>26</v>
      </c>
      <c r="B72" s="82" t="s">
        <v>193</v>
      </c>
      <c r="C72" s="82" t="s">
        <v>98</v>
      </c>
      <c r="D72" s="83">
        <v>6580.26</v>
      </c>
      <c r="X72" s="82" t="s">
        <v>179</v>
      </c>
      <c r="Y72" s="82" t="s">
        <v>182</v>
      </c>
      <c r="Z72" s="82" t="s">
        <v>18</v>
      </c>
      <c r="AA72" s="83">
        <v>11194.29</v>
      </c>
      <c r="AC72" s="82" t="s">
        <v>184</v>
      </c>
      <c r="AD72" s="82" t="s">
        <v>179</v>
      </c>
      <c r="AE72" s="82" t="s">
        <v>98</v>
      </c>
      <c r="AF72" s="83">
        <v>1017.74</v>
      </c>
    </row>
    <row r="73" spans="1:32" ht="15" x14ac:dyDescent="0.25">
      <c r="A73" s="82" t="s">
        <v>26</v>
      </c>
      <c r="B73" s="82" t="s">
        <v>193</v>
      </c>
      <c r="C73" s="82" t="s">
        <v>101</v>
      </c>
      <c r="D73" s="83">
        <v>1901.69</v>
      </c>
      <c r="X73" s="82" t="s">
        <v>179</v>
      </c>
      <c r="Y73" s="82" t="s">
        <v>182</v>
      </c>
      <c r="Z73" s="82" t="s">
        <v>8</v>
      </c>
      <c r="AA73" s="83">
        <v>2568.91</v>
      </c>
      <c r="AC73" s="82" t="s">
        <v>184</v>
      </c>
      <c r="AD73" s="82" t="s">
        <v>179</v>
      </c>
      <c r="AE73" s="82" t="s">
        <v>101</v>
      </c>
      <c r="AF73" s="83">
        <v>273.56</v>
      </c>
    </row>
    <row r="74" spans="1:32" ht="15" x14ac:dyDescent="0.25">
      <c r="A74" s="82" t="s">
        <v>26</v>
      </c>
      <c r="B74" s="82" t="s">
        <v>193</v>
      </c>
      <c r="C74" s="82" t="s">
        <v>100</v>
      </c>
      <c r="D74" s="83">
        <v>6134.27</v>
      </c>
      <c r="X74" s="82" t="s">
        <v>179</v>
      </c>
      <c r="Y74" s="82" t="s">
        <v>182</v>
      </c>
      <c r="Z74" s="82" t="s">
        <v>159</v>
      </c>
      <c r="AA74" s="83">
        <v>473.79</v>
      </c>
      <c r="AC74" s="82" t="s">
        <v>184</v>
      </c>
      <c r="AD74" s="82" t="s">
        <v>179</v>
      </c>
      <c r="AE74" s="82" t="s">
        <v>90</v>
      </c>
      <c r="AF74" s="83">
        <v>819.91</v>
      </c>
    </row>
    <row r="75" spans="1:32" ht="15" x14ac:dyDescent="0.25">
      <c r="A75" s="82" t="s">
        <v>26</v>
      </c>
      <c r="B75" s="82" t="s">
        <v>193</v>
      </c>
      <c r="C75" s="82" t="s">
        <v>89</v>
      </c>
      <c r="D75" s="83">
        <v>198</v>
      </c>
      <c r="X75" s="82" t="s">
        <v>179</v>
      </c>
      <c r="Y75" s="82" t="s">
        <v>182</v>
      </c>
      <c r="Z75" s="82" t="s">
        <v>168</v>
      </c>
      <c r="AA75" s="83">
        <v>432.6</v>
      </c>
      <c r="AC75" s="82" t="s">
        <v>184</v>
      </c>
      <c r="AD75" s="82" t="s">
        <v>179</v>
      </c>
      <c r="AE75" s="82" t="s">
        <v>121</v>
      </c>
      <c r="AF75" s="83">
        <v>72847.289999999994</v>
      </c>
    </row>
    <row r="76" spans="1:32" ht="15" x14ac:dyDescent="0.25">
      <c r="A76" s="82" t="s">
        <v>55</v>
      </c>
      <c r="B76" s="82" t="s">
        <v>193</v>
      </c>
      <c r="C76" s="82" t="s">
        <v>13</v>
      </c>
      <c r="D76" s="83">
        <v>57.3</v>
      </c>
      <c r="X76" s="82" t="s">
        <v>179</v>
      </c>
      <c r="Y76" s="82" t="s">
        <v>182</v>
      </c>
      <c r="Z76" s="82" t="s">
        <v>30</v>
      </c>
      <c r="AA76" s="83">
        <v>1499.11</v>
      </c>
      <c r="AC76" s="82" t="s">
        <v>184</v>
      </c>
      <c r="AD76" s="82" t="s">
        <v>179</v>
      </c>
      <c r="AE76" s="82" t="s">
        <v>100</v>
      </c>
      <c r="AF76" s="83">
        <v>67815.320000000007</v>
      </c>
    </row>
    <row r="77" spans="1:32" ht="15" x14ac:dyDescent="0.25">
      <c r="A77" s="82" t="s">
        <v>55</v>
      </c>
      <c r="B77" s="82" t="s">
        <v>193</v>
      </c>
      <c r="C77" s="82" t="s">
        <v>91</v>
      </c>
      <c r="D77" s="83">
        <v>0.6</v>
      </c>
      <c r="X77" s="82" t="s">
        <v>179</v>
      </c>
      <c r="Y77" s="82" t="s">
        <v>182</v>
      </c>
      <c r="Z77" s="82" t="s">
        <v>14</v>
      </c>
      <c r="AA77" s="83">
        <v>1508.93</v>
      </c>
      <c r="AC77" s="82" t="s">
        <v>184</v>
      </c>
      <c r="AD77" s="82" t="s">
        <v>179</v>
      </c>
      <c r="AE77" s="82" t="s">
        <v>89</v>
      </c>
      <c r="AF77" s="83">
        <v>697241.12</v>
      </c>
    </row>
    <row r="78" spans="1:32" ht="15" x14ac:dyDescent="0.25">
      <c r="A78" s="82" t="s">
        <v>55</v>
      </c>
      <c r="B78" s="82" t="s">
        <v>193</v>
      </c>
      <c r="C78" s="82" t="s">
        <v>8</v>
      </c>
      <c r="D78" s="83">
        <v>1.1499999999999999</v>
      </c>
      <c r="X78" s="82" t="s">
        <v>179</v>
      </c>
      <c r="Y78" s="82" t="s">
        <v>182</v>
      </c>
      <c r="Z78" s="82" t="s">
        <v>9</v>
      </c>
      <c r="AA78" s="83">
        <v>10352.14</v>
      </c>
    </row>
    <row r="79" spans="1:32" ht="15" x14ac:dyDescent="0.25">
      <c r="A79" s="82" t="s">
        <v>55</v>
      </c>
      <c r="B79" s="82" t="s">
        <v>193</v>
      </c>
      <c r="C79" s="82" t="s">
        <v>20</v>
      </c>
      <c r="D79" s="83">
        <v>30.01</v>
      </c>
      <c r="X79" s="82" t="s">
        <v>179</v>
      </c>
      <c r="Y79" s="82" t="s">
        <v>182</v>
      </c>
      <c r="Z79" s="82" t="s">
        <v>6</v>
      </c>
      <c r="AA79" s="83">
        <v>26182.52</v>
      </c>
      <c r="AC79" s="82" t="s">
        <v>4</v>
      </c>
      <c r="AD79" s="82" t="s">
        <v>179</v>
      </c>
      <c r="AE79" s="82" t="s">
        <v>92</v>
      </c>
      <c r="AF79" s="83">
        <v>7103.16</v>
      </c>
    </row>
    <row r="80" spans="1:32" ht="15" x14ac:dyDescent="0.25">
      <c r="A80" s="82" t="s">
        <v>55</v>
      </c>
      <c r="B80" s="82" t="s">
        <v>193</v>
      </c>
      <c r="C80" s="82" t="s">
        <v>9</v>
      </c>
      <c r="D80" s="83">
        <v>6.44</v>
      </c>
      <c r="X80" s="82" t="s">
        <v>179</v>
      </c>
      <c r="Y80" s="82" t="s">
        <v>182</v>
      </c>
      <c r="Z80" s="82" t="s">
        <v>10</v>
      </c>
      <c r="AA80" s="83">
        <v>413.47</v>
      </c>
      <c r="AC80" s="82" t="s">
        <v>4</v>
      </c>
      <c r="AD80" s="82" t="s">
        <v>179</v>
      </c>
      <c r="AE80" s="82" t="s">
        <v>95</v>
      </c>
      <c r="AF80" s="83">
        <v>183.04</v>
      </c>
    </row>
    <row r="81" spans="1:32" ht="15" x14ac:dyDescent="0.25">
      <c r="A81" s="82" t="s">
        <v>55</v>
      </c>
      <c r="B81" s="82" t="s">
        <v>193</v>
      </c>
      <c r="C81" s="82" t="s">
        <v>6</v>
      </c>
      <c r="D81" s="83">
        <v>17.39</v>
      </c>
      <c r="X81" s="82" t="s">
        <v>179</v>
      </c>
      <c r="Y81" s="82" t="s">
        <v>182</v>
      </c>
      <c r="Z81" s="82" t="s">
        <v>15</v>
      </c>
      <c r="AA81" s="83">
        <v>12103.64</v>
      </c>
      <c r="AC81" s="82" t="s">
        <v>4</v>
      </c>
      <c r="AD81" s="82" t="s">
        <v>179</v>
      </c>
      <c r="AE81" s="82" t="s">
        <v>107</v>
      </c>
      <c r="AF81" s="83">
        <v>0</v>
      </c>
    </row>
    <row r="82" spans="1:32" ht="15" x14ac:dyDescent="0.25">
      <c r="A82" s="82" t="s">
        <v>55</v>
      </c>
      <c r="B82" s="82" t="s">
        <v>193</v>
      </c>
      <c r="C82" s="82" t="s">
        <v>10</v>
      </c>
      <c r="D82" s="83">
        <v>0.11</v>
      </c>
      <c r="X82" s="82" t="s">
        <v>179</v>
      </c>
      <c r="Y82" s="82" t="s">
        <v>182</v>
      </c>
      <c r="Z82" s="82" t="s">
        <v>16</v>
      </c>
      <c r="AA82" s="83">
        <v>122.75</v>
      </c>
      <c r="AC82" s="82" t="s">
        <v>4</v>
      </c>
      <c r="AD82" s="82" t="s">
        <v>179</v>
      </c>
      <c r="AE82" s="82" t="s">
        <v>93</v>
      </c>
      <c r="AF82" s="83">
        <v>123.7</v>
      </c>
    </row>
    <row r="83" spans="1:32" ht="15" x14ac:dyDescent="0.25">
      <c r="A83" s="82" t="s">
        <v>55</v>
      </c>
      <c r="B83" s="82" t="s">
        <v>193</v>
      </c>
      <c r="C83" s="82" t="s">
        <v>15</v>
      </c>
      <c r="D83" s="83">
        <v>4.1900000000000004</v>
      </c>
      <c r="X83" s="82" t="s">
        <v>179</v>
      </c>
      <c r="Y83" s="82" t="s">
        <v>183</v>
      </c>
      <c r="Z83" s="82" t="s">
        <v>13</v>
      </c>
      <c r="AA83" s="83">
        <v>121.15</v>
      </c>
      <c r="AC83" s="82" t="s">
        <v>4</v>
      </c>
      <c r="AD83" s="82" t="s">
        <v>179</v>
      </c>
      <c r="AE83" s="82" t="s">
        <v>135</v>
      </c>
      <c r="AF83" s="83">
        <v>757.91</v>
      </c>
    </row>
    <row r="84" spans="1:32" ht="15" x14ac:dyDescent="0.25">
      <c r="A84" s="82" t="s">
        <v>55</v>
      </c>
      <c r="B84" s="82" t="s">
        <v>193</v>
      </c>
      <c r="C84" s="82" t="s">
        <v>16</v>
      </c>
      <c r="D84" s="83">
        <v>0.02</v>
      </c>
      <c r="X84" s="82" t="s">
        <v>179</v>
      </c>
      <c r="Y84" s="82" t="s">
        <v>183</v>
      </c>
      <c r="Z84" s="82" t="s">
        <v>8</v>
      </c>
      <c r="AA84" s="83">
        <v>2.42</v>
      </c>
      <c r="AC84" s="82" t="s">
        <v>4</v>
      </c>
      <c r="AD84" s="82" t="s">
        <v>179</v>
      </c>
      <c r="AE84" s="82" t="s">
        <v>160</v>
      </c>
      <c r="AF84" s="83">
        <v>2168.2600000000002</v>
      </c>
    </row>
    <row r="85" spans="1:32" ht="15" x14ac:dyDescent="0.25">
      <c r="A85" s="82" t="s">
        <v>55</v>
      </c>
      <c r="B85" s="82" t="s">
        <v>193</v>
      </c>
      <c r="C85" s="82" t="s">
        <v>92</v>
      </c>
      <c r="D85" s="83">
        <v>414.2</v>
      </c>
      <c r="X85" s="82" t="s">
        <v>179</v>
      </c>
      <c r="Y85" s="82" t="s">
        <v>183</v>
      </c>
      <c r="Z85" s="82" t="s">
        <v>159</v>
      </c>
      <c r="AA85" s="83">
        <v>0.87</v>
      </c>
      <c r="AC85" s="82" t="s">
        <v>4</v>
      </c>
      <c r="AD85" s="82" t="s">
        <v>179</v>
      </c>
      <c r="AE85" s="82" t="s">
        <v>136</v>
      </c>
      <c r="AF85" s="83">
        <v>23277</v>
      </c>
    </row>
    <row r="86" spans="1:32" ht="15" x14ac:dyDescent="0.25">
      <c r="A86" s="82" t="s">
        <v>55</v>
      </c>
      <c r="B86" s="82" t="s">
        <v>193</v>
      </c>
      <c r="C86" s="82" t="s">
        <v>96</v>
      </c>
      <c r="D86" s="83">
        <v>202.69</v>
      </c>
      <c r="X86" s="82" t="s">
        <v>179</v>
      </c>
      <c r="Y86" s="82" t="s">
        <v>183</v>
      </c>
      <c r="Z86" s="82" t="s">
        <v>9</v>
      </c>
      <c r="AA86" s="83">
        <v>9.27</v>
      </c>
      <c r="AC86" s="82" t="s">
        <v>4</v>
      </c>
      <c r="AD86" s="82" t="s">
        <v>179</v>
      </c>
      <c r="AE86" s="82" t="s">
        <v>98</v>
      </c>
      <c r="AF86" s="83">
        <v>59.87</v>
      </c>
    </row>
    <row r="87" spans="1:32" ht="15" x14ac:dyDescent="0.25">
      <c r="A87" s="82" t="s">
        <v>55</v>
      </c>
      <c r="B87" s="82" t="s">
        <v>193</v>
      </c>
      <c r="C87" s="82" t="s">
        <v>98</v>
      </c>
      <c r="D87" s="83">
        <v>100</v>
      </c>
      <c r="X87" s="82" t="s">
        <v>179</v>
      </c>
      <c r="Y87" s="82" t="s">
        <v>183</v>
      </c>
      <c r="Z87" s="82" t="s">
        <v>6</v>
      </c>
      <c r="AA87" s="83">
        <v>23.85</v>
      </c>
      <c r="AC87" s="82" t="s">
        <v>4</v>
      </c>
      <c r="AD87" s="82" t="s">
        <v>179</v>
      </c>
      <c r="AE87" s="82" t="s">
        <v>101</v>
      </c>
      <c r="AF87" s="83">
        <v>377.85</v>
      </c>
    </row>
    <row r="88" spans="1:32" ht="15" x14ac:dyDescent="0.25">
      <c r="A88" s="82" t="s">
        <v>28</v>
      </c>
      <c r="B88" s="82" t="s">
        <v>193</v>
      </c>
      <c r="C88" s="82" t="s">
        <v>13</v>
      </c>
      <c r="D88" s="83">
        <v>187249.17</v>
      </c>
      <c r="X88" s="82" t="s">
        <v>179</v>
      </c>
      <c r="Y88" s="82" t="s">
        <v>183</v>
      </c>
      <c r="Z88" s="82" t="s">
        <v>10</v>
      </c>
      <c r="AA88" s="83">
        <v>0.38</v>
      </c>
      <c r="AC88" s="82" t="s">
        <v>4</v>
      </c>
      <c r="AD88" s="82" t="s">
        <v>179</v>
      </c>
      <c r="AE88" s="82" t="s">
        <v>109</v>
      </c>
      <c r="AF88" s="83">
        <v>1470</v>
      </c>
    </row>
    <row r="89" spans="1:32" ht="15" x14ac:dyDescent="0.25">
      <c r="A89" s="82" t="s">
        <v>28</v>
      </c>
      <c r="B89" s="82" t="s">
        <v>193</v>
      </c>
      <c r="C89" s="82" t="s">
        <v>18</v>
      </c>
      <c r="D89" s="83">
        <v>14319.48</v>
      </c>
      <c r="X89" s="82" t="s">
        <v>179</v>
      </c>
      <c r="Y89" s="82" t="s">
        <v>183</v>
      </c>
      <c r="Z89" s="82" t="s">
        <v>15</v>
      </c>
      <c r="AA89" s="83">
        <v>12.25</v>
      </c>
      <c r="AC89" s="82" t="s">
        <v>4</v>
      </c>
      <c r="AD89" s="82" t="s">
        <v>179</v>
      </c>
      <c r="AE89" s="82" t="s">
        <v>104</v>
      </c>
      <c r="AF89" s="83">
        <v>535</v>
      </c>
    </row>
    <row r="90" spans="1:32" ht="15" x14ac:dyDescent="0.25">
      <c r="A90" s="82" t="s">
        <v>28</v>
      </c>
      <c r="B90" s="82" t="s">
        <v>193</v>
      </c>
      <c r="C90" s="82" t="s">
        <v>22</v>
      </c>
      <c r="D90" s="83">
        <v>53.3</v>
      </c>
      <c r="X90" s="82" t="s">
        <v>179</v>
      </c>
      <c r="Y90" s="82" t="s">
        <v>184</v>
      </c>
      <c r="Z90" s="82" t="s">
        <v>13</v>
      </c>
      <c r="AA90" s="83">
        <v>249171.15</v>
      </c>
      <c r="AC90" s="82" t="s">
        <v>4</v>
      </c>
      <c r="AD90" s="82" t="s">
        <v>179</v>
      </c>
      <c r="AE90" s="82" t="s">
        <v>121</v>
      </c>
      <c r="AF90" s="83">
        <v>28552.32</v>
      </c>
    </row>
    <row r="91" spans="1:32" ht="15" x14ac:dyDescent="0.25">
      <c r="A91" s="82" t="s">
        <v>28</v>
      </c>
      <c r="B91" s="82" t="s">
        <v>193</v>
      </c>
      <c r="C91" s="82" t="s">
        <v>19</v>
      </c>
      <c r="D91" s="83">
        <v>381.99</v>
      </c>
      <c r="X91" s="82" t="s">
        <v>179</v>
      </c>
      <c r="Y91" s="82" t="s">
        <v>184</v>
      </c>
      <c r="Z91" s="82" t="s">
        <v>18</v>
      </c>
      <c r="AA91" s="83">
        <v>435</v>
      </c>
      <c r="AC91" s="82" t="s">
        <v>4</v>
      </c>
      <c r="AD91" s="82" t="s">
        <v>179</v>
      </c>
      <c r="AE91" s="82" t="s">
        <v>100</v>
      </c>
      <c r="AF91" s="83">
        <v>82227.5</v>
      </c>
    </row>
    <row r="92" spans="1:32" ht="15" x14ac:dyDescent="0.25">
      <c r="A92" s="82" t="s">
        <v>28</v>
      </c>
      <c r="B92" s="82" t="s">
        <v>193</v>
      </c>
      <c r="C92" s="82" t="s">
        <v>91</v>
      </c>
      <c r="D92" s="83">
        <v>1289.1600000000001</v>
      </c>
      <c r="X92" s="82" t="s">
        <v>179</v>
      </c>
      <c r="Y92" s="82" t="s">
        <v>184</v>
      </c>
      <c r="Z92" s="82" t="s">
        <v>19</v>
      </c>
      <c r="AA92" s="83">
        <v>665.78</v>
      </c>
      <c r="AC92" s="82" t="s">
        <v>4</v>
      </c>
      <c r="AD92" s="82" t="s">
        <v>179</v>
      </c>
      <c r="AE92" s="82" t="s">
        <v>89</v>
      </c>
      <c r="AF92" s="83">
        <v>25852.83</v>
      </c>
    </row>
    <row r="93" spans="1:32" ht="15" x14ac:dyDescent="0.25">
      <c r="A93" s="82" t="s">
        <v>28</v>
      </c>
      <c r="B93" s="82" t="s">
        <v>193</v>
      </c>
      <c r="C93" s="82" t="s">
        <v>8</v>
      </c>
      <c r="D93" s="83">
        <v>2962.05</v>
      </c>
      <c r="X93" s="82" t="s">
        <v>179</v>
      </c>
      <c r="Y93" s="82" t="s">
        <v>184</v>
      </c>
      <c r="Z93" s="82" t="s">
        <v>8</v>
      </c>
      <c r="AA93" s="83">
        <v>3123.55</v>
      </c>
    </row>
    <row r="94" spans="1:32" ht="15" x14ac:dyDescent="0.25">
      <c r="A94" s="82" t="s">
        <v>28</v>
      </c>
      <c r="B94" s="82" t="s">
        <v>193</v>
      </c>
      <c r="C94" s="82" t="s">
        <v>159</v>
      </c>
      <c r="D94" s="83">
        <v>627.4</v>
      </c>
      <c r="X94" s="82" t="s">
        <v>179</v>
      </c>
      <c r="Y94" s="82" t="s">
        <v>184</v>
      </c>
      <c r="Z94" s="82" t="s">
        <v>168</v>
      </c>
      <c r="AA94" s="83">
        <v>1718.39</v>
      </c>
      <c r="AC94" s="82" t="s">
        <v>7</v>
      </c>
      <c r="AD94" s="82" t="s">
        <v>179</v>
      </c>
      <c r="AE94" s="82" t="s">
        <v>136</v>
      </c>
      <c r="AF94" s="83">
        <v>-4789.08</v>
      </c>
    </row>
    <row r="95" spans="1:32" ht="15" x14ac:dyDescent="0.25">
      <c r="A95" s="82" t="s">
        <v>28</v>
      </c>
      <c r="B95" s="82" t="s">
        <v>193</v>
      </c>
      <c r="C95" s="82" t="s">
        <v>168</v>
      </c>
      <c r="D95" s="83">
        <v>1251.68</v>
      </c>
      <c r="X95" s="82" t="s">
        <v>179</v>
      </c>
      <c r="Y95" s="82" t="s">
        <v>184</v>
      </c>
      <c r="Z95" s="82" t="s">
        <v>20</v>
      </c>
      <c r="AA95" s="83">
        <v>4548.17</v>
      </c>
      <c r="AC95" s="82" t="s">
        <v>7</v>
      </c>
      <c r="AD95" s="82" t="s">
        <v>179</v>
      </c>
      <c r="AE95" s="82" t="s">
        <v>89</v>
      </c>
      <c r="AF95" s="83">
        <v>373.86</v>
      </c>
    </row>
    <row r="96" spans="1:32" ht="15" x14ac:dyDescent="0.25">
      <c r="A96" s="82" t="s">
        <v>28</v>
      </c>
      <c r="B96" s="82" t="s">
        <v>193</v>
      </c>
      <c r="C96" s="82" t="s">
        <v>20</v>
      </c>
      <c r="D96" s="83">
        <v>11331.6</v>
      </c>
      <c r="X96" s="82" t="s">
        <v>179</v>
      </c>
      <c r="Y96" s="82" t="s">
        <v>184</v>
      </c>
      <c r="Z96" s="82" t="s">
        <v>23</v>
      </c>
      <c r="AA96" s="83">
        <v>2665.73</v>
      </c>
    </row>
    <row r="97" spans="1:32" ht="15" x14ac:dyDescent="0.25">
      <c r="A97" s="82" t="s">
        <v>28</v>
      </c>
      <c r="B97" s="82" t="s">
        <v>193</v>
      </c>
      <c r="C97" s="82" t="s">
        <v>23</v>
      </c>
      <c r="D97" s="83">
        <v>6226.78</v>
      </c>
      <c r="X97" s="82" t="s">
        <v>179</v>
      </c>
      <c r="Y97" s="82" t="s">
        <v>184</v>
      </c>
      <c r="Z97" s="82" t="s">
        <v>9</v>
      </c>
      <c r="AA97" s="83">
        <v>18485.560000000001</v>
      </c>
      <c r="AC97" s="82" t="s">
        <v>207</v>
      </c>
      <c r="AD97" s="82" t="s">
        <v>179</v>
      </c>
      <c r="AE97" s="82" t="s">
        <v>105</v>
      </c>
      <c r="AF97" s="83">
        <v>1418.85</v>
      </c>
    </row>
    <row r="98" spans="1:32" ht="15" x14ac:dyDescent="0.25">
      <c r="A98" s="82" t="s">
        <v>28</v>
      </c>
      <c r="B98" s="82" t="s">
        <v>193</v>
      </c>
      <c r="C98" s="82" t="s">
        <v>9</v>
      </c>
      <c r="D98" s="83">
        <v>16091.67</v>
      </c>
      <c r="X98" s="82" t="s">
        <v>179</v>
      </c>
      <c r="Y98" s="82" t="s">
        <v>184</v>
      </c>
      <c r="Z98" s="82" t="s">
        <v>6</v>
      </c>
      <c r="AA98" s="83">
        <v>43768.24</v>
      </c>
    </row>
    <row r="99" spans="1:32" ht="15" x14ac:dyDescent="0.25">
      <c r="A99" s="82" t="s">
        <v>28</v>
      </c>
      <c r="B99" s="82" t="s">
        <v>193</v>
      </c>
      <c r="C99" s="82" t="s">
        <v>6</v>
      </c>
      <c r="D99" s="83">
        <v>40041.550000000003</v>
      </c>
      <c r="X99" s="82" t="s">
        <v>179</v>
      </c>
      <c r="Y99" s="82" t="s">
        <v>184</v>
      </c>
      <c r="Z99" s="82" t="s">
        <v>10</v>
      </c>
      <c r="AA99" s="83">
        <v>767.33</v>
      </c>
      <c r="AC99" s="86" t="s">
        <v>208</v>
      </c>
      <c r="AD99" s="86" t="s">
        <v>179</v>
      </c>
      <c r="AE99" s="86" t="s">
        <v>209</v>
      </c>
      <c r="AF99" s="87">
        <v>173275.96</v>
      </c>
    </row>
    <row r="100" spans="1:32" ht="15" x14ac:dyDescent="0.25">
      <c r="A100" s="82" t="s">
        <v>28</v>
      </c>
      <c r="B100" s="82" t="s">
        <v>193</v>
      </c>
      <c r="C100" s="82" t="s">
        <v>10</v>
      </c>
      <c r="D100" s="83">
        <v>553.86</v>
      </c>
      <c r="X100" s="82" t="s">
        <v>179</v>
      </c>
      <c r="Y100" s="82" t="s">
        <v>184</v>
      </c>
      <c r="Z100" s="82" t="s">
        <v>15</v>
      </c>
      <c r="AA100" s="83">
        <v>32976.129999999997</v>
      </c>
      <c r="AC100" s="86" t="s">
        <v>208</v>
      </c>
      <c r="AD100" s="86" t="s">
        <v>179</v>
      </c>
      <c r="AE100" s="86" t="s">
        <v>210</v>
      </c>
      <c r="AF100" s="87">
        <v>1246223.76</v>
      </c>
    </row>
    <row r="101" spans="1:32" ht="15" x14ac:dyDescent="0.25">
      <c r="A101" s="82" t="s">
        <v>28</v>
      </c>
      <c r="B101" s="82" t="s">
        <v>193</v>
      </c>
      <c r="C101" s="82" t="s">
        <v>15</v>
      </c>
      <c r="D101" s="83">
        <v>27818.41</v>
      </c>
      <c r="X101" s="82" t="s">
        <v>179</v>
      </c>
      <c r="Y101" s="82" t="s">
        <v>184</v>
      </c>
      <c r="Z101" s="82" t="s">
        <v>16</v>
      </c>
      <c r="AA101" s="83">
        <v>212.21</v>
      </c>
      <c r="AC101" s="86" t="s">
        <v>208</v>
      </c>
      <c r="AD101" s="86" t="s">
        <v>179</v>
      </c>
      <c r="AE101" s="86" t="s">
        <v>211</v>
      </c>
      <c r="AF101" s="87">
        <v>65013383.329999998</v>
      </c>
    </row>
    <row r="102" spans="1:32" ht="15" x14ac:dyDescent="0.25">
      <c r="A102" s="82" t="s">
        <v>28</v>
      </c>
      <c r="B102" s="82" t="s">
        <v>193</v>
      </c>
      <c r="C102" s="82" t="s">
        <v>16</v>
      </c>
      <c r="D102" s="83">
        <v>185.26</v>
      </c>
      <c r="X102" s="82" t="s">
        <v>179</v>
      </c>
      <c r="Y102" s="82" t="s">
        <v>4</v>
      </c>
      <c r="Z102" s="82" t="s">
        <v>13</v>
      </c>
      <c r="AA102" s="83">
        <v>191271.08</v>
      </c>
    </row>
    <row r="103" spans="1:32" ht="15" x14ac:dyDescent="0.25">
      <c r="A103" s="82" t="s">
        <v>28</v>
      </c>
      <c r="B103" s="82" t="s">
        <v>193</v>
      </c>
      <c r="C103" s="82" t="s">
        <v>92</v>
      </c>
      <c r="D103" s="83">
        <v>3238.68</v>
      </c>
      <c r="X103" s="82" t="s">
        <v>179</v>
      </c>
      <c r="Y103" s="82" t="s">
        <v>4</v>
      </c>
      <c r="Z103" s="82" t="s">
        <v>22</v>
      </c>
      <c r="AA103" s="83">
        <v>5.2</v>
      </c>
      <c r="AC103" s="82" t="s">
        <v>185</v>
      </c>
      <c r="AD103" s="82" t="s">
        <v>179</v>
      </c>
      <c r="AE103" s="82" t="s">
        <v>92</v>
      </c>
      <c r="AF103" s="83">
        <v>10.93</v>
      </c>
    </row>
    <row r="104" spans="1:32" ht="15" x14ac:dyDescent="0.25">
      <c r="A104" s="82" t="s">
        <v>28</v>
      </c>
      <c r="B104" s="82" t="s">
        <v>193</v>
      </c>
      <c r="C104" s="82" t="s">
        <v>95</v>
      </c>
      <c r="D104" s="83">
        <v>725.93</v>
      </c>
      <c r="X104" s="82" t="s">
        <v>179</v>
      </c>
      <c r="Y104" s="82" t="s">
        <v>4</v>
      </c>
      <c r="Z104" s="82" t="s">
        <v>19</v>
      </c>
      <c r="AA104" s="83">
        <v>665.95</v>
      </c>
      <c r="AC104" s="82" t="s">
        <v>185</v>
      </c>
      <c r="AD104" s="82" t="s">
        <v>179</v>
      </c>
      <c r="AE104" s="82" t="s">
        <v>123</v>
      </c>
      <c r="AF104" s="83">
        <v>17.100000000000001</v>
      </c>
    </row>
    <row r="105" spans="1:32" ht="15" x14ac:dyDescent="0.25">
      <c r="A105" s="82" t="s">
        <v>28</v>
      </c>
      <c r="B105" s="82" t="s">
        <v>193</v>
      </c>
      <c r="C105" s="82" t="s">
        <v>96</v>
      </c>
      <c r="D105" s="83">
        <v>308.19</v>
      </c>
      <c r="X105" s="82" t="s">
        <v>179</v>
      </c>
      <c r="Y105" s="82" t="s">
        <v>4</v>
      </c>
      <c r="Z105" s="82" t="s">
        <v>8</v>
      </c>
      <c r="AA105" s="83">
        <v>1401.02</v>
      </c>
      <c r="AC105" s="82" t="s">
        <v>185</v>
      </c>
      <c r="AD105" s="82" t="s">
        <v>179</v>
      </c>
      <c r="AE105" s="82" t="s">
        <v>98</v>
      </c>
      <c r="AF105" s="83">
        <v>9065.9</v>
      </c>
    </row>
    <row r="106" spans="1:32" ht="15" x14ac:dyDescent="0.25">
      <c r="A106" s="82" t="s">
        <v>28</v>
      </c>
      <c r="B106" s="82" t="s">
        <v>193</v>
      </c>
      <c r="C106" s="82" t="s">
        <v>98</v>
      </c>
      <c r="D106" s="83">
        <v>927.67</v>
      </c>
      <c r="X106" s="82" t="s">
        <v>179</v>
      </c>
      <c r="Y106" s="82" t="s">
        <v>4</v>
      </c>
      <c r="Z106" s="82" t="s">
        <v>168</v>
      </c>
      <c r="AA106" s="83">
        <v>1527.52</v>
      </c>
    </row>
    <row r="107" spans="1:32" ht="15" x14ac:dyDescent="0.25">
      <c r="A107" s="82" t="s">
        <v>28</v>
      </c>
      <c r="B107" s="82" t="s">
        <v>193</v>
      </c>
      <c r="C107" s="82" t="s">
        <v>101</v>
      </c>
      <c r="D107" s="83">
        <v>420.48</v>
      </c>
      <c r="X107" s="82" t="s">
        <v>179</v>
      </c>
      <c r="Y107" s="82" t="s">
        <v>4</v>
      </c>
      <c r="Z107" s="82" t="s">
        <v>20</v>
      </c>
      <c r="AA107" s="83">
        <v>4374.1899999999996</v>
      </c>
      <c r="AC107" s="82" t="s">
        <v>125</v>
      </c>
      <c r="AD107" s="82" t="s">
        <v>179</v>
      </c>
      <c r="AE107" s="82" t="s">
        <v>98</v>
      </c>
      <c r="AF107" s="83">
        <v>308.17</v>
      </c>
    </row>
    <row r="108" spans="1:32" ht="15" x14ac:dyDescent="0.25">
      <c r="A108" s="82" t="s">
        <v>28</v>
      </c>
      <c r="B108" s="82" t="s">
        <v>193</v>
      </c>
      <c r="C108" s="82" t="s">
        <v>109</v>
      </c>
      <c r="D108" s="83">
        <v>680</v>
      </c>
      <c r="X108" s="82" t="s">
        <v>179</v>
      </c>
      <c r="Y108" s="82" t="s">
        <v>4</v>
      </c>
      <c r="Z108" s="82" t="s">
        <v>23</v>
      </c>
      <c r="AA108" s="83">
        <v>2488.29</v>
      </c>
    </row>
    <row r="109" spans="1:32" ht="15" x14ac:dyDescent="0.25">
      <c r="A109" s="82" t="s">
        <v>28</v>
      </c>
      <c r="B109" s="82" t="s">
        <v>193</v>
      </c>
      <c r="C109" s="82" t="s">
        <v>100</v>
      </c>
      <c r="D109" s="83">
        <v>4216</v>
      </c>
      <c r="X109" s="82" t="s">
        <v>179</v>
      </c>
      <c r="Y109" s="82" t="s">
        <v>4</v>
      </c>
      <c r="Z109" s="82" t="s">
        <v>9</v>
      </c>
      <c r="AA109" s="83">
        <v>13968.93</v>
      </c>
      <c r="AC109" s="82" t="s">
        <v>126</v>
      </c>
      <c r="AD109" s="82" t="s">
        <v>179</v>
      </c>
      <c r="AE109" s="82" t="s">
        <v>120</v>
      </c>
      <c r="AF109" s="83">
        <v>203.59</v>
      </c>
    </row>
    <row r="110" spans="1:32" ht="15" x14ac:dyDescent="0.25">
      <c r="A110" s="82" t="s">
        <v>28</v>
      </c>
      <c r="B110" s="82" t="s">
        <v>193</v>
      </c>
      <c r="C110" s="82" t="s">
        <v>89</v>
      </c>
      <c r="D110" s="83">
        <v>12609.02</v>
      </c>
      <c r="X110" s="82" t="s">
        <v>179</v>
      </c>
      <c r="Y110" s="82" t="s">
        <v>4</v>
      </c>
      <c r="Z110" s="82" t="s">
        <v>6</v>
      </c>
      <c r="AA110" s="83">
        <v>36947.160000000003</v>
      </c>
      <c r="AC110" s="82" t="s">
        <v>126</v>
      </c>
      <c r="AD110" s="82" t="s">
        <v>179</v>
      </c>
      <c r="AE110" s="82" t="s">
        <v>122</v>
      </c>
      <c r="AF110" s="83">
        <v>5194.66</v>
      </c>
    </row>
    <row r="111" spans="1:32" ht="15" x14ac:dyDescent="0.25">
      <c r="A111" s="82" t="s">
        <v>28</v>
      </c>
      <c r="B111" s="82" t="s">
        <v>194</v>
      </c>
      <c r="C111" s="82" t="s">
        <v>13</v>
      </c>
      <c r="D111" s="83">
        <v>227895.3</v>
      </c>
      <c r="X111" s="82" t="s">
        <v>179</v>
      </c>
      <c r="Y111" s="82" t="s">
        <v>4</v>
      </c>
      <c r="Z111" s="82" t="s">
        <v>10</v>
      </c>
      <c r="AA111" s="83">
        <v>594.08000000000004</v>
      </c>
      <c r="AC111" s="82" t="s">
        <v>126</v>
      </c>
      <c r="AD111" s="82" t="s">
        <v>179</v>
      </c>
      <c r="AE111" s="82" t="s">
        <v>127</v>
      </c>
      <c r="AF111" s="83">
        <v>381.25</v>
      </c>
    </row>
    <row r="112" spans="1:32" ht="15" x14ac:dyDescent="0.25">
      <c r="A112" s="82" t="s">
        <v>28</v>
      </c>
      <c r="B112" s="82" t="s">
        <v>194</v>
      </c>
      <c r="C112" s="82" t="s">
        <v>19</v>
      </c>
      <c r="D112" s="83">
        <v>361.26</v>
      </c>
      <c r="X112" s="82" t="s">
        <v>179</v>
      </c>
      <c r="Y112" s="82" t="s">
        <v>4</v>
      </c>
      <c r="Z112" s="82" t="s">
        <v>15</v>
      </c>
      <c r="AA112" s="83">
        <v>29713.9</v>
      </c>
    </row>
    <row r="113" spans="1:32" ht="15" x14ac:dyDescent="0.25">
      <c r="A113" s="82" t="s">
        <v>28</v>
      </c>
      <c r="B113" s="82" t="s">
        <v>194</v>
      </c>
      <c r="C113" s="82" t="s">
        <v>91</v>
      </c>
      <c r="D113" s="83">
        <v>1717.94</v>
      </c>
      <c r="X113" s="82" t="s">
        <v>179</v>
      </c>
      <c r="Y113" s="82" t="s">
        <v>4</v>
      </c>
      <c r="Z113" s="82" t="s">
        <v>16</v>
      </c>
      <c r="AA113" s="83">
        <v>163.85</v>
      </c>
    </row>
    <row r="114" spans="1:32" ht="15" x14ac:dyDescent="0.25">
      <c r="A114" s="82" t="s">
        <v>28</v>
      </c>
      <c r="B114" s="82" t="s">
        <v>194</v>
      </c>
      <c r="C114" s="82" t="s">
        <v>8</v>
      </c>
      <c r="D114" s="83">
        <v>4572.0200000000004</v>
      </c>
      <c r="X114" s="82" t="s">
        <v>179</v>
      </c>
      <c r="Y114" s="82" t="s">
        <v>185</v>
      </c>
      <c r="Z114" s="82" t="s">
        <v>13</v>
      </c>
      <c r="AA114" s="83">
        <v>22211.3</v>
      </c>
      <c r="AC114" s="82" t="s">
        <v>128</v>
      </c>
      <c r="AD114" s="82" t="s">
        <v>179</v>
      </c>
      <c r="AE114" s="82" t="s">
        <v>129</v>
      </c>
      <c r="AF114" s="83">
        <v>1500</v>
      </c>
    </row>
    <row r="115" spans="1:32" ht="15" x14ac:dyDescent="0.25">
      <c r="A115" s="82" t="s">
        <v>28</v>
      </c>
      <c r="B115" s="82" t="s">
        <v>194</v>
      </c>
      <c r="C115" s="82" t="s">
        <v>159</v>
      </c>
      <c r="D115" s="83">
        <v>661.11</v>
      </c>
      <c r="X115" s="82" t="s">
        <v>179</v>
      </c>
      <c r="Y115" s="82" t="s">
        <v>185</v>
      </c>
      <c r="Z115" s="82" t="s">
        <v>18</v>
      </c>
      <c r="AA115" s="83">
        <v>37704.28</v>
      </c>
    </row>
    <row r="116" spans="1:32" ht="15" x14ac:dyDescent="0.25">
      <c r="A116" s="82" t="s">
        <v>28</v>
      </c>
      <c r="B116" s="82" t="s">
        <v>194</v>
      </c>
      <c r="C116" s="82" t="s">
        <v>168</v>
      </c>
      <c r="D116" s="83">
        <v>1821.5</v>
      </c>
      <c r="X116" s="82" t="s">
        <v>179</v>
      </c>
      <c r="Y116" s="82" t="s">
        <v>185</v>
      </c>
      <c r="Z116" s="82" t="s">
        <v>19</v>
      </c>
      <c r="AA116" s="83">
        <v>488.18</v>
      </c>
      <c r="AC116" s="82" t="s">
        <v>130</v>
      </c>
      <c r="AD116" s="82" t="s">
        <v>179</v>
      </c>
      <c r="AE116" s="82" t="s">
        <v>131</v>
      </c>
      <c r="AF116" s="83">
        <v>73940.039999999994</v>
      </c>
    </row>
    <row r="117" spans="1:32" ht="15" x14ac:dyDescent="0.25">
      <c r="A117" s="82" t="s">
        <v>28</v>
      </c>
      <c r="B117" s="82" t="s">
        <v>194</v>
      </c>
      <c r="C117" s="82" t="s">
        <v>20</v>
      </c>
      <c r="D117" s="83">
        <v>1902.21</v>
      </c>
      <c r="X117" s="82" t="s">
        <v>179</v>
      </c>
      <c r="Y117" s="82" t="s">
        <v>185</v>
      </c>
      <c r="Z117" s="82" t="s">
        <v>8</v>
      </c>
      <c r="AA117" s="83">
        <v>444.25</v>
      </c>
    </row>
    <row r="118" spans="1:32" ht="15" x14ac:dyDescent="0.25">
      <c r="A118" s="82" t="s">
        <v>28</v>
      </c>
      <c r="B118" s="82" t="s">
        <v>194</v>
      </c>
      <c r="C118" s="82" t="s">
        <v>23</v>
      </c>
      <c r="D118" s="83">
        <v>5038.74</v>
      </c>
      <c r="X118" s="82" t="s">
        <v>179</v>
      </c>
      <c r="Y118" s="82" t="s">
        <v>185</v>
      </c>
      <c r="Z118" s="82" t="s">
        <v>168</v>
      </c>
      <c r="AA118" s="83">
        <v>149.1</v>
      </c>
      <c r="AC118" s="82" t="s">
        <v>134</v>
      </c>
      <c r="AD118" s="82" t="s">
        <v>179</v>
      </c>
      <c r="AE118" s="82" t="s">
        <v>137</v>
      </c>
      <c r="AF118" s="83">
        <v>465</v>
      </c>
    </row>
    <row r="119" spans="1:32" ht="15" x14ac:dyDescent="0.25">
      <c r="A119" s="82" t="s">
        <v>28</v>
      </c>
      <c r="B119" s="82" t="s">
        <v>194</v>
      </c>
      <c r="C119" s="82" t="s">
        <v>30</v>
      </c>
      <c r="D119" s="83">
        <v>1017.85</v>
      </c>
      <c r="X119" s="82" t="s">
        <v>179</v>
      </c>
      <c r="Y119" s="82" t="s">
        <v>185</v>
      </c>
      <c r="Z119" s="82" t="s">
        <v>20</v>
      </c>
      <c r="AA119" s="83">
        <v>1572.23</v>
      </c>
      <c r="AC119" s="82" t="s">
        <v>51</v>
      </c>
      <c r="AD119" s="82" t="s">
        <v>179</v>
      </c>
      <c r="AE119" s="82" t="s">
        <v>97</v>
      </c>
      <c r="AF119" s="83">
        <v>45</v>
      </c>
    </row>
    <row r="120" spans="1:32" ht="15" x14ac:dyDescent="0.25">
      <c r="A120" s="82" t="s">
        <v>28</v>
      </c>
      <c r="B120" s="82" t="s">
        <v>194</v>
      </c>
      <c r="C120" s="82" t="s">
        <v>9</v>
      </c>
      <c r="D120" s="83">
        <v>17806.650000000001</v>
      </c>
      <c r="X120" s="82" t="s">
        <v>179</v>
      </c>
      <c r="Y120" s="82" t="s">
        <v>185</v>
      </c>
      <c r="Z120" s="82" t="s">
        <v>23</v>
      </c>
      <c r="AA120" s="83">
        <v>10306.43</v>
      </c>
      <c r="AC120" s="82" t="s">
        <v>51</v>
      </c>
      <c r="AD120" s="82" t="s">
        <v>179</v>
      </c>
      <c r="AE120" s="82" t="s">
        <v>115</v>
      </c>
      <c r="AF120" s="83">
        <v>191</v>
      </c>
    </row>
    <row r="121" spans="1:32" ht="15" x14ac:dyDescent="0.25">
      <c r="A121" s="82" t="s">
        <v>28</v>
      </c>
      <c r="B121" s="82" t="s">
        <v>194</v>
      </c>
      <c r="C121" s="82" t="s">
        <v>6</v>
      </c>
      <c r="D121" s="83">
        <v>47297.48</v>
      </c>
      <c r="X121" s="82" t="s">
        <v>179</v>
      </c>
      <c r="Y121" s="82" t="s">
        <v>185</v>
      </c>
      <c r="Z121" s="82" t="s">
        <v>9</v>
      </c>
      <c r="AA121" s="83">
        <v>5366.02</v>
      </c>
    </row>
    <row r="122" spans="1:32" ht="15" x14ac:dyDescent="0.25">
      <c r="A122" s="82" t="s">
        <v>28</v>
      </c>
      <c r="B122" s="82" t="s">
        <v>194</v>
      </c>
      <c r="C122" s="82" t="s">
        <v>10</v>
      </c>
      <c r="D122" s="83">
        <v>723.19</v>
      </c>
      <c r="X122" s="82" t="s">
        <v>179</v>
      </c>
      <c r="Y122" s="82" t="s">
        <v>185</v>
      </c>
      <c r="Z122" s="82" t="s">
        <v>6</v>
      </c>
      <c r="AA122" s="83">
        <v>6238.97</v>
      </c>
    </row>
    <row r="123" spans="1:32" ht="15" x14ac:dyDescent="0.25">
      <c r="A123" s="82" t="s">
        <v>28</v>
      </c>
      <c r="B123" s="82" t="s">
        <v>194</v>
      </c>
      <c r="C123" s="82" t="s">
        <v>15</v>
      </c>
      <c r="D123" s="83">
        <v>32103.37</v>
      </c>
      <c r="X123" s="82" t="s">
        <v>179</v>
      </c>
      <c r="Y123" s="82" t="s">
        <v>185</v>
      </c>
      <c r="Z123" s="82" t="s">
        <v>10</v>
      </c>
      <c r="AA123" s="83">
        <v>66.61</v>
      </c>
    </row>
    <row r="124" spans="1:32" ht="15" x14ac:dyDescent="0.25">
      <c r="A124" s="82" t="s">
        <v>28</v>
      </c>
      <c r="B124" s="82" t="s">
        <v>194</v>
      </c>
      <c r="C124" s="82" t="s">
        <v>16</v>
      </c>
      <c r="D124" s="83">
        <v>199.17</v>
      </c>
      <c r="X124" s="82" t="s">
        <v>179</v>
      </c>
      <c r="Y124" s="82" t="s">
        <v>185</v>
      </c>
      <c r="Z124" s="82" t="s">
        <v>15</v>
      </c>
      <c r="AA124" s="83">
        <v>3302.69</v>
      </c>
    </row>
    <row r="125" spans="1:32" ht="15" x14ac:dyDescent="0.25">
      <c r="A125" s="82" t="s">
        <v>28</v>
      </c>
      <c r="B125" s="82" t="s">
        <v>194</v>
      </c>
      <c r="C125" s="82" t="s">
        <v>24</v>
      </c>
      <c r="D125" s="83">
        <v>160</v>
      </c>
      <c r="X125" s="82" t="s">
        <v>179</v>
      </c>
      <c r="Y125" s="82" t="s">
        <v>185</v>
      </c>
      <c r="Z125" s="82" t="s">
        <v>16</v>
      </c>
      <c r="AA125" s="83">
        <v>34.92</v>
      </c>
    </row>
    <row r="126" spans="1:32" ht="15" x14ac:dyDescent="0.25">
      <c r="A126" s="82" t="s">
        <v>28</v>
      </c>
      <c r="B126" s="82" t="s">
        <v>194</v>
      </c>
      <c r="C126" s="82" t="s">
        <v>25</v>
      </c>
      <c r="D126" s="83">
        <v>550</v>
      </c>
      <c r="X126" s="82" t="s">
        <v>179</v>
      </c>
      <c r="Y126" s="82" t="s">
        <v>128</v>
      </c>
      <c r="Z126" s="82" t="s">
        <v>212</v>
      </c>
      <c r="AA126" s="83">
        <v>575</v>
      </c>
    </row>
    <row r="127" spans="1:32" ht="15" x14ac:dyDescent="0.25">
      <c r="A127" s="82" t="s">
        <v>28</v>
      </c>
      <c r="B127" s="82" t="s">
        <v>194</v>
      </c>
      <c r="C127" s="82" t="s">
        <v>32</v>
      </c>
      <c r="D127" s="83">
        <v>1847</v>
      </c>
      <c r="X127" s="84" t="s">
        <v>186</v>
      </c>
      <c r="Y127" s="84" t="s">
        <v>58</v>
      </c>
      <c r="Z127" s="84" t="s">
        <v>13</v>
      </c>
      <c r="AA127" s="85">
        <v>541831.69999999995</v>
      </c>
      <c r="AB127" s="88"/>
      <c r="AC127" s="88"/>
      <c r="AD127" s="88"/>
      <c r="AE127" s="88"/>
      <c r="AF127" s="88"/>
    </row>
    <row r="128" spans="1:32" ht="15" x14ac:dyDescent="0.25">
      <c r="A128" s="82" t="s">
        <v>28</v>
      </c>
      <c r="B128" s="82" t="s">
        <v>194</v>
      </c>
      <c r="C128" s="82" t="s">
        <v>101</v>
      </c>
      <c r="D128" s="83">
        <v>216.1</v>
      </c>
      <c r="X128" s="84" t="s">
        <v>186</v>
      </c>
      <c r="Y128" s="84" t="s">
        <v>58</v>
      </c>
      <c r="Z128" s="84" t="s">
        <v>22</v>
      </c>
      <c r="AA128" s="85">
        <v>3743.59</v>
      </c>
      <c r="AB128" s="88"/>
      <c r="AC128" s="88"/>
      <c r="AD128" s="88"/>
      <c r="AE128" s="88"/>
      <c r="AF128" s="88"/>
    </row>
    <row r="129" spans="1:32" ht="15" x14ac:dyDescent="0.25">
      <c r="A129" s="82" t="s">
        <v>28</v>
      </c>
      <c r="B129" s="82" t="s">
        <v>194</v>
      </c>
      <c r="C129" s="82" t="s">
        <v>90</v>
      </c>
      <c r="D129" s="83">
        <v>881.28</v>
      </c>
      <c r="X129" s="84" t="s">
        <v>186</v>
      </c>
      <c r="Y129" s="84" t="s">
        <v>58</v>
      </c>
      <c r="Z129" s="84" t="s">
        <v>19</v>
      </c>
      <c r="AA129" s="85">
        <v>114.8</v>
      </c>
      <c r="AB129" s="88"/>
      <c r="AC129" s="88"/>
      <c r="AD129" s="88"/>
      <c r="AE129" s="88"/>
      <c r="AF129" s="88"/>
    </row>
    <row r="130" spans="1:32" ht="15" x14ac:dyDescent="0.25">
      <c r="A130" s="82" t="s">
        <v>33</v>
      </c>
      <c r="B130" s="82" t="s">
        <v>193</v>
      </c>
      <c r="C130" s="82" t="s">
        <v>13</v>
      </c>
      <c r="D130" s="83">
        <v>76693.05</v>
      </c>
      <c r="X130" s="84" t="s">
        <v>186</v>
      </c>
      <c r="Y130" s="84" t="s">
        <v>58</v>
      </c>
      <c r="Z130" s="84" t="s">
        <v>8</v>
      </c>
      <c r="AA130" s="85">
        <v>9236.98</v>
      </c>
      <c r="AB130" s="88"/>
      <c r="AC130" s="88"/>
      <c r="AD130" s="88"/>
      <c r="AE130" s="88"/>
      <c r="AF130" s="88"/>
    </row>
    <row r="131" spans="1:32" ht="15" x14ac:dyDescent="0.25">
      <c r="A131" s="82" t="s">
        <v>33</v>
      </c>
      <c r="B131" s="82" t="s">
        <v>193</v>
      </c>
      <c r="C131" s="82" t="s">
        <v>18</v>
      </c>
      <c r="D131" s="83">
        <v>962.16</v>
      </c>
      <c r="X131" s="84" t="s">
        <v>186</v>
      </c>
      <c r="Y131" s="84" t="s">
        <v>58</v>
      </c>
      <c r="Z131" s="84" t="s">
        <v>159</v>
      </c>
      <c r="AA131" s="85">
        <v>603.57000000000005</v>
      </c>
      <c r="AB131" s="88"/>
      <c r="AC131" s="84" t="s">
        <v>4</v>
      </c>
      <c r="AD131" s="84" t="s">
        <v>186</v>
      </c>
      <c r="AE131" s="84" t="s">
        <v>94</v>
      </c>
      <c r="AF131" s="85">
        <v>625</v>
      </c>
    </row>
    <row r="132" spans="1:32" ht="15" x14ac:dyDescent="0.25">
      <c r="A132" s="82" t="s">
        <v>33</v>
      </c>
      <c r="B132" s="82" t="s">
        <v>193</v>
      </c>
      <c r="C132" s="82" t="s">
        <v>19</v>
      </c>
      <c r="D132" s="83">
        <v>305.22000000000003</v>
      </c>
      <c r="X132" s="84" t="s">
        <v>186</v>
      </c>
      <c r="Y132" s="84" t="s">
        <v>58</v>
      </c>
      <c r="Z132" s="84" t="s">
        <v>168</v>
      </c>
      <c r="AA132" s="85">
        <v>2560.7199999999998</v>
      </c>
      <c r="AB132" s="88"/>
      <c r="AC132" s="88"/>
      <c r="AD132" s="88"/>
      <c r="AE132" s="88"/>
      <c r="AF132" s="88"/>
    </row>
    <row r="133" spans="1:32" ht="15" x14ac:dyDescent="0.25">
      <c r="A133" s="82" t="s">
        <v>33</v>
      </c>
      <c r="B133" s="82" t="s">
        <v>193</v>
      </c>
      <c r="C133" s="82" t="s">
        <v>91</v>
      </c>
      <c r="D133" s="83">
        <v>544.64</v>
      </c>
      <c r="X133" s="84" t="s">
        <v>186</v>
      </c>
      <c r="Y133" s="84" t="s">
        <v>58</v>
      </c>
      <c r="Z133" s="84" t="s">
        <v>20</v>
      </c>
      <c r="AA133" s="85">
        <v>24331.81</v>
      </c>
      <c r="AB133" s="88"/>
      <c r="AC133" s="84" t="s">
        <v>58</v>
      </c>
      <c r="AD133" s="84" t="s">
        <v>179</v>
      </c>
      <c r="AE133" s="84" t="s">
        <v>209</v>
      </c>
      <c r="AF133" s="85">
        <v>501142.45</v>
      </c>
    </row>
    <row r="134" spans="1:32" ht="15" x14ac:dyDescent="0.25">
      <c r="A134" s="82" t="s">
        <v>33</v>
      </c>
      <c r="B134" s="82" t="s">
        <v>193</v>
      </c>
      <c r="C134" s="82" t="s">
        <v>8</v>
      </c>
      <c r="D134" s="83">
        <v>1501.92</v>
      </c>
      <c r="X134" s="84" t="s">
        <v>186</v>
      </c>
      <c r="Y134" s="84" t="s">
        <v>58</v>
      </c>
      <c r="Z134" s="84" t="s">
        <v>23</v>
      </c>
      <c r="AA134" s="85">
        <v>3153.74</v>
      </c>
      <c r="AB134" s="88"/>
      <c r="AC134" s="84" t="s">
        <v>58</v>
      </c>
      <c r="AD134" s="84" t="s">
        <v>179</v>
      </c>
      <c r="AE134" s="84" t="s">
        <v>95</v>
      </c>
      <c r="AF134" s="85">
        <v>114.68</v>
      </c>
    </row>
    <row r="135" spans="1:32" ht="15" x14ac:dyDescent="0.25">
      <c r="A135" s="82" t="s">
        <v>33</v>
      </c>
      <c r="B135" s="82" t="s">
        <v>193</v>
      </c>
      <c r="C135" s="82" t="s">
        <v>159</v>
      </c>
      <c r="D135" s="83">
        <v>14.03</v>
      </c>
      <c r="X135" s="84" t="s">
        <v>186</v>
      </c>
      <c r="Y135" s="84" t="s">
        <v>58</v>
      </c>
      <c r="Z135" s="84" t="s">
        <v>30</v>
      </c>
      <c r="AA135" s="85">
        <v>7751.15</v>
      </c>
      <c r="AB135" s="88"/>
      <c r="AC135" s="84" t="s">
        <v>58</v>
      </c>
      <c r="AD135" s="84" t="s">
        <v>179</v>
      </c>
      <c r="AE135" s="84" t="s">
        <v>122</v>
      </c>
      <c r="AF135" s="85">
        <v>1802.33</v>
      </c>
    </row>
    <row r="136" spans="1:32" ht="15" x14ac:dyDescent="0.25">
      <c r="A136" s="82" t="s">
        <v>33</v>
      </c>
      <c r="B136" s="82" t="s">
        <v>193</v>
      </c>
      <c r="C136" s="82" t="s">
        <v>168</v>
      </c>
      <c r="D136" s="83">
        <v>444.23</v>
      </c>
      <c r="X136" s="84" t="s">
        <v>186</v>
      </c>
      <c r="Y136" s="84" t="s">
        <v>58</v>
      </c>
      <c r="Z136" s="84" t="s">
        <v>9</v>
      </c>
      <c r="AA136" s="85">
        <v>41439.71</v>
      </c>
      <c r="AB136" s="88"/>
      <c r="AC136" s="88"/>
      <c r="AD136" s="88"/>
      <c r="AE136" s="88"/>
      <c r="AF136" s="88"/>
    </row>
    <row r="137" spans="1:32" ht="15" x14ac:dyDescent="0.25">
      <c r="A137" s="82" t="s">
        <v>33</v>
      </c>
      <c r="B137" s="82" t="s">
        <v>193</v>
      </c>
      <c r="C137" s="82" t="s">
        <v>20</v>
      </c>
      <c r="D137" s="83">
        <v>59.47</v>
      </c>
      <c r="X137" s="84" t="s">
        <v>186</v>
      </c>
      <c r="Y137" s="84" t="s">
        <v>58</v>
      </c>
      <c r="Z137" s="84" t="s">
        <v>6</v>
      </c>
      <c r="AA137" s="85">
        <v>110474.35</v>
      </c>
      <c r="AB137" s="88"/>
      <c r="AC137" s="84" t="s">
        <v>58</v>
      </c>
      <c r="AD137" s="84" t="s">
        <v>186</v>
      </c>
      <c r="AE137" s="84" t="s">
        <v>95</v>
      </c>
      <c r="AF137" s="85">
        <v>780.01</v>
      </c>
    </row>
    <row r="138" spans="1:32" ht="15" x14ac:dyDescent="0.25">
      <c r="A138" s="82" t="s">
        <v>33</v>
      </c>
      <c r="B138" s="82" t="s">
        <v>193</v>
      </c>
      <c r="C138" s="82" t="s">
        <v>9</v>
      </c>
      <c r="D138" s="83">
        <v>5948.91</v>
      </c>
      <c r="X138" s="84" t="s">
        <v>186</v>
      </c>
      <c r="Y138" s="84" t="s">
        <v>58</v>
      </c>
      <c r="Z138" s="84" t="s">
        <v>10</v>
      </c>
      <c r="AA138" s="85">
        <v>1492.32</v>
      </c>
      <c r="AB138" s="88"/>
      <c r="AC138" s="84" t="s">
        <v>58</v>
      </c>
      <c r="AD138" s="84" t="s">
        <v>186</v>
      </c>
      <c r="AE138" s="84" t="s">
        <v>101</v>
      </c>
      <c r="AF138" s="85">
        <v>202.99</v>
      </c>
    </row>
    <row r="139" spans="1:32" ht="15" x14ac:dyDescent="0.25">
      <c r="A139" s="82" t="s">
        <v>33</v>
      </c>
      <c r="B139" s="82" t="s">
        <v>193</v>
      </c>
      <c r="C139" s="82" t="s">
        <v>6</v>
      </c>
      <c r="D139" s="83">
        <v>15276.53</v>
      </c>
      <c r="X139" s="84" t="s">
        <v>186</v>
      </c>
      <c r="Y139" s="84" t="s">
        <v>58</v>
      </c>
      <c r="Z139" s="84" t="s">
        <v>15</v>
      </c>
      <c r="AA139" s="85">
        <v>45135.57</v>
      </c>
      <c r="AB139" s="88"/>
      <c r="AC139" s="84" t="s">
        <v>58</v>
      </c>
      <c r="AD139" s="84" t="s">
        <v>186</v>
      </c>
      <c r="AE139" s="84" t="s">
        <v>122</v>
      </c>
      <c r="AF139" s="85">
        <v>2622.69</v>
      </c>
    </row>
    <row r="140" spans="1:32" ht="15" x14ac:dyDescent="0.25">
      <c r="A140" s="82" t="s">
        <v>33</v>
      </c>
      <c r="B140" s="82" t="s">
        <v>193</v>
      </c>
      <c r="C140" s="82" t="s">
        <v>10</v>
      </c>
      <c r="D140" s="83">
        <v>218.6</v>
      </c>
      <c r="X140" s="84" t="s">
        <v>186</v>
      </c>
      <c r="Y140" s="84" t="s">
        <v>58</v>
      </c>
      <c r="Z140" s="84" t="s">
        <v>16</v>
      </c>
      <c r="AA140" s="85">
        <v>303.19</v>
      </c>
      <c r="AB140" s="88"/>
      <c r="AC140" s="84" t="s">
        <v>58</v>
      </c>
      <c r="AD140" s="84" t="s">
        <v>186</v>
      </c>
      <c r="AE140" s="84" t="s">
        <v>94</v>
      </c>
      <c r="AF140" s="85">
        <v>47400</v>
      </c>
    </row>
    <row r="141" spans="1:32" ht="15" x14ac:dyDescent="0.25">
      <c r="A141" s="82" t="s">
        <v>33</v>
      </c>
      <c r="B141" s="82" t="s">
        <v>193</v>
      </c>
      <c r="C141" s="82" t="s">
        <v>15</v>
      </c>
      <c r="D141" s="83">
        <v>7134.87</v>
      </c>
      <c r="X141" s="84" t="s">
        <v>186</v>
      </c>
      <c r="Y141" s="84" t="s">
        <v>58</v>
      </c>
      <c r="Z141" s="84" t="s">
        <v>24</v>
      </c>
      <c r="AA141" s="85">
        <v>224</v>
      </c>
      <c r="AB141" s="88"/>
      <c r="AC141" s="84" t="s">
        <v>58</v>
      </c>
      <c r="AD141" s="84" t="s">
        <v>186</v>
      </c>
      <c r="AE141" s="84" t="s">
        <v>90</v>
      </c>
      <c r="AF141" s="85">
        <v>5119.72</v>
      </c>
    </row>
    <row r="142" spans="1:32" ht="15" x14ac:dyDescent="0.25">
      <c r="A142" s="82" t="s">
        <v>33</v>
      </c>
      <c r="B142" s="82" t="s">
        <v>193</v>
      </c>
      <c r="C142" s="82" t="s">
        <v>16</v>
      </c>
      <c r="D142" s="83">
        <v>38.35</v>
      </c>
      <c r="X142" s="84" t="s">
        <v>186</v>
      </c>
      <c r="Y142" s="84" t="s">
        <v>58</v>
      </c>
      <c r="Z142" s="84" t="s">
        <v>25</v>
      </c>
      <c r="AA142" s="85">
        <v>770</v>
      </c>
      <c r="AB142" s="88"/>
      <c r="AC142" s="88"/>
      <c r="AD142" s="88"/>
      <c r="AE142" s="88"/>
      <c r="AF142" s="88"/>
    </row>
    <row r="143" spans="1:32" ht="15" x14ac:dyDescent="0.25">
      <c r="A143" s="82" t="s">
        <v>33</v>
      </c>
      <c r="B143" s="82" t="s">
        <v>193</v>
      </c>
      <c r="C143" s="82" t="s">
        <v>92</v>
      </c>
      <c r="D143" s="83">
        <v>64.25</v>
      </c>
      <c r="X143" s="84" t="s">
        <v>186</v>
      </c>
      <c r="Y143" s="84" t="s">
        <v>58</v>
      </c>
      <c r="Z143" s="84" t="s">
        <v>32</v>
      </c>
      <c r="AA143" s="85">
        <v>2586</v>
      </c>
      <c r="AB143" s="88"/>
      <c r="AC143" s="88"/>
      <c r="AD143" s="88"/>
      <c r="AE143" s="88"/>
      <c r="AF143" s="88"/>
    </row>
    <row r="144" spans="1:32" ht="15" x14ac:dyDescent="0.25">
      <c r="A144" s="82" t="s">
        <v>34</v>
      </c>
      <c r="B144" s="82" t="s">
        <v>193</v>
      </c>
      <c r="C144" s="82" t="s">
        <v>13</v>
      </c>
      <c r="D144" s="83">
        <v>5605.17</v>
      </c>
      <c r="X144" s="82" t="s">
        <v>187</v>
      </c>
      <c r="Y144" s="82" t="s">
        <v>188</v>
      </c>
      <c r="Z144" s="82" t="s">
        <v>13</v>
      </c>
      <c r="AA144" s="83">
        <v>3332.06</v>
      </c>
    </row>
    <row r="145" spans="1:27" ht="15" x14ac:dyDescent="0.25">
      <c r="A145" s="82" t="s">
        <v>34</v>
      </c>
      <c r="B145" s="82" t="s">
        <v>193</v>
      </c>
      <c r="C145" s="82" t="s">
        <v>18</v>
      </c>
      <c r="D145" s="83">
        <v>29928.12</v>
      </c>
      <c r="X145" s="82" t="s">
        <v>187</v>
      </c>
      <c r="Y145" s="82" t="s">
        <v>188</v>
      </c>
      <c r="Z145" s="82" t="s">
        <v>8</v>
      </c>
      <c r="AA145" s="83">
        <v>40.76</v>
      </c>
    </row>
    <row r="146" spans="1:27" ht="15" x14ac:dyDescent="0.25">
      <c r="A146" s="82" t="s">
        <v>34</v>
      </c>
      <c r="B146" s="82" t="s">
        <v>193</v>
      </c>
      <c r="C146" s="82" t="s">
        <v>91</v>
      </c>
      <c r="D146" s="83">
        <v>22.9</v>
      </c>
      <c r="X146" s="82" t="s">
        <v>187</v>
      </c>
      <c r="Y146" s="82" t="s">
        <v>188</v>
      </c>
      <c r="Z146" s="82" t="s">
        <v>159</v>
      </c>
      <c r="AA146" s="83">
        <v>22.04</v>
      </c>
    </row>
    <row r="147" spans="1:27" ht="15" x14ac:dyDescent="0.25">
      <c r="A147" s="82" t="s">
        <v>34</v>
      </c>
      <c r="B147" s="82" t="s">
        <v>193</v>
      </c>
      <c r="C147" s="82" t="s">
        <v>8</v>
      </c>
      <c r="D147" s="83">
        <v>554.09</v>
      </c>
      <c r="X147" s="82" t="s">
        <v>187</v>
      </c>
      <c r="Y147" s="82" t="s">
        <v>188</v>
      </c>
      <c r="Z147" s="82" t="s">
        <v>168</v>
      </c>
      <c r="AA147" s="83">
        <v>4.2</v>
      </c>
    </row>
    <row r="148" spans="1:27" ht="15" x14ac:dyDescent="0.25">
      <c r="A148" s="82" t="s">
        <v>34</v>
      </c>
      <c r="B148" s="82" t="s">
        <v>193</v>
      </c>
      <c r="C148" s="82" t="s">
        <v>159</v>
      </c>
      <c r="D148" s="83">
        <v>-2.52</v>
      </c>
      <c r="X148" s="82" t="s">
        <v>187</v>
      </c>
      <c r="Y148" s="82" t="s">
        <v>188</v>
      </c>
      <c r="Z148" s="82" t="s">
        <v>20</v>
      </c>
      <c r="AA148" s="83">
        <v>1.99</v>
      </c>
    </row>
    <row r="149" spans="1:27" ht="15" x14ac:dyDescent="0.25">
      <c r="A149" s="82" t="s">
        <v>34</v>
      </c>
      <c r="B149" s="82" t="s">
        <v>193</v>
      </c>
      <c r="C149" s="82" t="s">
        <v>168</v>
      </c>
      <c r="D149" s="83">
        <v>32.659999999999997</v>
      </c>
      <c r="X149" s="82" t="s">
        <v>187</v>
      </c>
      <c r="Y149" s="82" t="s">
        <v>188</v>
      </c>
      <c r="Z149" s="82" t="s">
        <v>30</v>
      </c>
      <c r="AA149" s="83">
        <v>162.13</v>
      </c>
    </row>
    <row r="150" spans="1:27" ht="15" x14ac:dyDescent="0.25">
      <c r="A150" s="82" t="s">
        <v>34</v>
      </c>
      <c r="B150" s="82" t="s">
        <v>193</v>
      </c>
      <c r="C150" s="82" t="s">
        <v>20</v>
      </c>
      <c r="D150" s="83">
        <v>-11679.36</v>
      </c>
      <c r="X150" s="82" t="s">
        <v>187</v>
      </c>
      <c r="Y150" s="82" t="s">
        <v>188</v>
      </c>
      <c r="Z150" s="82" t="s">
        <v>9</v>
      </c>
      <c r="AA150" s="83">
        <v>271.25</v>
      </c>
    </row>
    <row r="151" spans="1:27" ht="15" x14ac:dyDescent="0.25">
      <c r="A151" s="82" t="s">
        <v>34</v>
      </c>
      <c r="B151" s="82" t="s">
        <v>193</v>
      </c>
      <c r="C151" s="82" t="s">
        <v>23</v>
      </c>
      <c r="D151" s="83">
        <v>9762.89</v>
      </c>
      <c r="X151" s="82" t="s">
        <v>187</v>
      </c>
      <c r="Y151" s="82" t="s">
        <v>188</v>
      </c>
      <c r="Z151" s="82" t="s">
        <v>6</v>
      </c>
      <c r="AA151" s="83">
        <v>691.73</v>
      </c>
    </row>
    <row r="152" spans="1:27" ht="15" x14ac:dyDescent="0.25">
      <c r="A152" s="82" t="s">
        <v>34</v>
      </c>
      <c r="B152" s="82" t="s">
        <v>193</v>
      </c>
      <c r="C152" s="82" t="s">
        <v>30</v>
      </c>
      <c r="D152" s="83">
        <v>26456.28</v>
      </c>
      <c r="X152" s="82" t="s">
        <v>187</v>
      </c>
      <c r="Y152" s="82" t="s">
        <v>188</v>
      </c>
      <c r="Z152" s="82" t="s">
        <v>10</v>
      </c>
      <c r="AA152" s="83">
        <v>9.75</v>
      </c>
    </row>
    <row r="153" spans="1:27" ht="15" x14ac:dyDescent="0.25">
      <c r="A153" s="82" t="s">
        <v>34</v>
      </c>
      <c r="B153" s="82" t="s">
        <v>193</v>
      </c>
      <c r="C153" s="82" t="s">
        <v>14</v>
      </c>
      <c r="D153" s="83">
        <v>-0.01</v>
      </c>
      <c r="X153" s="82" t="s">
        <v>187</v>
      </c>
      <c r="Y153" s="82" t="s">
        <v>188</v>
      </c>
      <c r="Z153" s="82" t="s">
        <v>15</v>
      </c>
      <c r="AA153" s="83">
        <v>309.95</v>
      </c>
    </row>
    <row r="154" spans="1:27" ht="15" x14ac:dyDescent="0.25">
      <c r="A154" s="82" t="s">
        <v>34</v>
      </c>
      <c r="B154" s="82" t="s">
        <v>193</v>
      </c>
      <c r="C154" s="82" t="s">
        <v>9</v>
      </c>
      <c r="D154" s="83">
        <v>4524.2299999999996</v>
      </c>
      <c r="X154" s="82" t="s">
        <v>187</v>
      </c>
      <c r="Y154" s="82" t="s">
        <v>188</v>
      </c>
      <c r="Z154" s="82" t="s">
        <v>16</v>
      </c>
      <c r="AA154" s="83">
        <v>6.19</v>
      </c>
    </row>
    <row r="155" spans="1:27" ht="15" x14ac:dyDescent="0.25">
      <c r="A155" s="82" t="s">
        <v>34</v>
      </c>
      <c r="B155" s="82" t="s">
        <v>193</v>
      </c>
      <c r="C155" s="82" t="s">
        <v>6</v>
      </c>
      <c r="D155" s="83">
        <v>13498.06</v>
      </c>
      <c r="X155" s="82" t="s">
        <v>187</v>
      </c>
      <c r="Y155" s="82" t="s">
        <v>188</v>
      </c>
      <c r="Z155" s="82" t="s">
        <v>202</v>
      </c>
      <c r="AA155" s="83">
        <v>50</v>
      </c>
    </row>
    <row r="156" spans="1:27" ht="15" x14ac:dyDescent="0.25">
      <c r="A156" s="82" t="s">
        <v>34</v>
      </c>
      <c r="B156" s="82" t="s">
        <v>193</v>
      </c>
      <c r="C156" s="82" t="s">
        <v>10</v>
      </c>
      <c r="D156" s="83">
        <v>6.37</v>
      </c>
      <c r="X156" s="82" t="s">
        <v>187</v>
      </c>
      <c r="Y156" s="82" t="s">
        <v>188</v>
      </c>
      <c r="Z156" s="82" t="s">
        <v>25</v>
      </c>
      <c r="AA156" s="83">
        <v>22</v>
      </c>
    </row>
    <row r="157" spans="1:27" ht="15" x14ac:dyDescent="0.25">
      <c r="A157" s="82" t="s">
        <v>34</v>
      </c>
      <c r="B157" s="82" t="s">
        <v>193</v>
      </c>
      <c r="C157" s="82" t="s">
        <v>15</v>
      </c>
      <c r="D157" s="83">
        <v>745.82</v>
      </c>
      <c r="X157" s="82" t="s">
        <v>187</v>
      </c>
      <c r="Y157" s="82" t="s">
        <v>188</v>
      </c>
      <c r="Z157" s="82" t="s">
        <v>32</v>
      </c>
      <c r="AA157" s="83">
        <v>74</v>
      </c>
    </row>
    <row r="158" spans="1:27" ht="15" x14ac:dyDescent="0.25">
      <c r="A158" s="82" t="s">
        <v>34</v>
      </c>
      <c r="B158" s="82" t="s">
        <v>193</v>
      </c>
      <c r="C158" s="82" t="s">
        <v>16</v>
      </c>
      <c r="D158" s="83">
        <v>3.09</v>
      </c>
      <c r="X158" s="82" t="s">
        <v>189</v>
      </c>
      <c r="Y158" s="82" t="s">
        <v>188</v>
      </c>
      <c r="Z158" s="82" t="s">
        <v>13</v>
      </c>
      <c r="AA158" s="83">
        <v>101532.61</v>
      </c>
    </row>
    <row r="159" spans="1:27" ht="15" x14ac:dyDescent="0.25">
      <c r="A159" s="82" t="s">
        <v>34</v>
      </c>
      <c r="B159" s="82" t="s">
        <v>193</v>
      </c>
      <c r="C159" s="82" t="s">
        <v>32</v>
      </c>
      <c r="D159" s="83">
        <v>27414</v>
      </c>
      <c r="X159" s="82" t="s">
        <v>189</v>
      </c>
      <c r="Y159" s="82" t="s">
        <v>188</v>
      </c>
      <c r="Z159" s="82" t="s">
        <v>19</v>
      </c>
      <c r="AA159" s="83">
        <v>132.34</v>
      </c>
    </row>
    <row r="160" spans="1:27" ht="15" x14ac:dyDescent="0.25">
      <c r="A160" s="82" t="s">
        <v>34</v>
      </c>
      <c r="B160" s="82" t="s">
        <v>193</v>
      </c>
      <c r="C160" s="82" t="s">
        <v>92</v>
      </c>
      <c r="D160" s="83">
        <v>104179.37</v>
      </c>
      <c r="X160" s="82" t="s">
        <v>189</v>
      </c>
      <c r="Y160" s="82" t="s">
        <v>188</v>
      </c>
      <c r="Z160" s="82" t="s">
        <v>8</v>
      </c>
      <c r="AA160" s="83">
        <v>1096.4000000000001</v>
      </c>
    </row>
    <row r="161" spans="1:27" ht="15" x14ac:dyDescent="0.25">
      <c r="A161" s="82" t="s">
        <v>34</v>
      </c>
      <c r="B161" s="82" t="s">
        <v>193</v>
      </c>
      <c r="C161" s="82" t="s">
        <v>95</v>
      </c>
      <c r="D161" s="83">
        <v>12934.9</v>
      </c>
      <c r="X161" s="82" t="s">
        <v>189</v>
      </c>
      <c r="Y161" s="82" t="s">
        <v>188</v>
      </c>
      <c r="Z161" s="82" t="s">
        <v>159</v>
      </c>
      <c r="AA161" s="83">
        <v>708.88</v>
      </c>
    </row>
    <row r="162" spans="1:27" ht="15" x14ac:dyDescent="0.25">
      <c r="A162" s="82" t="s">
        <v>34</v>
      </c>
      <c r="B162" s="82" t="s">
        <v>193</v>
      </c>
      <c r="C162" s="82" t="s">
        <v>107</v>
      </c>
      <c r="D162" s="83">
        <v>288.8</v>
      </c>
      <c r="X162" s="82" t="s">
        <v>189</v>
      </c>
      <c r="Y162" s="82" t="s">
        <v>188</v>
      </c>
      <c r="Z162" s="82" t="s">
        <v>168</v>
      </c>
      <c r="AA162" s="83">
        <v>692.42</v>
      </c>
    </row>
    <row r="163" spans="1:27" ht="15" x14ac:dyDescent="0.25">
      <c r="A163" s="82" t="s">
        <v>34</v>
      </c>
      <c r="B163" s="82" t="s">
        <v>193</v>
      </c>
      <c r="C163" s="82" t="s">
        <v>96</v>
      </c>
      <c r="D163" s="83">
        <v>5414.46</v>
      </c>
      <c r="X163" s="82" t="s">
        <v>189</v>
      </c>
      <c r="Y163" s="82" t="s">
        <v>188</v>
      </c>
      <c r="Z163" s="82" t="s">
        <v>20</v>
      </c>
      <c r="AA163" s="83">
        <v>3615.87</v>
      </c>
    </row>
    <row r="164" spans="1:27" ht="15" x14ac:dyDescent="0.25">
      <c r="A164" s="82" t="s">
        <v>34</v>
      </c>
      <c r="B164" s="82" t="s">
        <v>193</v>
      </c>
      <c r="C164" s="82" t="s">
        <v>123</v>
      </c>
      <c r="D164" s="83">
        <v>747.5</v>
      </c>
      <c r="X164" s="82" t="s">
        <v>189</v>
      </c>
      <c r="Y164" s="82" t="s">
        <v>188</v>
      </c>
      <c r="Z164" s="82" t="s">
        <v>23</v>
      </c>
      <c r="AA164" s="83">
        <v>5182.59</v>
      </c>
    </row>
    <row r="165" spans="1:27" ht="15" x14ac:dyDescent="0.25">
      <c r="A165" s="82" t="s">
        <v>34</v>
      </c>
      <c r="B165" s="82" t="s">
        <v>193</v>
      </c>
      <c r="C165" s="82" t="s">
        <v>98</v>
      </c>
      <c r="D165" s="83">
        <v>47362.6</v>
      </c>
      <c r="X165" s="82" t="s">
        <v>189</v>
      </c>
      <c r="Y165" s="82" t="s">
        <v>188</v>
      </c>
      <c r="Z165" s="82" t="s">
        <v>30</v>
      </c>
      <c r="AA165" s="83">
        <v>1459.17</v>
      </c>
    </row>
    <row r="166" spans="1:27" ht="15" x14ac:dyDescent="0.25">
      <c r="A166" s="82" t="s">
        <v>34</v>
      </c>
      <c r="B166" s="82" t="s">
        <v>193</v>
      </c>
      <c r="C166" s="82" t="s">
        <v>106</v>
      </c>
      <c r="D166" s="83">
        <v>49359.02</v>
      </c>
      <c r="X166" s="82" t="s">
        <v>189</v>
      </c>
      <c r="Y166" s="82" t="s">
        <v>188</v>
      </c>
      <c r="Z166" s="82" t="s">
        <v>9</v>
      </c>
      <c r="AA166" s="83">
        <v>8623.81</v>
      </c>
    </row>
    <row r="167" spans="1:27" ht="15" x14ac:dyDescent="0.25">
      <c r="A167" s="82" t="s">
        <v>34</v>
      </c>
      <c r="B167" s="82" t="s">
        <v>193</v>
      </c>
      <c r="C167" s="82" t="s">
        <v>101</v>
      </c>
      <c r="D167" s="83">
        <v>18797.990000000002</v>
      </c>
      <c r="X167" s="82" t="s">
        <v>189</v>
      </c>
      <c r="Y167" s="82" t="s">
        <v>188</v>
      </c>
      <c r="Z167" s="82" t="s">
        <v>6</v>
      </c>
      <c r="AA167" s="83">
        <v>22055.22</v>
      </c>
    </row>
    <row r="168" spans="1:27" ht="15" x14ac:dyDescent="0.25">
      <c r="A168" s="82" t="s">
        <v>34</v>
      </c>
      <c r="B168" s="82" t="s">
        <v>193</v>
      </c>
      <c r="C168" s="82" t="s">
        <v>94</v>
      </c>
      <c r="D168" s="83">
        <v>27500</v>
      </c>
      <c r="X168" s="82" t="s">
        <v>189</v>
      </c>
      <c r="Y168" s="82" t="s">
        <v>188</v>
      </c>
      <c r="Z168" s="82" t="s">
        <v>10</v>
      </c>
      <c r="AA168" s="83">
        <v>290.37</v>
      </c>
    </row>
    <row r="169" spans="1:27" ht="15" x14ac:dyDescent="0.25">
      <c r="A169" s="82" t="s">
        <v>34</v>
      </c>
      <c r="B169" s="82" t="s">
        <v>193</v>
      </c>
      <c r="C169" s="82" t="s">
        <v>99</v>
      </c>
      <c r="D169" s="83">
        <v>2847.39</v>
      </c>
      <c r="X169" s="82" t="s">
        <v>189</v>
      </c>
      <c r="Y169" s="82" t="s">
        <v>188</v>
      </c>
      <c r="Z169" s="82" t="s">
        <v>15</v>
      </c>
      <c r="AA169" s="83">
        <v>10031.370000000001</v>
      </c>
    </row>
    <row r="170" spans="1:27" ht="15" x14ac:dyDescent="0.25">
      <c r="A170" s="82" t="s">
        <v>34</v>
      </c>
      <c r="B170" s="82" t="s">
        <v>193</v>
      </c>
      <c r="C170" s="82" t="s">
        <v>110</v>
      </c>
      <c r="D170" s="83">
        <v>5710.74</v>
      </c>
      <c r="X170" s="82" t="s">
        <v>189</v>
      </c>
      <c r="Y170" s="82" t="s">
        <v>188</v>
      </c>
      <c r="Z170" s="82" t="s">
        <v>16</v>
      </c>
      <c r="AA170" s="83">
        <v>128.24</v>
      </c>
    </row>
    <row r="171" spans="1:27" ht="15" x14ac:dyDescent="0.25">
      <c r="A171" s="82" t="s">
        <v>34</v>
      </c>
      <c r="B171" s="82" t="s">
        <v>193</v>
      </c>
      <c r="C171" s="82" t="s">
        <v>111</v>
      </c>
      <c r="D171" s="83">
        <v>59911.29</v>
      </c>
      <c r="X171" s="82" t="s">
        <v>189</v>
      </c>
      <c r="Y171" s="82" t="s">
        <v>188</v>
      </c>
      <c r="Z171" s="82" t="s">
        <v>202</v>
      </c>
      <c r="AA171" s="83">
        <v>450</v>
      </c>
    </row>
    <row r="172" spans="1:27" ht="15" x14ac:dyDescent="0.25">
      <c r="A172" s="82" t="s">
        <v>34</v>
      </c>
      <c r="B172" s="82" t="s">
        <v>193</v>
      </c>
      <c r="C172" s="82" t="s">
        <v>90</v>
      </c>
      <c r="D172" s="83">
        <v>15706.66</v>
      </c>
      <c r="X172" s="82" t="s">
        <v>189</v>
      </c>
      <c r="Y172" s="82" t="s">
        <v>188</v>
      </c>
      <c r="Z172" s="82" t="s">
        <v>24</v>
      </c>
      <c r="AA172" s="83">
        <v>58</v>
      </c>
    </row>
    <row r="173" spans="1:27" ht="15" x14ac:dyDescent="0.25">
      <c r="A173" s="82" t="s">
        <v>34</v>
      </c>
      <c r="B173" s="82" t="s">
        <v>193</v>
      </c>
      <c r="C173" s="82" t="s">
        <v>112</v>
      </c>
      <c r="D173" s="83">
        <v>2578.5500000000002</v>
      </c>
      <c r="X173" s="82" t="s">
        <v>189</v>
      </c>
      <c r="Y173" s="82" t="s">
        <v>188</v>
      </c>
      <c r="Z173" s="82" t="s">
        <v>25</v>
      </c>
      <c r="AA173" s="83">
        <v>198</v>
      </c>
    </row>
    <row r="174" spans="1:27" ht="15" x14ac:dyDescent="0.25">
      <c r="A174" s="82" t="s">
        <v>34</v>
      </c>
      <c r="B174" s="82" t="s">
        <v>193</v>
      </c>
      <c r="C174" s="82" t="s">
        <v>113</v>
      </c>
      <c r="D174" s="83">
        <v>6122.08</v>
      </c>
      <c r="X174" s="82" t="s">
        <v>189</v>
      </c>
      <c r="Y174" s="82" t="s">
        <v>188</v>
      </c>
      <c r="Z174" s="82" t="s">
        <v>32</v>
      </c>
      <c r="AA174" s="83">
        <v>665</v>
      </c>
    </row>
    <row r="175" spans="1:27" ht="15" x14ac:dyDescent="0.25">
      <c r="A175" s="82" t="s">
        <v>34</v>
      </c>
      <c r="B175" s="82" t="s">
        <v>193</v>
      </c>
      <c r="C175" s="82" t="s">
        <v>114</v>
      </c>
      <c r="D175" s="83">
        <v>973.24</v>
      </c>
      <c r="X175" s="82" t="s">
        <v>190</v>
      </c>
      <c r="Y175" s="82" t="s">
        <v>191</v>
      </c>
      <c r="Z175" s="82" t="s">
        <v>13</v>
      </c>
      <c r="AA175" s="83">
        <v>27087.05</v>
      </c>
    </row>
    <row r="176" spans="1:27" ht="15" x14ac:dyDescent="0.25">
      <c r="A176" s="82" t="s">
        <v>34</v>
      </c>
      <c r="B176" s="82" t="s">
        <v>193</v>
      </c>
      <c r="C176" s="82" t="s">
        <v>169</v>
      </c>
      <c r="D176" s="83">
        <v>75</v>
      </c>
      <c r="X176" s="82" t="s">
        <v>190</v>
      </c>
      <c r="Y176" s="82" t="s">
        <v>191</v>
      </c>
      <c r="Z176" s="82" t="s">
        <v>18</v>
      </c>
      <c r="AA176" s="83">
        <v>1251.43</v>
      </c>
    </row>
    <row r="177" spans="1:27" ht="15" x14ac:dyDescent="0.25">
      <c r="A177" s="82" t="s">
        <v>34</v>
      </c>
      <c r="B177" s="82" t="s">
        <v>193</v>
      </c>
      <c r="C177" s="82" t="s">
        <v>104</v>
      </c>
      <c r="D177" s="83">
        <v>1187.93</v>
      </c>
      <c r="X177" s="82" t="s">
        <v>190</v>
      </c>
      <c r="Y177" s="82" t="s">
        <v>191</v>
      </c>
      <c r="Z177" s="82" t="s">
        <v>19</v>
      </c>
      <c r="AA177" s="83">
        <v>8.99</v>
      </c>
    </row>
    <row r="178" spans="1:27" ht="15" x14ac:dyDescent="0.25">
      <c r="A178" s="82" t="s">
        <v>34</v>
      </c>
      <c r="B178" s="82" t="s">
        <v>193</v>
      </c>
      <c r="C178" s="82" t="s">
        <v>116</v>
      </c>
      <c r="D178" s="83">
        <v>118.92</v>
      </c>
      <c r="X178" s="82" t="s">
        <v>190</v>
      </c>
      <c r="Y178" s="82" t="s">
        <v>191</v>
      </c>
      <c r="Z178" s="82" t="s">
        <v>8</v>
      </c>
      <c r="AA178" s="83">
        <v>285.48</v>
      </c>
    </row>
    <row r="179" spans="1:27" ht="15" x14ac:dyDescent="0.25">
      <c r="A179" s="82" t="s">
        <v>34</v>
      </c>
      <c r="B179" s="82" t="s">
        <v>193</v>
      </c>
      <c r="C179" s="82" t="s">
        <v>100</v>
      </c>
      <c r="D179" s="83">
        <v>6250.93</v>
      </c>
      <c r="X179" s="82" t="s">
        <v>190</v>
      </c>
      <c r="Y179" s="82" t="s">
        <v>191</v>
      </c>
      <c r="Z179" s="82" t="s">
        <v>159</v>
      </c>
      <c r="AA179" s="83">
        <v>61.94</v>
      </c>
    </row>
    <row r="180" spans="1:27" ht="15" x14ac:dyDescent="0.25">
      <c r="A180" s="82" t="s">
        <v>34</v>
      </c>
      <c r="B180" s="82" t="s">
        <v>193</v>
      </c>
      <c r="C180" s="82" t="s">
        <v>89</v>
      </c>
      <c r="D180" s="83">
        <v>12052.25</v>
      </c>
      <c r="X180" s="82" t="s">
        <v>190</v>
      </c>
      <c r="Y180" s="82" t="s">
        <v>191</v>
      </c>
      <c r="Z180" s="82" t="s">
        <v>168</v>
      </c>
      <c r="AA180" s="83">
        <v>135.5</v>
      </c>
    </row>
    <row r="181" spans="1:27" ht="15" x14ac:dyDescent="0.25">
      <c r="A181" s="82" t="s">
        <v>34</v>
      </c>
      <c r="B181" s="82" t="s">
        <v>195</v>
      </c>
      <c r="C181" s="82" t="s">
        <v>92</v>
      </c>
      <c r="D181" s="83">
        <v>113.53</v>
      </c>
      <c r="X181" s="82" t="s">
        <v>190</v>
      </c>
      <c r="Y181" s="82" t="s">
        <v>191</v>
      </c>
      <c r="Z181" s="82" t="s">
        <v>20</v>
      </c>
      <c r="AA181" s="83">
        <v>2504.61</v>
      </c>
    </row>
    <row r="182" spans="1:27" ht="15" x14ac:dyDescent="0.25">
      <c r="A182" s="82" t="s">
        <v>35</v>
      </c>
      <c r="B182" s="82" t="s">
        <v>193</v>
      </c>
      <c r="C182" s="82" t="s">
        <v>19</v>
      </c>
      <c r="D182" s="83">
        <v>12.03</v>
      </c>
      <c r="X182" s="82" t="s">
        <v>190</v>
      </c>
      <c r="Y182" s="82" t="s">
        <v>191</v>
      </c>
      <c r="Z182" s="82" t="s">
        <v>9</v>
      </c>
      <c r="AA182" s="83">
        <v>2221.19</v>
      </c>
    </row>
    <row r="183" spans="1:27" ht="15" x14ac:dyDescent="0.25">
      <c r="A183" s="82" t="s">
        <v>35</v>
      </c>
      <c r="B183" s="82" t="s">
        <v>193</v>
      </c>
      <c r="C183" s="82" t="s">
        <v>9</v>
      </c>
      <c r="D183" s="83">
        <v>0.88</v>
      </c>
      <c r="X183" s="82" t="s">
        <v>190</v>
      </c>
      <c r="Y183" s="82" t="s">
        <v>191</v>
      </c>
      <c r="Z183" s="82" t="s">
        <v>6</v>
      </c>
      <c r="AA183" s="83">
        <v>3300.74</v>
      </c>
    </row>
    <row r="184" spans="1:27" ht="15" x14ac:dyDescent="0.25">
      <c r="A184" s="82" t="s">
        <v>35</v>
      </c>
      <c r="B184" s="82" t="s">
        <v>193</v>
      </c>
      <c r="C184" s="82" t="s">
        <v>6</v>
      </c>
      <c r="D184" s="83">
        <v>2.4</v>
      </c>
      <c r="X184" s="82" t="s">
        <v>190</v>
      </c>
      <c r="Y184" s="82" t="s">
        <v>191</v>
      </c>
      <c r="Z184" s="82" t="s">
        <v>10</v>
      </c>
      <c r="AA184" s="83">
        <v>78.83</v>
      </c>
    </row>
    <row r="185" spans="1:27" ht="15" x14ac:dyDescent="0.25">
      <c r="A185" s="82" t="s">
        <v>35</v>
      </c>
      <c r="B185" s="82" t="s">
        <v>193</v>
      </c>
      <c r="C185" s="82" t="s">
        <v>15</v>
      </c>
      <c r="D185" s="83">
        <v>1.34</v>
      </c>
      <c r="X185" s="82" t="s">
        <v>190</v>
      </c>
      <c r="Y185" s="82" t="s">
        <v>191</v>
      </c>
      <c r="Z185" s="82" t="s">
        <v>15</v>
      </c>
      <c r="AA185" s="83">
        <v>2989.81</v>
      </c>
    </row>
    <row r="186" spans="1:27" ht="15" x14ac:dyDescent="0.25">
      <c r="A186" s="82" t="s">
        <v>35</v>
      </c>
      <c r="B186" s="82" t="s">
        <v>193</v>
      </c>
      <c r="C186" s="82" t="s">
        <v>16</v>
      </c>
      <c r="D186" s="83">
        <v>0.02</v>
      </c>
      <c r="X186" s="82" t="s">
        <v>190</v>
      </c>
      <c r="Y186" s="82" t="s">
        <v>191</v>
      </c>
      <c r="Z186" s="82" t="s">
        <v>16</v>
      </c>
      <c r="AA186" s="83">
        <v>17.739999999999998</v>
      </c>
    </row>
    <row r="187" spans="1:27" ht="15" x14ac:dyDescent="0.25">
      <c r="A187" s="82" t="s">
        <v>35</v>
      </c>
      <c r="B187" s="82" t="s">
        <v>193</v>
      </c>
      <c r="C187" s="82" t="s">
        <v>89</v>
      </c>
      <c r="D187" s="83">
        <v>148</v>
      </c>
      <c r="X187" s="82"/>
      <c r="Y187" s="82"/>
      <c r="Z187" s="82"/>
      <c r="AA187" s="83"/>
    </row>
    <row r="188" spans="1:27" ht="15" x14ac:dyDescent="0.25">
      <c r="A188" s="82" t="s">
        <v>36</v>
      </c>
      <c r="B188" s="82" t="s">
        <v>193</v>
      </c>
      <c r="C188" s="82" t="s">
        <v>13</v>
      </c>
      <c r="D188" s="83">
        <v>164669.15</v>
      </c>
      <c r="X188" s="82"/>
      <c r="Y188" s="82"/>
      <c r="Z188" s="82"/>
      <c r="AA188" s="83"/>
    </row>
    <row r="189" spans="1:27" ht="15" x14ac:dyDescent="0.25">
      <c r="A189" s="82" t="s">
        <v>36</v>
      </c>
      <c r="B189" s="82" t="s">
        <v>193</v>
      </c>
      <c r="C189" s="82" t="s">
        <v>19</v>
      </c>
      <c r="D189" s="83">
        <v>451.47</v>
      </c>
      <c r="X189" s="82"/>
      <c r="Y189" s="82"/>
      <c r="Z189" s="82"/>
      <c r="AA189" s="83"/>
    </row>
    <row r="190" spans="1:27" ht="15" x14ac:dyDescent="0.25">
      <c r="A190" s="82" t="s">
        <v>36</v>
      </c>
      <c r="B190" s="82" t="s">
        <v>193</v>
      </c>
      <c r="C190" s="82" t="s">
        <v>91</v>
      </c>
      <c r="D190" s="83">
        <v>1306.93</v>
      </c>
      <c r="X190" s="82"/>
      <c r="Y190" s="82"/>
      <c r="Z190" s="82"/>
      <c r="AA190" s="83"/>
    </row>
    <row r="191" spans="1:27" ht="15" x14ac:dyDescent="0.25">
      <c r="A191" s="82" t="s">
        <v>36</v>
      </c>
      <c r="B191" s="82" t="s">
        <v>193</v>
      </c>
      <c r="C191" s="82" t="s">
        <v>8</v>
      </c>
      <c r="D191" s="83">
        <v>2479.66</v>
      </c>
      <c r="X191" s="82"/>
      <c r="Y191" s="82"/>
      <c r="Z191" s="82"/>
      <c r="AA191" s="83"/>
    </row>
    <row r="192" spans="1:27" ht="15" x14ac:dyDescent="0.25">
      <c r="A192" s="82" t="s">
        <v>36</v>
      </c>
      <c r="B192" s="82" t="s">
        <v>193</v>
      </c>
      <c r="C192" s="82" t="s">
        <v>159</v>
      </c>
      <c r="D192" s="83">
        <v>1755.9</v>
      </c>
      <c r="X192" s="82"/>
      <c r="Y192" s="82"/>
      <c r="Z192" s="82"/>
      <c r="AA192" s="83"/>
    </row>
    <row r="193" spans="1:27" ht="15" x14ac:dyDescent="0.25">
      <c r="A193" s="82" t="s">
        <v>36</v>
      </c>
      <c r="B193" s="82" t="s">
        <v>193</v>
      </c>
      <c r="C193" s="82" t="s">
        <v>168</v>
      </c>
      <c r="D193" s="83">
        <v>1002.86</v>
      </c>
      <c r="X193" s="82"/>
      <c r="Y193" s="82"/>
      <c r="Z193" s="82"/>
      <c r="AA193" s="83"/>
    </row>
    <row r="194" spans="1:27" ht="15" x14ac:dyDescent="0.25">
      <c r="A194" s="82" t="s">
        <v>36</v>
      </c>
      <c r="B194" s="82" t="s">
        <v>193</v>
      </c>
      <c r="C194" s="82" t="s">
        <v>20</v>
      </c>
      <c r="D194" s="83">
        <v>6010</v>
      </c>
      <c r="X194" s="82"/>
      <c r="Y194" s="82"/>
      <c r="Z194" s="82"/>
      <c r="AA194" s="83"/>
    </row>
    <row r="195" spans="1:27" ht="15" x14ac:dyDescent="0.25">
      <c r="A195" s="82" t="s">
        <v>36</v>
      </c>
      <c r="B195" s="82" t="s">
        <v>193</v>
      </c>
      <c r="C195" s="82" t="s">
        <v>23</v>
      </c>
      <c r="D195" s="83">
        <v>5213.0200000000004</v>
      </c>
    </row>
    <row r="196" spans="1:27" ht="15" x14ac:dyDescent="0.25">
      <c r="A196" s="82" t="s">
        <v>36</v>
      </c>
      <c r="B196" s="82" t="s">
        <v>193</v>
      </c>
      <c r="C196" s="82" t="s">
        <v>9</v>
      </c>
      <c r="D196" s="83">
        <v>11746.6</v>
      </c>
    </row>
    <row r="197" spans="1:27" ht="15" x14ac:dyDescent="0.25">
      <c r="A197" s="82" t="s">
        <v>36</v>
      </c>
      <c r="B197" s="82" t="s">
        <v>193</v>
      </c>
      <c r="C197" s="82" t="s">
        <v>6</v>
      </c>
      <c r="D197" s="83">
        <v>34975.15</v>
      </c>
    </row>
    <row r="198" spans="1:27" ht="15" x14ac:dyDescent="0.25">
      <c r="A198" s="82" t="s">
        <v>36</v>
      </c>
      <c r="B198" s="82" t="s">
        <v>193</v>
      </c>
      <c r="C198" s="82" t="s">
        <v>10</v>
      </c>
      <c r="D198" s="83">
        <v>512.32000000000005</v>
      </c>
    </row>
    <row r="199" spans="1:27" ht="15" x14ac:dyDescent="0.25">
      <c r="A199" s="82" t="s">
        <v>36</v>
      </c>
      <c r="B199" s="82" t="s">
        <v>193</v>
      </c>
      <c r="C199" s="82" t="s">
        <v>15</v>
      </c>
      <c r="D199" s="83">
        <v>20920.32</v>
      </c>
    </row>
    <row r="200" spans="1:27" ht="15" x14ac:dyDescent="0.25">
      <c r="A200" s="82" t="s">
        <v>36</v>
      </c>
      <c r="B200" s="82" t="s">
        <v>193</v>
      </c>
      <c r="C200" s="82" t="s">
        <v>16</v>
      </c>
      <c r="D200" s="83">
        <v>97.58</v>
      </c>
    </row>
    <row r="201" spans="1:27" ht="15" x14ac:dyDescent="0.25">
      <c r="A201" s="82" t="s">
        <v>36</v>
      </c>
      <c r="B201" s="82" t="s">
        <v>193</v>
      </c>
      <c r="C201" s="82" t="s">
        <v>92</v>
      </c>
      <c r="D201" s="83">
        <v>39876.06</v>
      </c>
    </row>
    <row r="202" spans="1:27" ht="15" x14ac:dyDescent="0.25">
      <c r="A202" s="82" t="s">
        <v>36</v>
      </c>
      <c r="B202" s="82" t="s">
        <v>193</v>
      </c>
      <c r="C202" s="82" t="s">
        <v>95</v>
      </c>
      <c r="D202" s="83">
        <v>378.4</v>
      </c>
    </row>
    <row r="203" spans="1:27" ht="15" x14ac:dyDescent="0.25">
      <c r="A203" s="82" t="s">
        <v>36</v>
      </c>
      <c r="B203" s="82" t="s">
        <v>193</v>
      </c>
      <c r="C203" s="82" t="s">
        <v>96</v>
      </c>
      <c r="D203" s="83">
        <v>24.26</v>
      </c>
    </row>
    <row r="204" spans="1:27" ht="15" x14ac:dyDescent="0.25">
      <c r="A204" s="82" t="s">
        <v>36</v>
      </c>
      <c r="B204" s="82" t="s">
        <v>193</v>
      </c>
      <c r="C204" s="82" t="s">
        <v>98</v>
      </c>
      <c r="D204" s="83">
        <v>6541.95</v>
      </c>
    </row>
    <row r="205" spans="1:27" ht="15" x14ac:dyDescent="0.25">
      <c r="A205" s="82" t="s">
        <v>36</v>
      </c>
      <c r="B205" s="82" t="s">
        <v>193</v>
      </c>
      <c r="C205" s="82" t="s">
        <v>101</v>
      </c>
      <c r="D205" s="83">
        <v>46</v>
      </c>
    </row>
    <row r="206" spans="1:27" ht="15" x14ac:dyDescent="0.25">
      <c r="A206" s="82" t="s">
        <v>36</v>
      </c>
      <c r="B206" s="82" t="s">
        <v>193</v>
      </c>
      <c r="C206" s="82" t="s">
        <v>103</v>
      </c>
      <c r="D206" s="83">
        <v>72.56</v>
      </c>
    </row>
    <row r="207" spans="1:27" ht="15" x14ac:dyDescent="0.25">
      <c r="A207" s="82" t="s">
        <v>36</v>
      </c>
      <c r="B207" s="82" t="s">
        <v>193</v>
      </c>
      <c r="C207" s="82" t="s">
        <v>94</v>
      </c>
      <c r="D207" s="83">
        <v>265</v>
      </c>
    </row>
    <row r="208" spans="1:27" ht="15" x14ac:dyDescent="0.25">
      <c r="A208" s="82" t="s">
        <v>36</v>
      </c>
      <c r="B208" s="82" t="s">
        <v>193</v>
      </c>
      <c r="C208" s="82" t="s">
        <v>105</v>
      </c>
      <c r="D208" s="83">
        <v>6000</v>
      </c>
    </row>
    <row r="209" spans="1:4" ht="15" x14ac:dyDescent="0.25">
      <c r="A209" s="82" t="s">
        <v>36</v>
      </c>
      <c r="B209" s="82" t="s">
        <v>193</v>
      </c>
      <c r="C209" s="82" t="s">
        <v>121</v>
      </c>
      <c r="D209" s="83">
        <v>17053.25</v>
      </c>
    </row>
    <row r="210" spans="1:4" ht="15" x14ac:dyDescent="0.25">
      <c r="A210" s="82" t="s">
        <v>36</v>
      </c>
      <c r="B210" s="82" t="s">
        <v>193</v>
      </c>
      <c r="C210" s="82" t="s">
        <v>100</v>
      </c>
      <c r="D210" s="83">
        <v>39489.39</v>
      </c>
    </row>
    <row r="211" spans="1:4" ht="15" x14ac:dyDescent="0.25">
      <c r="A211" s="82" t="s">
        <v>36</v>
      </c>
      <c r="B211" s="82" t="s">
        <v>193</v>
      </c>
      <c r="C211" s="82" t="s">
        <v>89</v>
      </c>
      <c r="D211" s="83">
        <v>54585.05</v>
      </c>
    </row>
    <row r="212" spans="1:4" ht="15" x14ac:dyDescent="0.25">
      <c r="A212" s="82" t="s">
        <v>37</v>
      </c>
      <c r="B212" s="82" t="s">
        <v>193</v>
      </c>
      <c r="C212" s="82" t="s">
        <v>13</v>
      </c>
      <c r="D212" s="83">
        <v>10349.33</v>
      </c>
    </row>
    <row r="213" spans="1:4" ht="15" x14ac:dyDescent="0.25">
      <c r="A213" s="82" t="s">
        <v>37</v>
      </c>
      <c r="B213" s="82" t="s">
        <v>193</v>
      </c>
      <c r="C213" s="82" t="s">
        <v>18</v>
      </c>
      <c r="D213" s="83">
        <v>120</v>
      </c>
    </row>
    <row r="214" spans="1:4" ht="15" x14ac:dyDescent="0.25">
      <c r="A214" s="82" t="s">
        <v>37</v>
      </c>
      <c r="B214" s="82" t="s">
        <v>193</v>
      </c>
      <c r="C214" s="82" t="s">
        <v>19</v>
      </c>
      <c r="D214" s="83">
        <v>5.73</v>
      </c>
    </row>
    <row r="215" spans="1:4" ht="15" x14ac:dyDescent="0.25">
      <c r="A215" s="82" t="s">
        <v>37</v>
      </c>
      <c r="B215" s="82" t="s">
        <v>193</v>
      </c>
      <c r="C215" s="82" t="s">
        <v>91</v>
      </c>
      <c r="D215" s="83">
        <v>95.39</v>
      </c>
    </row>
    <row r="216" spans="1:4" ht="15" x14ac:dyDescent="0.25">
      <c r="A216" s="82" t="s">
        <v>37</v>
      </c>
      <c r="B216" s="82" t="s">
        <v>193</v>
      </c>
      <c r="C216" s="82" t="s">
        <v>8</v>
      </c>
      <c r="D216" s="83">
        <v>182.72</v>
      </c>
    </row>
    <row r="217" spans="1:4" ht="15" x14ac:dyDescent="0.25">
      <c r="A217" s="82" t="s">
        <v>37</v>
      </c>
      <c r="B217" s="82" t="s">
        <v>193</v>
      </c>
      <c r="C217" s="82" t="s">
        <v>159</v>
      </c>
      <c r="D217" s="83">
        <v>35.53</v>
      </c>
    </row>
    <row r="218" spans="1:4" ht="15" x14ac:dyDescent="0.25">
      <c r="A218" s="82" t="s">
        <v>37</v>
      </c>
      <c r="B218" s="82" t="s">
        <v>193</v>
      </c>
      <c r="C218" s="82" t="s">
        <v>168</v>
      </c>
      <c r="D218" s="83">
        <v>21.86</v>
      </c>
    </row>
    <row r="219" spans="1:4" ht="15" x14ac:dyDescent="0.25">
      <c r="A219" s="82" t="s">
        <v>37</v>
      </c>
      <c r="B219" s="82" t="s">
        <v>193</v>
      </c>
      <c r="C219" s="82" t="s">
        <v>20</v>
      </c>
      <c r="D219" s="83">
        <v>2741.93</v>
      </c>
    </row>
    <row r="220" spans="1:4" ht="15" x14ac:dyDescent="0.25">
      <c r="A220" s="82" t="s">
        <v>37</v>
      </c>
      <c r="B220" s="82" t="s">
        <v>193</v>
      </c>
      <c r="C220" s="82" t="s">
        <v>9</v>
      </c>
      <c r="D220" s="83">
        <v>978.13</v>
      </c>
    </row>
    <row r="221" spans="1:4" ht="15" x14ac:dyDescent="0.25">
      <c r="A221" s="82" t="s">
        <v>37</v>
      </c>
      <c r="B221" s="82" t="s">
        <v>193</v>
      </c>
      <c r="C221" s="82" t="s">
        <v>6</v>
      </c>
      <c r="D221" s="83">
        <v>2597.96</v>
      </c>
    </row>
    <row r="222" spans="1:4" ht="15" x14ac:dyDescent="0.25">
      <c r="A222" s="82" t="s">
        <v>37</v>
      </c>
      <c r="B222" s="82" t="s">
        <v>193</v>
      </c>
      <c r="C222" s="82" t="s">
        <v>10</v>
      </c>
      <c r="D222" s="83">
        <v>29.2</v>
      </c>
    </row>
    <row r="223" spans="1:4" ht="15" x14ac:dyDescent="0.25">
      <c r="A223" s="82" t="s">
        <v>37</v>
      </c>
      <c r="B223" s="82" t="s">
        <v>193</v>
      </c>
      <c r="C223" s="82" t="s">
        <v>15</v>
      </c>
      <c r="D223" s="83">
        <v>676.71</v>
      </c>
    </row>
    <row r="224" spans="1:4" ht="15" x14ac:dyDescent="0.25">
      <c r="A224" s="82" t="s">
        <v>37</v>
      </c>
      <c r="B224" s="82" t="s">
        <v>193</v>
      </c>
      <c r="C224" s="82" t="s">
        <v>16</v>
      </c>
      <c r="D224" s="83">
        <v>4.04</v>
      </c>
    </row>
    <row r="225" spans="1:27" ht="15" x14ac:dyDescent="0.25">
      <c r="A225" s="82" t="s">
        <v>37</v>
      </c>
      <c r="B225" s="82" t="s">
        <v>193</v>
      </c>
      <c r="C225" s="82" t="s">
        <v>92</v>
      </c>
      <c r="D225" s="83">
        <v>34160.29</v>
      </c>
    </row>
    <row r="226" spans="1:27" ht="15" x14ac:dyDescent="0.25">
      <c r="A226" s="82" t="s">
        <v>37</v>
      </c>
      <c r="B226" s="82" t="s">
        <v>193</v>
      </c>
      <c r="C226" s="82" t="s">
        <v>136</v>
      </c>
      <c r="D226" s="83">
        <v>29510</v>
      </c>
      <c r="X226" s="82"/>
      <c r="Y226" s="82"/>
      <c r="Z226" s="82"/>
      <c r="AA226" s="83"/>
    </row>
    <row r="227" spans="1:27" ht="15" x14ac:dyDescent="0.25">
      <c r="A227" s="82" t="s">
        <v>37</v>
      </c>
      <c r="B227" s="82" t="s">
        <v>193</v>
      </c>
      <c r="C227" s="82" t="s">
        <v>101</v>
      </c>
      <c r="D227" s="83">
        <v>894.9</v>
      </c>
      <c r="X227" s="82"/>
      <c r="Y227" s="82"/>
      <c r="Z227" s="82"/>
      <c r="AA227" s="83"/>
    </row>
    <row r="228" spans="1:27" ht="15" x14ac:dyDescent="0.25">
      <c r="A228" s="82" t="s">
        <v>37</v>
      </c>
      <c r="B228" s="82" t="s">
        <v>193</v>
      </c>
      <c r="C228" s="82" t="s">
        <v>122</v>
      </c>
      <c r="D228" s="83">
        <v>112.95</v>
      </c>
      <c r="X228" s="82"/>
      <c r="Y228" s="82"/>
      <c r="Z228" s="82"/>
      <c r="AA228" s="83"/>
    </row>
    <row r="229" spans="1:27" ht="15" x14ac:dyDescent="0.25">
      <c r="A229" s="82" t="s">
        <v>37</v>
      </c>
      <c r="B229" s="82" t="s">
        <v>193</v>
      </c>
      <c r="C229" s="82" t="s">
        <v>114</v>
      </c>
      <c r="D229" s="83">
        <v>48</v>
      </c>
      <c r="X229" s="82"/>
      <c r="Y229" s="82"/>
      <c r="Z229" s="82"/>
      <c r="AA229" s="83"/>
    </row>
    <row r="230" spans="1:27" ht="15" x14ac:dyDescent="0.25">
      <c r="A230" s="82" t="s">
        <v>37</v>
      </c>
      <c r="B230" s="82" t="s">
        <v>193</v>
      </c>
      <c r="C230" s="82" t="s">
        <v>100</v>
      </c>
      <c r="D230" s="83">
        <v>4459</v>
      </c>
      <c r="X230" s="82"/>
      <c r="Y230" s="82"/>
      <c r="Z230" s="82"/>
      <c r="AA230" s="83"/>
    </row>
    <row r="231" spans="1:27" ht="15" x14ac:dyDescent="0.25">
      <c r="A231" s="82" t="s">
        <v>37</v>
      </c>
      <c r="B231" s="82" t="s">
        <v>193</v>
      </c>
      <c r="C231" s="82" t="s">
        <v>89</v>
      </c>
      <c r="D231" s="83">
        <v>2176.46</v>
      </c>
      <c r="X231" s="82"/>
      <c r="Y231" s="82"/>
      <c r="Z231" s="82"/>
      <c r="AA231" s="83"/>
    </row>
    <row r="232" spans="1:27" ht="15" x14ac:dyDescent="0.25">
      <c r="A232" s="82" t="s">
        <v>38</v>
      </c>
      <c r="B232" s="82" t="s">
        <v>193</v>
      </c>
      <c r="C232" s="82" t="s">
        <v>13</v>
      </c>
      <c r="D232" s="83">
        <v>396259.55</v>
      </c>
      <c r="X232" s="82"/>
      <c r="Y232" s="82"/>
      <c r="Z232" s="82"/>
      <c r="AA232" s="83"/>
    </row>
    <row r="233" spans="1:27" ht="15" x14ac:dyDescent="0.25">
      <c r="A233" s="82" t="s">
        <v>38</v>
      </c>
      <c r="B233" s="82" t="s">
        <v>193</v>
      </c>
      <c r="C233" s="82" t="s">
        <v>18</v>
      </c>
      <c r="D233" s="83">
        <v>4270.47</v>
      </c>
      <c r="X233" s="82"/>
      <c r="Y233" s="82"/>
      <c r="Z233" s="82"/>
      <c r="AA233" s="83"/>
    </row>
    <row r="234" spans="1:27" ht="15" x14ac:dyDescent="0.25">
      <c r="A234" s="82" t="s">
        <v>38</v>
      </c>
      <c r="B234" s="82" t="s">
        <v>193</v>
      </c>
      <c r="C234" s="82" t="s">
        <v>22</v>
      </c>
      <c r="D234" s="83">
        <v>9.75</v>
      </c>
      <c r="X234" s="82"/>
      <c r="Y234" s="82"/>
      <c r="Z234" s="82"/>
      <c r="AA234" s="83"/>
    </row>
    <row r="235" spans="1:27" ht="15" x14ac:dyDescent="0.25">
      <c r="A235" s="82" t="s">
        <v>38</v>
      </c>
      <c r="B235" s="82" t="s">
        <v>193</v>
      </c>
      <c r="C235" s="82" t="s">
        <v>19</v>
      </c>
      <c r="D235" s="83">
        <v>348.49</v>
      </c>
      <c r="X235" s="82"/>
      <c r="Y235" s="82"/>
      <c r="Z235" s="82"/>
      <c r="AA235" s="83"/>
    </row>
    <row r="236" spans="1:27" ht="15" x14ac:dyDescent="0.25">
      <c r="A236" s="82" t="s">
        <v>38</v>
      </c>
      <c r="B236" s="82" t="s">
        <v>193</v>
      </c>
      <c r="C236" s="82" t="s">
        <v>91</v>
      </c>
      <c r="D236" s="83">
        <v>3107.62</v>
      </c>
      <c r="X236" s="82"/>
      <c r="Y236" s="82"/>
      <c r="Z236" s="82"/>
      <c r="AA236" s="83"/>
    </row>
    <row r="237" spans="1:27" ht="15" x14ac:dyDescent="0.25">
      <c r="A237" s="82" t="s">
        <v>38</v>
      </c>
      <c r="B237" s="82" t="s">
        <v>193</v>
      </c>
      <c r="C237" s="82" t="s">
        <v>8</v>
      </c>
      <c r="D237" s="83">
        <v>7520.53</v>
      </c>
      <c r="X237" s="82"/>
      <c r="Y237" s="82"/>
      <c r="Z237" s="82"/>
      <c r="AA237" s="83"/>
    </row>
    <row r="238" spans="1:27" ht="15" x14ac:dyDescent="0.25">
      <c r="A238" s="82" t="s">
        <v>38</v>
      </c>
      <c r="B238" s="82" t="s">
        <v>193</v>
      </c>
      <c r="C238" s="82" t="s">
        <v>159</v>
      </c>
      <c r="D238" s="83">
        <v>433.23</v>
      </c>
      <c r="X238" s="82"/>
      <c r="Y238" s="82"/>
      <c r="Z238" s="82"/>
      <c r="AA238" s="83"/>
    </row>
    <row r="239" spans="1:27" ht="15" x14ac:dyDescent="0.25">
      <c r="A239" s="82" t="s">
        <v>38</v>
      </c>
      <c r="B239" s="82" t="s">
        <v>193</v>
      </c>
      <c r="C239" s="82" t="s">
        <v>168</v>
      </c>
      <c r="D239" s="83">
        <v>2316.79</v>
      </c>
      <c r="X239" s="82"/>
      <c r="Y239" s="82"/>
      <c r="Z239" s="82"/>
      <c r="AA239" s="83"/>
    </row>
    <row r="240" spans="1:27" ht="15" x14ac:dyDescent="0.25">
      <c r="A240" s="82" t="s">
        <v>38</v>
      </c>
      <c r="B240" s="82" t="s">
        <v>193</v>
      </c>
      <c r="C240" s="82" t="s">
        <v>20</v>
      </c>
      <c r="D240" s="83">
        <v>32890.1</v>
      </c>
      <c r="X240" s="82"/>
      <c r="Y240" s="82"/>
      <c r="Z240" s="82"/>
      <c r="AA240" s="83"/>
    </row>
    <row r="241" spans="1:27" ht="15" x14ac:dyDescent="0.25">
      <c r="A241" s="82" t="s">
        <v>38</v>
      </c>
      <c r="B241" s="82" t="s">
        <v>193</v>
      </c>
      <c r="C241" s="82" t="s">
        <v>23</v>
      </c>
      <c r="D241" s="83">
        <v>42</v>
      </c>
      <c r="X241" s="82"/>
      <c r="Y241" s="82"/>
      <c r="Z241" s="82"/>
      <c r="AA241" s="83"/>
    </row>
    <row r="242" spans="1:27" ht="15" x14ac:dyDescent="0.25">
      <c r="A242" s="82" t="s">
        <v>38</v>
      </c>
      <c r="B242" s="82" t="s">
        <v>193</v>
      </c>
      <c r="C242" s="82" t="s">
        <v>9</v>
      </c>
      <c r="D242" s="83">
        <v>32463.66</v>
      </c>
      <c r="X242" s="82"/>
      <c r="Y242" s="82"/>
      <c r="Z242" s="82"/>
      <c r="AA242" s="83"/>
    </row>
    <row r="243" spans="1:27" ht="15" x14ac:dyDescent="0.25">
      <c r="A243" s="82" t="s">
        <v>38</v>
      </c>
      <c r="B243" s="82" t="s">
        <v>193</v>
      </c>
      <c r="C243" s="82" t="s">
        <v>6</v>
      </c>
      <c r="D243" s="83">
        <v>83874.100000000006</v>
      </c>
      <c r="X243" s="82"/>
      <c r="Y243" s="82"/>
      <c r="Z243" s="82"/>
      <c r="AA243" s="83"/>
    </row>
    <row r="244" spans="1:27" ht="15" x14ac:dyDescent="0.25">
      <c r="A244" s="82" t="s">
        <v>38</v>
      </c>
      <c r="B244" s="82" t="s">
        <v>193</v>
      </c>
      <c r="C244" s="82" t="s">
        <v>10</v>
      </c>
      <c r="D244" s="83">
        <v>1089.6099999999999</v>
      </c>
      <c r="X244" s="82"/>
      <c r="Y244" s="82"/>
      <c r="Z244" s="82"/>
      <c r="AA244" s="83"/>
    </row>
    <row r="245" spans="1:27" ht="15" x14ac:dyDescent="0.25">
      <c r="A245" s="82" t="s">
        <v>38</v>
      </c>
      <c r="B245" s="82" t="s">
        <v>193</v>
      </c>
      <c r="C245" s="82" t="s">
        <v>15</v>
      </c>
      <c r="D245" s="83">
        <v>38277.9</v>
      </c>
      <c r="X245" s="82"/>
      <c r="Y245" s="82"/>
      <c r="Z245" s="82"/>
      <c r="AA245" s="83"/>
    </row>
    <row r="246" spans="1:27" ht="15" x14ac:dyDescent="0.25">
      <c r="A246" s="82" t="s">
        <v>38</v>
      </c>
      <c r="B246" s="82" t="s">
        <v>193</v>
      </c>
      <c r="C246" s="82" t="s">
        <v>16</v>
      </c>
      <c r="D246" s="83">
        <v>164.52</v>
      </c>
      <c r="X246" s="82"/>
      <c r="Y246" s="82"/>
      <c r="Z246" s="82"/>
      <c r="AA246" s="83"/>
    </row>
    <row r="247" spans="1:27" ht="15" x14ac:dyDescent="0.25">
      <c r="A247" s="82" t="s">
        <v>38</v>
      </c>
      <c r="B247" s="82" t="s">
        <v>193</v>
      </c>
      <c r="C247" s="82" t="s">
        <v>92</v>
      </c>
      <c r="D247" s="83">
        <v>87157.79</v>
      </c>
      <c r="X247" s="82"/>
      <c r="Y247" s="82"/>
      <c r="Z247" s="82"/>
      <c r="AA247" s="83"/>
    </row>
    <row r="248" spans="1:27" ht="15" x14ac:dyDescent="0.25">
      <c r="A248" s="82" t="s">
        <v>38</v>
      </c>
      <c r="B248" s="82" t="s">
        <v>193</v>
      </c>
      <c r="C248" s="82" t="s">
        <v>96</v>
      </c>
      <c r="D248" s="83">
        <v>2064.16</v>
      </c>
      <c r="X248" s="82"/>
      <c r="Y248" s="82"/>
      <c r="Z248" s="82"/>
      <c r="AA248" s="83"/>
    </row>
    <row r="249" spans="1:27" ht="15" x14ac:dyDescent="0.25">
      <c r="A249" s="82" t="s">
        <v>38</v>
      </c>
      <c r="B249" s="82" t="s">
        <v>193</v>
      </c>
      <c r="C249" s="82" t="s">
        <v>160</v>
      </c>
      <c r="D249" s="83">
        <v>3069.27</v>
      </c>
      <c r="X249" s="82"/>
      <c r="Y249" s="82"/>
      <c r="Z249" s="82"/>
      <c r="AA249" s="83"/>
    </row>
    <row r="250" spans="1:27" ht="15" x14ac:dyDescent="0.25">
      <c r="A250" s="82" t="s">
        <v>38</v>
      </c>
      <c r="B250" s="82" t="s">
        <v>193</v>
      </c>
      <c r="C250" s="82" t="s">
        <v>123</v>
      </c>
      <c r="D250" s="83">
        <v>768.2</v>
      </c>
      <c r="X250" s="82"/>
      <c r="Y250" s="82"/>
      <c r="Z250" s="82"/>
      <c r="AA250" s="83"/>
    </row>
    <row r="251" spans="1:27" ht="15" x14ac:dyDescent="0.25">
      <c r="A251" s="82" t="s">
        <v>38</v>
      </c>
      <c r="B251" s="82" t="s">
        <v>193</v>
      </c>
      <c r="C251" s="82" t="s">
        <v>98</v>
      </c>
      <c r="D251" s="83">
        <v>1890</v>
      </c>
      <c r="X251" s="82"/>
      <c r="Y251" s="82"/>
      <c r="Z251" s="82"/>
      <c r="AA251" s="83"/>
    </row>
    <row r="252" spans="1:27" ht="15" x14ac:dyDescent="0.25">
      <c r="A252" s="82" t="s">
        <v>38</v>
      </c>
      <c r="B252" s="82" t="s">
        <v>193</v>
      </c>
      <c r="C252" s="82" t="s">
        <v>101</v>
      </c>
      <c r="D252" s="83">
        <v>1482.29</v>
      </c>
      <c r="X252" s="82"/>
      <c r="Y252" s="82"/>
      <c r="Z252" s="82"/>
      <c r="AA252" s="83"/>
    </row>
    <row r="253" spans="1:27" ht="15" x14ac:dyDescent="0.25">
      <c r="A253" s="82" t="s">
        <v>38</v>
      </c>
      <c r="B253" s="82" t="s">
        <v>193</v>
      </c>
      <c r="C253" s="82" t="s">
        <v>103</v>
      </c>
      <c r="D253" s="83">
        <v>7570.3</v>
      </c>
      <c r="X253" s="82"/>
      <c r="Y253" s="82"/>
      <c r="Z253" s="82"/>
      <c r="AA253" s="83"/>
    </row>
    <row r="254" spans="1:27" ht="15" x14ac:dyDescent="0.25">
      <c r="A254" s="82" t="s">
        <v>38</v>
      </c>
      <c r="B254" s="82" t="s">
        <v>193</v>
      </c>
      <c r="C254" s="82" t="s">
        <v>109</v>
      </c>
      <c r="D254" s="83">
        <v>1184.18</v>
      </c>
      <c r="X254" s="82"/>
      <c r="Y254" s="82"/>
      <c r="Z254" s="82"/>
      <c r="AA254" s="83"/>
    </row>
    <row r="255" spans="1:27" ht="15" x14ac:dyDescent="0.25">
      <c r="A255" s="82" t="s">
        <v>38</v>
      </c>
      <c r="B255" s="82" t="s">
        <v>193</v>
      </c>
      <c r="C255" s="82" t="s">
        <v>94</v>
      </c>
      <c r="D255" s="83">
        <v>5250</v>
      </c>
      <c r="X255" s="82"/>
      <c r="Y255" s="82"/>
      <c r="Z255" s="82"/>
      <c r="AA255" s="83"/>
    </row>
    <row r="256" spans="1:27" ht="15" x14ac:dyDescent="0.25">
      <c r="A256" s="82" t="s">
        <v>38</v>
      </c>
      <c r="B256" s="82" t="s">
        <v>193</v>
      </c>
      <c r="C256" s="82" t="s">
        <v>100</v>
      </c>
      <c r="D256" s="83">
        <v>25821.77</v>
      </c>
      <c r="X256" s="82"/>
      <c r="Y256" s="82"/>
      <c r="Z256" s="82"/>
      <c r="AA256" s="83"/>
    </row>
    <row r="257" spans="1:27" ht="15" x14ac:dyDescent="0.25">
      <c r="A257" s="82" t="s">
        <v>38</v>
      </c>
      <c r="B257" s="82" t="s">
        <v>193</v>
      </c>
      <c r="C257" s="82" t="s">
        <v>89</v>
      </c>
      <c r="D257" s="83">
        <v>2086936.74</v>
      </c>
    </row>
    <row r="258" spans="1:27" ht="15" x14ac:dyDescent="0.25">
      <c r="A258" s="82" t="s">
        <v>39</v>
      </c>
      <c r="B258" s="82" t="s">
        <v>193</v>
      </c>
      <c r="C258" s="82" t="s">
        <v>13</v>
      </c>
      <c r="D258" s="83">
        <v>260935.17</v>
      </c>
    </row>
    <row r="259" spans="1:27" ht="15" x14ac:dyDescent="0.25">
      <c r="A259" s="82" t="s">
        <v>39</v>
      </c>
      <c r="B259" s="82" t="s">
        <v>193</v>
      </c>
      <c r="C259" s="82" t="s">
        <v>18</v>
      </c>
      <c r="D259" s="83">
        <v>1876.59</v>
      </c>
    </row>
    <row r="260" spans="1:27" ht="15" x14ac:dyDescent="0.25">
      <c r="A260" s="82" t="s">
        <v>39</v>
      </c>
      <c r="B260" s="82" t="s">
        <v>193</v>
      </c>
      <c r="C260" s="82" t="s">
        <v>22</v>
      </c>
      <c r="D260" s="83">
        <v>6.5</v>
      </c>
    </row>
    <row r="261" spans="1:27" ht="15" x14ac:dyDescent="0.25">
      <c r="A261" s="82" t="s">
        <v>39</v>
      </c>
      <c r="B261" s="82" t="s">
        <v>193</v>
      </c>
      <c r="C261" s="82" t="s">
        <v>19</v>
      </c>
      <c r="D261" s="83">
        <v>810.55</v>
      </c>
    </row>
    <row r="262" spans="1:27" ht="15" x14ac:dyDescent="0.25">
      <c r="A262" s="82" t="s">
        <v>39</v>
      </c>
      <c r="B262" s="82" t="s">
        <v>193</v>
      </c>
      <c r="C262" s="82" t="s">
        <v>91</v>
      </c>
      <c r="D262" s="83">
        <v>2172.19</v>
      </c>
    </row>
    <row r="263" spans="1:27" ht="15" x14ac:dyDescent="0.25">
      <c r="A263" s="82" t="s">
        <v>39</v>
      </c>
      <c r="B263" s="82" t="s">
        <v>193</v>
      </c>
      <c r="C263" s="82" t="s">
        <v>8</v>
      </c>
      <c r="D263" s="83">
        <v>4650</v>
      </c>
    </row>
    <row r="264" spans="1:27" ht="15" x14ac:dyDescent="0.25">
      <c r="A264" s="82" t="s">
        <v>39</v>
      </c>
      <c r="B264" s="82" t="s">
        <v>193</v>
      </c>
      <c r="C264" s="82" t="s">
        <v>159</v>
      </c>
      <c r="D264" s="83">
        <v>117.48</v>
      </c>
      <c r="X264" s="82"/>
      <c r="Y264" s="82"/>
      <c r="Z264" s="82"/>
      <c r="AA264" s="83"/>
    </row>
    <row r="265" spans="1:27" ht="15" x14ac:dyDescent="0.25">
      <c r="A265" s="82" t="s">
        <v>39</v>
      </c>
      <c r="B265" s="82" t="s">
        <v>193</v>
      </c>
      <c r="C265" s="82" t="s">
        <v>168</v>
      </c>
      <c r="D265" s="83">
        <v>1290.6199999999999</v>
      </c>
      <c r="X265" s="82"/>
      <c r="Y265" s="82"/>
      <c r="Z265" s="82"/>
      <c r="AA265" s="83"/>
    </row>
    <row r="266" spans="1:27" ht="15" x14ac:dyDescent="0.25">
      <c r="A266" s="82" t="s">
        <v>39</v>
      </c>
      <c r="B266" s="82" t="s">
        <v>193</v>
      </c>
      <c r="C266" s="82" t="s">
        <v>20</v>
      </c>
      <c r="D266" s="83">
        <v>14389.27</v>
      </c>
      <c r="X266" s="82"/>
      <c r="Y266" s="82"/>
      <c r="Z266" s="82"/>
      <c r="AA266" s="83"/>
    </row>
    <row r="267" spans="1:27" ht="15" x14ac:dyDescent="0.25">
      <c r="A267" s="82" t="s">
        <v>39</v>
      </c>
      <c r="B267" s="82" t="s">
        <v>193</v>
      </c>
      <c r="C267" s="82" t="s">
        <v>9</v>
      </c>
      <c r="D267" s="83">
        <v>20798.64</v>
      </c>
      <c r="X267" s="82"/>
      <c r="Y267" s="82"/>
      <c r="Z267" s="82"/>
      <c r="AA267" s="83"/>
    </row>
    <row r="268" spans="1:27" ht="15" x14ac:dyDescent="0.25">
      <c r="A268" s="82" t="s">
        <v>39</v>
      </c>
      <c r="B268" s="82" t="s">
        <v>193</v>
      </c>
      <c r="C268" s="82" t="s">
        <v>6</v>
      </c>
      <c r="D268" s="83">
        <v>56261.29</v>
      </c>
      <c r="X268" s="82"/>
      <c r="Y268" s="82"/>
      <c r="Z268" s="82"/>
      <c r="AA268" s="83"/>
    </row>
    <row r="269" spans="1:27" ht="15" x14ac:dyDescent="0.25">
      <c r="A269" s="82" t="s">
        <v>39</v>
      </c>
      <c r="B269" s="82" t="s">
        <v>193</v>
      </c>
      <c r="C269" s="82" t="s">
        <v>10</v>
      </c>
      <c r="D269" s="83">
        <v>740.63</v>
      </c>
      <c r="X269" s="82"/>
      <c r="Y269" s="82"/>
      <c r="Z269" s="82"/>
      <c r="AA269" s="83"/>
    </row>
    <row r="270" spans="1:27" ht="15" x14ac:dyDescent="0.25">
      <c r="A270" s="82" t="s">
        <v>39</v>
      </c>
      <c r="B270" s="82" t="s">
        <v>193</v>
      </c>
      <c r="C270" s="82" t="s">
        <v>15</v>
      </c>
      <c r="D270" s="83">
        <v>26906.720000000001</v>
      </c>
      <c r="X270" s="82"/>
      <c r="Y270" s="82"/>
      <c r="Z270" s="82"/>
      <c r="AA270" s="83"/>
    </row>
    <row r="271" spans="1:27" ht="15" x14ac:dyDescent="0.25">
      <c r="A271" s="82" t="s">
        <v>39</v>
      </c>
      <c r="B271" s="82" t="s">
        <v>193</v>
      </c>
      <c r="C271" s="82" t="s">
        <v>16</v>
      </c>
      <c r="D271" s="83">
        <v>149.41</v>
      </c>
      <c r="X271" s="82"/>
      <c r="Y271" s="82"/>
      <c r="Z271" s="82"/>
      <c r="AA271" s="83"/>
    </row>
    <row r="272" spans="1:27" ht="15" x14ac:dyDescent="0.25">
      <c r="A272" s="82" t="s">
        <v>39</v>
      </c>
      <c r="B272" s="82" t="s">
        <v>193</v>
      </c>
      <c r="C272" s="82" t="s">
        <v>92</v>
      </c>
      <c r="D272" s="83">
        <v>275751.42</v>
      </c>
      <c r="X272" s="82"/>
      <c r="Y272" s="82"/>
      <c r="Z272" s="82"/>
      <c r="AA272" s="83"/>
    </row>
    <row r="273" spans="1:27" ht="15" x14ac:dyDescent="0.25">
      <c r="A273" s="82" t="s">
        <v>39</v>
      </c>
      <c r="B273" s="82" t="s">
        <v>193</v>
      </c>
      <c r="C273" s="82" t="s">
        <v>98</v>
      </c>
      <c r="D273" s="83">
        <v>3191.95</v>
      </c>
      <c r="X273" s="82"/>
      <c r="Y273" s="82"/>
      <c r="Z273" s="82"/>
      <c r="AA273" s="83"/>
    </row>
    <row r="274" spans="1:27" ht="15" x14ac:dyDescent="0.25">
      <c r="A274" s="82" t="s">
        <v>39</v>
      </c>
      <c r="B274" s="82" t="s">
        <v>193</v>
      </c>
      <c r="C274" s="82" t="s">
        <v>101</v>
      </c>
      <c r="D274" s="83">
        <v>406</v>
      </c>
      <c r="X274" s="82"/>
      <c r="Y274" s="82"/>
      <c r="Z274" s="82"/>
      <c r="AA274" s="83"/>
    </row>
    <row r="275" spans="1:27" ht="15" x14ac:dyDescent="0.25">
      <c r="A275" s="82" t="s">
        <v>39</v>
      </c>
      <c r="B275" s="82" t="s">
        <v>193</v>
      </c>
      <c r="C275" s="82" t="s">
        <v>100</v>
      </c>
      <c r="D275" s="83">
        <v>2079.81</v>
      </c>
      <c r="X275" s="82"/>
      <c r="Y275" s="82"/>
      <c r="Z275" s="82"/>
      <c r="AA275" s="83"/>
    </row>
    <row r="276" spans="1:27" ht="15" x14ac:dyDescent="0.25">
      <c r="A276" s="82" t="s">
        <v>40</v>
      </c>
      <c r="B276" s="82" t="s">
        <v>193</v>
      </c>
      <c r="C276" s="82" t="s">
        <v>13</v>
      </c>
      <c r="D276" s="83">
        <v>4710.84</v>
      </c>
    </row>
    <row r="277" spans="1:27" ht="15" x14ac:dyDescent="0.25">
      <c r="A277" s="82" t="s">
        <v>40</v>
      </c>
      <c r="B277" s="82" t="s">
        <v>193</v>
      </c>
      <c r="C277" s="82" t="s">
        <v>91</v>
      </c>
      <c r="D277" s="83">
        <v>41.39</v>
      </c>
    </row>
    <row r="278" spans="1:27" ht="15" x14ac:dyDescent="0.25">
      <c r="A278" s="82" t="s">
        <v>40</v>
      </c>
      <c r="B278" s="82" t="s">
        <v>193</v>
      </c>
      <c r="C278" s="82" t="s">
        <v>8</v>
      </c>
      <c r="D278" s="83">
        <v>88.18</v>
      </c>
    </row>
    <row r="279" spans="1:27" ht="15" x14ac:dyDescent="0.25">
      <c r="A279" s="82" t="s">
        <v>40</v>
      </c>
      <c r="B279" s="82" t="s">
        <v>193</v>
      </c>
      <c r="C279" s="82" t="s">
        <v>159</v>
      </c>
      <c r="D279" s="83">
        <v>8.01</v>
      </c>
    </row>
    <row r="280" spans="1:27" ht="15" x14ac:dyDescent="0.25">
      <c r="A280" s="82" t="s">
        <v>40</v>
      </c>
      <c r="B280" s="82" t="s">
        <v>193</v>
      </c>
      <c r="C280" s="82" t="s">
        <v>168</v>
      </c>
      <c r="D280" s="83">
        <v>30.47</v>
      </c>
      <c r="X280" s="82"/>
      <c r="Y280" s="82"/>
      <c r="Z280" s="82"/>
      <c r="AA280" s="83"/>
    </row>
    <row r="281" spans="1:27" ht="15" x14ac:dyDescent="0.25">
      <c r="A281" s="82" t="s">
        <v>40</v>
      </c>
      <c r="B281" s="82" t="s">
        <v>193</v>
      </c>
      <c r="C281" s="82" t="s">
        <v>20</v>
      </c>
      <c r="D281" s="83">
        <v>1054.76</v>
      </c>
      <c r="X281" s="82"/>
      <c r="Y281" s="82"/>
      <c r="Z281" s="82"/>
      <c r="AA281" s="83"/>
    </row>
    <row r="282" spans="1:27" ht="15" x14ac:dyDescent="0.25">
      <c r="A282" s="82" t="s">
        <v>40</v>
      </c>
      <c r="B282" s="82" t="s">
        <v>193</v>
      </c>
      <c r="C282" s="82" t="s">
        <v>9</v>
      </c>
      <c r="D282" s="83">
        <v>423.13</v>
      </c>
      <c r="X282" s="82"/>
      <c r="Y282" s="82"/>
      <c r="Z282" s="82"/>
      <c r="AA282" s="83"/>
    </row>
    <row r="283" spans="1:27" ht="15" x14ac:dyDescent="0.25">
      <c r="A283" s="82" t="s">
        <v>40</v>
      </c>
      <c r="B283" s="82" t="s">
        <v>193</v>
      </c>
      <c r="C283" s="82" t="s">
        <v>6</v>
      </c>
      <c r="D283" s="83">
        <v>1143.75</v>
      </c>
      <c r="X283" s="82"/>
      <c r="Y283" s="82"/>
      <c r="Z283" s="82"/>
      <c r="AA283" s="83"/>
    </row>
    <row r="284" spans="1:27" ht="15" x14ac:dyDescent="0.25">
      <c r="A284" s="82" t="s">
        <v>40</v>
      </c>
      <c r="B284" s="82" t="s">
        <v>193</v>
      </c>
      <c r="C284" s="82" t="s">
        <v>10</v>
      </c>
      <c r="D284" s="83">
        <v>12.37</v>
      </c>
      <c r="X284" s="82"/>
      <c r="Y284" s="82"/>
      <c r="Z284" s="82"/>
      <c r="AA284" s="83"/>
    </row>
    <row r="285" spans="1:27" ht="15" x14ac:dyDescent="0.25">
      <c r="A285" s="82" t="s">
        <v>40</v>
      </c>
      <c r="B285" s="82" t="s">
        <v>193</v>
      </c>
      <c r="C285" s="82" t="s">
        <v>15</v>
      </c>
      <c r="D285" s="83">
        <v>467.1</v>
      </c>
      <c r="X285" s="82"/>
      <c r="Y285" s="82"/>
      <c r="Z285" s="82"/>
      <c r="AA285" s="83"/>
    </row>
    <row r="286" spans="1:27" ht="15" x14ac:dyDescent="0.25">
      <c r="A286" s="82" t="s">
        <v>40</v>
      </c>
      <c r="B286" s="82" t="s">
        <v>193</v>
      </c>
      <c r="C286" s="82" t="s">
        <v>16</v>
      </c>
      <c r="D286" s="83">
        <v>1.6</v>
      </c>
      <c r="X286" s="82"/>
      <c r="Y286" s="82"/>
      <c r="Z286" s="82"/>
      <c r="AA286" s="83"/>
    </row>
    <row r="287" spans="1:27" ht="15" x14ac:dyDescent="0.25">
      <c r="A287" s="82" t="s">
        <v>40</v>
      </c>
      <c r="B287" s="82" t="s">
        <v>193</v>
      </c>
      <c r="C287" s="82" t="s">
        <v>92</v>
      </c>
      <c r="D287" s="83">
        <v>1759.78</v>
      </c>
      <c r="X287" s="82"/>
      <c r="Y287" s="82"/>
      <c r="Z287" s="82"/>
      <c r="AA287" s="83"/>
    </row>
    <row r="288" spans="1:27" ht="15" x14ac:dyDescent="0.25">
      <c r="A288" s="82" t="s">
        <v>40</v>
      </c>
      <c r="B288" s="82" t="s">
        <v>193</v>
      </c>
      <c r="C288" s="82" t="s">
        <v>98</v>
      </c>
      <c r="D288" s="83">
        <v>312</v>
      </c>
      <c r="X288" s="82"/>
      <c r="Y288" s="82"/>
      <c r="Z288" s="82"/>
      <c r="AA288" s="83"/>
    </row>
    <row r="289" spans="1:27" ht="15" x14ac:dyDescent="0.25">
      <c r="A289" s="82" t="s">
        <v>40</v>
      </c>
      <c r="B289" s="82" t="s">
        <v>193</v>
      </c>
      <c r="C289" s="82" t="s">
        <v>100</v>
      </c>
      <c r="D289" s="83">
        <v>2851.49</v>
      </c>
      <c r="X289" s="82"/>
      <c r="Y289" s="82"/>
      <c r="Z289" s="82"/>
      <c r="AA289" s="83"/>
    </row>
    <row r="290" spans="1:27" ht="15" x14ac:dyDescent="0.25">
      <c r="A290" s="82" t="s">
        <v>40</v>
      </c>
      <c r="B290" s="82" t="s">
        <v>193</v>
      </c>
      <c r="C290" s="82" t="s">
        <v>89</v>
      </c>
      <c r="D290" s="83">
        <v>3140</v>
      </c>
      <c r="X290" s="82"/>
      <c r="Y290" s="82"/>
      <c r="Z290" s="82"/>
      <c r="AA290" s="83"/>
    </row>
    <row r="291" spans="1:27" ht="15" x14ac:dyDescent="0.25">
      <c r="A291" s="82" t="s">
        <v>41</v>
      </c>
      <c r="B291" s="82" t="s">
        <v>193</v>
      </c>
      <c r="C291" s="82" t="s">
        <v>13</v>
      </c>
      <c r="D291" s="83">
        <v>186279.71</v>
      </c>
      <c r="X291" s="82"/>
      <c r="Y291" s="82"/>
      <c r="Z291" s="82"/>
      <c r="AA291" s="83"/>
    </row>
    <row r="292" spans="1:27" ht="15" x14ac:dyDescent="0.25">
      <c r="A292" s="82" t="s">
        <v>41</v>
      </c>
      <c r="B292" s="82" t="s">
        <v>193</v>
      </c>
      <c r="C292" s="82" t="s">
        <v>22</v>
      </c>
      <c r="D292" s="83">
        <v>185.25</v>
      </c>
    </row>
    <row r="293" spans="1:27" ht="15" x14ac:dyDescent="0.25">
      <c r="A293" s="82" t="s">
        <v>41</v>
      </c>
      <c r="B293" s="82" t="s">
        <v>193</v>
      </c>
      <c r="C293" s="82" t="s">
        <v>19</v>
      </c>
      <c r="D293" s="83">
        <v>401.56</v>
      </c>
    </row>
    <row r="294" spans="1:27" ht="15" x14ac:dyDescent="0.25">
      <c r="A294" s="82" t="s">
        <v>41</v>
      </c>
      <c r="B294" s="82" t="s">
        <v>193</v>
      </c>
      <c r="C294" s="82" t="s">
        <v>91</v>
      </c>
      <c r="D294" s="83">
        <v>1310.5899999999999</v>
      </c>
    </row>
    <row r="295" spans="1:27" ht="15" x14ac:dyDescent="0.25">
      <c r="A295" s="82" t="s">
        <v>41</v>
      </c>
      <c r="B295" s="82" t="s">
        <v>193</v>
      </c>
      <c r="C295" s="82" t="s">
        <v>8</v>
      </c>
      <c r="D295" s="83">
        <v>3433.41</v>
      </c>
    </row>
    <row r="296" spans="1:27" ht="15" x14ac:dyDescent="0.25">
      <c r="A296" s="82" t="s">
        <v>41</v>
      </c>
      <c r="B296" s="82" t="s">
        <v>193</v>
      </c>
      <c r="C296" s="82" t="s">
        <v>159</v>
      </c>
      <c r="D296" s="83">
        <v>193.17</v>
      </c>
    </row>
    <row r="297" spans="1:27" ht="15" x14ac:dyDescent="0.25">
      <c r="A297" s="82" t="s">
        <v>41</v>
      </c>
      <c r="B297" s="82" t="s">
        <v>193</v>
      </c>
      <c r="C297" s="82" t="s">
        <v>168</v>
      </c>
      <c r="D297" s="83">
        <v>808.68</v>
      </c>
    </row>
    <row r="298" spans="1:27" ht="15" x14ac:dyDescent="0.25">
      <c r="A298" s="82" t="s">
        <v>41</v>
      </c>
      <c r="B298" s="82" t="s">
        <v>193</v>
      </c>
      <c r="C298" s="82" t="s">
        <v>20</v>
      </c>
      <c r="D298" s="83">
        <v>2691.76</v>
      </c>
      <c r="X298" s="82"/>
      <c r="Y298" s="82"/>
      <c r="Z298" s="82"/>
      <c r="AA298" s="83"/>
    </row>
    <row r="299" spans="1:27" ht="15" x14ac:dyDescent="0.25">
      <c r="A299" s="82" t="s">
        <v>41</v>
      </c>
      <c r="B299" s="82" t="s">
        <v>193</v>
      </c>
      <c r="C299" s="82" t="s">
        <v>9</v>
      </c>
      <c r="D299" s="83">
        <v>14325.17</v>
      </c>
      <c r="X299" s="82"/>
      <c r="Y299" s="82"/>
      <c r="Z299" s="82"/>
      <c r="AA299" s="83"/>
    </row>
    <row r="300" spans="1:27" ht="15" x14ac:dyDescent="0.25">
      <c r="A300" s="82" t="s">
        <v>41</v>
      </c>
      <c r="B300" s="82" t="s">
        <v>193</v>
      </c>
      <c r="C300" s="82" t="s">
        <v>6</v>
      </c>
      <c r="D300" s="83">
        <v>37503.11</v>
      </c>
      <c r="X300" s="82"/>
      <c r="Y300" s="82"/>
      <c r="Z300" s="82"/>
      <c r="AA300" s="83"/>
    </row>
    <row r="301" spans="1:27" ht="15" x14ac:dyDescent="0.25">
      <c r="A301" s="82" t="s">
        <v>41</v>
      </c>
      <c r="B301" s="82" t="s">
        <v>193</v>
      </c>
      <c r="C301" s="82" t="s">
        <v>10</v>
      </c>
      <c r="D301" s="83">
        <v>559.17999999999995</v>
      </c>
      <c r="X301" s="82"/>
      <c r="Y301" s="82"/>
      <c r="Z301" s="82"/>
      <c r="AA301" s="83"/>
    </row>
    <row r="302" spans="1:27" ht="15" x14ac:dyDescent="0.25">
      <c r="A302" s="82" t="s">
        <v>41</v>
      </c>
      <c r="B302" s="82" t="s">
        <v>193</v>
      </c>
      <c r="C302" s="82" t="s">
        <v>15</v>
      </c>
      <c r="D302" s="83">
        <v>18156.439999999999</v>
      </c>
      <c r="X302" s="82"/>
      <c r="Y302" s="82"/>
      <c r="Z302" s="82"/>
      <c r="AA302" s="83"/>
    </row>
    <row r="303" spans="1:27" ht="15" x14ac:dyDescent="0.25">
      <c r="A303" s="82" t="s">
        <v>41</v>
      </c>
      <c r="B303" s="82" t="s">
        <v>193</v>
      </c>
      <c r="C303" s="82" t="s">
        <v>16</v>
      </c>
      <c r="D303" s="83">
        <v>98.14</v>
      </c>
      <c r="X303" s="82"/>
      <c r="Y303" s="82"/>
      <c r="Z303" s="82"/>
      <c r="AA303" s="83"/>
    </row>
    <row r="304" spans="1:27" ht="15" x14ac:dyDescent="0.25">
      <c r="A304" s="82" t="s">
        <v>41</v>
      </c>
      <c r="B304" s="82" t="s">
        <v>193</v>
      </c>
      <c r="C304" s="82" t="s">
        <v>92</v>
      </c>
      <c r="D304" s="83">
        <v>87233</v>
      </c>
      <c r="X304" s="82"/>
      <c r="Y304" s="82"/>
      <c r="Z304" s="82"/>
      <c r="AA304" s="83"/>
    </row>
    <row r="305" spans="1:27" ht="15" x14ac:dyDescent="0.25">
      <c r="A305" s="82" t="s">
        <v>42</v>
      </c>
      <c r="B305" s="82" t="s">
        <v>193</v>
      </c>
      <c r="C305" s="82" t="s">
        <v>92</v>
      </c>
      <c r="D305" s="83">
        <v>5467.88</v>
      </c>
      <c r="X305" s="82"/>
      <c r="Y305" s="82"/>
      <c r="Z305" s="82"/>
      <c r="AA305" s="83"/>
    </row>
    <row r="306" spans="1:27" ht="15" x14ac:dyDescent="0.25">
      <c r="A306" s="82" t="s">
        <v>42</v>
      </c>
      <c r="B306" s="82" t="s">
        <v>193</v>
      </c>
      <c r="C306" s="82" t="s">
        <v>89</v>
      </c>
      <c r="D306" s="83">
        <v>256.55</v>
      </c>
      <c r="X306" s="82"/>
      <c r="Y306" s="82"/>
      <c r="Z306" s="82"/>
      <c r="AA306" s="83"/>
    </row>
    <row r="307" spans="1:27" ht="15" x14ac:dyDescent="0.25">
      <c r="A307" s="82" t="s">
        <v>42</v>
      </c>
      <c r="B307" s="82" t="s">
        <v>194</v>
      </c>
      <c r="C307" s="82" t="s">
        <v>13</v>
      </c>
      <c r="D307" s="83">
        <v>578.07000000000005</v>
      </c>
      <c r="X307" s="82"/>
      <c r="Y307" s="82"/>
      <c r="Z307" s="82"/>
      <c r="AA307" s="83"/>
    </row>
    <row r="308" spans="1:27" ht="15" x14ac:dyDescent="0.25">
      <c r="A308" s="82" t="s">
        <v>42</v>
      </c>
      <c r="B308" s="82" t="s">
        <v>194</v>
      </c>
      <c r="C308" s="82" t="s">
        <v>91</v>
      </c>
      <c r="D308" s="83">
        <v>5.79</v>
      </c>
      <c r="X308" s="82"/>
      <c r="Y308" s="82"/>
      <c r="Z308" s="82"/>
      <c r="AA308" s="83"/>
    </row>
    <row r="309" spans="1:27" ht="15" x14ac:dyDescent="0.25">
      <c r="A309" s="82" t="s">
        <v>42</v>
      </c>
      <c r="B309" s="82" t="s">
        <v>194</v>
      </c>
      <c r="C309" s="82" t="s">
        <v>8</v>
      </c>
      <c r="D309" s="83">
        <v>8.26</v>
      </c>
      <c r="X309" s="82"/>
      <c r="Y309" s="82"/>
      <c r="Z309" s="82"/>
      <c r="AA309" s="83"/>
    </row>
    <row r="310" spans="1:27" ht="15" x14ac:dyDescent="0.25">
      <c r="A310" s="82" t="s">
        <v>42</v>
      </c>
      <c r="B310" s="82" t="s">
        <v>194</v>
      </c>
      <c r="C310" s="82" t="s">
        <v>159</v>
      </c>
      <c r="D310" s="83">
        <v>0.7</v>
      </c>
      <c r="X310" s="82"/>
      <c r="Y310" s="82"/>
      <c r="Z310" s="82"/>
      <c r="AA310" s="83"/>
    </row>
    <row r="311" spans="1:27" ht="15" x14ac:dyDescent="0.25">
      <c r="A311" s="82" t="s">
        <v>42</v>
      </c>
      <c r="B311" s="82" t="s">
        <v>194</v>
      </c>
      <c r="C311" s="82" t="s">
        <v>168</v>
      </c>
      <c r="D311" s="83">
        <v>11.2</v>
      </c>
      <c r="X311" s="82"/>
      <c r="Y311" s="82"/>
      <c r="Z311" s="82"/>
      <c r="AA311" s="83"/>
    </row>
    <row r="312" spans="1:27" ht="15" x14ac:dyDescent="0.25">
      <c r="A312" s="82" t="s">
        <v>42</v>
      </c>
      <c r="B312" s="82" t="s">
        <v>194</v>
      </c>
      <c r="C312" s="82" t="s">
        <v>20</v>
      </c>
      <c r="D312" s="83">
        <v>286.33999999999997</v>
      </c>
      <c r="X312" s="82"/>
      <c r="Y312" s="82"/>
      <c r="Z312" s="82"/>
      <c r="AA312" s="83"/>
    </row>
    <row r="313" spans="1:27" ht="15" x14ac:dyDescent="0.25">
      <c r="A313" s="82" t="s">
        <v>42</v>
      </c>
      <c r="B313" s="82" t="s">
        <v>194</v>
      </c>
      <c r="C313" s="82" t="s">
        <v>9</v>
      </c>
      <c r="D313" s="83">
        <v>61.73</v>
      </c>
      <c r="X313" s="82"/>
      <c r="Y313" s="82"/>
      <c r="Z313" s="82"/>
      <c r="AA313" s="83"/>
    </row>
    <row r="314" spans="1:27" ht="15" x14ac:dyDescent="0.25">
      <c r="A314" s="82" t="s">
        <v>42</v>
      </c>
      <c r="B314" s="82" t="s">
        <v>194</v>
      </c>
      <c r="C314" s="82" t="s">
        <v>6</v>
      </c>
      <c r="D314" s="83">
        <v>170.83</v>
      </c>
      <c r="X314" s="82"/>
      <c r="Y314" s="82"/>
      <c r="Z314" s="82"/>
      <c r="AA314" s="83"/>
    </row>
    <row r="315" spans="1:27" ht="15" x14ac:dyDescent="0.25">
      <c r="A315" s="82" t="s">
        <v>42</v>
      </c>
      <c r="B315" s="82" t="s">
        <v>194</v>
      </c>
      <c r="C315" s="82" t="s">
        <v>10</v>
      </c>
      <c r="D315" s="83">
        <v>1.08</v>
      </c>
    </row>
    <row r="316" spans="1:27" ht="15" x14ac:dyDescent="0.25">
      <c r="A316" s="82" t="s">
        <v>42</v>
      </c>
      <c r="B316" s="82" t="s">
        <v>194</v>
      </c>
      <c r="C316" s="82" t="s">
        <v>15</v>
      </c>
      <c r="D316" s="83">
        <v>59.84</v>
      </c>
    </row>
    <row r="317" spans="1:27" ht="15" x14ac:dyDescent="0.25">
      <c r="A317" s="82" t="s">
        <v>42</v>
      </c>
      <c r="B317" s="82" t="s">
        <v>194</v>
      </c>
      <c r="C317" s="82" t="s">
        <v>16</v>
      </c>
      <c r="D317" s="83">
        <v>0.16</v>
      </c>
    </row>
    <row r="318" spans="1:27" ht="15" x14ac:dyDescent="0.25">
      <c r="A318" s="82" t="s">
        <v>42</v>
      </c>
      <c r="B318" s="82" t="s">
        <v>194</v>
      </c>
      <c r="C318" s="82" t="s">
        <v>92</v>
      </c>
      <c r="D318" s="83">
        <v>640.70000000000005</v>
      </c>
    </row>
    <row r="319" spans="1:27" ht="15" x14ac:dyDescent="0.25">
      <c r="A319" s="82" t="s">
        <v>43</v>
      </c>
      <c r="B319" s="82" t="s">
        <v>193</v>
      </c>
      <c r="C319" s="82" t="s">
        <v>13</v>
      </c>
      <c r="D319" s="83">
        <v>9015.82</v>
      </c>
    </row>
    <row r="320" spans="1:27" ht="15" x14ac:dyDescent="0.25">
      <c r="A320" s="82" t="s">
        <v>43</v>
      </c>
      <c r="B320" s="82" t="s">
        <v>193</v>
      </c>
      <c r="C320" s="82" t="s">
        <v>18</v>
      </c>
      <c r="D320" s="83">
        <v>264.48</v>
      </c>
    </row>
    <row r="321" spans="1:4" ht="15" x14ac:dyDescent="0.25">
      <c r="A321" s="82" t="s">
        <v>43</v>
      </c>
      <c r="B321" s="82" t="s">
        <v>193</v>
      </c>
      <c r="C321" s="82" t="s">
        <v>91</v>
      </c>
      <c r="D321" s="83">
        <v>63.21</v>
      </c>
    </row>
    <row r="322" spans="1:4" ht="15" x14ac:dyDescent="0.25">
      <c r="A322" s="82" t="s">
        <v>43</v>
      </c>
      <c r="B322" s="82" t="s">
        <v>193</v>
      </c>
      <c r="C322" s="82" t="s">
        <v>8</v>
      </c>
      <c r="D322" s="83">
        <v>157.94999999999999</v>
      </c>
    </row>
    <row r="323" spans="1:4" ht="15" x14ac:dyDescent="0.25">
      <c r="A323" s="82" t="s">
        <v>43</v>
      </c>
      <c r="B323" s="82" t="s">
        <v>193</v>
      </c>
      <c r="C323" s="82" t="s">
        <v>159</v>
      </c>
      <c r="D323" s="83">
        <v>1.26</v>
      </c>
    </row>
    <row r="324" spans="1:4" ht="15" x14ac:dyDescent="0.25">
      <c r="A324" s="82" t="s">
        <v>43</v>
      </c>
      <c r="B324" s="82" t="s">
        <v>193</v>
      </c>
      <c r="C324" s="82" t="s">
        <v>168</v>
      </c>
      <c r="D324" s="83">
        <v>48.83</v>
      </c>
    </row>
    <row r="325" spans="1:4" ht="15" x14ac:dyDescent="0.25">
      <c r="A325" s="82" t="s">
        <v>43</v>
      </c>
      <c r="B325" s="82" t="s">
        <v>193</v>
      </c>
      <c r="C325" s="82" t="s">
        <v>20</v>
      </c>
      <c r="D325" s="83">
        <v>236.96</v>
      </c>
    </row>
    <row r="326" spans="1:4" ht="15" x14ac:dyDescent="0.25">
      <c r="A326" s="82" t="s">
        <v>43</v>
      </c>
      <c r="B326" s="82" t="s">
        <v>193</v>
      </c>
      <c r="C326" s="82" t="s">
        <v>9</v>
      </c>
      <c r="D326" s="83">
        <v>708.62</v>
      </c>
    </row>
    <row r="327" spans="1:4" ht="15" x14ac:dyDescent="0.25">
      <c r="A327" s="82" t="s">
        <v>43</v>
      </c>
      <c r="B327" s="82" t="s">
        <v>193</v>
      </c>
      <c r="C327" s="82" t="s">
        <v>6</v>
      </c>
      <c r="D327" s="83">
        <v>1833.77</v>
      </c>
    </row>
    <row r="328" spans="1:4" ht="15" x14ac:dyDescent="0.25">
      <c r="A328" s="82" t="s">
        <v>43</v>
      </c>
      <c r="B328" s="82" t="s">
        <v>193</v>
      </c>
      <c r="C328" s="82" t="s">
        <v>10</v>
      </c>
      <c r="D328" s="83">
        <v>26.62</v>
      </c>
    </row>
    <row r="329" spans="1:4" ht="15" x14ac:dyDescent="0.25">
      <c r="A329" s="82" t="s">
        <v>43</v>
      </c>
      <c r="B329" s="82" t="s">
        <v>193</v>
      </c>
      <c r="C329" s="82" t="s">
        <v>15</v>
      </c>
      <c r="D329" s="83">
        <v>898.53</v>
      </c>
    </row>
    <row r="330" spans="1:4" ht="15" x14ac:dyDescent="0.25">
      <c r="A330" s="82" t="s">
        <v>43</v>
      </c>
      <c r="B330" s="82" t="s">
        <v>193</v>
      </c>
      <c r="C330" s="82" t="s">
        <v>16</v>
      </c>
      <c r="D330" s="83">
        <v>3.66</v>
      </c>
    </row>
    <row r="331" spans="1:4" ht="15" x14ac:dyDescent="0.25">
      <c r="A331" s="82" t="s">
        <v>43</v>
      </c>
      <c r="B331" s="82" t="s">
        <v>193</v>
      </c>
      <c r="C331" s="82" t="s">
        <v>92</v>
      </c>
      <c r="D331" s="83">
        <v>4415.1499999999996</v>
      </c>
    </row>
    <row r="332" spans="1:4" ht="15" x14ac:dyDescent="0.25">
      <c r="A332" s="82" t="s">
        <v>44</v>
      </c>
      <c r="B332" s="82" t="s">
        <v>193</v>
      </c>
      <c r="C332" s="82" t="s">
        <v>96</v>
      </c>
      <c r="D332" s="83">
        <v>86.04</v>
      </c>
    </row>
    <row r="333" spans="1:4" ht="15" x14ac:dyDescent="0.25">
      <c r="A333" s="82" t="s">
        <v>44</v>
      </c>
      <c r="B333" s="82" t="s">
        <v>193</v>
      </c>
      <c r="C333" s="82" t="s">
        <v>98</v>
      </c>
      <c r="D333" s="83">
        <v>28.98</v>
      </c>
    </row>
    <row r="334" spans="1:4" ht="15" x14ac:dyDescent="0.25">
      <c r="A334" s="82" t="s">
        <v>44</v>
      </c>
      <c r="B334" s="82" t="s">
        <v>196</v>
      </c>
      <c r="C334" s="82" t="s">
        <v>13</v>
      </c>
      <c r="D334" s="83">
        <v>197850.7</v>
      </c>
    </row>
    <row r="335" spans="1:4" ht="15" x14ac:dyDescent="0.25">
      <c r="A335" s="82" t="s">
        <v>44</v>
      </c>
      <c r="B335" s="82" t="s">
        <v>196</v>
      </c>
      <c r="C335" s="82" t="s">
        <v>18</v>
      </c>
      <c r="D335" s="83">
        <v>458.25</v>
      </c>
    </row>
    <row r="336" spans="1:4" ht="15" x14ac:dyDescent="0.25">
      <c r="A336" s="82" t="s">
        <v>44</v>
      </c>
      <c r="B336" s="82" t="s">
        <v>196</v>
      </c>
      <c r="C336" s="82" t="s">
        <v>19</v>
      </c>
      <c r="D336" s="83">
        <v>235.18</v>
      </c>
    </row>
    <row r="337" spans="1:4" ht="15" x14ac:dyDescent="0.25">
      <c r="A337" s="82" t="s">
        <v>44</v>
      </c>
      <c r="B337" s="82" t="s">
        <v>196</v>
      </c>
      <c r="C337" s="82" t="s">
        <v>91</v>
      </c>
      <c r="D337" s="83">
        <v>2532.4</v>
      </c>
    </row>
    <row r="338" spans="1:4" ht="15" x14ac:dyDescent="0.25">
      <c r="A338" s="82" t="s">
        <v>44</v>
      </c>
      <c r="B338" s="82" t="s">
        <v>196</v>
      </c>
      <c r="C338" s="82" t="s">
        <v>8</v>
      </c>
      <c r="D338" s="83">
        <v>2950.36</v>
      </c>
    </row>
    <row r="339" spans="1:4" ht="15" x14ac:dyDescent="0.25">
      <c r="A339" s="82" t="s">
        <v>44</v>
      </c>
      <c r="B339" s="82" t="s">
        <v>196</v>
      </c>
      <c r="C339" s="82" t="s">
        <v>159</v>
      </c>
      <c r="D339" s="83">
        <v>151.4</v>
      </c>
    </row>
    <row r="340" spans="1:4" ht="15" x14ac:dyDescent="0.25">
      <c r="A340" s="82" t="s">
        <v>44</v>
      </c>
      <c r="B340" s="82" t="s">
        <v>196</v>
      </c>
      <c r="C340" s="82" t="s">
        <v>168</v>
      </c>
      <c r="D340" s="83">
        <v>1897.93</v>
      </c>
    </row>
    <row r="341" spans="1:4" ht="15" x14ac:dyDescent="0.25">
      <c r="A341" s="82" t="s">
        <v>44</v>
      </c>
      <c r="B341" s="82" t="s">
        <v>196</v>
      </c>
      <c r="C341" s="82" t="s">
        <v>20</v>
      </c>
      <c r="D341" s="83">
        <v>2028.06</v>
      </c>
    </row>
    <row r="342" spans="1:4" ht="15" x14ac:dyDescent="0.25">
      <c r="A342" s="82" t="s">
        <v>44</v>
      </c>
      <c r="B342" s="82" t="s">
        <v>196</v>
      </c>
      <c r="C342" s="82" t="s">
        <v>9</v>
      </c>
      <c r="D342" s="83">
        <v>15362.1</v>
      </c>
    </row>
    <row r="343" spans="1:4" ht="15" x14ac:dyDescent="0.25">
      <c r="A343" s="82" t="s">
        <v>44</v>
      </c>
      <c r="B343" s="82" t="s">
        <v>196</v>
      </c>
      <c r="C343" s="82" t="s">
        <v>6</v>
      </c>
      <c r="D343" s="83">
        <v>32325.439999999999</v>
      </c>
    </row>
    <row r="344" spans="1:4" ht="15" x14ac:dyDescent="0.25">
      <c r="A344" s="82" t="s">
        <v>44</v>
      </c>
      <c r="B344" s="82" t="s">
        <v>196</v>
      </c>
      <c r="C344" s="82" t="s">
        <v>10</v>
      </c>
      <c r="D344" s="83">
        <v>531.5</v>
      </c>
    </row>
    <row r="345" spans="1:4" ht="15" x14ac:dyDescent="0.25">
      <c r="A345" s="82" t="s">
        <v>44</v>
      </c>
      <c r="B345" s="82" t="s">
        <v>196</v>
      </c>
      <c r="C345" s="82" t="s">
        <v>15</v>
      </c>
      <c r="D345" s="83">
        <v>30771.23</v>
      </c>
    </row>
    <row r="346" spans="1:4" ht="15" x14ac:dyDescent="0.25">
      <c r="A346" s="82" t="s">
        <v>44</v>
      </c>
      <c r="B346" s="82" t="s">
        <v>196</v>
      </c>
      <c r="C346" s="82" t="s">
        <v>16</v>
      </c>
      <c r="D346" s="83">
        <v>147.31</v>
      </c>
    </row>
    <row r="347" spans="1:4" ht="15" x14ac:dyDescent="0.25">
      <c r="A347" s="82" t="s">
        <v>44</v>
      </c>
      <c r="B347" s="82" t="s">
        <v>196</v>
      </c>
      <c r="C347" s="82" t="s">
        <v>24</v>
      </c>
      <c r="D347" s="83">
        <v>224</v>
      </c>
    </row>
    <row r="348" spans="1:4" ht="15" x14ac:dyDescent="0.25">
      <c r="A348" s="82" t="s">
        <v>44</v>
      </c>
      <c r="B348" s="82" t="s">
        <v>196</v>
      </c>
      <c r="C348" s="82" t="s">
        <v>25</v>
      </c>
      <c r="D348" s="83">
        <v>770</v>
      </c>
    </row>
    <row r="349" spans="1:4" ht="15" x14ac:dyDescent="0.25">
      <c r="A349" s="82" t="s">
        <v>44</v>
      </c>
      <c r="B349" s="82" t="s">
        <v>196</v>
      </c>
      <c r="C349" s="82" t="s">
        <v>32</v>
      </c>
      <c r="D349" s="83">
        <v>2586</v>
      </c>
    </row>
    <row r="350" spans="1:4" ht="15" x14ac:dyDescent="0.25">
      <c r="A350" s="82" t="s">
        <v>44</v>
      </c>
      <c r="B350" s="82" t="s">
        <v>196</v>
      </c>
      <c r="C350" s="82" t="s">
        <v>96</v>
      </c>
      <c r="D350" s="83">
        <v>172.54</v>
      </c>
    </row>
    <row r="351" spans="1:4" ht="15" x14ac:dyDescent="0.25">
      <c r="A351" s="82" t="s">
        <v>44</v>
      </c>
      <c r="B351" s="82" t="s">
        <v>196</v>
      </c>
      <c r="C351" s="82" t="s">
        <v>106</v>
      </c>
      <c r="D351" s="83">
        <v>3933.26</v>
      </c>
    </row>
    <row r="352" spans="1:4" ht="15" x14ac:dyDescent="0.25">
      <c r="A352" s="82" t="s">
        <v>44</v>
      </c>
      <c r="B352" s="82" t="s">
        <v>196</v>
      </c>
      <c r="C352" s="82" t="s">
        <v>101</v>
      </c>
      <c r="D352" s="83">
        <v>754.98</v>
      </c>
    </row>
    <row r="353" spans="1:4" ht="15" x14ac:dyDescent="0.25">
      <c r="A353" s="82" t="s">
        <v>44</v>
      </c>
      <c r="B353" s="82" t="s">
        <v>196</v>
      </c>
      <c r="C353" s="82" t="s">
        <v>90</v>
      </c>
      <c r="D353" s="83">
        <v>3628.6</v>
      </c>
    </row>
    <row r="354" spans="1:4" ht="15" x14ac:dyDescent="0.25">
      <c r="A354" s="82" t="s">
        <v>44</v>
      </c>
      <c r="B354" s="82" t="s">
        <v>196</v>
      </c>
      <c r="C354" s="82" t="s">
        <v>124</v>
      </c>
      <c r="D354" s="83">
        <v>10986.12</v>
      </c>
    </row>
    <row r="355" spans="1:4" ht="15" x14ac:dyDescent="0.25">
      <c r="A355" s="82" t="s">
        <v>125</v>
      </c>
      <c r="B355" s="82" t="s">
        <v>193</v>
      </c>
      <c r="C355" s="82" t="s">
        <v>106</v>
      </c>
      <c r="D355" s="83">
        <v>1336.84</v>
      </c>
    </row>
    <row r="356" spans="1:4" ht="15" x14ac:dyDescent="0.25">
      <c r="A356" s="82" t="s">
        <v>47</v>
      </c>
      <c r="B356" s="82" t="s">
        <v>193</v>
      </c>
      <c r="C356" s="82" t="s">
        <v>13</v>
      </c>
      <c r="D356" s="83">
        <v>248069.99</v>
      </c>
    </row>
    <row r="357" spans="1:4" ht="15" x14ac:dyDescent="0.25">
      <c r="A357" s="82" t="s">
        <v>47</v>
      </c>
      <c r="B357" s="82" t="s">
        <v>193</v>
      </c>
      <c r="C357" s="82" t="s">
        <v>18</v>
      </c>
      <c r="D357" s="83">
        <v>366.48</v>
      </c>
    </row>
    <row r="358" spans="1:4" ht="15" x14ac:dyDescent="0.25">
      <c r="A358" s="82" t="s">
        <v>47</v>
      </c>
      <c r="B358" s="82" t="s">
        <v>193</v>
      </c>
      <c r="C358" s="82" t="s">
        <v>19</v>
      </c>
      <c r="D358" s="83">
        <v>22.9</v>
      </c>
    </row>
    <row r="359" spans="1:4" ht="15" x14ac:dyDescent="0.25">
      <c r="A359" s="82" t="s">
        <v>47</v>
      </c>
      <c r="B359" s="82" t="s">
        <v>193</v>
      </c>
      <c r="C359" s="82" t="s">
        <v>91</v>
      </c>
      <c r="D359" s="83">
        <v>2010.88</v>
      </c>
    </row>
    <row r="360" spans="1:4" ht="15" x14ac:dyDescent="0.25">
      <c r="A360" s="82" t="s">
        <v>47</v>
      </c>
      <c r="B360" s="82" t="s">
        <v>193</v>
      </c>
      <c r="C360" s="82" t="s">
        <v>8</v>
      </c>
      <c r="D360" s="83">
        <v>3794.31</v>
      </c>
    </row>
    <row r="361" spans="1:4" ht="15" x14ac:dyDescent="0.25">
      <c r="A361" s="82" t="s">
        <v>47</v>
      </c>
      <c r="B361" s="82" t="s">
        <v>193</v>
      </c>
      <c r="C361" s="82" t="s">
        <v>159</v>
      </c>
      <c r="D361" s="83">
        <v>55.16</v>
      </c>
    </row>
    <row r="362" spans="1:4" ht="15" x14ac:dyDescent="0.25">
      <c r="A362" s="82" t="s">
        <v>47</v>
      </c>
      <c r="B362" s="82" t="s">
        <v>193</v>
      </c>
      <c r="C362" s="82" t="s">
        <v>168</v>
      </c>
      <c r="D362" s="83">
        <v>210.17</v>
      </c>
    </row>
    <row r="363" spans="1:4" ht="15" x14ac:dyDescent="0.25">
      <c r="A363" s="82" t="s">
        <v>47</v>
      </c>
      <c r="B363" s="82" t="s">
        <v>193</v>
      </c>
      <c r="C363" s="82" t="s">
        <v>20</v>
      </c>
      <c r="D363" s="83">
        <v>61510.69</v>
      </c>
    </row>
    <row r="364" spans="1:4" ht="15" x14ac:dyDescent="0.25">
      <c r="A364" s="82" t="s">
        <v>47</v>
      </c>
      <c r="B364" s="82" t="s">
        <v>193</v>
      </c>
      <c r="C364" s="82" t="s">
        <v>9</v>
      </c>
      <c r="D364" s="83">
        <v>23542.69</v>
      </c>
    </row>
    <row r="365" spans="1:4" ht="15" x14ac:dyDescent="0.25">
      <c r="A365" s="82" t="s">
        <v>47</v>
      </c>
      <c r="B365" s="82" t="s">
        <v>193</v>
      </c>
      <c r="C365" s="82" t="s">
        <v>6</v>
      </c>
      <c r="D365" s="83">
        <v>61397.35</v>
      </c>
    </row>
    <row r="366" spans="1:4" ht="15" x14ac:dyDescent="0.25">
      <c r="A366" s="82" t="s">
        <v>47</v>
      </c>
      <c r="B366" s="82" t="s">
        <v>193</v>
      </c>
      <c r="C366" s="82" t="s">
        <v>10</v>
      </c>
      <c r="D366" s="83">
        <v>294.98</v>
      </c>
    </row>
    <row r="367" spans="1:4" ht="15" x14ac:dyDescent="0.25">
      <c r="A367" s="82" t="s">
        <v>47</v>
      </c>
      <c r="B367" s="82" t="s">
        <v>193</v>
      </c>
      <c r="C367" s="82" t="s">
        <v>15</v>
      </c>
      <c r="D367" s="83">
        <v>8396.59</v>
      </c>
    </row>
    <row r="368" spans="1:4" ht="15" x14ac:dyDescent="0.25">
      <c r="A368" s="82" t="s">
        <v>47</v>
      </c>
      <c r="B368" s="82" t="s">
        <v>193</v>
      </c>
      <c r="C368" s="82" t="s">
        <v>16</v>
      </c>
      <c r="D368" s="83">
        <v>54.4</v>
      </c>
    </row>
    <row r="369" spans="1:4" ht="15" x14ac:dyDescent="0.25">
      <c r="A369" s="82" t="s">
        <v>47</v>
      </c>
      <c r="B369" s="82" t="s">
        <v>193</v>
      </c>
      <c r="C369" s="82" t="s">
        <v>92</v>
      </c>
      <c r="D369" s="83">
        <v>60498.83</v>
      </c>
    </row>
    <row r="370" spans="1:4" ht="15" x14ac:dyDescent="0.25">
      <c r="A370" s="82" t="s">
        <v>126</v>
      </c>
      <c r="B370" s="82" t="s">
        <v>193</v>
      </c>
      <c r="C370" s="82" t="s">
        <v>107</v>
      </c>
      <c r="D370" s="83">
        <v>102.08</v>
      </c>
    </row>
    <row r="371" spans="1:4" ht="15" x14ac:dyDescent="0.25">
      <c r="A371" s="82" t="s">
        <v>126</v>
      </c>
      <c r="B371" s="82" t="s">
        <v>193</v>
      </c>
      <c r="C371" s="82" t="s">
        <v>122</v>
      </c>
      <c r="D371" s="83">
        <v>11387.56</v>
      </c>
    </row>
    <row r="372" spans="1:4" ht="15" x14ac:dyDescent="0.25">
      <c r="A372" s="82" t="s">
        <v>126</v>
      </c>
      <c r="B372" s="82" t="s">
        <v>193</v>
      </c>
      <c r="C372" s="82" t="s">
        <v>90</v>
      </c>
      <c r="D372" s="83">
        <v>4943.95</v>
      </c>
    </row>
    <row r="373" spans="1:4" ht="15" x14ac:dyDescent="0.25">
      <c r="A373" s="82" t="s">
        <v>126</v>
      </c>
      <c r="B373" s="82" t="s">
        <v>193</v>
      </c>
      <c r="C373" s="82" t="s">
        <v>127</v>
      </c>
      <c r="D373" s="83">
        <v>-121.63</v>
      </c>
    </row>
    <row r="374" spans="1:4" ht="15" x14ac:dyDescent="0.25">
      <c r="A374" s="82" t="s">
        <v>126</v>
      </c>
      <c r="B374" s="82" t="s">
        <v>193</v>
      </c>
      <c r="C374" s="82" t="s">
        <v>105</v>
      </c>
      <c r="D374" s="83">
        <v>1701.39</v>
      </c>
    </row>
    <row r="375" spans="1:4" ht="15" x14ac:dyDescent="0.25">
      <c r="A375" s="82" t="s">
        <v>126</v>
      </c>
      <c r="B375" s="82" t="s">
        <v>193</v>
      </c>
      <c r="C375" s="82" t="s">
        <v>89</v>
      </c>
      <c r="D375" s="83">
        <v>20</v>
      </c>
    </row>
    <row r="376" spans="1:4" ht="15" x14ac:dyDescent="0.25">
      <c r="A376" s="82" t="s">
        <v>128</v>
      </c>
      <c r="B376" s="82" t="s">
        <v>193</v>
      </c>
      <c r="C376" s="82" t="s">
        <v>129</v>
      </c>
      <c r="D376" s="83">
        <v>1500</v>
      </c>
    </row>
    <row r="377" spans="1:4" ht="15" x14ac:dyDescent="0.25">
      <c r="A377" s="82" t="s">
        <v>130</v>
      </c>
      <c r="B377" s="82" t="s">
        <v>193</v>
      </c>
      <c r="C377" s="82" t="s">
        <v>131</v>
      </c>
      <c r="D377" s="83">
        <v>197349.96</v>
      </c>
    </row>
    <row r="378" spans="1:4" ht="15" x14ac:dyDescent="0.25">
      <c r="A378" s="82" t="s">
        <v>130</v>
      </c>
      <c r="B378" s="82" t="s">
        <v>197</v>
      </c>
      <c r="C378" s="82" t="s">
        <v>131</v>
      </c>
      <c r="D378" s="83">
        <v>7428.96</v>
      </c>
    </row>
    <row r="379" spans="1:4" ht="15" x14ac:dyDescent="0.25">
      <c r="A379" s="82" t="s">
        <v>130</v>
      </c>
      <c r="B379" s="82" t="s">
        <v>194</v>
      </c>
      <c r="C379" s="82" t="s">
        <v>131</v>
      </c>
      <c r="D379" s="83">
        <v>6600.96</v>
      </c>
    </row>
    <row r="380" spans="1:4" ht="15" x14ac:dyDescent="0.25">
      <c r="A380" s="82" t="s">
        <v>130</v>
      </c>
      <c r="B380" s="82" t="s">
        <v>196</v>
      </c>
      <c r="C380" s="82" t="s">
        <v>131</v>
      </c>
      <c r="D380" s="83">
        <v>7659.96</v>
      </c>
    </row>
    <row r="381" spans="1:4" ht="15" x14ac:dyDescent="0.25">
      <c r="A381" s="82" t="s">
        <v>130</v>
      </c>
      <c r="B381" s="82" t="s">
        <v>195</v>
      </c>
      <c r="C381" s="82" t="s">
        <v>131</v>
      </c>
      <c r="D381" s="83">
        <v>2786.04</v>
      </c>
    </row>
    <row r="382" spans="1:4" ht="15" x14ac:dyDescent="0.25">
      <c r="A382" s="82" t="s">
        <v>132</v>
      </c>
      <c r="B382" s="82" t="s">
        <v>193</v>
      </c>
      <c r="C382" s="82" t="s">
        <v>92</v>
      </c>
      <c r="D382" s="83">
        <v>18781.5</v>
      </c>
    </row>
    <row r="383" spans="1:4" ht="15" x14ac:dyDescent="0.25">
      <c r="A383" s="82" t="s">
        <v>132</v>
      </c>
      <c r="B383" s="82" t="s">
        <v>193</v>
      </c>
      <c r="C383" s="82" t="s">
        <v>90</v>
      </c>
      <c r="D383" s="83">
        <v>1390.86</v>
      </c>
    </row>
    <row r="384" spans="1:4" ht="15" x14ac:dyDescent="0.25">
      <c r="A384" s="82" t="s">
        <v>132</v>
      </c>
      <c r="B384" s="82" t="s">
        <v>193</v>
      </c>
      <c r="C384" s="82" t="s">
        <v>127</v>
      </c>
      <c r="D384" s="83">
        <v>12354.59</v>
      </c>
    </row>
    <row r="385" spans="1:4" ht="15" x14ac:dyDescent="0.25">
      <c r="A385" s="82" t="s">
        <v>132</v>
      </c>
      <c r="B385" s="82" t="s">
        <v>193</v>
      </c>
      <c r="C385" s="82" t="s">
        <v>100</v>
      </c>
      <c r="D385" s="83">
        <v>14</v>
      </c>
    </row>
    <row r="386" spans="1:4" ht="15" x14ac:dyDescent="0.25">
      <c r="A386" s="82" t="s">
        <v>132</v>
      </c>
      <c r="B386" s="82" t="s">
        <v>193</v>
      </c>
      <c r="C386" s="82" t="s">
        <v>89</v>
      </c>
      <c r="D386" s="83">
        <v>12937.38</v>
      </c>
    </row>
    <row r="387" spans="1:4" ht="15" x14ac:dyDescent="0.25">
      <c r="A387" s="82" t="s">
        <v>50</v>
      </c>
      <c r="B387" s="82" t="s">
        <v>197</v>
      </c>
      <c r="C387" s="82" t="s">
        <v>13</v>
      </c>
      <c r="D387" s="83">
        <v>196288.89</v>
      </c>
    </row>
    <row r="388" spans="1:4" ht="15" x14ac:dyDescent="0.25">
      <c r="A388" s="82" t="s">
        <v>50</v>
      </c>
      <c r="B388" s="82" t="s">
        <v>197</v>
      </c>
      <c r="C388" s="82" t="s">
        <v>18</v>
      </c>
      <c r="D388" s="83">
        <v>8962.68</v>
      </c>
    </row>
    <row r="389" spans="1:4" ht="15" x14ac:dyDescent="0.25">
      <c r="A389" s="82" t="s">
        <v>50</v>
      </c>
      <c r="B389" s="82" t="s">
        <v>197</v>
      </c>
      <c r="C389" s="82" t="s">
        <v>19</v>
      </c>
      <c r="D389" s="83">
        <v>606.08000000000004</v>
      </c>
    </row>
    <row r="390" spans="1:4" ht="15" x14ac:dyDescent="0.25">
      <c r="A390" s="82" t="s">
        <v>50</v>
      </c>
      <c r="B390" s="82" t="s">
        <v>197</v>
      </c>
      <c r="C390" s="82" t="s">
        <v>91</v>
      </c>
      <c r="D390" s="83">
        <v>1.2</v>
      </c>
    </row>
    <row r="391" spans="1:4" ht="15" x14ac:dyDescent="0.25">
      <c r="A391" s="82" t="s">
        <v>50</v>
      </c>
      <c r="B391" s="82" t="s">
        <v>197</v>
      </c>
      <c r="C391" s="82" t="s">
        <v>8</v>
      </c>
      <c r="D391" s="83">
        <v>3788.7</v>
      </c>
    </row>
    <row r="392" spans="1:4" ht="15" x14ac:dyDescent="0.25">
      <c r="A392" s="82" t="s">
        <v>50</v>
      </c>
      <c r="B392" s="82" t="s">
        <v>197</v>
      </c>
      <c r="C392" s="82" t="s">
        <v>159</v>
      </c>
      <c r="D392" s="83">
        <v>692.33</v>
      </c>
    </row>
    <row r="393" spans="1:4" ht="15" x14ac:dyDescent="0.25">
      <c r="A393" s="82" t="s">
        <v>50</v>
      </c>
      <c r="B393" s="82" t="s">
        <v>197</v>
      </c>
      <c r="C393" s="82" t="s">
        <v>168</v>
      </c>
      <c r="D393" s="83">
        <v>1834.51</v>
      </c>
    </row>
    <row r="394" spans="1:4" ht="15" x14ac:dyDescent="0.25">
      <c r="A394" s="82" t="s">
        <v>50</v>
      </c>
      <c r="B394" s="82" t="s">
        <v>197</v>
      </c>
      <c r="C394" s="82" t="s">
        <v>20</v>
      </c>
      <c r="D394" s="83">
        <v>6234.03</v>
      </c>
    </row>
    <row r="395" spans="1:4" ht="15" x14ac:dyDescent="0.25">
      <c r="A395" s="82" t="s">
        <v>50</v>
      </c>
      <c r="B395" s="82" t="s">
        <v>197</v>
      </c>
      <c r="C395" s="82" t="s">
        <v>23</v>
      </c>
      <c r="D395" s="83">
        <v>4815.68</v>
      </c>
    </row>
    <row r="396" spans="1:4" ht="15" x14ac:dyDescent="0.25">
      <c r="A396" s="82" t="s">
        <v>50</v>
      </c>
      <c r="B396" s="82" t="s">
        <v>197</v>
      </c>
      <c r="C396" s="82" t="s">
        <v>9</v>
      </c>
      <c r="D396" s="83">
        <v>15904.33</v>
      </c>
    </row>
    <row r="397" spans="1:4" ht="15" x14ac:dyDescent="0.25">
      <c r="A397" s="82" t="s">
        <v>50</v>
      </c>
      <c r="B397" s="82" t="s">
        <v>197</v>
      </c>
      <c r="C397" s="82" t="s">
        <v>46</v>
      </c>
      <c r="D397" s="83">
        <v>3840</v>
      </c>
    </row>
    <row r="398" spans="1:4" ht="15" x14ac:dyDescent="0.25">
      <c r="A398" s="82" t="s">
        <v>50</v>
      </c>
      <c r="B398" s="82" t="s">
        <v>197</v>
      </c>
      <c r="C398" s="82" t="s">
        <v>6</v>
      </c>
      <c r="D398" s="83">
        <v>35571.339999999997</v>
      </c>
    </row>
    <row r="399" spans="1:4" ht="15" x14ac:dyDescent="0.25">
      <c r="A399" s="82" t="s">
        <v>50</v>
      </c>
      <c r="B399" s="82" t="s">
        <v>197</v>
      </c>
      <c r="C399" s="82" t="s">
        <v>10</v>
      </c>
      <c r="D399" s="83">
        <v>537.77</v>
      </c>
    </row>
    <row r="400" spans="1:4" ht="15" x14ac:dyDescent="0.25">
      <c r="A400" s="82" t="s">
        <v>50</v>
      </c>
      <c r="B400" s="82" t="s">
        <v>197</v>
      </c>
      <c r="C400" s="82" t="s">
        <v>15</v>
      </c>
      <c r="D400" s="83">
        <v>30213.7</v>
      </c>
    </row>
    <row r="401" spans="1:4" ht="15" x14ac:dyDescent="0.25">
      <c r="A401" s="82" t="s">
        <v>50</v>
      </c>
      <c r="B401" s="82" t="s">
        <v>197</v>
      </c>
      <c r="C401" s="82" t="s">
        <v>16</v>
      </c>
      <c r="D401" s="83">
        <v>187.88</v>
      </c>
    </row>
    <row r="402" spans="1:4" ht="15" x14ac:dyDescent="0.25">
      <c r="A402" s="82" t="s">
        <v>50</v>
      </c>
      <c r="B402" s="82" t="s">
        <v>197</v>
      </c>
      <c r="C402" s="82" t="s">
        <v>24</v>
      </c>
      <c r="D402" s="83">
        <v>134</v>
      </c>
    </row>
    <row r="403" spans="1:4" ht="15" x14ac:dyDescent="0.25">
      <c r="A403" s="82" t="s">
        <v>50</v>
      </c>
      <c r="B403" s="82" t="s">
        <v>197</v>
      </c>
      <c r="C403" s="82" t="s">
        <v>25</v>
      </c>
      <c r="D403" s="83">
        <v>462</v>
      </c>
    </row>
    <row r="404" spans="1:4" ht="15" x14ac:dyDescent="0.25">
      <c r="A404" s="82" t="s">
        <v>50</v>
      </c>
      <c r="B404" s="82" t="s">
        <v>197</v>
      </c>
      <c r="C404" s="82" t="s">
        <v>32</v>
      </c>
      <c r="D404" s="83">
        <v>1552</v>
      </c>
    </row>
    <row r="405" spans="1:4" ht="15" x14ac:dyDescent="0.25">
      <c r="A405" s="82" t="s">
        <v>50</v>
      </c>
      <c r="B405" s="82" t="s">
        <v>197</v>
      </c>
      <c r="C405" s="82" t="s">
        <v>101</v>
      </c>
      <c r="D405" s="83">
        <v>-92.99</v>
      </c>
    </row>
    <row r="406" spans="1:4" ht="15" x14ac:dyDescent="0.25">
      <c r="A406" s="82" t="s">
        <v>50</v>
      </c>
      <c r="B406" s="82" t="s">
        <v>197</v>
      </c>
      <c r="C406" s="82" t="s">
        <v>122</v>
      </c>
      <c r="D406" s="83">
        <v>1060.33</v>
      </c>
    </row>
    <row r="407" spans="1:4" ht="15" x14ac:dyDescent="0.25">
      <c r="A407" s="82" t="s">
        <v>50</v>
      </c>
      <c r="B407" s="82" t="s">
        <v>197</v>
      </c>
      <c r="C407" s="82" t="s">
        <v>133</v>
      </c>
      <c r="D407" s="83">
        <v>-39786.47</v>
      </c>
    </row>
    <row r="408" spans="1:4" ht="15" x14ac:dyDescent="0.25">
      <c r="A408" s="82" t="s">
        <v>50</v>
      </c>
      <c r="B408" s="82" t="s">
        <v>197</v>
      </c>
      <c r="C408" s="82" t="s">
        <v>103</v>
      </c>
      <c r="D408" s="83">
        <v>641.97</v>
      </c>
    </row>
    <row r="409" spans="1:4" ht="15" x14ac:dyDescent="0.25">
      <c r="A409" s="82" t="s">
        <v>50</v>
      </c>
      <c r="B409" s="82" t="s">
        <v>197</v>
      </c>
      <c r="C409" s="82" t="s">
        <v>94</v>
      </c>
      <c r="D409" s="83">
        <v>995</v>
      </c>
    </row>
    <row r="410" spans="1:4" ht="15" x14ac:dyDescent="0.25">
      <c r="A410" s="82" t="s">
        <v>50</v>
      </c>
      <c r="B410" s="82" t="s">
        <v>197</v>
      </c>
      <c r="C410" s="82" t="s">
        <v>90</v>
      </c>
      <c r="D410" s="83">
        <v>3874.33</v>
      </c>
    </row>
    <row r="411" spans="1:4" ht="15" x14ac:dyDescent="0.25">
      <c r="A411" s="82" t="s">
        <v>50</v>
      </c>
      <c r="B411" s="82" t="s">
        <v>197</v>
      </c>
      <c r="C411" s="82" t="s">
        <v>116</v>
      </c>
      <c r="D411" s="83">
        <v>102.5</v>
      </c>
    </row>
    <row r="412" spans="1:4" ht="15" x14ac:dyDescent="0.25">
      <c r="A412" s="82" t="s">
        <v>51</v>
      </c>
      <c r="B412" s="82" t="s">
        <v>193</v>
      </c>
      <c r="C412" s="82" t="s">
        <v>135</v>
      </c>
      <c r="D412" s="83">
        <v>204690.31</v>
      </c>
    </row>
    <row r="413" spans="1:4" ht="15" x14ac:dyDescent="0.25">
      <c r="A413" s="82" t="s">
        <v>51</v>
      </c>
      <c r="B413" s="82" t="s">
        <v>193</v>
      </c>
      <c r="C413" s="82" t="s">
        <v>97</v>
      </c>
      <c r="D413" s="83">
        <v>88518.07</v>
      </c>
    </row>
    <row r="414" spans="1:4" ht="15" x14ac:dyDescent="0.25">
      <c r="A414" s="82" t="s">
        <v>51</v>
      </c>
      <c r="B414" s="82" t="s">
        <v>193</v>
      </c>
      <c r="C414" s="82" t="s">
        <v>136</v>
      </c>
      <c r="D414" s="83">
        <v>31087.72</v>
      </c>
    </row>
    <row r="415" spans="1:4" ht="15" x14ac:dyDescent="0.25">
      <c r="A415" s="82" t="s">
        <v>51</v>
      </c>
      <c r="B415" s="82" t="s">
        <v>193</v>
      </c>
      <c r="C415" s="82" t="s">
        <v>115</v>
      </c>
      <c r="D415" s="83">
        <v>3323.61</v>
      </c>
    </row>
    <row r="416" spans="1:4" ht="15" x14ac:dyDescent="0.25">
      <c r="A416" s="82" t="s">
        <v>51</v>
      </c>
      <c r="B416" s="82" t="s">
        <v>193</v>
      </c>
      <c r="C416" s="82" t="s">
        <v>137</v>
      </c>
      <c r="D416" s="83">
        <v>296</v>
      </c>
    </row>
    <row r="417" spans="1:4" ht="15" x14ac:dyDescent="0.25">
      <c r="A417" s="82" t="s">
        <v>51</v>
      </c>
      <c r="B417" s="82" t="s">
        <v>193</v>
      </c>
      <c r="C417" s="82" t="s">
        <v>100</v>
      </c>
      <c r="D417" s="83">
        <v>1074.5999999999999</v>
      </c>
    </row>
    <row r="418" spans="1:4" ht="15" x14ac:dyDescent="0.25">
      <c r="A418" s="82" t="s">
        <v>51</v>
      </c>
      <c r="B418" s="82" t="s">
        <v>197</v>
      </c>
      <c r="C418" s="82" t="s">
        <v>135</v>
      </c>
      <c r="D418" s="83">
        <v>4523.76</v>
      </c>
    </row>
    <row r="419" spans="1:4" ht="15" x14ac:dyDescent="0.25">
      <c r="A419" s="82" t="s">
        <v>51</v>
      </c>
      <c r="B419" s="82" t="s">
        <v>197</v>
      </c>
      <c r="C419" s="82" t="s">
        <v>97</v>
      </c>
      <c r="D419" s="83">
        <v>929.11</v>
      </c>
    </row>
    <row r="420" spans="1:4" ht="15" x14ac:dyDescent="0.25">
      <c r="A420" s="82" t="s">
        <v>51</v>
      </c>
      <c r="B420" s="82" t="s">
        <v>196</v>
      </c>
      <c r="C420" s="82" t="s">
        <v>135</v>
      </c>
      <c r="D420" s="83">
        <v>8080.97</v>
      </c>
    </row>
    <row r="421" spans="1:4" ht="15" x14ac:dyDescent="0.25">
      <c r="A421" s="82" t="s">
        <v>51</v>
      </c>
      <c r="B421" s="82" t="s">
        <v>196</v>
      </c>
      <c r="C421" s="82" t="s">
        <v>97</v>
      </c>
      <c r="D421" s="83">
        <v>1431.27</v>
      </c>
    </row>
    <row r="422" spans="1:4" ht="15" x14ac:dyDescent="0.25">
      <c r="A422" s="82" t="s">
        <v>51</v>
      </c>
      <c r="B422" s="82" t="s">
        <v>195</v>
      </c>
      <c r="C422" s="82" t="s">
        <v>13</v>
      </c>
      <c r="D422" s="83">
        <v>45672.34</v>
      </c>
    </row>
    <row r="423" spans="1:4" ht="15" x14ac:dyDescent="0.25">
      <c r="A423" s="82" t="s">
        <v>51</v>
      </c>
      <c r="B423" s="82" t="s">
        <v>195</v>
      </c>
      <c r="C423" s="82" t="s">
        <v>18</v>
      </c>
      <c r="D423" s="83">
        <v>30658.58</v>
      </c>
    </row>
    <row r="424" spans="1:4" ht="15" x14ac:dyDescent="0.25">
      <c r="A424" s="82" t="s">
        <v>51</v>
      </c>
      <c r="B424" s="82" t="s">
        <v>195</v>
      </c>
      <c r="C424" s="82" t="s">
        <v>8</v>
      </c>
      <c r="D424" s="83">
        <v>908.05</v>
      </c>
    </row>
    <row r="425" spans="1:4" ht="15" x14ac:dyDescent="0.25">
      <c r="A425" s="82" t="s">
        <v>51</v>
      </c>
      <c r="B425" s="82" t="s">
        <v>195</v>
      </c>
      <c r="C425" s="82" t="s">
        <v>168</v>
      </c>
      <c r="D425" s="83">
        <v>336</v>
      </c>
    </row>
    <row r="426" spans="1:4" ht="15" x14ac:dyDescent="0.25">
      <c r="A426" s="82" t="s">
        <v>51</v>
      </c>
      <c r="B426" s="82" t="s">
        <v>195</v>
      </c>
      <c r="C426" s="82" t="s">
        <v>9</v>
      </c>
      <c r="D426" s="83">
        <v>5836.59</v>
      </c>
    </row>
    <row r="427" spans="1:4" ht="15" x14ac:dyDescent="0.25">
      <c r="A427" s="82" t="s">
        <v>51</v>
      </c>
      <c r="B427" s="82" t="s">
        <v>195</v>
      </c>
      <c r="C427" s="82" t="s">
        <v>6</v>
      </c>
      <c r="D427" s="83">
        <v>19371.64</v>
      </c>
    </row>
    <row r="428" spans="1:4" ht="15" x14ac:dyDescent="0.25">
      <c r="A428" s="82" t="s">
        <v>51</v>
      </c>
      <c r="B428" s="82" t="s">
        <v>195</v>
      </c>
      <c r="C428" s="82" t="s">
        <v>10</v>
      </c>
      <c r="D428" s="83">
        <v>144.9</v>
      </c>
    </row>
    <row r="429" spans="1:4" ht="15" x14ac:dyDescent="0.25">
      <c r="A429" s="82" t="s">
        <v>51</v>
      </c>
      <c r="B429" s="82" t="s">
        <v>195</v>
      </c>
      <c r="C429" s="82" t="s">
        <v>15</v>
      </c>
      <c r="D429" s="83">
        <v>5046.4799999999996</v>
      </c>
    </row>
    <row r="430" spans="1:4" ht="15" x14ac:dyDescent="0.25">
      <c r="A430" s="82" t="s">
        <v>51</v>
      </c>
      <c r="B430" s="82" t="s">
        <v>195</v>
      </c>
      <c r="C430" s="82" t="s">
        <v>16</v>
      </c>
      <c r="D430" s="83">
        <v>32.75</v>
      </c>
    </row>
    <row r="431" spans="1:4" ht="15" x14ac:dyDescent="0.25">
      <c r="A431" s="82" t="s">
        <v>51</v>
      </c>
      <c r="B431" s="82" t="s">
        <v>195</v>
      </c>
      <c r="C431" s="82" t="s">
        <v>24</v>
      </c>
      <c r="D431" s="83">
        <v>32</v>
      </c>
    </row>
    <row r="432" spans="1:4" ht="15" x14ac:dyDescent="0.25">
      <c r="A432" s="82" t="s">
        <v>51</v>
      </c>
      <c r="B432" s="82" t="s">
        <v>195</v>
      </c>
      <c r="C432" s="82" t="s">
        <v>25</v>
      </c>
      <c r="D432" s="83">
        <v>110</v>
      </c>
    </row>
    <row r="433" spans="1:4" ht="15" x14ac:dyDescent="0.25">
      <c r="A433" s="82" t="s">
        <v>51</v>
      </c>
      <c r="B433" s="82" t="s">
        <v>195</v>
      </c>
      <c r="C433" s="82" t="s">
        <v>32</v>
      </c>
      <c r="D433" s="83">
        <v>369</v>
      </c>
    </row>
    <row r="434" spans="1:4" ht="15" x14ac:dyDescent="0.25">
      <c r="A434" s="82" t="s">
        <v>51</v>
      </c>
      <c r="B434" s="82" t="s">
        <v>195</v>
      </c>
      <c r="C434" s="82" t="s">
        <v>92</v>
      </c>
      <c r="D434" s="83">
        <v>237.7</v>
      </c>
    </row>
    <row r="435" spans="1:4" ht="15" x14ac:dyDescent="0.25">
      <c r="A435" s="82" t="s">
        <v>51</v>
      </c>
      <c r="B435" s="82" t="s">
        <v>195</v>
      </c>
      <c r="C435" s="82" t="s">
        <v>135</v>
      </c>
      <c r="D435" s="83">
        <v>2336.9299999999998</v>
      </c>
    </row>
    <row r="436" spans="1:4" ht="15" x14ac:dyDescent="0.25">
      <c r="A436" s="82" t="s">
        <v>51</v>
      </c>
      <c r="B436" s="82" t="s">
        <v>195</v>
      </c>
      <c r="C436" s="82" t="s">
        <v>97</v>
      </c>
      <c r="D436" s="83">
        <v>41773.86</v>
      </c>
    </row>
    <row r="437" spans="1:4" ht="15" x14ac:dyDescent="0.25">
      <c r="A437" s="82" t="s">
        <v>51</v>
      </c>
      <c r="B437" s="82" t="s">
        <v>195</v>
      </c>
      <c r="C437" s="82" t="s">
        <v>98</v>
      </c>
      <c r="D437" s="83">
        <v>1869.18</v>
      </c>
    </row>
    <row r="438" spans="1:4" ht="15" x14ac:dyDescent="0.25">
      <c r="A438" s="82" t="s">
        <v>51</v>
      </c>
      <c r="B438" s="82" t="s">
        <v>195</v>
      </c>
      <c r="C438" s="82" t="s">
        <v>148</v>
      </c>
      <c r="D438" s="83">
        <v>0</v>
      </c>
    </row>
    <row r="439" spans="1:4" ht="15" x14ac:dyDescent="0.25">
      <c r="A439" s="82" t="s">
        <v>51</v>
      </c>
      <c r="B439" s="82" t="s">
        <v>195</v>
      </c>
      <c r="C439" s="82" t="s">
        <v>133</v>
      </c>
      <c r="D439" s="83">
        <v>-8.34</v>
      </c>
    </row>
    <row r="440" spans="1:4" ht="15" x14ac:dyDescent="0.25">
      <c r="A440" s="82" t="s">
        <v>51</v>
      </c>
      <c r="B440" s="82" t="s">
        <v>195</v>
      </c>
      <c r="C440" s="82" t="s">
        <v>115</v>
      </c>
      <c r="D440" s="83">
        <v>5332.78</v>
      </c>
    </row>
    <row r="441" spans="1:4" ht="15" x14ac:dyDescent="0.25">
      <c r="A441" s="82" t="s">
        <v>51</v>
      </c>
      <c r="B441" s="82" t="s">
        <v>195</v>
      </c>
      <c r="C441" s="82" t="s">
        <v>116</v>
      </c>
      <c r="D441" s="83">
        <v>45</v>
      </c>
    </row>
    <row r="442" spans="1:4" ht="15" x14ac:dyDescent="0.25">
      <c r="A442" s="82" t="s">
        <v>51</v>
      </c>
      <c r="B442" s="82" t="s">
        <v>195</v>
      </c>
      <c r="C442" s="82" t="s">
        <v>100</v>
      </c>
      <c r="D442" s="83">
        <v>300</v>
      </c>
    </row>
    <row r="443" spans="1:4" ht="15" x14ac:dyDescent="0.25">
      <c r="A443" s="82" t="s">
        <v>51</v>
      </c>
      <c r="B443" s="82" t="s">
        <v>195</v>
      </c>
      <c r="C443" s="82" t="s">
        <v>89</v>
      </c>
      <c r="D443" s="83">
        <v>7743.9</v>
      </c>
    </row>
    <row r="444" spans="1:4" ht="15" x14ac:dyDescent="0.25">
      <c r="A444" s="79"/>
      <c r="B444" s="79"/>
      <c r="C444" s="79"/>
      <c r="D444" s="80"/>
    </row>
    <row r="445" spans="1:4" ht="15" x14ac:dyDescent="0.25">
      <c r="A445" s="79"/>
      <c r="B445" s="79"/>
      <c r="C445" s="79"/>
      <c r="D445" s="80"/>
    </row>
    <row r="446" spans="1:4" ht="15" x14ac:dyDescent="0.25">
      <c r="A446" s="79"/>
      <c r="B446" s="79"/>
      <c r="C446" s="79"/>
      <c r="D446" s="80"/>
    </row>
    <row r="447" spans="1:4" ht="15" x14ac:dyDescent="0.25">
      <c r="A447" s="79"/>
      <c r="B447" s="79"/>
      <c r="C447" s="79"/>
      <c r="D447" s="80"/>
    </row>
    <row r="448" spans="1:4" ht="15" x14ac:dyDescent="0.25">
      <c r="A448" s="79"/>
      <c r="B448" s="79"/>
      <c r="C448" s="79"/>
      <c r="D448" s="80"/>
    </row>
    <row r="449" spans="1:4" ht="15" x14ac:dyDescent="0.25">
      <c r="A449" s="79"/>
      <c r="B449" s="79"/>
      <c r="C449" s="79"/>
      <c r="D449" s="80"/>
    </row>
    <row r="450" spans="1:4" ht="15" x14ac:dyDescent="0.25">
      <c r="A450" s="79"/>
      <c r="B450" s="79"/>
      <c r="C450" s="79"/>
      <c r="D450" s="80"/>
    </row>
    <row r="451" spans="1:4" ht="15" x14ac:dyDescent="0.25">
      <c r="A451" s="79"/>
      <c r="B451" s="79"/>
      <c r="C451" s="79"/>
      <c r="D451" s="80"/>
    </row>
    <row r="452" spans="1:4" ht="15" x14ac:dyDescent="0.25">
      <c r="A452" s="79"/>
      <c r="B452" s="79"/>
      <c r="C452" s="79"/>
      <c r="D452" s="80"/>
    </row>
    <row r="453" spans="1:4" ht="15" x14ac:dyDescent="0.25">
      <c r="A453" s="79"/>
      <c r="B453" s="79"/>
      <c r="C453" s="79"/>
      <c r="D453" s="80"/>
    </row>
    <row r="454" spans="1:4" ht="15" x14ac:dyDescent="0.25">
      <c r="A454" s="79"/>
      <c r="B454" s="79"/>
      <c r="C454" s="79"/>
      <c r="D454" s="80"/>
    </row>
    <row r="455" spans="1:4" ht="15" x14ac:dyDescent="0.25">
      <c r="A455" s="79"/>
      <c r="B455" s="79"/>
      <c r="C455" s="79"/>
      <c r="D455" s="80"/>
    </row>
    <row r="456" spans="1:4" ht="15" x14ac:dyDescent="0.25">
      <c r="A456" s="79"/>
      <c r="B456" s="79"/>
      <c r="C456" s="79"/>
      <c r="D456" s="80"/>
    </row>
    <row r="457" spans="1:4" ht="15" x14ac:dyDescent="0.25">
      <c r="A457" s="79"/>
      <c r="B457" s="79"/>
      <c r="C457" s="79"/>
      <c r="D457" s="80"/>
    </row>
    <row r="458" spans="1:4" ht="15" x14ac:dyDescent="0.25">
      <c r="A458" s="79"/>
      <c r="B458" s="79"/>
      <c r="C458" s="79"/>
      <c r="D458" s="80"/>
    </row>
    <row r="459" spans="1:4" ht="15" x14ac:dyDescent="0.25">
      <c r="A459" s="79"/>
      <c r="B459" s="79"/>
      <c r="C459" s="79"/>
      <c r="D459" s="80"/>
    </row>
  </sheetData>
  <printOptions horizontalCentered="1"/>
  <pageMargins left="0.5" right="0.5" top="0.5" bottom="0.5" header="0.5" footer="0.5"/>
  <pageSetup scale="6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59"/>
  <sheetViews>
    <sheetView workbookViewId="0">
      <selection activeCell="N16" sqref="N16"/>
    </sheetView>
  </sheetViews>
  <sheetFormatPr defaultRowHeight="12.75" x14ac:dyDescent="0.2"/>
  <cols>
    <col min="1" max="1" width="8.42578125" bestFit="1" customWidth="1"/>
    <col min="2" max="2" width="11" bestFit="1" customWidth="1"/>
    <col min="3" max="3" width="5" bestFit="1" customWidth="1"/>
    <col min="4" max="4" width="14" bestFit="1" customWidth="1"/>
    <col min="5" max="5" width="14" customWidth="1"/>
    <col min="7" max="7" width="14" bestFit="1" customWidth="1"/>
    <col min="8" max="10" width="9.140625" style="5"/>
    <col min="11" max="11" width="14" style="17" bestFit="1" customWidth="1"/>
    <col min="12" max="12" width="7" bestFit="1" customWidth="1"/>
    <col min="14" max="15" width="14" bestFit="1" customWidth="1"/>
    <col min="16" max="16" width="12.28515625" bestFit="1" customWidth="1"/>
    <col min="17" max="17" width="14" bestFit="1" customWidth="1"/>
    <col min="18" max="19" width="12.28515625" bestFit="1" customWidth="1"/>
    <col min="20" max="20" width="23.42578125" bestFit="1" customWidth="1"/>
  </cols>
  <sheetData>
    <row r="1" spans="1:20" x14ac:dyDescent="0.2">
      <c r="A1" t="s">
        <v>152</v>
      </c>
      <c r="D1" s="3">
        <f>SUM(D4:D444)</f>
        <v>10573756.579999996</v>
      </c>
      <c r="E1" s="3"/>
      <c r="G1" t="s">
        <v>218</v>
      </c>
    </row>
    <row r="2" spans="1:20" x14ac:dyDescent="0.2">
      <c r="N2" t="s">
        <v>151</v>
      </c>
    </row>
    <row r="3" spans="1:20" ht="15" x14ac:dyDescent="0.25">
      <c r="A3" s="89" t="s">
        <v>0</v>
      </c>
      <c r="B3" s="89" t="s">
        <v>1</v>
      </c>
      <c r="C3" s="89" t="s">
        <v>2</v>
      </c>
      <c r="D3" s="89" t="s">
        <v>219</v>
      </c>
      <c r="E3" s="89"/>
      <c r="G3" s="54">
        <f>SUM(G5:G53)</f>
        <v>4025700.92</v>
      </c>
      <c r="I3" s="21" t="s">
        <v>56</v>
      </c>
      <c r="K3" s="54">
        <f>SUM(K5:K53)</f>
        <v>1402206.14</v>
      </c>
      <c r="L3" s="55">
        <f>K3/G3</f>
        <v>0.34831354039087431</v>
      </c>
      <c r="O3" s="33" t="s">
        <v>219</v>
      </c>
      <c r="P3" s="32" t="s">
        <v>220</v>
      </c>
      <c r="Q3" s="32"/>
      <c r="R3" s="32" t="s">
        <v>64</v>
      </c>
      <c r="S3" s="32" t="s">
        <v>63</v>
      </c>
    </row>
    <row r="4" spans="1:20" ht="15" x14ac:dyDescent="0.25">
      <c r="A4" s="90" t="s">
        <v>141</v>
      </c>
      <c r="B4" s="90" t="s">
        <v>193</v>
      </c>
      <c r="C4" s="90" t="s">
        <v>89</v>
      </c>
      <c r="D4" s="91">
        <v>62100</v>
      </c>
      <c r="E4" s="91"/>
      <c r="G4" s="22" t="s">
        <v>52</v>
      </c>
      <c r="H4" s="22"/>
      <c r="I4" s="22" t="s">
        <v>0</v>
      </c>
      <c r="J4" s="22"/>
      <c r="K4" s="23" t="s">
        <v>53</v>
      </c>
      <c r="N4" t="s">
        <v>57</v>
      </c>
      <c r="O4" s="54">
        <f t="shared" ref="O4" si="0">SUM(P4:S4)</f>
        <v>0</v>
      </c>
      <c r="P4" s="54"/>
      <c r="Q4" s="54"/>
      <c r="R4" s="54"/>
      <c r="S4" s="54"/>
    </row>
    <row r="5" spans="1:20" ht="15" x14ac:dyDescent="0.25">
      <c r="A5" s="90" t="s">
        <v>59</v>
      </c>
      <c r="B5" s="90" t="s">
        <v>193</v>
      </c>
      <c r="C5" s="90" t="s">
        <v>89</v>
      </c>
      <c r="D5" s="91">
        <v>182431.08</v>
      </c>
      <c r="E5" s="91"/>
      <c r="G5" s="17"/>
      <c r="H5" s="18" t="s">
        <v>2</v>
      </c>
      <c r="I5" s="18" t="s">
        <v>0</v>
      </c>
      <c r="J5" s="18" t="s">
        <v>2</v>
      </c>
      <c r="K5" s="18"/>
      <c r="L5" s="55"/>
      <c r="N5" t="s">
        <v>58</v>
      </c>
      <c r="O5" s="54">
        <v>1581911.97</v>
      </c>
      <c r="P5" s="54">
        <v>932690.98</v>
      </c>
      <c r="Q5" s="54"/>
      <c r="R5" s="83">
        <f>546360.15+15552.9</f>
        <v>561913.05000000005</v>
      </c>
      <c r="S5" s="54">
        <f>569028.02+69496.4+3424.85+7271.72-R5</f>
        <v>87307.939999999944</v>
      </c>
      <c r="T5" t="s">
        <v>174</v>
      </c>
    </row>
    <row r="6" spans="1:20" ht="15" x14ac:dyDescent="0.25">
      <c r="A6" s="90" t="s">
        <v>60</v>
      </c>
      <c r="B6" s="90" t="s">
        <v>193</v>
      </c>
      <c r="C6" s="90" t="s">
        <v>90</v>
      </c>
      <c r="D6" s="91">
        <v>390.84</v>
      </c>
      <c r="E6" s="91"/>
      <c r="G6" s="56">
        <f>DSUM(Data14,4,H5:I6)</f>
        <v>0</v>
      </c>
      <c r="H6" s="29" t="str">
        <f>"01*"</f>
        <v>01*</v>
      </c>
      <c r="I6" s="30" t="s">
        <v>4</v>
      </c>
      <c r="J6" s="29" t="str">
        <f>"02*"</f>
        <v>02*</v>
      </c>
      <c r="K6" s="56">
        <f>DSUM(Data14,4,I5:J6)</f>
        <v>0</v>
      </c>
      <c r="L6" s="55"/>
      <c r="N6" t="s">
        <v>143</v>
      </c>
      <c r="O6" s="54">
        <v>0</v>
      </c>
      <c r="P6" s="54"/>
      <c r="Q6" s="54"/>
      <c r="R6" s="54"/>
      <c r="S6" s="4">
        <v>0</v>
      </c>
      <c r="T6" t="s">
        <v>166</v>
      </c>
    </row>
    <row r="7" spans="1:20" ht="15" x14ac:dyDescent="0.25">
      <c r="A7" s="90" t="s">
        <v>60</v>
      </c>
      <c r="B7" s="90" t="s">
        <v>193</v>
      </c>
      <c r="C7" s="90" t="s">
        <v>89</v>
      </c>
      <c r="D7" s="91">
        <v>18108.75</v>
      </c>
      <c r="E7" s="91"/>
      <c r="G7" s="56"/>
      <c r="H7" s="18" t="s">
        <v>2</v>
      </c>
      <c r="I7" s="18" t="s">
        <v>0</v>
      </c>
      <c r="J7" s="18" t="s">
        <v>2</v>
      </c>
      <c r="K7" s="19"/>
      <c r="L7" s="55"/>
      <c r="N7" t="s">
        <v>59</v>
      </c>
      <c r="O7" s="54">
        <v>182431.08</v>
      </c>
      <c r="P7" s="54"/>
      <c r="Q7" s="54"/>
      <c r="R7" s="54"/>
      <c r="S7" s="54">
        <v>182431.08</v>
      </c>
      <c r="T7" t="s">
        <v>172</v>
      </c>
    </row>
    <row r="8" spans="1:20" ht="15" x14ac:dyDescent="0.25">
      <c r="A8" s="90" t="s">
        <v>61</v>
      </c>
      <c r="B8" s="90" t="s">
        <v>193</v>
      </c>
      <c r="C8" s="90" t="s">
        <v>89</v>
      </c>
      <c r="D8" s="91">
        <v>9505</v>
      </c>
      <c r="E8" s="91"/>
      <c r="G8" s="56">
        <f>DSUM(Data14,4,H7:I8)</f>
        <v>0</v>
      </c>
      <c r="H8" s="29" t="str">
        <f>"01*"</f>
        <v>01*</v>
      </c>
      <c r="I8" s="30" t="s">
        <v>7</v>
      </c>
      <c r="J8" s="29" t="str">
        <f>"02*"</f>
        <v>02*</v>
      </c>
      <c r="K8" s="56">
        <f>DSUM(Data14,4,I7:J8)</f>
        <v>0</v>
      </c>
      <c r="L8" s="55"/>
      <c r="N8" t="s">
        <v>60</v>
      </c>
      <c r="O8" s="54">
        <v>18499.59</v>
      </c>
      <c r="P8" s="54"/>
      <c r="Q8" s="54"/>
      <c r="R8" s="54"/>
      <c r="S8" s="54">
        <v>18499.59</v>
      </c>
      <c r="T8" t="s">
        <v>216</v>
      </c>
    </row>
    <row r="9" spans="1:20" ht="15" x14ac:dyDescent="0.25">
      <c r="A9" s="90" t="s">
        <v>157</v>
      </c>
      <c r="B9" s="90" t="s">
        <v>193</v>
      </c>
      <c r="C9" s="90" t="s">
        <v>89</v>
      </c>
      <c r="D9" s="91">
        <v>2200</v>
      </c>
      <c r="E9" s="91"/>
      <c r="G9" s="56"/>
      <c r="H9" s="18" t="s">
        <v>2</v>
      </c>
      <c r="I9" s="18" t="s">
        <v>0</v>
      </c>
      <c r="J9" s="18" t="s">
        <v>2</v>
      </c>
      <c r="K9" s="19"/>
      <c r="L9" s="55"/>
      <c r="N9" t="s">
        <v>61</v>
      </c>
      <c r="O9" s="54">
        <v>9505</v>
      </c>
      <c r="P9" s="54"/>
      <c r="Q9" s="54"/>
      <c r="R9" s="54"/>
      <c r="S9" s="54">
        <v>9505</v>
      </c>
      <c r="T9" t="s">
        <v>173</v>
      </c>
    </row>
    <row r="10" spans="1:20" ht="15" x14ac:dyDescent="0.25">
      <c r="A10" s="90" t="s">
        <v>12</v>
      </c>
      <c r="B10" s="90" t="s">
        <v>193</v>
      </c>
      <c r="C10" s="90" t="s">
        <v>94</v>
      </c>
      <c r="D10" s="91">
        <v>515.91</v>
      </c>
      <c r="E10" s="91"/>
      <c r="G10" s="57">
        <f>DSUM(Data14,4,H9:I10)</f>
        <v>0</v>
      </c>
      <c r="H10" s="45" t="str">
        <f>"01*"</f>
        <v>01*</v>
      </c>
      <c r="I10" s="46" t="s">
        <v>12</v>
      </c>
      <c r="J10" s="45" t="str">
        <f>"02*"</f>
        <v>02*</v>
      </c>
      <c r="K10" s="58">
        <f>DSUM(Data14,4,I9:J10)</f>
        <v>0</v>
      </c>
      <c r="L10" s="59" t="e">
        <f>K10/G10</f>
        <v>#DIV/0!</v>
      </c>
      <c r="N10" t="s">
        <v>62</v>
      </c>
      <c r="O10" s="54">
        <v>0</v>
      </c>
      <c r="P10" s="54"/>
      <c r="Q10" s="54"/>
      <c r="R10" s="54"/>
      <c r="S10" s="54">
        <v>0</v>
      </c>
    </row>
    <row r="11" spans="1:20" ht="15" x14ac:dyDescent="0.25">
      <c r="A11" s="90" t="s">
        <v>12</v>
      </c>
      <c r="B11" s="90" t="s">
        <v>193</v>
      </c>
      <c r="C11" s="90" t="s">
        <v>89</v>
      </c>
      <c r="D11" s="91">
        <v>110</v>
      </c>
      <c r="E11" s="91"/>
      <c r="G11" s="60"/>
      <c r="H11" s="18" t="s">
        <v>2</v>
      </c>
      <c r="I11" s="18" t="s">
        <v>0</v>
      </c>
      <c r="J11" s="18" t="s">
        <v>2</v>
      </c>
      <c r="K11" s="19"/>
      <c r="L11" s="61"/>
      <c r="N11" t="s">
        <v>157</v>
      </c>
      <c r="O11" s="77">
        <v>2200</v>
      </c>
      <c r="S11" s="77">
        <v>2200</v>
      </c>
      <c r="T11" t="s">
        <v>221</v>
      </c>
    </row>
    <row r="12" spans="1:20" ht="15" x14ac:dyDescent="0.25">
      <c r="A12" s="90" t="s">
        <v>17</v>
      </c>
      <c r="B12" s="90" t="s">
        <v>193</v>
      </c>
      <c r="C12" s="90" t="s">
        <v>13</v>
      </c>
      <c r="D12" s="91">
        <v>649391.02</v>
      </c>
      <c r="E12" s="91">
        <v>711904</v>
      </c>
      <c r="G12" s="60">
        <f>DSUM(Data14,4,H11:I12)</f>
        <v>686208.29000000015</v>
      </c>
      <c r="H12" s="29" t="str">
        <f>"01*"</f>
        <v>01*</v>
      </c>
      <c r="I12" s="30" t="s">
        <v>17</v>
      </c>
      <c r="J12" s="29" t="str">
        <f>"02*"</f>
        <v>02*</v>
      </c>
      <c r="K12" s="56">
        <f>DSUM(Data14,4,I11:J12)</f>
        <v>239315.11999999997</v>
      </c>
      <c r="L12" s="61">
        <f>K12/G12</f>
        <v>0.34874996919667045</v>
      </c>
      <c r="O12" s="34">
        <f>SUM(O4:O11)</f>
        <v>1794547.6400000001</v>
      </c>
      <c r="P12" s="34">
        <f>SUM(P4:P11)</f>
        <v>932690.98</v>
      </c>
      <c r="Q12" s="34">
        <f>SUM(Q4:Q11)</f>
        <v>0</v>
      </c>
      <c r="R12" s="34">
        <f>SUM(R4:R11)</f>
        <v>561913.05000000005</v>
      </c>
      <c r="S12" s="34">
        <f>SUM(S4:S11)</f>
        <v>299943.60999999993</v>
      </c>
    </row>
    <row r="13" spans="1:20" ht="15" x14ac:dyDescent="0.25">
      <c r="A13" s="90" t="s">
        <v>17</v>
      </c>
      <c r="B13" s="90" t="s">
        <v>193</v>
      </c>
      <c r="C13" s="90" t="s">
        <v>22</v>
      </c>
      <c r="D13" s="91">
        <v>37.15</v>
      </c>
      <c r="E13" s="91"/>
      <c r="G13" s="60"/>
      <c r="H13" s="18" t="s">
        <v>2</v>
      </c>
      <c r="I13" s="18" t="s">
        <v>0</v>
      </c>
      <c r="J13" s="18" t="s">
        <v>2</v>
      </c>
      <c r="K13" s="19"/>
      <c r="L13" s="61"/>
      <c r="P13" t="s">
        <v>69</v>
      </c>
      <c r="Q13" t="s">
        <v>69</v>
      </c>
      <c r="R13" t="s">
        <v>65</v>
      </c>
    </row>
    <row r="14" spans="1:20" ht="15" x14ac:dyDescent="0.25">
      <c r="A14" s="90" t="s">
        <v>17</v>
      </c>
      <c r="B14" s="90" t="s">
        <v>193</v>
      </c>
      <c r="C14" s="90" t="s">
        <v>19</v>
      </c>
      <c r="D14" s="91">
        <v>2048.42</v>
      </c>
      <c r="E14" s="91"/>
      <c r="G14" s="60">
        <f>DSUM(Data14,4,H13:I14)</f>
        <v>870921.19000000018</v>
      </c>
      <c r="H14" s="29" t="str">
        <f>"01*"</f>
        <v>01*</v>
      </c>
      <c r="I14" s="30" t="s">
        <v>21</v>
      </c>
      <c r="J14" s="29" t="str">
        <f>"02*"</f>
        <v>02*</v>
      </c>
      <c r="K14" s="56">
        <f>DSUM(Data14,4,I13:J14)</f>
        <v>297798.34000000003</v>
      </c>
      <c r="L14" s="61">
        <f>K14/G14</f>
        <v>0.34193488850581299</v>
      </c>
    </row>
    <row r="15" spans="1:20" ht="15" x14ac:dyDescent="0.25">
      <c r="A15" s="90" t="s">
        <v>17</v>
      </c>
      <c r="B15" s="90" t="s">
        <v>193</v>
      </c>
      <c r="C15" s="90" t="s">
        <v>91</v>
      </c>
      <c r="D15" s="91">
        <v>2102.89</v>
      </c>
      <c r="E15" s="91"/>
      <c r="G15" s="60"/>
      <c r="H15" s="18" t="s">
        <v>2</v>
      </c>
      <c r="I15" s="18" t="s">
        <v>0</v>
      </c>
      <c r="J15" s="18" t="s">
        <v>2</v>
      </c>
      <c r="K15" s="19"/>
      <c r="L15" s="61"/>
      <c r="N15" t="s">
        <v>70</v>
      </c>
    </row>
    <row r="16" spans="1:20" ht="15" x14ac:dyDescent="0.25">
      <c r="A16" s="90" t="s">
        <v>17</v>
      </c>
      <c r="B16" s="90" t="s">
        <v>193</v>
      </c>
      <c r="C16" s="90" t="s">
        <v>8</v>
      </c>
      <c r="D16" s="91">
        <v>10753.94</v>
      </c>
      <c r="E16" s="91"/>
      <c r="G16" s="60">
        <f>DSUM(Data14,4,H15:I16)</f>
        <v>364610.38</v>
      </c>
      <c r="H16" s="29" t="str">
        <f>"01*"</f>
        <v>01*</v>
      </c>
      <c r="I16" s="30" t="s">
        <v>26</v>
      </c>
      <c r="J16" s="29" t="str">
        <f>"02*"</f>
        <v>02*</v>
      </c>
      <c r="K16" s="56">
        <f>DSUM(Data14,4,I15:J16)</f>
        <v>137015.41</v>
      </c>
      <c r="L16" s="61">
        <f>K16/G16</f>
        <v>0.37578581827538754</v>
      </c>
      <c r="N16" s="70">
        <f>(G3-G6-G8-G45-G47)+(K3-K6-K8-K45-K47)</f>
        <v>5006782.92</v>
      </c>
    </row>
    <row r="17" spans="1:20" ht="15" x14ac:dyDescent="0.25">
      <c r="A17" s="90" t="s">
        <v>17</v>
      </c>
      <c r="B17" s="90" t="s">
        <v>193</v>
      </c>
      <c r="C17" s="90" t="s">
        <v>159</v>
      </c>
      <c r="D17" s="91">
        <v>4296.8999999999996</v>
      </c>
      <c r="E17" s="91"/>
      <c r="G17" s="60"/>
      <c r="H17" s="18" t="s">
        <v>2</v>
      </c>
      <c r="I17" s="18" t="s">
        <v>0</v>
      </c>
      <c r="J17" s="18" t="s">
        <v>2</v>
      </c>
      <c r="K17" s="19"/>
      <c r="L17" s="61"/>
      <c r="N17" s="5" t="s">
        <v>71</v>
      </c>
    </row>
    <row r="18" spans="1:20" ht="15" x14ac:dyDescent="0.25">
      <c r="A18" s="90" t="s">
        <v>17</v>
      </c>
      <c r="B18" s="90" t="s">
        <v>193</v>
      </c>
      <c r="C18" s="90" t="s">
        <v>168</v>
      </c>
      <c r="D18" s="91">
        <v>2691.02</v>
      </c>
      <c r="E18" s="91"/>
      <c r="G18" s="60">
        <f>DSUM(Data14,4,H17:I18)</f>
        <v>1921.78</v>
      </c>
      <c r="H18" s="29" t="str">
        <f>"01*"</f>
        <v>01*</v>
      </c>
      <c r="I18" s="30" t="s">
        <v>55</v>
      </c>
      <c r="J18" s="29" t="str">
        <f>"02*"</f>
        <v>02*</v>
      </c>
      <c r="K18" s="56">
        <f>DSUM(Data14,4,I17:J18)</f>
        <v>696.54</v>
      </c>
      <c r="L18" s="61"/>
      <c r="N18" s="31">
        <f>S4/$O$12*$N$16</f>
        <v>0</v>
      </c>
      <c r="O18" t="s">
        <v>57</v>
      </c>
      <c r="P18" t="s">
        <v>73</v>
      </c>
      <c r="Q18" s="31">
        <f>N16*0.18</f>
        <v>901220.92559999996</v>
      </c>
      <c r="R18" t="s">
        <v>77</v>
      </c>
    </row>
    <row r="19" spans="1:20" ht="15" x14ac:dyDescent="0.25">
      <c r="A19" s="90" t="s">
        <v>17</v>
      </c>
      <c r="B19" s="90" t="s">
        <v>193</v>
      </c>
      <c r="C19" s="90" t="s">
        <v>20</v>
      </c>
      <c r="D19" s="91">
        <v>9887.5499999999993</v>
      </c>
      <c r="E19" s="91"/>
      <c r="G19" s="60"/>
      <c r="H19" s="18" t="s">
        <v>2</v>
      </c>
      <c r="I19" s="18" t="s">
        <v>0</v>
      </c>
      <c r="J19" s="18" t="s">
        <v>2</v>
      </c>
      <c r="K19" s="19"/>
      <c r="L19" s="61"/>
      <c r="N19" s="31">
        <f>S5/$O$12*$N$16</f>
        <v>243588.90955515925</v>
      </c>
      <c r="O19" t="s">
        <v>58</v>
      </c>
      <c r="Q19" s="48">
        <f>P12+Q12</f>
        <v>932690.98</v>
      </c>
      <c r="R19" t="s">
        <v>78</v>
      </c>
      <c r="T19" s="51" t="s">
        <v>80</v>
      </c>
    </row>
    <row r="20" spans="1:20" ht="15" x14ac:dyDescent="0.25">
      <c r="A20" s="90" t="s">
        <v>17</v>
      </c>
      <c r="B20" s="90" t="s">
        <v>193</v>
      </c>
      <c r="C20" s="90" t="s">
        <v>23</v>
      </c>
      <c r="D20" s="91">
        <v>4997.84</v>
      </c>
      <c r="E20" s="91"/>
      <c r="G20" s="60">
        <f>DSUM(Data14,4,H19:I20)</f>
        <v>221591.36999999994</v>
      </c>
      <c r="H20" s="29" t="str">
        <f>"01*"</f>
        <v>01*</v>
      </c>
      <c r="I20" s="30" t="s">
        <v>28</v>
      </c>
      <c r="J20" s="29" t="str">
        <f>"02*"</f>
        <v>02*</v>
      </c>
      <c r="K20" s="56">
        <f>DSUM(Data14,4,I19:J20)</f>
        <v>82641.69</v>
      </c>
      <c r="L20" s="61">
        <f>K20/G20</f>
        <v>0.37294633811777067</v>
      </c>
      <c r="N20" s="31">
        <f>S9/$O$12*$N$16</f>
        <v>26518.923540307907</v>
      </c>
      <c r="O20" t="s">
        <v>61</v>
      </c>
      <c r="P20" t="s">
        <v>176</v>
      </c>
      <c r="Q20" s="50">
        <f>SUM(Q18:Q19)</f>
        <v>1833911.9055999999</v>
      </c>
      <c r="R20" t="s">
        <v>217</v>
      </c>
    </row>
    <row r="21" spans="1:20" ht="15" x14ac:dyDescent="0.25">
      <c r="A21" s="90" t="s">
        <v>17</v>
      </c>
      <c r="B21" s="90" t="s">
        <v>193</v>
      </c>
      <c r="C21" s="90" t="s">
        <v>14</v>
      </c>
      <c r="D21" s="91">
        <v>1.56</v>
      </c>
      <c r="E21" s="91"/>
      <c r="G21" s="60"/>
      <c r="H21" s="18" t="s">
        <v>2</v>
      </c>
      <c r="I21" s="18" t="s">
        <v>0</v>
      </c>
      <c r="J21" s="18" t="s">
        <v>2</v>
      </c>
      <c r="K21" s="19"/>
      <c r="L21" s="61"/>
      <c r="N21" s="48">
        <f>S10/$O$12*$N$16</f>
        <v>0</v>
      </c>
      <c r="O21" t="s">
        <v>62</v>
      </c>
    </row>
    <row r="22" spans="1:20" ht="15" x14ac:dyDescent="0.25">
      <c r="A22" s="90" t="s">
        <v>17</v>
      </c>
      <c r="B22" s="90" t="s">
        <v>193</v>
      </c>
      <c r="C22" s="90" t="s">
        <v>9</v>
      </c>
      <c r="D22" s="91">
        <v>49909.24</v>
      </c>
      <c r="E22" s="91"/>
      <c r="G22" s="60">
        <f>DSUM(Data14,4,H21:I22)</f>
        <v>61185.739999999991</v>
      </c>
      <c r="H22" s="29" t="str">
        <f>"01*"</f>
        <v>01*</v>
      </c>
      <c r="I22" s="30" t="s">
        <v>33</v>
      </c>
      <c r="J22" s="29" t="str">
        <f>"02*"</f>
        <v>02*</v>
      </c>
      <c r="K22" s="56">
        <f>DSUM(Data14,4,I21:J22)</f>
        <v>21505.21</v>
      </c>
      <c r="L22" s="61">
        <f>K22/G22</f>
        <v>0.35147421605099494</v>
      </c>
      <c r="N22" s="31">
        <f>SUM(N18:N21)</f>
        <v>270107.83309546718</v>
      </c>
      <c r="O22" t="s">
        <v>74</v>
      </c>
      <c r="P22" t="s">
        <v>175</v>
      </c>
      <c r="Q22" s="50">
        <f>SUM(N16*0.82+G45+G47+K45+K47)</f>
        <v>4526686.1343999999</v>
      </c>
      <c r="R22" s="49" t="s">
        <v>139</v>
      </c>
    </row>
    <row r="23" spans="1:20" ht="15" x14ac:dyDescent="0.25">
      <c r="A23" s="90" t="s">
        <v>17</v>
      </c>
      <c r="B23" s="90" t="s">
        <v>193</v>
      </c>
      <c r="C23" s="90" t="s">
        <v>6</v>
      </c>
      <c r="D23" s="91">
        <v>127942.22</v>
      </c>
      <c r="E23" s="91"/>
      <c r="G23" s="60"/>
      <c r="H23" s="18" t="s">
        <v>2</v>
      </c>
      <c r="I23" s="18" t="s">
        <v>0</v>
      </c>
      <c r="J23" s="18" t="s">
        <v>2</v>
      </c>
      <c r="K23" s="19"/>
      <c r="L23" s="61"/>
      <c r="N23" s="48">
        <f>P5+Q5</f>
        <v>932690.98</v>
      </c>
      <c r="O23" t="s">
        <v>75</v>
      </c>
      <c r="Q23">
        <v>345890</v>
      </c>
      <c r="R23" s="92" t="s">
        <v>223</v>
      </c>
    </row>
    <row r="24" spans="1:20" ht="15" x14ac:dyDescent="0.25">
      <c r="A24" s="90" t="s">
        <v>17</v>
      </c>
      <c r="B24" s="90" t="s">
        <v>193</v>
      </c>
      <c r="C24" s="90" t="s">
        <v>10</v>
      </c>
      <c r="D24" s="91">
        <v>1960.87</v>
      </c>
      <c r="E24" s="91"/>
      <c r="G24" s="60">
        <f>DSUM(Data14,4,H23:I24)</f>
        <v>-28916.170000000002</v>
      </c>
      <c r="H24" s="29" t="str">
        <f>"01*"</f>
        <v>01*</v>
      </c>
      <c r="I24" s="30" t="s">
        <v>34</v>
      </c>
      <c r="J24" s="29" t="str">
        <f>"02*"</f>
        <v>02*</v>
      </c>
      <c r="K24" s="56">
        <f>DSUM(Data14,4,I23:J24)</f>
        <v>-15542.590000000002</v>
      </c>
      <c r="L24" s="61">
        <f>K24/G24</f>
        <v>0.53750513985773363</v>
      </c>
      <c r="N24" s="31">
        <f>N22+N23</f>
        <v>1202798.8130954672</v>
      </c>
      <c r="O24" t="s">
        <v>76</v>
      </c>
      <c r="Q24">
        <v>298860.34999999998</v>
      </c>
      <c r="R24" s="92" t="s">
        <v>222</v>
      </c>
    </row>
    <row r="25" spans="1:20" ht="15" x14ac:dyDescent="0.25">
      <c r="A25" s="90" t="s">
        <v>17</v>
      </c>
      <c r="B25" s="90" t="s">
        <v>193</v>
      </c>
      <c r="C25" s="90" t="s">
        <v>15</v>
      </c>
      <c r="D25" s="91">
        <v>58941.33</v>
      </c>
      <c r="E25" s="91"/>
      <c r="G25" s="60"/>
      <c r="H25" s="18" t="s">
        <v>2</v>
      </c>
      <c r="I25" s="18" t="s">
        <v>0</v>
      </c>
      <c r="J25" s="18" t="s">
        <v>2</v>
      </c>
      <c r="K25" s="19"/>
      <c r="L25" s="61"/>
      <c r="Q25" s="93">
        <f>SUM(Q22:Q24)</f>
        <v>5171436.4843999995</v>
      </c>
      <c r="R25" s="92" t="s">
        <v>224</v>
      </c>
    </row>
    <row r="26" spans="1:20" ht="15" x14ac:dyDescent="0.25">
      <c r="A26" s="90" t="s">
        <v>17</v>
      </c>
      <c r="B26" s="90" t="s">
        <v>193</v>
      </c>
      <c r="C26" s="90" t="s">
        <v>16</v>
      </c>
      <c r="D26" s="91">
        <v>561.46</v>
      </c>
      <c r="E26" s="91"/>
      <c r="G26" s="60">
        <f>DSUM(Data14,4,H25:I26)</f>
        <v>16.34</v>
      </c>
      <c r="H26" s="29" t="str">
        <f>"01*"</f>
        <v>01*</v>
      </c>
      <c r="I26" s="30" t="s">
        <v>35</v>
      </c>
      <c r="J26" s="29" t="str">
        <f>"02*"</f>
        <v>02*</v>
      </c>
      <c r="K26" s="56">
        <f>DSUM(Data14,4,I25:J26)</f>
        <v>5.23</v>
      </c>
      <c r="L26" s="61">
        <f>K26/G26</f>
        <v>0.32007343941248473</v>
      </c>
      <c r="O26" t="s">
        <v>63</v>
      </c>
    </row>
    <row r="27" spans="1:20" ht="15" x14ac:dyDescent="0.25">
      <c r="A27" s="90" t="s">
        <v>17</v>
      </c>
      <c r="B27" s="90" t="s">
        <v>193</v>
      </c>
      <c r="C27" s="90" t="s">
        <v>92</v>
      </c>
      <c r="D27" s="91">
        <v>82568.75</v>
      </c>
      <c r="E27" s="91"/>
      <c r="G27" s="60"/>
      <c r="H27" s="18" t="s">
        <v>2</v>
      </c>
      <c r="I27" s="18" t="s">
        <v>0</v>
      </c>
      <c r="J27" s="18" t="s">
        <v>2</v>
      </c>
      <c r="K27" s="19"/>
      <c r="L27" s="61"/>
      <c r="N27" s="31">
        <f t="shared" ref="N27:N34" si="1">O4-P4-Q4</f>
        <v>0</v>
      </c>
      <c r="O27" t="s">
        <v>57</v>
      </c>
      <c r="Q27" s="31">
        <f>Q25+Q20</f>
        <v>7005348.3899999997</v>
      </c>
    </row>
    <row r="28" spans="1:20" ht="15" x14ac:dyDescent="0.25">
      <c r="A28" s="90" t="s">
        <v>17</v>
      </c>
      <c r="B28" s="90" t="s">
        <v>193</v>
      </c>
      <c r="C28" s="90" t="s">
        <v>96</v>
      </c>
      <c r="D28" s="91">
        <v>536.99</v>
      </c>
      <c r="E28" s="91"/>
      <c r="G28" s="60">
        <f>DSUM(Data14,4,H27:I28)</f>
        <v>185711.8</v>
      </c>
      <c r="H28" s="29" t="str">
        <f>"01*"</f>
        <v>01*</v>
      </c>
      <c r="I28" s="30" t="s">
        <v>36</v>
      </c>
      <c r="J28" s="29" t="str">
        <f>"02*"</f>
        <v>02*</v>
      </c>
      <c r="K28" s="56">
        <f>DSUM(Data14,4,I27:J28)</f>
        <v>65445.840000000004</v>
      </c>
      <c r="L28" s="61">
        <f>K28/G28</f>
        <v>0.35240539373373153</v>
      </c>
      <c r="N28" s="31">
        <f t="shared" si="1"/>
        <v>649220.99</v>
      </c>
      <c r="O28" t="s">
        <v>58</v>
      </c>
    </row>
    <row r="29" spans="1:20" ht="15" x14ac:dyDescent="0.25">
      <c r="A29" s="90" t="s">
        <v>17</v>
      </c>
      <c r="B29" s="90" t="s">
        <v>193</v>
      </c>
      <c r="C29" s="90" t="s">
        <v>98</v>
      </c>
      <c r="D29" s="91">
        <v>5323.45</v>
      </c>
      <c r="E29" s="91"/>
      <c r="G29" s="60"/>
      <c r="H29" s="18" t="s">
        <v>2</v>
      </c>
      <c r="I29" s="18" t="s">
        <v>0</v>
      </c>
      <c r="J29" s="18" t="s">
        <v>2</v>
      </c>
      <c r="K29" s="19"/>
      <c r="L29" s="61"/>
      <c r="N29" s="31">
        <f t="shared" si="1"/>
        <v>0</v>
      </c>
      <c r="O29" t="s">
        <v>143</v>
      </c>
    </row>
    <row r="30" spans="1:20" ht="15" x14ac:dyDescent="0.25">
      <c r="A30" s="90" t="s">
        <v>17</v>
      </c>
      <c r="B30" s="90" t="s">
        <v>193</v>
      </c>
      <c r="C30" s="90" t="s">
        <v>109</v>
      </c>
      <c r="D30" s="91">
        <v>500</v>
      </c>
      <c r="E30" s="91"/>
      <c r="G30" s="60">
        <f>DSUM(Data14,4,H29:I30)</f>
        <v>3875.59</v>
      </c>
      <c r="H30" s="29" t="str">
        <f>"01*"</f>
        <v>01*</v>
      </c>
      <c r="I30" s="30" t="s">
        <v>37</v>
      </c>
      <c r="J30" s="29" t="str">
        <f>"02*"</f>
        <v>02*</v>
      </c>
      <c r="K30" s="56">
        <f>DSUM(Data14,4,I29:J30)</f>
        <v>1259.5999999999999</v>
      </c>
      <c r="L30" s="61">
        <f>K30/G30</f>
        <v>0.32500857933888772</v>
      </c>
      <c r="N30" s="31">
        <f t="shared" si="1"/>
        <v>182431.08</v>
      </c>
      <c r="O30" t="s">
        <v>59</v>
      </c>
    </row>
    <row r="31" spans="1:20" ht="15" x14ac:dyDescent="0.25">
      <c r="A31" s="90" t="s">
        <v>17</v>
      </c>
      <c r="B31" s="90" t="s">
        <v>193</v>
      </c>
      <c r="C31" s="90" t="s">
        <v>104</v>
      </c>
      <c r="D31" s="91">
        <v>27.55</v>
      </c>
      <c r="E31" s="91"/>
      <c r="G31" s="60"/>
      <c r="H31" s="18" t="s">
        <v>2</v>
      </c>
      <c r="I31" s="18" t="s">
        <v>0</v>
      </c>
      <c r="J31" s="18" t="s">
        <v>2</v>
      </c>
      <c r="K31" s="19"/>
      <c r="L31" s="61"/>
      <c r="N31" s="31">
        <f t="shared" si="1"/>
        <v>18499.59</v>
      </c>
      <c r="O31" t="s">
        <v>60</v>
      </c>
    </row>
    <row r="32" spans="1:20" ht="15" x14ac:dyDescent="0.25">
      <c r="A32" s="90" t="s">
        <v>17</v>
      </c>
      <c r="B32" s="90" t="s">
        <v>193</v>
      </c>
      <c r="C32" s="90" t="s">
        <v>100</v>
      </c>
      <c r="D32" s="91">
        <v>1611.41</v>
      </c>
      <c r="E32" s="91"/>
      <c r="G32" s="60">
        <f>DSUM(Data14,4,H31:I32)</f>
        <v>587094.64</v>
      </c>
      <c r="H32" s="29" t="str">
        <f>"01*"</f>
        <v>01*</v>
      </c>
      <c r="I32" s="30" t="s">
        <v>38</v>
      </c>
      <c r="J32" s="29" t="str">
        <f>"02*"</f>
        <v>02*</v>
      </c>
      <c r="K32" s="56">
        <f>DSUM(Data14,4,I31:J32)</f>
        <v>201400.05</v>
      </c>
      <c r="L32" s="61">
        <f>K32/G32</f>
        <v>0.34304528823495983</v>
      </c>
      <c r="N32" s="31">
        <f t="shared" si="1"/>
        <v>9505</v>
      </c>
      <c r="O32" t="s">
        <v>61</v>
      </c>
    </row>
    <row r="33" spans="1:15" ht="15" x14ac:dyDescent="0.25">
      <c r="A33" s="90" t="s">
        <v>17</v>
      </c>
      <c r="B33" s="90" t="s">
        <v>193</v>
      </c>
      <c r="C33" s="90" t="s">
        <v>89</v>
      </c>
      <c r="D33" s="91">
        <v>2137.9899999999998</v>
      </c>
      <c r="E33" s="91"/>
      <c r="G33" s="24"/>
      <c r="H33" s="18" t="s">
        <v>2</v>
      </c>
      <c r="I33" s="18" t="s">
        <v>0</v>
      </c>
      <c r="J33" s="18" t="s">
        <v>2</v>
      </c>
      <c r="L33" s="61"/>
      <c r="N33" s="31">
        <f t="shared" si="1"/>
        <v>0</v>
      </c>
      <c r="O33" t="s">
        <v>62</v>
      </c>
    </row>
    <row r="34" spans="1:15" ht="15" x14ac:dyDescent="0.25">
      <c r="A34" s="90" t="s">
        <v>21</v>
      </c>
      <c r="B34" s="90" t="s">
        <v>193</v>
      </c>
      <c r="C34" s="90" t="s">
        <v>13</v>
      </c>
      <c r="D34" s="91">
        <v>817288.14</v>
      </c>
      <c r="E34" s="91"/>
      <c r="G34" s="60">
        <f>DSUM(Data14,4,H33:I34)</f>
        <v>300536.61</v>
      </c>
      <c r="H34" s="29" t="str">
        <f>"01*"</f>
        <v>01*</v>
      </c>
      <c r="I34" s="30" t="s">
        <v>39</v>
      </c>
      <c r="J34" s="29" t="str">
        <f>"02*"</f>
        <v>02*</v>
      </c>
      <c r="K34" s="56">
        <f>DSUM(Data14,4,I33:J34)</f>
        <v>106837.57</v>
      </c>
      <c r="L34" s="61">
        <f>K34/G34</f>
        <v>0.35548936949811211</v>
      </c>
      <c r="N34" s="31">
        <f t="shared" si="1"/>
        <v>2200</v>
      </c>
      <c r="O34" t="s">
        <v>157</v>
      </c>
    </row>
    <row r="35" spans="1:15" ht="15" x14ac:dyDescent="0.25">
      <c r="A35" s="90" t="s">
        <v>21</v>
      </c>
      <c r="B35" s="90" t="s">
        <v>193</v>
      </c>
      <c r="C35" s="90" t="s">
        <v>18</v>
      </c>
      <c r="D35" s="91">
        <v>15662.53</v>
      </c>
      <c r="E35" s="91"/>
      <c r="G35" s="24"/>
      <c r="H35" s="18" t="s">
        <v>2</v>
      </c>
      <c r="I35" s="18" t="s">
        <v>0</v>
      </c>
      <c r="J35" s="18" t="s">
        <v>2</v>
      </c>
      <c r="L35" s="61"/>
      <c r="N35" s="34">
        <f>SUM(N24:N34)</f>
        <v>2064655.4730954673</v>
      </c>
      <c r="O35" t="s">
        <v>138</v>
      </c>
    </row>
    <row r="36" spans="1:15" ht="15" x14ac:dyDescent="0.25">
      <c r="A36" s="90" t="s">
        <v>21</v>
      </c>
      <c r="B36" s="90" t="s">
        <v>193</v>
      </c>
      <c r="C36" s="90" t="s">
        <v>22</v>
      </c>
      <c r="D36" s="91">
        <v>4.74</v>
      </c>
      <c r="E36" s="91"/>
      <c r="G36" s="60">
        <f>DSUM(Data14,4,H35:I36)</f>
        <v>180.48999999999998</v>
      </c>
      <c r="H36" s="29" t="str">
        <f>"01*"</f>
        <v>01*</v>
      </c>
      <c r="I36" s="30" t="s">
        <v>40</v>
      </c>
      <c r="J36" s="29" t="str">
        <f>"02*"</f>
        <v>02*</v>
      </c>
      <c r="K36" s="56">
        <f>DSUM(Data14,4,I35:J36)</f>
        <v>64.67</v>
      </c>
      <c r="L36" s="61">
        <f>K36/G36</f>
        <v>0.35830239902487676</v>
      </c>
    </row>
    <row r="37" spans="1:15" ht="15" x14ac:dyDescent="0.25">
      <c r="A37" s="90" t="s">
        <v>21</v>
      </c>
      <c r="B37" s="90" t="s">
        <v>193</v>
      </c>
      <c r="C37" s="90" t="s">
        <v>19</v>
      </c>
      <c r="D37" s="91">
        <v>790</v>
      </c>
      <c r="E37" s="91"/>
      <c r="G37" s="24"/>
      <c r="H37" s="18" t="s">
        <v>2</v>
      </c>
      <c r="I37" s="18" t="s">
        <v>0</v>
      </c>
      <c r="J37" s="18" t="s">
        <v>2</v>
      </c>
      <c r="L37" s="61"/>
    </row>
    <row r="38" spans="1:15" ht="15" x14ac:dyDescent="0.25">
      <c r="A38" s="90" t="s">
        <v>21</v>
      </c>
      <c r="B38" s="90" t="s">
        <v>193</v>
      </c>
      <c r="C38" s="90" t="s">
        <v>91</v>
      </c>
      <c r="D38" s="91">
        <v>3655.56</v>
      </c>
      <c r="E38" s="91"/>
      <c r="G38" s="60">
        <f>DSUM(Data14,4,H37:I38)</f>
        <v>218548.17</v>
      </c>
      <c r="H38" s="29" t="str">
        <f>"01*"</f>
        <v>01*</v>
      </c>
      <c r="I38" s="30" t="s">
        <v>41</v>
      </c>
      <c r="J38" s="29" t="str">
        <f>"02*"</f>
        <v>02*</v>
      </c>
      <c r="K38" s="56">
        <f>DSUM(Data14,4,I37:J38)</f>
        <v>76145.23</v>
      </c>
      <c r="L38" s="61">
        <f>K38/G38</f>
        <v>0.34841394462374126</v>
      </c>
    </row>
    <row r="39" spans="1:15" ht="15" x14ac:dyDescent="0.25">
      <c r="A39" s="90" t="s">
        <v>21</v>
      </c>
      <c r="B39" s="90" t="s">
        <v>193</v>
      </c>
      <c r="C39" s="90" t="s">
        <v>8</v>
      </c>
      <c r="D39" s="91">
        <v>15240.5</v>
      </c>
      <c r="E39" s="91"/>
      <c r="G39" s="24"/>
      <c r="H39" s="18" t="s">
        <v>2</v>
      </c>
      <c r="I39" s="18" t="s">
        <v>0</v>
      </c>
      <c r="J39" s="18" t="s">
        <v>2</v>
      </c>
      <c r="L39" s="61"/>
    </row>
    <row r="40" spans="1:15" ht="15" x14ac:dyDescent="0.25">
      <c r="A40" s="90" t="s">
        <v>21</v>
      </c>
      <c r="B40" s="90" t="s">
        <v>193</v>
      </c>
      <c r="C40" s="90" t="s">
        <v>159</v>
      </c>
      <c r="D40" s="91">
        <v>2404.73</v>
      </c>
      <c r="E40" s="91"/>
      <c r="G40" s="60">
        <f>DSUM(Data14,4,H39:I40)</f>
        <v>0</v>
      </c>
      <c r="H40" s="29" t="str">
        <f>"01*"</f>
        <v>01*</v>
      </c>
      <c r="I40" s="30" t="s">
        <v>42</v>
      </c>
      <c r="J40" s="29" t="str">
        <f>"02*"</f>
        <v>02*</v>
      </c>
      <c r="K40" s="56">
        <f>DSUM(Data14,4,I39:J40)</f>
        <v>0</v>
      </c>
      <c r="L40" s="61" t="e">
        <f>K40/G40</f>
        <v>#DIV/0!</v>
      </c>
    </row>
    <row r="41" spans="1:15" ht="15" x14ac:dyDescent="0.25">
      <c r="A41" s="90" t="s">
        <v>21</v>
      </c>
      <c r="B41" s="90" t="s">
        <v>193</v>
      </c>
      <c r="C41" s="90" t="s">
        <v>168</v>
      </c>
      <c r="D41" s="91">
        <v>4802.13</v>
      </c>
      <c r="E41" s="91"/>
      <c r="G41" s="24"/>
      <c r="H41" s="18" t="s">
        <v>2</v>
      </c>
      <c r="I41" s="18" t="s">
        <v>0</v>
      </c>
      <c r="J41" s="18" t="s">
        <v>2</v>
      </c>
      <c r="L41" s="61"/>
    </row>
    <row r="42" spans="1:15" ht="15" x14ac:dyDescent="0.25">
      <c r="A42" s="90" t="s">
        <v>21</v>
      </c>
      <c r="B42" s="90" t="s">
        <v>193</v>
      </c>
      <c r="C42" s="90" t="s">
        <v>20</v>
      </c>
      <c r="D42" s="91">
        <v>7659.93</v>
      </c>
      <c r="E42" s="91"/>
      <c r="G42" s="62">
        <f>DSUM(Data14,4,H41:I42)</f>
        <v>7494.73</v>
      </c>
      <c r="H42" s="40" t="str">
        <f>"01*"</f>
        <v>01*</v>
      </c>
      <c r="I42" s="41" t="s">
        <v>43</v>
      </c>
      <c r="J42" s="40" t="str">
        <f>"02*"</f>
        <v>02*</v>
      </c>
      <c r="K42" s="63">
        <f>DSUM(Data14,4,I41:J42)</f>
        <v>2312.23</v>
      </c>
      <c r="L42" s="64">
        <f>K42/G42</f>
        <v>0.30851411591878564</v>
      </c>
    </row>
    <row r="43" spans="1:15" ht="15" x14ac:dyDescent="0.25">
      <c r="A43" s="90" t="s">
        <v>21</v>
      </c>
      <c r="B43" s="90" t="s">
        <v>193</v>
      </c>
      <c r="C43" s="90" t="s">
        <v>23</v>
      </c>
      <c r="D43" s="91">
        <v>404</v>
      </c>
      <c r="E43" s="91"/>
      <c r="G43" s="17"/>
      <c r="H43" s="18"/>
      <c r="I43" s="18"/>
      <c r="J43" s="18"/>
      <c r="L43" s="55"/>
    </row>
    <row r="44" spans="1:15" ht="15" x14ac:dyDescent="0.25">
      <c r="A44" s="90" t="s">
        <v>21</v>
      </c>
      <c r="B44" s="90" t="s">
        <v>193</v>
      </c>
      <c r="C44" s="90" t="s">
        <v>14</v>
      </c>
      <c r="D44" s="91">
        <v>3008.93</v>
      </c>
      <c r="E44" s="91"/>
      <c r="G44" s="17"/>
      <c r="H44" s="18" t="s">
        <v>2</v>
      </c>
      <c r="I44" s="18" t="s">
        <v>0</v>
      </c>
      <c r="J44" s="18" t="s">
        <v>2</v>
      </c>
      <c r="L44" s="55"/>
    </row>
    <row r="45" spans="1:15" ht="15" x14ac:dyDescent="0.25">
      <c r="A45" s="90" t="s">
        <v>21</v>
      </c>
      <c r="B45" s="90" t="s">
        <v>193</v>
      </c>
      <c r="C45" s="90" t="s">
        <v>9</v>
      </c>
      <c r="D45" s="91">
        <v>61063.1</v>
      </c>
      <c r="E45" s="91"/>
      <c r="G45" s="65">
        <f>DSUM(Data14,4,H44:I45)</f>
        <v>0</v>
      </c>
      <c r="H45" s="29" t="str">
        <f>"01*"</f>
        <v>01*</v>
      </c>
      <c r="I45" s="30" t="s">
        <v>44</v>
      </c>
      <c r="J45" s="29" t="str">
        <f>"02*"</f>
        <v>02*</v>
      </c>
      <c r="K45" s="65">
        <f>DSUM(Data14,4,I44:J45)</f>
        <v>0</v>
      </c>
      <c r="L45" s="55" t="e">
        <f>K45/G45</f>
        <v>#DIV/0!</v>
      </c>
      <c r="M45" s="53" t="s">
        <v>79</v>
      </c>
    </row>
    <row r="46" spans="1:15" ht="15" x14ac:dyDescent="0.25">
      <c r="A46" s="90" t="s">
        <v>21</v>
      </c>
      <c r="B46" s="90" t="s">
        <v>193</v>
      </c>
      <c r="C46" s="90" t="s">
        <v>6</v>
      </c>
      <c r="D46" s="91">
        <v>151992.44</v>
      </c>
      <c r="E46" s="91"/>
      <c r="G46" s="17"/>
      <c r="H46" s="18" t="s">
        <v>2</v>
      </c>
      <c r="I46" s="18" t="s">
        <v>0</v>
      </c>
      <c r="J46" s="18" t="s">
        <v>2</v>
      </c>
      <c r="L46" s="55"/>
    </row>
    <row r="47" spans="1:15" ht="15" x14ac:dyDescent="0.25">
      <c r="A47" s="90" t="s">
        <v>21</v>
      </c>
      <c r="B47" s="90" t="s">
        <v>193</v>
      </c>
      <c r="C47" s="90" t="s">
        <v>10</v>
      </c>
      <c r="D47" s="91">
        <v>2376.13</v>
      </c>
      <c r="E47" s="91"/>
      <c r="G47" s="65">
        <f>DSUM(Data14,4,H46:I47)</f>
        <v>318780.13999999996</v>
      </c>
      <c r="H47" s="29" t="str">
        <f>"01*"</f>
        <v>01*</v>
      </c>
      <c r="I47" s="30" t="s">
        <v>47</v>
      </c>
      <c r="J47" s="29" t="str">
        <f>"02*"</f>
        <v>02*</v>
      </c>
      <c r="K47" s="65">
        <f>DSUM(Data14,4,I46:J47)</f>
        <v>102344</v>
      </c>
      <c r="L47" s="55">
        <f>K47/G47</f>
        <v>0.32104885831344454</v>
      </c>
      <c r="M47" s="53" t="s">
        <v>79</v>
      </c>
    </row>
    <row r="48" spans="1:15" ht="15" x14ac:dyDescent="0.25">
      <c r="A48" s="90" t="s">
        <v>21</v>
      </c>
      <c r="B48" s="90" t="s">
        <v>193</v>
      </c>
      <c r="C48" s="90" t="s">
        <v>15</v>
      </c>
      <c r="D48" s="91">
        <v>71780.03</v>
      </c>
      <c r="E48" s="91"/>
      <c r="G48" s="35"/>
      <c r="H48" s="36" t="s">
        <v>2</v>
      </c>
      <c r="I48" s="36" t="s">
        <v>0</v>
      </c>
      <c r="J48" s="36" t="s">
        <v>2</v>
      </c>
      <c r="K48" s="37"/>
      <c r="L48" s="59"/>
    </row>
    <row r="49" spans="1:12" ht="15" x14ac:dyDescent="0.25">
      <c r="A49" s="90" t="s">
        <v>21</v>
      </c>
      <c r="B49" s="90" t="s">
        <v>193</v>
      </c>
      <c r="C49" s="90" t="s">
        <v>16</v>
      </c>
      <c r="D49" s="91">
        <v>547.64</v>
      </c>
      <c r="E49" s="91"/>
      <c r="G49" s="60">
        <f>DSUM(Data14,4,H48:I49)</f>
        <v>225939.82999999996</v>
      </c>
      <c r="H49" s="29" t="str">
        <f>"01*"</f>
        <v>01*</v>
      </c>
      <c r="I49" s="30" t="s">
        <v>50</v>
      </c>
      <c r="J49" s="29" t="str">
        <f>"02*"</f>
        <v>02*</v>
      </c>
      <c r="K49" s="56">
        <f>DSUM(Data14,4,I48:J49)</f>
        <v>82962</v>
      </c>
      <c r="L49" s="61">
        <f>K49/G49</f>
        <v>0.36718625485378126</v>
      </c>
    </row>
    <row r="50" spans="1:12" ht="15" x14ac:dyDescent="0.25">
      <c r="A50" s="90" t="s">
        <v>21</v>
      </c>
      <c r="B50" s="90" t="s">
        <v>193</v>
      </c>
      <c r="C50" s="90" t="s">
        <v>24</v>
      </c>
      <c r="D50" s="91">
        <v>2262</v>
      </c>
      <c r="E50" s="91"/>
      <c r="G50" s="24"/>
      <c r="H50" s="18" t="s">
        <v>2</v>
      </c>
      <c r="I50" s="18" t="s">
        <v>0</v>
      </c>
      <c r="J50" s="18" t="s">
        <v>2</v>
      </c>
      <c r="L50" s="61"/>
    </row>
    <row r="51" spans="1:12" ht="15" x14ac:dyDescent="0.25">
      <c r="A51" s="90" t="s">
        <v>21</v>
      </c>
      <c r="B51" s="90" t="s">
        <v>193</v>
      </c>
      <c r="C51" s="90" t="s">
        <v>25</v>
      </c>
      <c r="D51" s="91">
        <v>7777</v>
      </c>
      <c r="E51" s="91"/>
      <c r="G51" s="62">
        <f>DSUM(Data14,4,H50:I51)</f>
        <v>0</v>
      </c>
      <c r="H51" s="40" t="str">
        <f>"01*"</f>
        <v>01*</v>
      </c>
      <c r="I51" s="41" t="s">
        <v>51</v>
      </c>
      <c r="J51" s="40" t="str">
        <f>"02*"</f>
        <v>02*</v>
      </c>
      <c r="K51" s="63">
        <f>DSUM(Data14,4,I50:J51)</f>
        <v>0</v>
      </c>
      <c r="L51" s="64" t="e">
        <f>K51/G51</f>
        <v>#DIV/0!</v>
      </c>
    </row>
    <row r="52" spans="1:12" ht="15" x14ac:dyDescent="0.25">
      <c r="A52" s="90" t="s">
        <v>21</v>
      </c>
      <c r="B52" s="90" t="s">
        <v>193</v>
      </c>
      <c r="C52" s="90" t="s">
        <v>92</v>
      </c>
      <c r="D52" s="91">
        <v>1881.24</v>
      </c>
      <c r="E52" s="91"/>
      <c r="L52" s="55"/>
    </row>
    <row r="53" spans="1:12" ht="15" x14ac:dyDescent="0.25">
      <c r="A53" s="90" t="s">
        <v>21</v>
      </c>
      <c r="B53" s="90" t="s">
        <v>193</v>
      </c>
      <c r="C53" s="90" t="s">
        <v>123</v>
      </c>
      <c r="D53" s="91">
        <v>247.5</v>
      </c>
      <c r="E53" s="91"/>
      <c r="G53" s="17"/>
      <c r="H53" s="18" t="s">
        <v>2</v>
      </c>
      <c r="I53" s="18" t="s">
        <v>0</v>
      </c>
      <c r="J53" s="18" t="s">
        <v>2</v>
      </c>
      <c r="L53" s="55"/>
    </row>
    <row r="54" spans="1:12" ht="15" x14ac:dyDescent="0.25">
      <c r="A54" s="90" t="s">
        <v>21</v>
      </c>
      <c r="B54" s="90" t="s">
        <v>193</v>
      </c>
      <c r="C54" s="90" t="s">
        <v>98</v>
      </c>
      <c r="D54" s="91">
        <v>3167.59</v>
      </c>
      <c r="E54" s="91"/>
      <c r="G54" s="66">
        <f>DSUM(Data14,4,H53:I54)</f>
        <v>4025700.9200000032</v>
      </c>
      <c r="H54" s="29" t="str">
        <f>"01*"</f>
        <v>01*</v>
      </c>
      <c r="I54" s="30"/>
      <c r="J54" s="29" t="str">
        <f>"02*"</f>
        <v>02*</v>
      </c>
      <c r="K54" s="66">
        <f>DSUM(Data14,4,I53:J54)</f>
        <v>1402206.1400000001</v>
      </c>
      <c r="L54" s="55">
        <f>K54/G54</f>
        <v>0.34831354039087409</v>
      </c>
    </row>
    <row r="55" spans="1:12" ht="15" x14ac:dyDescent="0.25">
      <c r="A55" s="90" t="s">
        <v>21</v>
      </c>
      <c r="B55" s="90" t="s">
        <v>193</v>
      </c>
      <c r="C55" s="90" t="s">
        <v>101</v>
      </c>
      <c r="D55" s="91">
        <v>501.85</v>
      </c>
      <c r="E55" s="91"/>
    </row>
    <row r="56" spans="1:12" ht="15" x14ac:dyDescent="0.25">
      <c r="A56" s="90" t="s">
        <v>21</v>
      </c>
      <c r="B56" s="90" t="s">
        <v>193</v>
      </c>
      <c r="C56" s="90" t="s">
        <v>103</v>
      </c>
      <c r="D56" s="91">
        <v>10058.74</v>
      </c>
      <c r="E56" s="91"/>
    </row>
    <row r="57" spans="1:12" ht="15" x14ac:dyDescent="0.25">
      <c r="A57" s="90" t="s">
        <v>21</v>
      </c>
      <c r="B57" s="90" t="s">
        <v>193</v>
      </c>
      <c r="C57" s="90" t="s">
        <v>109</v>
      </c>
      <c r="D57" s="91">
        <v>40.5</v>
      </c>
      <c r="E57" s="91"/>
    </row>
    <row r="58" spans="1:12" ht="15" x14ac:dyDescent="0.25">
      <c r="A58" s="90" t="s">
        <v>21</v>
      </c>
      <c r="B58" s="90" t="s">
        <v>193</v>
      </c>
      <c r="C58" s="90" t="s">
        <v>94</v>
      </c>
      <c r="D58" s="91">
        <v>2335</v>
      </c>
      <c r="E58" s="91"/>
    </row>
    <row r="59" spans="1:12" ht="15" x14ac:dyDescent="0.25">
      <c r="A59" s="90" t="s">
        <v>21</v>
      </c>
      <c r="B59" s="90" t="s">
        <v>193</v>
      </c>
      <c r="C59" s="90" t="s">
        <v>100</v>
      </c>
      <c r="D59" s="91">
        <v>199.75</v>
      </c>
      <c r="E59" s="91"/>
    </row>
    <row r="60" spans="1:12" ht="15" x14ac:dyDescent="0.25">
      <c r="A60" s="90" t="s">
        <v>21</v>
      </c>
      <c r="B60" s="90" t="s">
        <v>193</v>
      </c>
      <c r="C60" s="90" t="s">
        <v>89</v>
      </c>
      <c r="D60" s="91">
        <v>615.09</v>
      </c>
      <c r="E60" s="91"/>
    </row>
    <row r="61" spans="1:12" ht="15" x14ac:dyDescent="0.25">
      <c r="A61" s="90" t="s">
        <v>26</v>
      </c>
      <c r="B61" s="90" t="s">
        <v>193</v>
      </c>
      <c r="C61" s="90" t="s">
        <v>13</v>
      </c>
      <c r="D61" s="91">
        <v>326939.44</v>
      </c>
      <c r="E61" s="91"/>
    </row>
    <row r="62" spans="1:12" ht="15" x14ac:dyDescent="0.25">
      <c r="A62" s="90" t="s">
        <v>26</v>
      </c>
      <c r="B62" s="90" t="s">
        <v>193</v>
      </c>
      <c r="C62" s="90" t="s">
        <v>18</v>
      </c>
      <c r="D62" s="91">
        <v>10740.79</v>
      </c>
      <c r="E62" s="91"/>
    </row>
    <row r="63" spans="1:12" ht="15" x14ac:dyDescent="0.25">
      <c r="A63" s="90" t="s">
        <v>26</v>
      </c>
      <c r="B63" s="90" t="s">
        <v>193</v>
      </c>
      <c r="C63" s="90" t="s">
        <v>22</v>
      </c>
      <c r="D63" s="91">
        <v>37.619999999999997</v>
      </c>
      <c r="E63" s="91"/>
    </row>
    <row r="64" spans="1:12" ht="15" x14ac:dyDescent="0.25">
      <c r="A64" s="90" t="s">
        <v>26</v>
      </c>
      <c r="B64" s="90" t="s">
        <v>193</v>
      </c>
      <c r="C64" s="90" t="s">
        <v>19</v>
      </c>
      <c r="D64" s="91">
        <v>1054.96</v>
      </c>
      <c r="E64" s="91"/>
    </row>
    <row r="65" spans="1:5" ht="15" x14ac:dyDescent="0.25">
      <c r="A65" s="90" t="s">
        <v>26</v>
      </c>
      <c r="B65" s="90" t="s">
        <v>193</v>
      </c>
      <c r="C65" s="90" t="s">
        <v>91</v>
      </c>
      <c r="D65" s="91">
        <v>2123.15</v>
      </c>
      <c r="E65" s="91"/>
    </row>
    <row r="66" spans="1:5" ht="15" x14ac:dyDescent="0.25">
      <c r="A66" s="90" t="s">
        <v>26</v>
      </c>
      <c r="B66" s="90" t="s">
        <v>193</v>
      </c>
      <c r="C66" s="90" t="s">
        <v>8</v>
      </c>
      <c r="D66" s="91">
        <v>6319.49</v>
      </c>
      <c r="E66" s="91"/>
    </row>
    <row r="67" spans="1:5" ht="15" x14ac:dyDescent="0.25">
      <c r="A67" s="90" t="s">
        <v>26</v>
      </c>
      <c r="B67" s="90" t="s">
        <v>193</v>
      </c>
      <c r="C67" s="90" t="s">
        <v>159</v>
      </c>
      <c r="D67" s="91">
        <v>2588.1</v>
      </c>
      <c r="E67" s="91"/>
    </row>
    <row r="68" spans="1:5" ht="15" x14ac:dyDescent="0.25">
      <c r="A68" s="90" t="s">
        <v>26</v>
      </c>
      <c r="B68" s="90" t="s">
        <v>193</v>
      </c>
      <c r="C68" s="90" t="s">
        <v>168</v>
      </c>
      <c r="D68" s="91">
        <v>2433.09</v>
      </c>
      <c r="E68" s="91"/>
    </row>
    <row r="69" spans="1:5" ht="15" x14ac:dyDescent="0.25">
      <c r="A69" s="90" t="s">
        <v>26</v>
      </c>
      <c r="B69" s="90" t="s">
        <v>193</v>
      </c>
      <c r="C69" s="90" t="s">
        <v>20</v>
      </c>
      <c r="D69" s="91">
        <v>7206.88</v>
      </c>
      <c r="E69" s="91"/>
    </row>
    <row r="70" spans="1:5" ht="15" x14ac:dyDescent="0.25">
      <c r="A70" s="90" t="s">
        <v>26</v>
      </c>
      <c r="B70" s="90" t="s">
        <v>193</v>
      </c>
      <c r="C70" s="90" t="s">
        <v>23</v>
      </c>
      <c r="D70" s="91">
        <v>5166.8599999999997</v>
      </c>
      <c r="E70" s="91"/>
    </row>
    <row r="71" spans="1:5" ht="15" x14ac:dyDescent="0.25">
      <c r="A71" s="90" t="s">
        <v>26</v>
      </c>
      <c r="B71" s="90" t="s">
        <v>193</v>
      </c>
      <c r="C71" s="90" t="s">
        <v>9</v>
      </c>
      <c r="D71" s="91">
        <v>24706.71</v>
      </c>
      <c r="E71" s="91"/>
    </row>
    <row r="72" spans="1:5" ht="15" x14ac:dyDescent="0.25">
      <c r="A72" s="90" t="s">
        <v>26</v>
      </c>
      <c r="B72" s="90" t="s">
        <v>193</v>
      </c>
      <c r="C72" s="90" t="s">
        <v>6</v>
      </c>
      <c r="D72" s="91">
        <v>65482.559999999998</v>
      </c>
      <c r="E72" s="91"/>
    </row>
    <row r="73" spans="1:5" ht="15" x14ac:dyDescent="0.25">
      <c r="A73" s="90" t="s">
        <v>26</v>
      </c>
      <c r="B73" s="90" t="s">
        <v>193</v>
      </c>
      <c r="C73" s="90" t="s">
        <v>10</v>
      </c>
      <c r="D73" s="91">
        <v>932.25</v>
      </c>
      <c r="E73" s="91"/>
    </row>
    <row r="74" spans="1:5" ht="15" x14ac:dyDescent="0.25">
      <c r="A74" s="90" t="s">
        <v>26</v>
      </c>
      <c r="B74" s="90" t="s">
        <v>193</v>
      </c>
      <c r="C74" s="90" t="s">
        <v>15</v>
      </c>
      <c r="D74" s="91">
        <v>45577.5</v>
      </c>
      <c r="E74" s="91"/>
    </row>
    <row r="75" spans="1:5" ht="15" x14ac:dyDescent="0.25">
      <c r="A75" s="90" t="s">
        <v>26</v>
      </c>
      <c r="B75" s="90" t="s">
        <v>193</v>
      </c>
      <c r="C75" s="90" t="s">
        <v>16</v>
      </c>
      <c r="D75" s="91">
        <v>316.39</v>
      </c>
      <c r="E75" s="91"/>
    </row>
    <row r="76" spans="1:5" ht="15" x14ac:dyDescent="0.25">
      <c r="A76" s="90" t="s">
        <v>26</v>
      </c>
      <c r="B76" s="90" t="s">
        <v>193</v>
      </c>
      <c r="C76" s="90" t="s">
        <v>92</v>
      </c>
      <c r="D76" s="91">
        <v>23916.97</v>
      </c>
      <c r="E76" s="91"/>
    </row>
    <row r="77" spans="1:5" ht="15" x14ac:dyDescent="0.25">
      <c r="A77" s="90" t="s">
        <v>26</v>
      </c>
      <c r="B77" s="90" t="s">
        <v>193</v>
      </c>
      <c r="C77" s="90" t="s">
        <v>98</v>
      </c>
      <c r="D77" s="91">
        <v>5576.55</v>
      </c>
      <c r="E77" s="91"/>
    </row>
    <row r="78" spans="1:5" ht="15" x14ac:dyDescent="0.25">
      <c r="A78" s="90" t="s">
        <v>26</v>
      </c>
      <c r="B78" s="90" t="s">
        <v>193</v>
      </c>
      <c r="C78" s="90" t="s">
        <v>100</v>
      </c>
      <c r="D78" s="91">
        <v>6320.65</v>
      </c>
      <c r="E78" s="91"/>
    </row>
    <row r="79" spans="1:5" ht="15" x14ac:dyDescent="0.25">
      <c r="A79" s="90" t="s">
        <v>55</v>
      </c>
      <c r="B79" s="90" t="s">
        <v>193</v>
      </c>
      <c r="C79" s="90" t="s">
        <v>13</v>
      </c>
      <c r="D79" s="91">
        <v>1840.52</v>
      </c>
      <c r="E79" s="91"/>
    </row>
    <row r="80" spans="1:5" ht="15" x14ac:dyDescent="0.25">
      <c r="A80" s="90" t="s">
        <v>55</v>
      </c>
      <c r="B80" s="90" t="s">
        <v>193</v>
      </c>
      <c r="C80" s="90" t="s">
        <v>91</v>
      </c>
      <c r="D80" s="91">
        <v>8.6</v>
      </c>
      <c r="E80" s="91"/>
    </row>
    <row r="81" spans="1:5" ht="15" x14ac:dyDescent="0.25">
      <c r="A81" s="90" t="s">
        <v>55</v>
      </c>
      <c r="B81" s="90" t="s">
        <v>193</v>
      </c>
      <c r="C81" s="90" t="s">
        <v>8</v>
      </c>
      <c r="D81" s="91">
        <v>35</v>
      </c>
      <c r="E81" s="91"/>
    </row>
    <row r="82" spans="1:5" ht="15" x14ac:dyDescent="0.25">
      <c r="A82" s="90" t="s">
        <v>55</v>
      </c>
      <c r="B82" s="90" t="s">
        <v>193</v>
      </c>
      <c r="C82" s="90" t="s">
        <v>159</v>
      </c>
      <c r="D82" s="91">
        <v>12.4</v>
      </c>
      <c r="E82" s="91"/>
    </row>
    <row r="83" spans="1:5" ht="15" x14ac:dyDescent="0.25">
      <c r="A83" s="90" t="s">
        <v>55</v>
      </c>
      <c r="B83" s="90" t="s">
        <v>193</v>
      </c>
      <c r="C83" s="90" t="s">
        <v>168</v>
      </c>
      <c r="D83" s="91">
        <v>25.26</v>
      </c>
      <c r="E83" s="91"/>
    </row>
    <row r="84" spans="1:5" ht="15" x14ac:dyDescent="0.25">
      <c r="A84" s="90" t="s">
        <v>55</v>
      </c>
      <c r="B84" s="90" t="s">
        <v>193</v>
      </c>
      <c r="C84" s="90" t="s">
        <v>9</v>
      </c>
      <c r="D84" s="91">
        <v>127.23</v>
      </c>
      <c r="E84" s="91"/>
    </row>
    <row r="85" spans="1:5" ht="15" x14ac:dyDescent="0.25">
      <c r="A85" s="90" t="s">
        <v>55</v>
      </c>
      <c r="B85" s="90" t="s">
        <v>193</v>
      </c>
      <c r="C85" s="90" t="s">
        <v>6</v>
      </c>
      <c r="D85" s="91">
        <v>336.55</v>
      </c>
      <c r="E85" s="91"/>
    </row>
    <row r="86" spans="1:5" ht="15" x14ac:dyDescent="0.25">
      <c r="A86" s="90" t="s">
        <v>55</v>
      </c>
      <c r="B86" s="90" t="s">
        <v>193</v>
      </c>
      <c r="C86" s="90" t="s">
        <v>10</v>
      </c>
      <c r="D86" s="91">
        <v>5.4</v>
      </c>
      <c r="E86" s="91"/>
    </row>
    <row r="87" spans="1:5" ht="15" x14ac:dyDescent="0.25">
      <c r="A87" s="90" t="s">
        <v>55</v>
      </c>
      <c r="B87" s="90" t="s">
        <v>193</v>
      </c>
      <c r="C87" s="90" t="s">
        <v>15</v>
      </c>
      <c r="D87" s="91">
        <v>224.86</v>
      </c>
      <c r="E87" s="91"/>
    </row>
    <row r="88" spans="1:5" ht="15" x14ac:dyDescent="0.25">
      <c r="A88" s="90" t="s">
        <v>55</v>
      </c>
      <c r="B88" s="90" t="s">
        <v>193</v>
      </c>
      <c r="C88" s="90" t="s">
        <v>16</v>
      </c>
      <c r="D88" s="91">
        <v>2.5</v>
      </c>
      <c r="E88" s="91"/>
    </row>
    <row r="89" spans="1:5" ht="15" x14ac:dyDescent="0.25">
      <c r="A89" s="90" t="s">
        <v>28</v>
      </c>
      <c r="B89" s="90" t="s">
        <v>193</v>
      </c>
      <c r="C89" s="90" t="s">
        <v>13</v>
      </c>
      <c r="D89" s="91">
        <v>180676.58</v>
      </c>
      <c r="E89" s="91"/>
    </row>
    <row r="90" spans="1:5" ht="15" x14ac:dyDescent="0.25">
      <c r="A90" s="90" t="s">
        <v>28</v>
      </c>
      <c r="B90" s="90" t="s">
        <v>193</v>
      </c>
      <c r="C90" s="90" t="s">
        <v>18</v>
      </c>
      <c r="D90" s="91">
        <v>17993.14</v>
      </c>
      <c r="E90" s="91"/>
    </row>
    <row r="91" spans="1:5" ht="15" x14ac:dyDescent="0.25">
      <c r="A91" s="90" t="s">
        <v>28</v>
      </c>
      <c r="B91" s="90" t="s">
        <v>193</v>
      </c>
      <c r="C91" s="90" t="s">
        <v>22</v>
      </c>
      <c r="D91" s="91">
        <v>42.19</v>
      </c>
      <c r="E91" s="91"/>
    </row>
    <row r="92" spans="1:5" ht="15" x14ac:dyDescent="0.25">
      <c r="A92" s="90" t="s">
        <v>28</v>
      </c>
      <c r="B92" s="90" t="s">
        <v>193</v>
      </c>
      <c r="C92" s="90" t="s">
        <v>19</v>
      </c>
      <c r="D92" s="91">
        <v>304.97000000000003</v>
      </c>
      <c r="E92" s="91"/>
    </row>
    <row r="93" spans="1:5" ht="15" x14ac:dyDescent="0.25">
      <c r="A93" s="90" t="s">
        <v>28</v>
      </c>
      <c r="B93" s="90" t="s">
        <v>193</v>
      </c>
      <c r="C93" s="90" t="s">
        <v>91</v>
      </c>
      <c r="D93" s="91">
        <v>1601.59</v>
      </c>
      <c r="E93" s="91"/>
    </row>
    <row r="94" spans="1:5" ht="15" x14ac:dyDescent="0.25">
      <c r="A94" s="90" t="s">
        <v>28</v>
      </c>
      <c r="B94" s="90" t="s">
        <v>193</v>
      </c>
      <c r="C94" s="90" t="s">
        <v>8</v>
      </c>
      <c r="D94" s="91">
        <v>2828.53</v>
      </c>
      <c r="E94" s="91"/>
    </row>
    <row r="95" spans="1:5" ht="15" x14ac:dyDescent="0.25">
      <c r="A95" s="90" t="s">
        <v>28</v>
      </c>
      <c r="B95" s="90" t="s">
        <v>193</v>
      </c>
      <c r="C95" s="90" t="s">
        <v>159</v>
      </c>
      <c r="D95" s="91">
        <v>783.84</v>
      </c>
      <c r="E95" s="91"/>
    </row>
    <row r="96" spans="1:5" ht="15" x14ac:dyDescent="0.25">
      <c r="A96" s="90" t="s">
        <v>28</v>
      </c>
      <c r="B96" s="90" t="s">
        <v>193</v>
      </c>
      <c r="C96" s="90" t="s">
        <v>168</v>
      </c>
      <c r="D96" s="91">
        <v>1344.52</v>
      </c>
      <c r="E96" s="91"/>
    </row>
    <row r="97" spans="1:5" ht="15" x14ac:dyDescent="0.25">
      <c r="A97" s="90" t="s">
        <v>28</v>
      </c>
      <c r="B97" s="90" t="s">
        <v>193</v>
      </c>
      <c r="C97" s="90" t="s">
        <v>20</v>
      </c>
      <c r="D97" s="91">
        <v>10190.39</v>
      </c>
      <c r="E97" s="91"/>
    </row>
    <row r="98" spans="1:5" ht="15" x14ac:dyDescent="0.25">
      <c r="A98" s="90" t="s">
        <v>28</v>
      </c>
      <c r="B98" s="90" t="s">
        <v>193</v>
      </c>
      <c r="C98" s="90" t="s">
        <v>23</v>
      </c>
      <c r="D98" s="91">
        <v>5825.62</v>
      </c>
      <c r="E98" s="91"/>
    </row>
    <row r="99" spans="1:5" ht="15" x14ac:dyDescent="0.25">
      <c r="A99" s="90" t="s">
        <v>28</v>
      </c>
      <c r="B99" s="90" t="s">
        <v>193</v>
      </c>
      <c r="C99" s="90" t="s">
        <v>9</v>
      </c>
      <c r="D99" s="91">
        <v>15864.94</v>
      </c>
      <c r="E99" s="91"/>
    </row>
    <row r="100" spans="1:5" ht="15" x14ac:dyDescent="0.25">
      <c r="A100" s="90" t="s">
        <v>28</v>
      </c>
      <c r="B100" s="90" t="s">
        <v>193</v>
      </c>
      <c r="C100" s="90" t="s">
        <v>6</v>
      </c>
      <c r="D100" s="91">
        <v>38397.550000000003</v>
      </c>
      <c r="E100" s="91"/>
    </row>
    <row r="101" spans="1:5" ht="15" x14ac:dyDescent="0.25">
      <c r="A101" s="90" t="s">
        <v>28</v>
      </c>
      <c r="B101" s="90" t="s">
        <v>193</v>
      </c>
      <c r="C101" s="90" t="s">
        <v>10</v>
      </c>
      <c r="D101" s="91">
        <v>515.05999999999995</v>
      </c>
      <c r="E101" s="91"/>
    </row>
    <row r="102" spans="1:5" ht="15" x14ac:dyDescent="0.25">
      <c r="A102" s="90" t="s">
        <v>28</v>
      </c>
      <c r="B102" s="90" t="s">
        <v>193</v>
      </c>
      <c r="C102" s="90" t="s">
        <v>15</v>
      </c>
      <c r="D102" s="91">
        <v>27640.44</v>
      </c>
      <c r="E102" s="91"/>
    </row>
    <row r="103" spans="1:5" ht="15" x14ac:dyDescent="0.25">
      <c r="A103" s="90" t="s">
        <v>28</v>
      </c>
      <c r="B103" s="90" t="s">
        <v>193</v>
      </c>
      <c r="C103" s="90" t="s">
        <v>16</v>
      </c>
      <c r="D103" s="91">
        <v>223.7</v>
      </c>
      <c r="E103" s="91"/>
    </row>
    <row r="104" spans="1:5" ht="15" x14ac:dyDescent="0.25">
      <c r="A104" s="90" t="s">
        <v>28</v>
      </c>
      <c r="B104" s="90" t="s">
        <v>193</v>
      </c>
      <c r="C104" s="90" t="s">
        <v>92</v>
      </c>
      <c r="D104" s="91">
        <v>10211.06</v>
      </c>
      <c r="E104" s="91"/>
    </row>
    <row r="105" spans="1:5" ht="15" x14ac:dyDescent="0.25">
      <c r="A105" s="90" t="s">
        <v>28</v>
      </c>
      <c r="B105" s="90" t="s">
        <v>193</v>
      </c>
      <c r="C105" s="90" t="s">
        <v>96</v>
      </c>
      <c r="D105" s="91">
        <v>80.02</v>
      </c>
      <c r="E105" s="91"/>
    </row>
    <row r="106" spans="1:5" ht="15" x14ac:dyDescent="0.25">
      <c r="A106" s="90" t="s">
        <v>28</v>
      </c>
      <c r="B106" s="90" t="s">
        <v>193</v>
      </c>
      <c r="C106" s="90" t="s">
        <v>98</v>
      </c>
      <c r="D106" s="91">
        <v>1331.37</v>
      </c>
      <c r="E106" s="91"/>
    </row>
    <row r="107" spans="1:5" ht="15" x14ac:dyDescent="0.25">
      <c r="A107" s="90" t="s">
        <v>28</v>
      </c>
      <c r="B107" s="90" t="s">
        <v>193</v>
      </c>
      <c r="C107" s="90" t="s">
        <v>109</v>
      </c>
      <c r="D107" s="91">
        <v>961</v>
      </c>
      <c r="E107" s="91"/>
    </row>
    <row r="108" spans="1:5" ht="15" x14ac:dyDescent="0.25">
      <c r="A108" s="90" t="s">
        <v>28</v>
      </c>
      <c r="B108" s="90" t="s">
        <v>193</v>
      </c>
      <c r="C108" s="90" t="s">
        <v>104</v>
      </c>
      <c r="D108" s="91">
        <v>20</v>
      </c>
      <c r="E108" s="91"/>
    </row>
    <row r="109" spans="1:5" ht="15" x14ac:dyDescent="0.25">
      <c r="A109" s="90" t="s">
        <v>28</v>
      </c>
      <c r="B109" s="90" t="s">
        <v>193</v>
      </c>
      <c r="C109" s="90" t="s">
        <v>100</v>
      </c>
      <c r="D109" s="91">
        <v>2427</v>
      </c>
      <c r="E109" s="91"/>
    </row>
    <row r="110" spans="1:5" ht="15" x14ac:dyDescent="0.25">
      <c r="A110" s="90" t="s">
        <v>28</v>
      </c>
      <c r="B110" s="90" t="s">
        <v>193</v>
      </c>
      <c r="C110" s="90" t="s">
        <v>89</v>
      </c>
      <c r="D110" s="91">
        <v>12151.79</v>
      </c>
      <c r="E110" s="91"/>
    </row>
    <row r="111" spans="1:5" ht="15" x14ac:dyDescent="0.25">
      <c r="A111" s="90" t="s">
        <v>33</v>
      </c>
      <c r="B111" s="90" t="s">
        <v>193</v>
      </c>
      <c r="C111" s="90" t="s">
        <v>13</v>
      </c>
      <c r="D111" s="91">
        <v>58968.63</v>
      </c>
      <c r="E111" s="91"/>
    </row>
    <row r="112" spans="1:5" ht="15" x14ac:dyDescent="0.25">
      <c r="A112" s="90" t="s">
        <v>33</v>
      </c>
      <c r="B112" s="90" t="s">
        <v>193</v>
      </c>
      <c r="C112" s="90" t="s">
        <v>19</v>
      </c>
      <c r="D112" s="91">
        <v>255.5</v>
      </c>
      <c r="E112" s="91"/>
    </row>
    <row r="113" spans="1:5" ht="15" x14ac:dyDescent="0.25">
      <c r="A113" s="90" t="s">
        <v>33</v>
      </c>
      <c r="B113" s="90" t="s">
        <v>193</v>
      </c>
      <c r="C113" s="90" t="s">
        <v>91</v>
      </c>
      <c r="D113" s="91">
        <v>362.88</v>
      </c>
      <c r="E113" s="91"/>
    </row>
    <row r="114" spans="1:5" ht="15" x14ac:dyDescent="0.25">
      <c r="A114" s="90" t="s">
        <v>33</v>
      </c>
      <c r="B114" s="90" t="s">
        <v>193</v>
      </c>
      <c r="C114" s="90" t="s">
        <v>8</v>
      </c>
      <c r="D114" s="91">
        <v>1151.27</v>
      </c>
      <c r="E114" s="91"/>
    </row>
    <row r="115" spans="1:5" ht="15" x14ac:dyDescent="0.25">
      <c r="A115" s="90" t="s">
        <v>33</v>
      </c>
      <c r="B115" s="90" t="s">
        <v>193</v>
      </c>
      <c r="C115" s="90" t="s">
        <v>159</v>
      </c>
      <c r="D115" s="91">
        <v>1.5</v>
      </c>
      <c r="E115" s="91"/>
    </row>
    <row r="116" spans="1:5" ht="15" x14ac:dyDescent="0.25">
      <c r="A116" s="90" t="s">
        <v>33</v>
      </c>
      <c r="B116" s="90" t="s">
        <v>193</v>
      </c>
      <c r="C116" s="90" t="s">
        <v>168</v>
      </c>
      <c r="D116" s="91">
        <v>348.96</v>
      </c>
      <c r="E116" s="91"/>
    </row>
    <row r="117" spans="1:5" ht="15" x14ac:dyDescent="0.25">
      <c r="A117" s="90" t="s">
        <v>33</v>
      </c>
      <c r="B117" s="90" t="s">
        <v>193</v>
      </c>
      <c r="C117" s="90" t="s">
        <v>23</v>
      </c>
      <c r="D117" s="91">
        <v>97</v>
      </c>
      <c r="E117" s="91"/>
    </row>
    <row r="118" spans="1:5" ht="15" x14ac:dyDescent="0.25">
      <c r="A118" s="90" t="s">
        <v>33</v>
      </c>
      <c r="B118" s="90" t="s">
        <v>193</v>
      </c>
      <c r="C118" s="90" t="s">
        <v>9</v>
      </c>
      <c r="D118" s="91">
        <v>4473.21</v>
      </c>
      <c r="E118" s="91"/>
    </row>
    <row r="119" spans="1:5" ht="15" x14ac:dyDescent="0.25">
      <c r="A119" s="90" t="s">
        <v>33</v>
      </c>
      <c r="B119" s="90" t="s">
        <v>193</v>
      </c>
      <c r="C119" s="90" t="s">
        <v>6</v>
      </c>
      <c r="D119" s="91">
        <v>11554.14</v>
      </c>
      <c r="E119" s="91"/>
    </row>
    <row r="120" spans="1:5" ht="15" x14ac:dyDescent="0.25">
      <c r="A120" s="90" t="s">
        <v>33</v>
      </c>
      <c r="B120" s="90" t="s">
        <v>193</v>
      </c>
      <c r="C120" s="90" t="s">
        <v>10</v>
      </c>
      <c r="D120" s="91">
        <v>171.12</v>
      </c>
      <c r="E120" s="91"/>
    </row>
    <row r="121" spans="1:5" ht="15" x14ac:dyDescent="0.25">
      <c r="A121" s="90" t="s">
        <v>33</v>
      </c>
      <c r="B121" s="90" t="s">
        <v>193</v>
      </c>
      <c r="C121" s="90" t="s">
        <v>15</v>
      </c>
      <c r="D121" s="91">
        <v>5261.71</v>
      </c>
      <c r="E121" s="91"/>
    </row>
    <row r="122" spans="1:5" ht="15" x14ac:dyDescent="0.25">
      <c r="A122" s="90" t="s">
        <v>33</v>
      </c>
      <c r="B122" s="90" t="s">
        <v>193</v>
      </c>
      <c r="C122" s="90" t="s">
        <v>16</v>
      </c>
      <c r="D122" s="91">
        <v>45.03</v>
      </c>
      <c r="E122" s="91"/>
    </row>
    <row r="123" spans="1:5" ht="15" x14ac:dyDescent="0.25">
      <c r="A123" s="90" t="s">
        <v>33</v>
      </c>
      <c r="B123" s="90" t="s">
        <v>193</v>
      </c>
      <c r="C123" s="90" t="s">
        <v>92</v>
      </c>
      <c r="D123" s="91">
        <v>81.94</v>
      </c>
      <c r="E123" s="91"/>
    </row>
    <row r="124" spans="1:5" ht="15" x14ac:dyDescent="0.25">
      <c r="A124" s="90" t="s">
        <v>34</v>
      </c>
      <c r="B124" s="90" t="s">
        <v>193</v>
      </c>
      <c r="C124" s="90" t="s">
        <v>13</v>
      </c>
      <c r="D124" s="91">
        <v>1183.5999999999999</v>
      </c>
      <c r="E124" s="91">
        <v>0</v>
      </c>
    </row>
    <row r="125" spans="1:5" ht="15" x14ac:dyDescent="0.25">
      <c r="A125" s="90" t="s">
        <v>34</v>
      </c>
      <c r="B125" s="90" t="s">
        <v>193</v>
      </c>
      <c r="C125" s="90" t="s">
        <v>18</v>
      </c>
      <c r="D125" s="91">
        <v>17609.689999999999</v>
      </c>
      <c r="E125" s="91"/>
    </row>
    <row r="126" spans="1:5" ht="15" x14ac:dyDescent="0.25">
      <c r="A126" s="90" t="s">
        <v>34</v>
      </c>
      <c r="B126" s="90" t="s">
        <v>193</v>
      </c>
      <c r="C126" s="90" t="s">
        <v>91</v>
      </c>
      <c r="D126" s="91">
        <v>9.2200000000000006</v>
      </c>
      <c r="E126" s="91"/>
    </row>
    <row r="127" spans="1:5" ht="15" x14ac:dyDescent="0.25">
      <c r="A127" s="90" t="s">
        <v>34</v>
      </c>
      <c r="B127" s="90" t="s">
        <v>193</v>
      </c>
      <c r="C127" s="90" t="s">
        <v>8</v>
      </c>
      <c r="D127" s="91">
        <v>506.95</v>
      </c>
      <c r="E127" s="91"/>
    </row>
    <row r="128" spans="1:5" ht="15" x14ac:dyDescent="0.25">
      <c r="A128" s="90" t="s">
        <v>34</v>
      </c>
      <c r="B128" s="90" t="s">
        <v>193</v>
      </c>
      <c r="C128" s="90" t="s">
        <v>159</v>
      </c>
      <c r="D128" s="91">
        <v>-102.86</v>
      </c>
      <c r="E128" s="91"/>
    </row>
    <row r="129" spans="1:5" ht="15" x14ac:dyDescent="0.25">
      <c r="A129" s="90" t="s">
        <v>34</v>
      </c>
      <c r="B129" s="90" t="s">
        <v>193</v>
      </c>
      <c r="C129" s="90" t="s">
        <v>168</v>
      </c>
      <c r="D129" s="91">
        <v>-166.33</v>
      </c>
      <c r="E129" s="91"/>
    </row>
    <row r="130" spans="1:5" ht="15" x14ac:dyDescent="0.25">
      <c r="A130" s="90" t="s">
        <v>34</v>
      </c>
      <c r="B130" s="90" t="s">
        <v>193</v>
      </c>
      <c r="C130" s="90" t="s">
        <v>20</v>
      </c>
      <c r="D130" s="91">
        <v>-83518.259999999995</v>
      </c>
      <c r="E130" s="91"/>
    </row>
    <row r="131" spans="1:5" ht="15" x14ac:dyDescent="0.25">
      <c r="A131" s="90" t="s">
        <v>34</v>
      </c>
      <c r="B131" s="90" t="s">
        <v>193</v>
      </c>
      <c r="C131" s="90" t="s">
        <v>23</v>
      </c>
      <c r="D131" s="91">
        <v>9894.27</v>
      </c>
      <c r="E131" s="91"/>
    </row>
    <row r="132" spans="1:5" ht="15" x14ac:dyDescent="0.25">
      <c r="A132" s="90" t="s">
        <v>34</v>
      </c>
      <c r="B132" s="90" t="s">
        <v>193</v>
      </c>
      <c r="C132" s="90" t="s">
        <v>30</v>
      </c>
      <c r="D132" s="91">
        <v>25667.55</v>
      </c>
      <c r="E132" s="91"/>
    </row>
    <row r="133" spans="1:5" ht="15" x14ac:dyDescent="0.25">
      <c r="A133" s="90" t="s">
        <v>34</v>
      </c>
      <c r="B133" s="90" t="s">
        <v>193</v>
      </c>
      <c r="C133" s="90" t="s">
        <v>9</v>
      </c>
      <c r="D133" s="91">
        <v>-2315.11</v>
      </c>
      <c r="E133" s="91"/>
    </row>
    <row r="134" spans="1:5" ht="15" x14ac:dyDescent="0.25">
      <c r="A134" s="90" t="s">
        <v>34</v>
      </c>
      <c r="B134" s="90" t="s">
        <v>193</v>
      </c>
      <c r="C134" s="90" t="s">
        <v>6</v>
      </c>
      <c r="D134" s="91">
        <v>-9628.5</v>
      </c>
      <c r="E134" s="91"/>
    </row>
    <row r="135" spans="1:5" ht="15" x14ac:dyDescent="0.25">
      <c r="A135" s="90" t="s">
        <v>34</v>
      </c>
      <c r="B135" s="90" t="s">
        <v>193</v>
      </c>
      <c r="C135" s="90" t="s">
        <v>10</v>
      </c>
      <c r="D135" s="91">
        <v>2.57</v>
      </c>
      <c r="E135" s="91"/>
    </row>
    <row r="136" spans="1:5" ht="15" x14ac:dyDescent="0.25">
      <c r="A136" s="90" t="s">
        <v>34</v>
      </c>
      <c r="B136" s="90" t="s">
        <v>193</v>
      </c>
      <c r="C136" s="90" t="s">
        <v>15</v>
      </c>
      <c r="D136" s="91">
        <v>-4433.22</v>
      </c>
      <c r="E136" s="91"/>
    </row>
    <row r="137" spans="1:5" ht="15" x14ac:dyDescent="0.25">
      <c r="A137" s="90" t="s">
        <v>34</v>
      </c>
      <c r="B137" s="90" t="s">
        <v>193</v>
      </c>
      <c r="C137" s="90" t="s">
        <v>16</v>
      </c>
      <c r="D137" s="91">
        <v>3.67</v>
      </c>
      <c r="E137" s="91"/>
    </row>
    <row r="138" spans="1:5" ht="15" x14ac:dyDescent="0.25">
      <c r="A138" s="90" t="s">
        <v>34</v>
      </c>
      <c r="B138" s="90" t="s">
        <v>193</v>
      </c>
      <c r="C138" s="90" t="s">
        <v>32</v>
      </c>
      <c r="D138" s="91">
        <v>828</v>
      </c>
      <c r="E138" s="91"/>
    </row>
    <row r="139" spans="1:5" ht="15" x14ac:dyDescent="0.25">
      <c r="A139" s="90" t="s">
        <v>34</v>
      </c>
      <c r="B139" s="90" t="s">
        <v>193</v>
      </c>
      <c r="C139" s="90" t="s">
        <v>92</v>
      </c>
      <c r="D139" s="91">
        <v>139506.23000000001</v>
      </c>
      <c r="E139" s="91">
        <v>147317.42000000001</v>
      </c>
    </row>
    <row r="140" spans="1:5" ht="15" x14ac:dyDescent="0.25">
      <c r="A140" s="90" t="s">
        <v>34</v>
      </c>
      <c r="B140" s="90" t="s">
        <v>193</v>
      </c>
      <c r="C140" s="90" t="s">
        <v>95</v>
      </c>
      <c r="D140" s="91">
        <v>11766.52</v>
      </c>
      <c r="E140" s="91"/>
    </row>
    <row r="141" spans="1:5" ht="15" x14ac:dyDescent="0.25">
      <c r="A141" s="90" t="s">
        <v>34</v>
      </c>
      <c r="B141" s="90" t="s">
        <v>193</v>
      </c>
      <c r="C141" s="90" t="s">
        <v>107</v>
      </c>
      <c r="D141" s="91">
        <v>1417.5</v>
      </c>
      <c r="E141" s="91"/>
    </row>
    <row r="142" spans="1:5" ht="15" x14ac:dyDescent="0.25">
      <c r="A142" s="90" t="s">
        <v>34</v>
      </c>
      <c r="B142" s="90" t="s">
        <v>193</v>
      </c>
      <c r="C142" s="90" t="s">
        <v>96</v>
      </c>
      <c r="D142" s="91">
        <v>1608.77</v>
      </c>
      <c r="E142" s="91"/>
    </row>
    <row r="143" spans="1:5" ht="15" x14ac:dyDescent="0.25">
      <c r="A143" s="90" t="s">
        <v>34</v>
      </c>
      <c r="B143" s="90" t="s">
        <v>193</v>
      </c>
      <c r="C143" s="90" t="s">
        <v>119</v>
      </c>
      <c r="D143" s="91">
        <v>3591.35</v>
      </c>
      <c r="E143" s="91"/>
    </row>
    <row r="144" spans="1:5" ht="15" x14ac:dyDescent="0.25">
      <c r="A144" s="90" t="s">
        <v>34</v>
      </c>
      <c r="B144" s="90" t="s">
        <v>193</v>
      </c>
      <c r="C144" s="90" t="s">
        <v>98</v>
      </c>
      <c r="D144" s="91">
        <v>53801.33</v>
      </c>
      <c r="E144" s="91"/>
    </row>
    <row r="145" spans="1:5" ht="15" x14ac:dyDescent="0.25">
      <c r="A145" s="90" t="s">
        <v>34</v>
      </c>
      <c r="B145" s="90" t="s">
        <v>193</v>
      </c>
      <c r="C145" s="90" t="s">
        <v>106</v>
      </c>
      <c r="D145" s="91">
        <v>46564.32</v>
      </c>
      <c r="E145" s="91"/>
    </row>
    <row r="146" spans="1:5" ht="15" x14ac:dyDescent="0.25">
      <c r="A146" s="90" t="s">
        <v>34</v>
      </c>
      <c r="B146" s="90" t="s">
        <v>193</v>
      </c>
      <c r="C146" s="90" t="s">
        <v>101</v>
      </c>
      <c r="D146" s="91">
        <v>32470.58</v>
      </c>
      <c r="E146" s="91"/>
    </row>
    <row r="147" spans="1:5" ht="15" x14ac:dyDescent="0.25">
      <c r="A147" s="90" t="s">
        <v>34</v>
      </c>
      <c r="B147" s="90" t="s">
        <v>193</v>
      </c>
      <c r="C147" s="90" t="s">
        <v>103</v>
      </c>
      <c r="D147" s="91">
        <v>2312.5300000000002</v>
      </c>
      <c r="E147" s="91"/>
    </row>
    <row r="148" spans="1:5" ht="15" x14ac:dyDescent="0.25">
      <c r="A148" s="90" t="s">
        <v>34</v>
      </c>
      <c r="B148" s="90" t="s">
        <v>193</v>
      </c>
      <c r="C148" s="90" t="s">
        <v>109</v>
      </c>
      <c r="D148" s="91">
        <v>4737.6099999999997</v>
      </c>
      <c r="E148" s="91"/>
    </row>
    <row r="149" spans="1:5" ht="15" x14ac:dyDescent="0.25">
      <c r="A149" s="90" t="s">
        <v>34</v>
      </c>
      <c r="B149" s="90" t="s">
        <v>193</v>
      </c>
      <c r="C149" s="90" t="s">
        <v>94</v>
      </c>
      <c r="D149" s="91">
        <v>31332.06</v>
      </c>
      <c r="E149" s="91"/>
    </row>
    <row r="150" spans="1:5" ht="15" x14ac:dyDescent="0.25">
      <c r="A150" s="90" t="s">
        <v>34</v>
      </c>
      <c r="B150" s="90" t="s">
        <v>193</v>
      </c>
      <c r="C150" s="90" t="s">
        <v>99</v>
      </c>
      <c r="D150" s="91">
        <v>3375.33</v>
      </c>
      <c r="E150" s="91"/>
    </row>
    <row r="151" spans="1:5" ht="15" x14ac:dyDescent="0.25">
      <c r="A151" s="90" t="s">
        <v>34</v>
      </c>
      <c r="B151" s="90" t="s">
        <v>193</v>
      </c>
      <c r="C151" s="90" t="s">
        <v>110</v>
      </c>
      <c r="D151" s="91">
        <v>8157.02</v>
      </c>
      <c r="E151" s="91"/>
    </row>
    <row r="152" spans="1:5" ht="15" x14ac:dyDescent="0.25">
      <c r="A152" s="90" t="s">
        <v>34</v>
      </c>
      <c r="B152" s="90" t="s">
        <v>193</v>
      </c>
      <c r="C152" s="90" t="s">
        <v>111</v>
      </c>
      <c r="D152" s="91">
        <v>73272.509999999995</v>
      </c>
      <c r="E152" s="91"/>
    </row>
    <row r="153" spans="1:5" ht="15" x14ac:dyDescent="0.25">
      <c r="A153" s="90" t="s">
        <v>34</v>
      </c>
      <c r="B153" s="90" t="s">
        <v>193</v>
      </c>
      <c r="C153" s="90" t="s">
        <v>90</v>
      </c>
      <c r="D153" s="91">
        <v>17033.21</v>
      </c>
      <c r="E153" s="91"/>
    </row>
    <row r="154" spans="1:5" ht="15" x14ac:dyDescent="0.25">
      <c r="A154" s="90" t="s">
        <v>34</v>
      </c>
      <c r="B154" s="90" t="s">
        <v>193</v>
      </c>
      <c r="C154" s="90" t="s">
        <v>112</v>
      </c>
      <c r="D154" s="91">
        <v>2876.11</v>
      </c>
      <c r="E154" s="91"/>
    </row>
    <row r="155" spans="1:5" ht="15" x14ac:dyDescent="0.25">
      <c r="A155" s="90" t="s">
        <v>34</v>
      </c>
      <c r="B155" s="90" t="s">
        <v>193</v>
      </c>
      <c r="C155" s="90" t="s">
        <v>113</v>
      </c>
      <c r="D155" s="91">
        <v>6290.89</v>
      </c>
      <c r="E155" s="91"/>
    </row>
    <row r="156" spans="1:5" ht="15" x14ac:dyDescent="0.25">
      <c r="A156" s="90" t="s">
        <v>34</v>
      </c>
      <c r="B156" s="90" t="s">
        <v>193</v>
      </c>
      <c r="C156" s="90" t="s">
        <v>114</v>
      </c>
      <c r="D156" s="91">
        <v>1012.72</v>
      </c>
      <c r="E156" s="91"/>
    </row>
    <row r="157" spans="1:5" ht="15" x14ac:dyDescent="0.25">
      <c r="A157" s="90" t="s">
        <v>34</v>
      </c>
      <c r="B157" s="90" t="s">
        <v>193</v>
      </c>
      <c r="C157" s="90" t="s">
        <v>169</v>
      </c>
      <c r="D157" s="91">
        <v>45</v>
      </c>
      <c r="E157" s="91"/>
    </row>
    <row r="158" spans="1:5" ht="15" x14ac:dyDescent="0.25">
      <c r="A158" s="90" t="s">
        <v>34</v>
      </c>
      <c r="B158" s="90" t="s">
        <v>193</v>
      </c>
      <c r="C158" s="90" t="s">
        <v>104</v>
      </c>
      <c r="D158" s="91">
        <v>629.65</v>
      </c>
      <c r="E158" s="91"/>
    </row>
    <row r="159" spans="1:5" ht="15" x14ac:dyDescent="0.25">
      <c r="A159" s="90" t="s">
        <v>34</v>
      </c>
      <c r="B159" s="90" t="s">
        <v>193</v>
      </c>
      <c r="C159" s="90" t="s">
        <v>116</v>
      </c>
      <c r="D159" s="91">
        <v>355</v>
      </c>
      <c r="E159" s="91"/>
    </row>
    <row r="160" spans="1:5" ht="15" x14ac:dyDescent="0.25">
      <c r="A160" s="90" t="s">
        <v>34</v>
      </c>
      <c r="B160" s="90" t="s">
        <v>193</v>
      </c>
      <c r="C160" s="90" t="s">
        <v>100</v>
      </c>
      <c r="D160" s="91">
        <v>4739.45</v>
      </c>
      <c r="E160" s="91"/>
    </row>
    <row r="161" spans="1:5" ht="15" x14ac:dyDescent="0.25">
      <c r="A161" s="90" t="s">
        <v>34</v>
      </c>
      <c r="B161" s="90" t="s">
        <v>193</v>
      </c>
      <c r="C161" s="90" t="s">
        <v>89</v>
      </c>
      <c r="D161" s="91">
        <v>11467.58</v>
      </c>
      <c r="E161" s="91"/>
    </row>
    <row r="162" spans="1:5" ht="15" x14ac:dyDescent="0.25">
      <c r="A162" s="90" t="s">
        <v>35</v>
      </c>
      <c r="B162" s="90" t="s">
        <v>193</v>
      </c>
      <c r="C162" s="90" t="s">
        <v>159</v>
      </c>
      <c r="D162" s="91">
        <v>0.08</v>
      </c>
      <c r="E162" s="91"/>
    </row>
    <row r="163" spans="1:5" ht="15" x14ac:dyDescent="0.25">
      <c r="A163" s="90" t="s">
        <v>35</v>
      </c>
      <c r="B163" s="90" t="s">
        <v>193</v>
      </c>
      <c r="C163" s="90" t="s">
        <v>168</v>
      </c>
      <c r="D163" s="91">
        <v>0.26</v>
      </c>
      <c r="E163" s="91"/>
    </row>
    <row r="164" spans="1:5" ht="15" x14ac:dyDescent="0.25">
      <c r="A164" s="90" t="s">
        <v>35</v>
      </c>
      <c r="B164" s="90" t="s">
        <v>193</v>
      </c>
      <c r="C164" s="90" t="s">
        <v>23</v>
      </c>
      <c r="D164" s="91">
        <v>16</v>
      </c>
      <c r="E164" s="91"/>
    </row>
    <row r="165" spans="1:5" ht="15" x14ac:dyDescent="0.25">
      <c r="A165" s="90" t="s">
        <v>35</v>
      </c>
      <c r="B165" s="90" t="s">
        <v>193</v>
      </c>
      <c r="C165" s="90" t="s">
        <v>9</v>
      </c>
      <c r="D165" s="91">
        <v>1.45</v>
      </c>
      <c r="E165" s="91"/>
    </row>
    <row r="166" spans="1:5" ht="15" x14ac:dyDescent="0.25">
      <c r="A166" s="90" t="s">
        <v>35</v>
      </c>
      <c r="B166" s="90" t="s">
        <v>193</v>
      </c>
      <c r="C166" s="90" t="s">
        <v>6</v>
      </c>
      <c r="D166" s="91">
        <v>3.12</v>
      </c>
      <c r="E166" s="91"/>
    </row>
    <row r="167" spans="1:5" ht="15" x14ac:dyDescent="0.25">
      <c r="A167" s="90" t="s">
        <v>35</v>
      </c>
      <c r="B167" s="90" t="s">
        <v>193</v>
      </c>
      <c r="C167" s="90" t="s">
        <v>15</v>
      </c>
      <c r="D167" s="91">
        <v>0.66</v>
      </c>
      <c r="E167" s="91"/>
    </row>
    <row r="168" spans="1:5" ht="15" x14ac:dyDescent="0.25">
      <c r="A168" s="90" t="s">
        <v>36</v>
      </c>
      <c r="B168" s="90" t="s">
        <v>193</v>
      </c>
      <c r="C168" s="90" t="s">
        <v>13</v>
      </c>
      <c r="D168" s="91">
        <v>165648.48000000001</v>
      </c>
      <c r="E168" s="91"/>
    </row>
    <row r="169" spans="1:5" ht="15" x14ac:dyDescent="0.25">
      <c r="A169" s="90" t="s">
        <v>36</v>
      </c>
      <c r="B169" s="90" t="s">
        <v>193</v>
      </c>
      <c r="C169" s="90" t="s">
        <v>19</v>
      </c>
      <c r="D169" s="91">
        <v>444.83</v>
      </c>
      <c r="E169" s="91"/>
    </row>
    <row r="170" spans="1:5" ht="15" x14ac:dyDescent="0.25">
      <c r="A170" s="90" t="s">
        <v>36</v>
      </c>
      <c r="B170" s="90" t="s">
        <v>193</v>
      </c>
      <c r="C170" s="90" t="s">
        <v>91</v>
      </c>
      <c r="D170" s="91">
        <v>1097.8800000000001</v>
      </c>
      <c r="E170" s="91"/>
    </row>
    <row r="171" spans="1:5" ht="15" x14ac:dyDescent="0.25">
      <c r="A171" s="90" t="s">
        <v>36</v>
      </c>
      <c r="B171" s="90" t="s">
        <v>193</v>
      </c>
      <c r="C171" s="90" t="s">
        <v>8</v>
      </c>
      <c r="D171" s="91">
        <v>2419.2199999999998</v>
      </c>
      <c r="E171" s="91"/>
    </row>
    <row r="172" spans="1:5" ht="15" x14ac:dyDescent="0.25">
      <c r="A172" s="90" t="s">
        <v>36</v>
      </c>
      <c r="B172" s="90" t="s">
        <v>193</v>
      </c>
      <c r="C172" s="90" t="s">
        <v>159</v>
      </c>
      <c r="D172" s="91">
        <v>1674.28</v>
      </c>
      <c r="E172" s="91"/>
    </row>
    <row r="173" spans="1:5" ht="15" x14ac:dyDescent="0.25">
      <c r="A173" s="90" t="s">
        <v>36</v>
      </c>
      <c r="B173" s="90" t="s">
        <v>193</v>
      </c>
      <c r="C173" s="90" t="s">
        <v>168</v>
      </c>
      <c r="D173" s="91">
        <v>1082.18</v>
      </c>
      <c r="E173" s="91"/>
    </row>
    <row r="174" spans="1:5" ht="15" x14ac:dyDescent="0.25">
      <c r="A174" s="90" t="s">
        <v>36</v>
      </c>
      <c r="B174" s="90" t="s">
        <v>193</v>
      </c>
      <c r="C174" s="90" t="s">
        <v>20</v>
      </c>
      <c r="D174" s="91">
        <v>8339.3700000000008</v>
      </c>
      <c r="E174" s="91"/>
    </row>
    <row r="175" spans="1:5" ht="15" x14ac:dyDescent="0.25">
      <c r="A175" s="90" t="s">
        <v>36</v>
      </c>
      <c r="B175" s="90" t="s">
        <v>193</v>
      </c>
      <c r="C175" s="90" t="s">
        <v>23</v>
      </c>
      <c r="D175" s="91">
        <v>5005.5600000000004</v>
      </c>
      <c r="E175" s="91"/>
    </row>
    <row r="176" spans="1:5" ht="15" x14ac:dyDescent="0.25">
      <c r="A176" s="90" t="s">
        <v>36</v>
      </c>
      <c r="B176" s="90" t="s">
        <v>193</v>
      </c>
      <c r="C176" s="90" t="s">
        <v>9</v>
      </c>
      <c r="D176" s="91">
        <v>12535.82</v>
      </c>
      <c r="E176" s="91"/>
    </row>
    <row r="177" spans="1:5" ht="15" x14ac:dyDescent="0.25">
      <c r="A177" s="90" t="s">
        <v>36</v>
      </c>
      <c r="B177" s="90" t="s">
        <v>193</v>
      </c>
      <c r="C177" s="90" t="s">
        <v>6</v>
      </c>
      <c r="D177" s="91">
        <v>34961.22</v>
      </c>
      <c r="E177" s="91"/>
    </row>
    <row r="178" spans="1:5" ht="15" x14ac:dyDescent="0.25">
      <c r="A178" s="90" t="s">
        <v>36</v>
      </c>
      <c r="B178" s="90" t="s">
        <v>193</v>
      </c>
      <c r="C178" s="90" t="s">
        <v>10</v>
      </c>
      <c r="D178" s="91">
        <v>500.1</v>
      </c>
      <c r="E178" s="91"/>
    </row>
    <row r="179" spans="1:5" ht="15" x14ac:dyDescent="0.25">
      <c r="A179" s="90" t="s">
        <v>36</v>
      </c>
      <c r="B179" s="90" t="s">
        <v>193</v>
      </c>
      <c r="C179" s="90" t="s">
        <v>15</v>
      </c>
      <c r="D179" s="91">
        <v>17316.150000000001</v>
      </c>
      <c r="E179" s="91"/>
    </row>
    <row r="180" spans="1:5" ht="15" x14ac:dyDescent="0.25">
      <c r="A180" s="90" t="s">
        <v>36</v>
      </c>
      <c r="B180" s="90" t="s">
        <v>193</v>
      </c>
      <c r="C180" s="90" t="s">
        <v>16</v>
      </c>
      <c r="D180" s="91">
        <v>132.55000000000001</v>
      </c>
      <c r="E180" s="91"/>
    </row>
    <row r="181" spans="1:5" ht="15" x14ac:dyDescent="0.25">
      <c r="A181" s="90" t="s">
        <v>36</v>
      </c>
      <c r="B181" s="90" t="s">
        <v>193</v>
      </c>
      <c r="C181" s="90" t="s">
        <v>92</v>
      </c>
      <c r="D181" s="91">
        <v>41410.39</v>
      </c>
      <c r="E181" s="91"/>
    </row>
    <row r="182" spans="1:5" ht="15" x14ac:dyDescent="0.25">
      <c r="A182" s="90" t="s">
        <v>36</v>
      </c>
      <c r="B182" s="90" t="s">
        <v>193</v>
      </c>
      <c r="C182" s="90" t="s">
        <v>95</v>
      </c>
      <c r="D182" s="91">
        <v>2201.48</v>
      </c>
      <c r="E182" s="91"/>
    </row>
    <row r="183" spans="1:5" ht="15" x14ac:dyDescent="0.25">
      <c r="A183" s="90" t="s">
        <v>36</v>
      </c>
      <c r="B183" s="90" t="s">
        <v>193</v>
      </c>
      <c r="C183" s="90" t="s">
        <v>96</v>
      </c>
      <c r="D183" s="91">
        <v>322.72000000000003</v>
      </c>
      <c r="E183" s="91"/>
    </row>
    <row r="184" spans="1:5" ht="15" x14ac:dyDescent="0.25">
      <c r="A184" s="90" t="s">
        <v>36</v>
      </c>
      <c r="B184" s="90" t="s">
        <v>193</v>
      </c>
      <c r="C184" s="90" t="s">
        <v>98</v>
      </c>
      <c r="D184" s="91">
        <v>1726.47</v>
      </c>
      <c r="E184" s="91"/>
    </row>
    <row r="185" spans="1:5" ht="15" x14ac:dyDescent="0.25">
      <c r="A185" s="90" t="s">
        <v>36</v>
      </c>
      <c r="B185" s="90" t="s">
        <v>193</v>
      </c>
      <c r="C185" s="90" t="s">
        <v>106</v>
      </c>
      <c r="D185" s="91">
        <v>40</v>
      </c>
      <c r="E185" s="91"/>
    </row>
    <row r="186" spans="1:5" ht="15" x14ac:dyDescent="0.25">
      <c r="A186" s="90" t="s">
        <v>36</v>
      </c>
      <c r="B186" s="90" t="s">
        <v>193</v>
      </c>
      <c r="C186" s="90" t="s">
        <v>122</v>
      </c>
      <c r="D186" s="91">
        <v>3202.59</v>
      </c>
      <c r="E186" s="91"/>
    </row>
    <row r="187" spans="1:5" ht="15" x14ac:dyDescent="0.25">
      <c r="A187" s="90" t="s">
        <v>36</v>
      </c>
      <c r="B187" s="90" t="s">
        <v>193</v>
      </c>
      <c r="C187" s="90" t="s">
        <v>109</v>
      </c>
      <c r="D187" s="91">
        <v>1255</v>
      </c>
      <c r="E187" s="91"/>
    </row>
    <row r="188" spans="1:5" ht="15" x14ac:dyDescent="0.25">
      <c r="A188" s="90" t="s">
        <v>36</v>
      </c>
      <c r="B188" s="90" t="s">
        <v>193</v>
      </c>
      <c r="C188" s="90" t="s">
        <v>94</v>
      </c>
      <c r="D188" s="91">
        <v>198</v>
      </c>
      <c r="E188" s="91"/>
    </row>
    <row r="189" spans="1:5" ht="15" x14ac:dyDescent="0.25">
      <c r="A189" s="90" t="s">
        <v>36</v>
      </c>
      <c r="B189" s="90" t="s">
        <v>193</v>
      </c>
      <c r="C189" s="90" t="s">
        <v>104</v>
      </c>
      <c r="D189" s="91">
        <v>1124.22</v>
      </c>
      <c r="E189" s="91"/>
    </row>
    <row r="190" spans="1:5" ht="15" x14ac:dyDescent="0.25">
      <c r="A190" s="90" t="s">
        <v>36</v>
      </c>
      <c r="B190" s="90" t="s">
        <v>193</v>
      </c>
      <c r="C190" s="90" t="s">
        <v>105</v>
      </c>
      <c r="D190" s="91">
        <v>7500</v>
      </c>
      <c r="E190" s="91"/>
    </row>
    <row r="191" spans="1:5" ht="15" x14ac:dyDescent="0.25">
      <c r="A191" s="90" t="s">
        <v>36</v>
      </c>
      <c r="B191" s="90" t="s">
        <v>193</v>
      </c>
      <c r="C191" s="90" t="s">
        <v>121</v>
      </c>
      <c r="D191" s="91">
        <v>15647.63</v>
      </c>
      <c r="E191" s="91"/>
    </row>
    <row r="192" spans="1:5" ht="15" x14ac:dyDescent="0.25">
      <c r="A192" s="90" t="s">
        <v>36</v>
      </c>
      <c r="B192" s="90" t="s">
        <v>193</v>
      </c>
      <c r="C192" s="90" t="s">
        <v>100</v>
      </c>
      <c r="D192" s="91">
        <v>2858.94</v>
      </c>
      <c r="E192" s="91"/>
    </row>
    <row r="193" spans="1:5" ht="15" x14ac:dyDescent="0.25">
      <c r="A193" s="90" t="s">
        <v>36</v>
      </c>
      <c r="B193" s="90" t="s">
        <v>193</v>
      </c>
      <c r="C193" s="90" t="s">
        <v>89</v>
      </c>
      <c r="D193" s="91">
        <v>48893.98</v>
      </c>
      <c r="E193" s="91"/>
    </row>
    <row r="194" spans="1:5" ht="15" x14ac:dyDescent="0.25">
      <c r="A194" s="90" t="s">
        <v>37</v>
      </c>
      <c r="B194" s="90" t="s">
        <v>193</v>
      </c>
      <c r="C194" s="90" t="s">
        <v>13</v>
      </c>
      <c r="D194" s="91">
        <v>3068.97</v>
      </c>
      <c r="E194" s="91"/>
    </row>
    <row r="195" spans="1:5" ht="15" x14ac:dyDescent="0.25">
      <c r="A195" s="90" t="s">
        <v>37</v>
      </c>
      <c r="B195" s="90" t="s">
        <v>193</v>
      </c>
      <c r="C195" s="90" t="s">
        <v>22</v>
      </c>
      <c r="D195" s="91">
        <v>5.16</v>
      </c>
      <c r="E195" s="91"/>
    </row>
    <row r="196" spans="1:5" ht="15" x14ac:dyDescent="0.25">
      <c r="A196" s="90" t="s">
        <v>37</v>
      </c>
      <c r="B196" s="90" t="s">
        <v>193</v>
      </c>
      <c r="C196" s="90" t="s">
        <v>91</v>
      </c>
      <c r="D196" s="91">
        <v>22.4</v>
      </c>
      <c r="E196" s="91"/>
    </row>
    <row r="197" spans="1:5" ht="15" x14ac:dyDescent="0.25">
      <c r="A197" s="90" t="s">
        <v>37</v>
      </c>
      <c r="B197" s="90" t="s">
        <v>193</v>
      </c>
      <c r="C197" s="90" t="s">
        <v>8</v>
      </c>
      <c r="D197" s="91">
        <v>59.57</v>
      </c>
      <c r="E197" s="91"/>
    </row>
    <row r="198" spans="1:5" ht="15" x14ac:dyDescent="0.25">
      <c r="A198" s="90" t="s">
        <v>37</v>
      </c>
      <c r="B198" s="90" t="s">
        <v>193</v>
      </c>
      <c r="C198" s="90" t="s">
        <v>159</v>
      </c>
      <c r="D198" s="91">
        <v>27.27</v>
      </c>
      <c r="E198" s="91"/>
    </row>
    <row r="199" spans="1:5" ht="15" x14ac:dyDescent="0.25">
      <c r="A199" s="90" t="s">
        <v>37</v>
      </c>
      <c r="B199" s="90" t="s">
        <v>193</v>
      </c>
      <c r="C199" s="90" t="s">
        <v>168</v>
      </c>
      <c r="D199" s="91">
        <v>11.52</v>
      </c>
      <c r="E199" s="91"/>
    </row>
    <row r="200" spans="1:5" ht="15" x14ac:dyDescent="0.25">
      <c r="A200" s="90" t="s">
        <v>37</v>
      </c>
      <c r="B200" s="90" t="s">
        <v>193</v>
      </c>
      <c r="C200" s="90" t="s">
        <v>20</v>
      </c>
      <c r="D200" s="91">
        <v>680.7</v>
      </c>
      <c r="E200" s="91"/>
    </row>
    <row r="201" spans="1:5" ht="15" x14ac:dyDescent="0.25">
      <c r="A201" s="90" t="s">
        <v>37</v>
      </c>
      <c r="B201" s="90" t="s">
        <v>193</v>
      </c>
      <c r="C201" s="90" t="s">
        <v>9</v>
      </c>
      <c r="D201" s="91">
        <v>284.5</v>
      </c>
      <c r="E201" s="91"/>
    </row>
    <row r="202" spans="1:5" ht="15" x14ac:dyDescent="0.25">
      <c r="A202" s="90" t="s">
        <v>37</v>
      </c>
      <c r="B202" s="90" t="s">
        <v>193</v>
      </c>
      <c r="C202" s="90" t="s">
        <v>6</v>
      </c>
      <c r="D202" s="91">
        <v>730.73</v>
      </c>
      <c r="E202" s="91"/>
    </row>
    <row r="203" spans="1:5" ht="15" x14ac:dyDescent="0.25">
      <c r="A203" s="90" t="s">
        <v>37</v>
      </c>
      <c r="B203" s="90" t="s">
        <v>193</v>
      </c>
      <c r="C203" s="90" t="s">
        <v>10</v>
      </c>
      <c r="D203" s="91">
        <v>8.02</v>
      </c>
      <c r="E203" s="91"/>
    </row>
    <row r="204" spans="1:5" ht="15" x14ac:dyDescent="0.25">
      <c r="A204" s="90" t="s">
        <v>37</v>
      </c>
      <c r="B204" s="90" t="s">
        <v>193</v>
      </c>
      <c r="C204" s="90" t="s">
        <v>15</v>
      </c>
      <c r="D204" s="91">
        <v>234.14</v>
      </c>
      <c r="E204" s="91"/>
    </row>
    <row r="205" spans="1:5" ht="15" x14ac:dyDescent="0.25">
      <c r="A205" s="90" t="s">
        <v>37</v>
      </c>
      <c r="B205" s="90" t="s">
        <v>193</v>
      </c>
      <c r="C205" s="90" t="s">
        <v>16</v>
      </c>
      <c r="D205" s="91">
        <v>2.21</v>
      </c>
      <c r="E205" s="91"/>
    </row>
    <row r="206" spans="1:5" ht="15" x14ac:dyDescent="0.25">
      <c r="A206" s="90" t="s">
        <v>37</v>
      </c>
      <c r="B206" s="90" t="s">
        <v>193</v>
      </c>
      <c r="C206" s="90" t="s">
        <v>92</v>
      </c>
      <c r="D206" s="91">
        <v>63009.15</v>
      </c>
      <c r="E206" s="91"/>
    </row>
    <row r="207" spans="1:5" ht="15" x14ac:dyDescent="0.25">
      <c r="A207" s="90" t="s">
        <v>37</v>
      </c>
      <c r="B207" s="90" t="s">
        <v>193</v>
      </c>
      <c r="C207" s="90" t="s">
        <v>98</v>
      </c>
      <c r="D207" s="91">
        <v>354.12</v>
      </c>
      <c r="E207" s="91"/>
    </row>
    <row r="208" spans="1:5" ht="15" x14ac:dyDescent="0.25">
      <c r="A208" s="90" t="s">
        <v>37</v>
      </c>
      <c r="B208" s="90" t="s">
        <v>193</v>
      </c>
      <c r="C208" s="90" t="s">
        <v>114</v>
      </c>
      <c r="D208" s="91">
        <v>44</v>
      </c>
      <c r="E208" s="91"/>
    </row>
    <row r="209" spans="1:5" ht="15" x14ac:dyDescent="0.25">
      <c r="A209" s="90" t="s">
        <v>37</v>
      </c>
      <c r="B209" s="90" t="s">
        <v>193</v>
      </c>
      <c r="C209" s="90" t="s">
        <v>104</v>
      </c>
      <c r="D209" s="91">
        <v>40045</v>
      </c>
      <c r="E209" s="91"/>
    </row>
    <row r="210" spans="1:5" ht="15" x14ac:dyDescent="0.25">
      <c r="A210" s="90" t="s">
        <v>37</v>
      </c>
      <c r="B210" s="90" t="s">
        <v>193</v>
      </c>
      <c r="C210" s="90" t="s">
        <v>100</v>
      </c>
      <c r="D210" s="91">
        <v>38803</v>
      </c>
      <c r="E210" s="91"/>
    </row>
    <row r="211" spans="1:5" ht="15" x14ac:dyDescent="0.25">
      <c r="A211" s="90" t="s">
        <v>37</v>
      </c>
      <c r="B211" s="90" t="s">
        <v>193</v>
      </c>
      <c r="C211" s="90" t="s">
        <v>89</v>
      </c>
      <c r="D211" s="91">
        <v>6487</v>
      </c>
      <c r="E211" s="91"/>
    </row>
    <row r="212" spans="1:5" ht="15" x14ac:dyDescent="0.25">
      <c r="A212" s="90" t="s">
        <v>38</v>
      </c>
      <c r="B212" s="90" t="s">
        <v>193</v>
      </c>
      <c r="C212" s="90" t="s">
        <v>13</v>
      </c>
      <c r="D212" s="91">
        <v>551704.63</v>
      </c>
      <c r="E212" s="91"/>
    </row>
    <row r="213" spans="1:5" ht="15" x14ac:dyDescent="0.25">
      <c r="A213" s="90" t="s">
        <v>38</v>
      </c>
      <c r="B213" s="90" t="s">
        <v>193</v>
      </c>
      <c r="C213" s="90" t="s">
        <v>18</v>
      </c>
      <c r="D213" s="91">
        <v>3939.69</v>
      </c>
      <c r="E213" s="91"/>
    </row>
    <row r="214" spans="1:5" ht="15" x14ac:dyDescent="0.25">
      <c r="A214" s="90" t="s">
        <v>38</v>
      </c>
      <c r="B214" s="90" t="s">
        <v>193</v>
      </c>
      <c r="C214" s="90" t="s">
        <v>22</v>
      </c>
      <c r="D214" s="91">
        <v>239.62</v>
      </c>
      <c r="E214" s="91"/>
    </row>
    <row r="215" spans="1:5" ht="15" x14ac:dyDescent="0.25">
      <c r="A215" s="90" t="s">
        <v>38</v>
      </c>
      <c r="B215" s="90" t="s">
        <v>193</v>
      </c>
      <c r="C215" s="90" t="s">
        <v>19</v>
      </c>
      <c r="D215" s="91">
        <v>635.84</v>
      </c>
      <c r="E215" s="91"/>
    </row>
    <row r="216" spans="1:5" ht="15" x14ac:dyDescent="0.25">
      <c r="A216" s="90" t="s">
        <v>38</v>
      </c>
      <c r="B216" s="90" t="s">
        <v>193</v>
      </c>
      <c r="C216" s="90" t="s">
        <v>91</v>
      </c>
      <c r="D216" s="91">
        <v>3176.89</v>
      </c>
      <c r="E216" s="91"/>
    </row>
    <row r="217" spans="1:5" ht="15" x14ac:dyDescent="0.25">
      <c r="A217" s="90" t="s">
        <v>38</v>
      </c>
      <c r="B217" s="90" t="s">
        <v>193</v>
      </c>
      <c r="C217" s="90" t="s">
        <v>8</v>
      </c>
      <c r="D217" s="91">
        <v>9840.11</v>
      </c>
      <c r="E217" s="91"/>
    </row>
    <row r="218" spans="1:5" ht="15" x14ac:dyDescent="0.25">
      <c r="A218" s="90" t="s">
        <v>38</v>
      </c>
      <c r="B218" s="90" t="s">
        <v>193</v>
      </c>
      <c r="C218" s="90" t="s">
        <v>159</v>
      </c>
      <c r="D218" s="91">
        <v>505.27</v>
      </c>
      <c r="E218" s="91"/>
    </row>
    <row r="219" spans="1:5" ht="15" x14ac:dyDescent="0.25">
      <c r="A219" s="90" t="s">
        <v>38</v>
      </c>
      <c r="B219" s="90" t="s">
        <v>193</v>
      </c>
      <c r="C219" s="90" t="s">
        <v>168</v>
      </c>
      <c r="D219" s="91">
        <v>2368.6799999999998</v>
      </c>
      <c r="E219" s="91"/>
    </row>
    <row r="220" spans="1:5" ht="15" x14ac:dyDescent="0.25">
      <c r="A220" s="90" t="s">
        <v>38</v>
      </c>
      <c r="B220" s="90" t="s">
        <v>193</v>
      </c>
      <c r="C220" s="90" t="s">
        <v>20</v>
      </c>
      <c r="D220" s="91">
        <v>14602.91</v>
      </c>
      <c r="E220" s="91"/>
    </row>
    <row r="221" spans="1:5" ht="15" x14ac:dyDescent="0.25">
      <c r="A221" s="90" t="s">
        <v>38</v>
      </c>
      <c r="B221" s="90" t="s">
        <v>193</v>
      </c>
      <c r="C221" s="90" t="s">
        <v>23</v>
      </c>
      <c r="D221" s="91">
        <v>81</v>
      </c>
      <c r="E221" s="91"/>
    </row>
    <row r="222" spans="1:5" ht="15" x14ac:dyDescent="0.25">
      <c r="A222" s="90" t="s">
        <v>38</v>
      </c>
      <c r="B222" s="90" t="s">
        <v>193</v>
      </c>
      <c r="C222" s="90" t="s">
        <v>9</v>
      </c>
      <c r="D222" s="91">
        <v>42851.51</v>
      </c>
      <c r="E222" s="91"/>
    </row>
    <row r="223" spans="1:5" ht="15" x14ac:dyDescent="0.25">
      <c r="A223" s="90" t="s">
        <v>38</v>
      </c>
      <c r="B223" s="90" t="s">
        <v>193</v>
      </c>
      <c r="C223" s="90" t="s">
        <v>6</v>
      </c>
      <c r="D223" s="91">
        <v>109423.58</v>
      </c>
      <c r="E223" s="91"/>
    </row>
    <row r="224" spans="1:5" ht="15" x14ac:dyDescent="0.25">
      <c r="A224" s="90" t="s">
        <v>38</v>
      </c>
      <c r="B224" s="90" t="s">
        <v>193</v>
      </c>
      <c r="C224" s="90" t="s">
        <v>10</v>
      </c>
      <c r="D224" s="91">
        <v>1411.55</v>
      </c>
      <c r="E224" s="91"/>
    </row>
    <row r="225" spans="1:5" ht="15" x14ac:dyDescent="0.25">
      <c r="A225" s="90" t="s">
        <v>38</v>
      </c>
      <c r="B225" s="90" t="s">
        <v>193</v>
      </c>
      <c r="C225" s="90" t="s">
        <v>15</v>
      </c>
      <c r="D225" s="91">
        <v>47358.82</v>
      </c>
      <c r="E225" s="91"/>
    </row>
    <row r="226" spans="1:5" ht="15" x14ac:dyDescent="0.25">
      <c r="A226" s="90" t="s">
        <v>38</v>
      </c>
      <c r="B226" s="90" t="s">
        <v>193</v>
      </c>
      <c r="C226" s="90" t="s">
        <v>16</v>
      </c>
      <c r="D226" s="91">
        <v>354.59</v>
      </c>
      <c r="E226" s="91"/>
    </row>
    <row r="227" spans="1:5" ht="15" x14ac:dyDescent="0.25">
      <c r="A227" s="90" t="s">
        <v>38</v>
      </c>
      <c r="B227" s="90" t="s">
        <v>193</v>
      </c>
      <c r="C227" s="90" t="s">
        <v>92</v>
      </c>
      <c r="D227" s="91">
        <v>146037.26</v>
      </c>
      <c r="E227" s="91"/>
    </row>
    <row r="228" spans="1:5" ht="15" x14ac:dyDescent="0.25">
      <c r="A228" s="90" t="s">
        <v>38</v>
      </c>
      <c r="B228" s="90" t="s">
        <v>193</v>
      </c>
      <c r="C228" s="90" t="s">
        <v>96</v>
      </c>
      <c r="D228" s="91">
        <v>545.14</v>
      </c>
      <c r="E228" s="91"/>
    </row>
    <row r="229" spans="1:5" ht="15" x14ac:dyDescent="0.25">
      <c r="A229" s="90" t="s">
        <v>38</v>
      </c>
      <c r="B229" s="90" t="s">
        <v>193</v>
      </c>
      <c r="C229" s="90" t="s">
        <v>135</v>
      </c>
      <c r="D229" s="91">
        <v>918</v>
      </c>
      <c r="E229" s="91"/>
    </row>
    <row r="230" spans="1:5" ht="15" x14ac:dyDescent="0.25">
      <c r="A230" s="90" t="s">
        <v>38</v>
      </c>
      <c r="B230" s="90" t="s">
        <v>193</v>
      </c>
      <c r="C230" s="90" t="s">
        <v>160</v>
      </c>
      <c r="D230" s="91">
        <v>5078.88</v>
      </c>
      <c r="E230" s="91"/>
    </row>
    <row r="231" spans="1:5" ht="15" x14ac:dyDescent="0.25">
      <c r="A231" s="90" t="s">
        <v>38</v>
      </c>
      <c r="B231" s="90" t="s">
        <v>193</v>
      </c>
      <c r="C231" s="90" t="s">
        <v>98</v>
      </c>
      <c r="D231" s="91">
        <v>4169.24</v>
      </c>
      <c r="E231" s="91"/>
    </row>
    <row r="232" spans="1:5" ht="15" x14ac:dyDescent="0.25">
      <c r="A232" s="90" t="s">
        <v>38</v>
      </c>
      <c r="B232" s="90" t="s">
        <v>193</v>
      </c>
      <c r="C232" s="90" t="s">
        <v>101</v>
      </c>
      <c r="D232" s="91">
        <v>3172.4</v>
      </c>
      <c r="E232" s="91"/>
    </row>
    <row r="233" spans="1:5" ht="15" x14ac:dyDescent="0.25">
      <c r="A233" s="90" t="s">
        <v>38</v>
      </c>
      <c r="B233" s="90" t="s">
        <v>193</v>
      </c>
      <c r="C233" s="90" t="s">
        <v>103</v>
      </c>
      <c r="D233" s="91">
        <v>1630.95</v>
      </c>
      <c r="E233" s="91"/>
    </row>
    <row r="234" spans="1:5" ht="15" x14ac:dyDescent="0.25">
      <c r="A234" s="90" t="s">
        <v>38</v>
      </c>
      <c r="B234" s="90" t="s">
        <v>193</v>
      </c>
      <c r="C234" s="90" t="s">
        <v>109</v>
      </c>
      <c r="D234" s="91">
        <v>753.12</v>
      </c>
      <c r="E234" s="91"/>
    </row>
    <row r="235" spans="1:5" ht="15" x14ac:dyDescent="0.25">
      <c r="A235" s="90" t="s">
        <v>38</v>
      </c>
      <c r="B235" s="90" t="s">
        <v>193</v>
      </c>
      <c r="C235" s="90" t="s">
        <v>94</v>
      </c>
      <c r="D235" s="91">
        <v>2590</v>
      </c>
      <c r="E235" s="91"/>
    </row>
    <row r="236" spans="1:5" ht="15" x14ac:dyDescent="0.25">
      <c r="A236" s="90" t="s">
        <v>38</v>
      </c>
      <c r="B236" s="90" t="s">
        <v>193</v>
      </c>
      <c r="C236" s="90" t="s">
        <v>100</v>
      </c>
      <c r="D236" s="91">
        <v>73079.149999999994</v>
      </c>
      <c r="E236" s="91"/>
    </row>
    <row r="237" spans="1:5" ht="15" x14ac:dyDescent="0.25">
      <c r="A237" s="90" t="s">
        <v>38</v>
      </c>
      <c r="B237" s="90" t="s">
        <v>193</v>
      </c>
      <c r="C237" s="90" t="s">
        <v>89</v>
      </c>
      <c r="D237" s="91">
        <v>2185272.94</v>
      </c>
      <c r="E237" s="91"/>
    </row>
    <row r="238" spans="1:5" ht="15" x14ac:dyDescent="0.25">
      <c r="A238" s="90" t="s">
        <v>39</v>
      </c>
      <c r="B238" s="90" t="s">
        <v>193</v>
      </c>
      <c r="C238" s="90" t="s">
        <v>13</v>
      </c>
      <c r="D238" s="91">
        <v>277484.74</v>
      </c>
      <c r="E238" s="91"/>
    </row>
    <row r="239" spans="1:5" ht="15" x14ac:dyDescent="0.25">
      <c r="A239" s="90" t="s">
        <v>39</v>
      </c>
      <c r="B239" s="90" t="s">
        <v>193</v>
      </c>
      <c r="C239" s="90" t="s">
        <v>18</v>
      </c>
      <c r="D239" s="91">
        <v>2888.97</v>
      </c>
      <c r="E239" s="91"/>
    </row>
    <row r="240" spans="1:5" ht="15" x14ac:dyDescent="0.25">
      <c r="A240" s="90" t="s">
        <v>39</v>
      </c>
      <c r="B240" s="90" t="s">
        <v>193</v>
      </c>
      <c r="C240" s="90" t="s">
        <v>22</v>
      </c>
      <c r="D240" s="91">
        <v>76.760000000000005</v>
      </c>
      <c r="E240" s="91"/>
    </row>
    <row r="241" spans="1:5" ht="15" x14ac:dyDescent="0.25">
      <c r="A241" s="90" t="s">
        <v>39</v>
      </c>
      <c r="B241" s="90" t="s">
        <v>193</v>
      </c>
      <c r="C241" s="90" t="s">
        <v>19</v>
      </c>
      <c r="D241" s="91">
        <v>946.18</v>
      </c>
      <c r="E241" s="91"/>
    </row>
    <row r="242" spans="1:5" ht="15" x14ac:dyDescent="0.25">
      <c r="A242" s="90" t="s">
        <v>39</v>
      </c>
      <c r="B242" s="90" t="s">
        <v>193</v>
      </c>
      <c r="C242" s="90" t="s">
        <v>91</v>
      </c>
      <c r="D242" s="91">
        <v>1838.14</v>
      </c>
      <c r="E242" s="91"/>
    </row>
    <row r="243" spans="1:5" ht="15" x14ac:dyDescent="0.25">
      <c r="A243" s="90" t="s">
        <v>39</v>
      </c>
      <c r="B243" s="90" t="s">
        <v>193</v>
      </c>
      <c r="C243" s="90" t="s">
        <v>8</v>
      </c>
      <c r="D243" s="91">
        <v>5054.08</v>
      </c>
      <c r="E243" s="91"/>
    </row>
    <row r="244" spans="1:5" ht="15" x14ac:dyDescent="0.25">
      <c r="A244" s="90" t="s">
        <v>39</v>
      </c>
      <c r="B244" s="90" t="s">
        <v>193</v>
      </c>
      <c r="C244" s="90" t="s">
        <v>159</v>
      </c>
      <c r="D244" s="91">
        <v>288.36</v>
      </c>
      <c r="E244" s="91"/>
    </row>
    <row r="245" spans="1:5" ht="15" x14ac:dyDescent="0.25">
      <c r="A245" s="90" t="s">
        <v>39</v>
      </c>
      <c r="B245" s="90" t="s">
        <v>193</v>
      </c>
      <c r="C245" s="90" t="s">
        <v>168</v>
      </c>
      <c r="D245" s="91">
        <v>1587.9</v>
      </c>
      <c r="E245" s="91"/>
    </row>
    <row r="246" spans="1:5" ht="15" x14ac:dyDescent="0.25">
      <c r="A246" s="90" t="s">
        <v>39</v>
      </c>
      <c r="B246" s="90" t="s">
        <v>193</v>
      </c>
      <c r="C246" s="90" t="s">
        <v>20</v>
      </c>
      <c r="D246" s="91">
        <v>10371.48</v>
      </c>
      <c r="E246" s="91"/>
    </row>
    <row r="247" spans="1:5" ht="15" x14ac:dyDescent="0.25">
      <c r="A247" s="90" t="s">
        <v>39</v>
      </c>
      <c r="B247" s="90" t="s">
        <v>193</v>
      </c>
      <c r="C247" s="90" t="s">
        <v>9</v>
      </c>
      <c r="D247" s="91">
        <v>21751.21</v>
      </c>
      <c r="E247" s="91"/>
    </row>
    <row r="248" spans="1:5" ht="15" x14ac:dyDescent="0.25">
      <c r="A248" s="90" t="s">
        <v>39</v>
      </c>
      <c r="B248" s="90" t="s">
        <v>193</v>
      </c>
      <c r="C248" s="90" t="s">
        <v>6</v>
      </c>
      <c r="D248" s="91">
        <v>56246.46</v>
      </c>
      <c r="E248" s="91"/>
    </row>
    <row r="249" spans="1:5" ht="15" x14ac:dyDescent="0.25">
      <c r="A249" s="90" t="s">
        <v>39</v>
      </c>
      <c r="B249" s="90" t="s">
        <v>193</v>
      </c>
      <c r="C249" s="90" t="s">
        <v>10</v>
      </c>
      <c r="D249" s="91">
        <v>765.47</v>
      </c>
      <c r="E249" s="91"/>
    </row>
    <row r="250" spans="1:5" ht="15" x14ac:dyDescent="0.25">
      <c r="A250" s="90" t="s">
        <v>39</v>
      </c>
      <c r="B250" s="90" t="s">
        <v>193</v>
      </c>
      <c r="C250" s="90" t="s">
        <v>15</v>
      </c>
      <c r="D250" s="91">
        <v>27882.41</v>
      </c>
      <c r="E250" s="91"/>
    </row>
    <row r="251" spans="1:5" ht="15" x14ac:dyDescent="0.25">
      <c r="A251" s="90" t="s">
        <v>39</v>
      </c>
      <c r="B251" s="90" t="s">
        <v>193</v>
      </c>
      <c r="C251" s="90" t="s">
        <v>16</v>
      </c>
      <c r="D251" s="91">
        <v>192.02</v>
      </c>
      <c r="E251" s="91"/>
    </row>
    <row r="252" spans="1:5" ht="15" x14ac:dyDescent="0.25">
      <c r="A252" s="90" t="s">
        <v>39</v>
      </c>
      <c r="B252" s="90" t="s">
        <v>193</v>
      </c>
      <c r="C252" s="90" t="s">
        <v>92</v>
      </c>
      <c r="D252" s="91">
        <v>197488.44</v>
      </c>
      <c r="E252" s="91"/>
    </row>
    <row r="253" spans="1:5" ht="15" x14ac:dyDescent="0.25">
      <c r="A253" s="90" t="s">
        <v>39</v>
      </c>
      <c r="B253" s="90" t="s">
        <v>193</v>
      </c>
      <c r="C253" s="90" t="s">
        <v>98</v>
      </c>
      <c r="D253" s="91">
        <v>7957.52</v>
      </c>
      <c r="E253" s="91"/>
    </row>
    <row r="254" spans="1:5" ht="15" x14ac:dyDescent="0.25">
      <c r="A254" s="90" t="s">
        <v>39</v>
      </c>
      <c r="B254" s="90" t="s">
        <v>193</v>
      </c>
      <c r="C254" s="90" t="s">
        <v>106</v>
      </c>
      <c r="D254" s="91">
        <v>483.65</v>
      </c>
      <c r="E254" s="91"/>
    </row>
    <row r="255" spans="1:5" ht="15" x14ac:dyDescent="0.25">
      <c r="A255" s="90" t="s">
        <v>39</v>
      </c>
      <c r="B255" s="90" t="s">
        <v>193</v>
      </c>
      <c r="C255" s="90" t="s">
        <v>101</v>
      </c>
      <c r="D255" s="91">
        <v>1122.68</v>
      </c>
      <c r="E255" s="91"/>
    </row>
    <row r="256" spans="1:5" ht="15" x14ac:dyDescent="0.25">
      <c r="A256" s="90" t="s">
        <v>39</v>
      </c>
      <c r="B256" s="90" t="s">
        <v>193</v>
      </c>
      <c r="C256" s="90" t="s">
        <v>104</v>
      </c>
      <c r="D256" s="91">
        <v>194.71</v>
      </c>
      <c r="E256" s="91"/>
    </row>
    <row r="257" spans="1:5" ht="15" x14ac:dyDescent="0.25">
      <c r="A257" s="90" t="s">
        <v>39</v>
      </c>
      <c r="B257" s="90" t="s">
        <v>193</v>
      </c>
      <c r="C257" s="90" t="s">
        <v>100</v>
      </c>
      <c r="D257" s="91">
        <v>1881.11</v>
      </c>
      <c r="E257" s="91"/>
    </row>
    <row r="258" spans="1:5" ht="15" x14ac:dyDescent="0.25">
      <c r="A258" s="90" t="s">
        <v>39</v>
      </c>
      <c r="B258" s="90" t="s">
        <v>193</v>
      </c>
      <c r="C258" s="90" t="s">
        <v>89</v>
      </c>
      <c r="D258" s="91">
        <v>10435.59</v>
      </c>
      <c r="E258" s="91"/>
    </row>
    <row r="259" spans="1:5" ht="15" x14ac:dyDescent="0.25">
      <c r="A259" s="90" t="s">
        <v>40</v>
      </c>
      <c r="B259" s="90" t="s">
        <v>193</v>
      </c>
      <c r="C259" s="90" t="s">
        <v>13</v>
      </c>
      <c r="D259" s="91">
        <v>177.54</v>
      </c>
      <c r="E259" s="91"/>
    </row>
    <row r="260" spans="1:5" ht="15" x14ac:dyDescent="0.25">
      <c r="A260" s="90" t="s">
        <v>40</v>
      </c>
      <c r="B260" s="90" t="s">
        <v>193</v>
      </c>
      <c r="C260" s="90" t="s">
        <v>91</v>
      </c>
      <c r="D260" s="91">
        <v>1.2</v>
      </c>
      <c r="E260" s="91"/>
    </row>
    <row r="261" spans="1:5" ht="15" x14ac:dyDescent="0.25">
      <c r="A261" s="90" t="s">
        <v>40</v>
      </c>
      <c r="B261" s="90" t="s">
        <v>193</v>
      </c>
      <c r="C261" s="90" t="s">
        <v>8</v>
      </c>
      <c r="D261" s="91">
        <v>1.75</v>
      </c>
      <c r="E261" s="91"/>
    </row>
    <row r="262" spans="1:5" ht="15" x14ac:dyDescent="0.25">
      <c r="A262" s="90" t="s">
        <v>40</v>
      </c>
      <c r="B262" s="90" t="s">
        <v>193</v>
      </c>
      <c r="C262" s="90" t="s">
        <v>9</v>
      </c>
      <c r="D262" s="91">
        <v>12.77</v>
      </c>
      <c r="E262" s="91"/>
    </row>
    <row r="263" spans="1:5" ht="15" x14ac:dyDescent="0.25">
      <c r="A263" s="90" t="s">
        <v>40</v>
      </c>
      <c r="B263" s="90" t="s">
        <v>193</v>
      </c>
      <c r="C263" s="90" t="s">
        <v>6</v>
      </c>
      <c r="D263" s="91">
        <v>34.67</v>
      </c>
      <c r="E263" s="91"/>
    </row>
    <row r="264" spans="1:5" ht="15" x14ac:dyDescent="0.25">
      <c r="A264" s="90" t="s">
        <v>40</v>
      </c>
      <c r="B264" s="90" t="s">
        <v>193</v>
      </c>
      <c r="C264" s="90" t="s">
        <v>10</v>
      </c>
      <c r="D264" s="91">
        <v>0.43</v>
      </c>
      <c r="E264" s="91"/>
    </row>
    <row r="265" spans="1:5" ht="15" x14ac:dyDescent="0.25">
      <c r="A265" s="90" t="s">
        <v>40</v>
      </c>
      <c r="B265" s="90" t="s">
        <v>193</v>
      </c>
      <c r="C265" s="90" t="s">
        <v>15</v>
      </c>
      <c r="D265" s="91">
        <v>16.8</v>
      </c>
      <c r="E265" s="91"/>
    </row>
    <row r="266" spans="1:5" ht="15" x14ac:dyDescent="0.25">
      <c r="A266" s="90" t="s">
        <v>40</v>
      </c>
      <c r="B266" s="90" t="s">
        <v>193</v>
      </c>
      <c r="C266" s="90" t="s">
        <v>92</v>
      </c>
      <c r="D266" s="91">
        <v>8155.37</v>
      </c>
      <c r="E266" s="91"/>
    </row>
    <row r="267" spans="1:5" ht="15" x14ac:dyDescent="0.25">
      <c r="A267" s="90" t="s">
        <v>40</v>
      </c>
      <c r="B267" s="90" t="s">
        <v>193</v>
      </c>
      <c r="C267" s="90" t="s">
        <v>89</v>
      </c>
      <c r="D267" s="91">
        <v>5230.8</v>
      </c>
      <c r="E267" s="91"/>
    </row>
    <row r="268" spans="1:5" ht="15" x14ac:dyDescent="0.25">
      <c r="A268" s="90" t="s">
        <v>41</v>
      </c>
      <c r="B268" s="90" t="s">
        <v>193</v>
      </c>
      <c r="C268" s="90" t="s">
        <v>13</v>
      </c>
      <c r="D268" s="91">
        <v>204847.91</v>
      </c>
      <c r="E268" s="91"/>
    </row>
    <row r="269" spans="1:5" ht="15" x14ac:dyDescent="0.25">
      <c r="A269" s="90" t="s">
        <v>41</v>
      </c>
      <c r="B269" s="90" t="s">
        <v>193</v>
      </c>
      <c r="C269" s="90" t="s">
        <v>22</v>
      </c>
      <c r="D269" s="91">
        <v>9.94</v>
      </c>
      <c r="E269" s="91"/>
    </row>
    <row r="270" spans="1:5" ht="15" x14ac:dyDescent="0.25">
      <c r="A270" s="90" t="s">
        <v>41</v>
      </c>
      <c r="B270" s="90" t="s">
        <v>193</v>
      </c>
      <c r="C270" s="90" t="s">
        <v>19</v>
      </c>
      <c r="D270" s="91">
        <v>639.27</v>
      </c>
      <c r="E270" s="91"/>
    </row>
    <row r="271" spans="1:5" ht="15" x14ac:dyDescent="0.25">
      <c r="A271" s="90" t="s">
        <v>41</v>
      </c>
      <c r="B271" s="90" t="s">
        <v>193</v>
      </c>
      <c r="C271" s="90" t="s">
        <v>91</v>
      </c>
      <c r="D271" s="91">
        <v>1236.69</v>
      </c>
      <c r="E271" s="91"/>
    </row>
    <row r="272" spans="1:5" ht="15" x14ac:dyDescent="0.25">
      <c r="A272" s="90" t="s">
        <v>41</v>
      </c>
      <c r="B272" s="90" t="s">
        <v>193</v>
      </c>
      <c r="C272" s="90" t="s">
        <v>8</v>
      </c>
      <c r="D272" s="91">
        <v>3914.64</v>
      </c>
      <c r="E272" s="91"/>
    </row>
    <row r="273" spans="1:5" ht="15" x14ac:dyDescent="0.25">
      <c r="A273" s="90" t="s">
        <v>41</v>
      </c>
      <c r="B273" s="90" t="s">
        <v>193</v>
      </c>
      <c r="C273" s="90" t="s">
        <v>159</v>
      </c>
      <c r="D273" s="91">
        <v>177.14</v>
      </c>
      <c r="E273" s="91"/>
    </row>
    <row r="274" spans="1:5" ht="15" x14ac:dyDescent="0.25">
      <c r="A274" s="90" t="s">
        <v>41</v>
      </c>
      <c r="B274" s="90" t="s">
        <v>193</v>
      </c>
      <c r="C274" s="90" t="s">
        <v>168</v>
      </c>
      <c r="D274" s="91">
        <v>1039.97</v>
      </c>
      <c r="E274" s="91"/>
    </row>
    <row r="275" spans="1:5" ht="15" x14ac:dyDescent="0.25">
      <c r="A275" s="90" t="s">
        <v>41</v>
      </c>
      <c r="B275" s="90" t="s">
        <v>193</v>
      </c>
      <c r="C275" s="90" t="s">
        <v>20</v>
      </c>
      <c r="D275" s="91">
        <v>6682.61</v>
      </c>
      <c r="E275" s="91"/>
    </row>
    <row r="276" spans="1:5" ht="15" x14ac:dyDescent="0.25">
      <c r="A276" s="90" t="s">
        <v>41</v>
      </c>
      <c r="B276" s="90" t="s">
        <v>193</v>
      </c>
      <c r="C276" s="90" t="s">
        <v>9</v>
      </c>
      <c r="D276" s="91">
        <v>15981.41</v>
      </c>
      <c r="E276" s="91"/>
    </row>
    <row r="277" spans="1:5" ht="15" x14ac:dyDescent="0.25">
      <c r="A277" s="90" t="s">
        <v>41</v>
      </c>
      <c r="B277" s="90" t="s">
        <v>193</v>
      </c>
      <c r="C277" s="90" t="s">
        <v>6</v>
      </c>
      <c r="D277" s="91">
        <v>41292.839999999997</v>
      </c>
      <c r="E277" s="91"/>
    </row>
    <row r="278" spans="1:5" ht="15" x14ac:dyDescent="0.25">
      <c r="A278" s="90" t="s">
        <v>41</v>
      </c>
      <c r="B278" s="90" t="s">
        <v>193</v>
      </c>
      <c r="C278" s="90" t="s">
        <v>10</v>
      </c>
      <c r="D278" s="91">
        <v>598.49</v>
      </c>
      <c r="E278" s="91"/>
    </row>
    <row r="279" spans="1:5" ht="15" x14ac:dyDescent="0.25">
      <c r="A279" s="90" t="s">
        <v>41</v>
      </c>
      <c r="B279" s="90" t="s">
        <v>193</v>
      </c>
      <c r="C279" s="90" t="s">
        <v>15</v>
      </c>
      <c r="D279" s="91">
        <v>18129.400000000001</v>
      </c>
      <c r="E279" s="91"/>
    </row>
    <row r="280" spans="1:5" ht="15" x14ac:dyDescent="0.25">
      <c r="A280" s="90" t="s">
        <v>41</v>
      </c>
      <c r="B280" s="90" t="s">
        <v>193</v>
      </c>
      <c r="C280" s="90" t="s">
        <v>16</v>
      </c>
      <c r="D280" s="91">
        <v>143.09</v>
      </c>
      <c r="E280" s="91"/>
    </row>
    <row r="281" spans="1:5" ht="15" x14ac:dyDescent="0.25">
      <c r="A281" s="90" t="s">
        <v>41</v>
      </c>
      <c r="B281" s="90" t="s">
        <v>193</v>
      </c>
      <c r="C281" s="90" t="s">
        <v>92</v>
      </c>
      <c r="D281" s="91">
        <v>66416.03</v>
      </c>
      <c r="E281" s="91"/>
    </row>
    <row r="282" spans="1:5" ht="15" x14ac:dyDescent="0.25">
      <c r="A282" s="90" t="s">
        <v>42</v>
      </c>
      <c r="B282" s="90" t="s">
        <v>193</v>
      </c>
      <c r="C282" s="90" t="s">
        <v>92</v>
      </c>
      <c r="D282" s="91">
        <v>14189.53</v>
      </c>
      <c r="E282" s="91"/>
    </row>
    <row r="283" spans="1:5" ht="15" x14ac:dyDescent="0.25">
      <c r="A283" s="90" t="s">
        <v>43</v>
      </c>
      <c r="B283" s="90" t="s">
        <v>193</v>
      </c>
      <c r="C283" s="90" t="s">
        <v>13</v>
      </c>
      <c r="D283" s="91">
        <v>5910.12</v>
      </c>
      <c r="E283" s="91"/>
    </row>
    <row r="284" spans="1:5" ht="15" x14ac:dyDescent="0.25">
      <c r="A284" s="90" t="s">
        <v>43</v>
      </c>
      <c r="B284" s="90" t="s">
        <v>193</v>
      </c>
      <c r="C284" s="90" t="s">
        <v>18</v>
      </c>
      <c r="D284" s="91">
        <v>1241.8800000000001</v>
      </c>
      <c r="E284" s="91"/>
    </row>
    <row r="285" spans="1:5" ht="15" x14ac:dyDescent="0.25">
      <c r="A285" s="90" t="s">
        <v>43</v>
      </c>
      <c r="B285" s="90" t="s">
        <v>193</v>
      </c>
      <c r="C285" s="90" t="s">
        <v>91</v>
      </c>
      <c r="D285" s="91">
        <v>37.07</v>
      </c>
      <c r="E285" s="91"/>
    </row>
    <row r="286" spans="1:5" ht="15" x14ac:dyDescent="0.25">
      <c r="A286" s="90" t="s">
        <v>43</v>
      </c>
      <c r="B286" s="90" t="s">
        <v>193</v>
      </c>
      <c r="C286" s="90" t="s">
        <v>8</v>
      </c>
      <c r="D286" s="91">
        <v>108.98</v>
      </c>
      <c r="E286" s="91"/>
    </row>
    <row r="287" spans="1:5" ht="15" x14ac:dyDescent="0.25">
      <c r="A287" s="90" t="s">
        <v>43</v>
      </c>
      <c r="B287" s="90" t="s">
        <v>193</v>
      </c>
      <c r="C287" s="90" t="s">
        <v>159</v>
      </c>
      <c r="D287" s="91">
        <v>1.5</v>
      </c>
      <c r="E287" s="91"/>
    </row>
    <row r="288" spans="1:5" ht="15" x14ac:dyDescent="0.25">
      <c r="A288" s="90" t="s">
        <v>43</v>
      </c>
      <c r="B288" s="90" t="s">
        <v>193</v>
      </c>
      <c r="C288" s="90" t="s">
        <v>168</v>
      </c>
      <c r="D288" s="91">
        <v>47.54</v>
      </c>
      <c r="E288" s="91"/>
    </row>
    <row r="289" spans="1:5" ht="15" x14ac:dyDescent="0.25">
      <c r="A289" s="90" t="s">
        <v>43</v>
      </c>
      <c r="B289" s="90" t="s">
        <v>193</v>
      </c>
      <c r="C289" s="90" t="s">
        <v>20</v>
      </c>
      <c r="D289" s="91">
        <v>147.63999999999999</v>
      </c>
      <c r="E289" s="91"/>
    </row>
    <row r="290" spans="1:5" ht="15" x14ac:dyDescent="0.25">
      <c r="A290" s="90" t="s">
        <v>43</v>
      </c>
      <c r="B290" s="90" t="s">
        <v>193</v>
      </c>
      <c r="C290" s="90" t="s">
        <v>9</v>
      </c>
      <c r="D290" s="91">
        <v>547.77</v>
      </c>
      <c r="E290" s="91"/>
    </row>
    <row r="291" spans="1:5" ht="15" x14ac:dyDescent="0.25">
      <c r="A291" s="90" t="s">
        <v>43</v>
      </c>
      <c r="B291" s="90" t="s">
        <v>193</v>
      </c>
      <c r="C291" s="90" t="s">
        <v>6</v>
      </c>
      <c r="D291" s="91">
        <v>1177.5999999999999</v>
      </c>
      <c r="E291" s="91"/>
    </row>
    <row r="292" spans="1:5" ht="15" x14ac:dyDescent="0.25">
      <c r="A292" s="90" t="s">
        <v>43</v>
      </c>
      <c r="B292" s="90" t="s">
        <v>193</v>
      </c>
      <c r="C292" s="90" t="s">
        <v>10</v>
      </c>
      <c r="D292" s="91">
        <v>17.72</v>
      </c>
      <c r="E292" s="91"/>
    </row>
    <row r="293" spans="1:5" ht="15" x14ac:dyDescent="0.25">
      <c r="A293" s="90" t="s">
        <v>43</v>
      </c>
      <c r="B293" s="90" t="s">
        <v>193</v>
      </c>
      <c r="C293" s="90" t="s">
        <v>15</v>
      </c>
      <c r="D293" s="91">
        <v>565.28</v>
      </c>
      <c r="E293" s="91"/>
    </row>
    <row r="294" spans="1:5" ht="15" x14ac:dyDescent="0.25">
      <c r="A294" s="90" t="s">
        <v>43</v>
      </c>
      <c r="B294" s="90" t="s">
        <v>193</v>
      </c>
      <c r="C294" s="90" t="s">
        <v>16</v>
      </c>
      <c r="D294" s="91">
        <v>3.86</v>
      </c>
      <c r="E294" s="91"/>
    </row>
    <row r="295" spans="1:5" ht="15" x14ac:dyDescent="0.25">
      <c r="A295" s="90" t="s">
        <v>43</v>
      </c>
      <c r="B295" s="90" t="s">
        <v>193</v>
      </c>
      <c r="C295" s="90" t="s">
        <v>92</v>
      </c>
      <c r="D295" s="91">
        <v>3176.26</v>
      </c>
      <c r="E295" s="91"/>
    </row>
    <row r="296" spans="1:5" ht="15" x14ac:dyDescent="0.25">
      <c r="A296" s="90" t="s">
        <v>44</v>
      </c>
      <c r="B296" s="90" t="s">
        <v>193</v>
      </c>
      <c r="C296" s="90" t="s">
        <v>92</v>
      </c>
      <c r="D296" s="91">
        <v>1399.42</v>
      </c>
      <c r="E296" s="91"/>
    </row>
    <row r="297" spans="1:5" ht="15" x14ac:dyDescent="0.25">
      <c r="A297" s="90" t="s">
        <v>44</v>
      </c>
      <c r="B297" s="90" t="s">
        <v>193</v>
      </c>
      <c r="C297" s="90" t="s">
        <v>96</v>
      </c>
      <c r="D297" s="91">
        <v>1073.58</v>
      </c>
      <c r="E297" s="91"/>
    </row>
    <row r="298" spans="1:5" ht="15" x14ac:dyDescent="0.25">
      <c r="A298" s="90" t="s">
        <v>44</v>
      </c>
      <c r="B298" s="90" t="s">
        <v>193</v>
      </c>
      <c r="C298" s="90" t="s">
        <v>98</v>
      </c>
      <c r="D298" s="91">
        <v>129.99</v>
      </c>
      <c r="E298" s="91"/>
    </row>
    <row r="299" spans="1:5" ht="15" x14ac:dyDescent="0.25">
      <c r="A299" s="90" t="s">
        <v>44</v>
      </c>
      <c r="B299" s="90" t="s">
        <v>193</v>
      </c>
      <c r="C299" s="90" t="s">
        <v>106</v>
      </c>
      <c r="D299" s="91">
        <v>144.94999999999999</v>
      </c>
      <c r="E299" s="91"/>
    </row>
    <row r="300" spans="1:5" ht="15" x14ac:dyDescent="0.25">
      <c r="A300" s="90" t="s">
        <v>125</v>
      </c>
      <c r="B300" s="90" t="s">
        <v>193</v>
      </c>
      <c r="C300" s="90" t="s">
        <v>106</v>
      </c>
      <c r="D300" s="91">
        <v>165.97</v>
      </c>
      <c r="E300" s="91"/>
    </row>
    <row r="301" spans="1:5" ht="15" x14ac:dyDescent="0.25">
      <c r="A301" s="90" t="s">
        <v>47</v>
      </c>
      <c r="B301" s="90" t="s">
        <v>193</v>
      </c>
      <c r="C301" s="90" t="s">
        <v>13</v>
      </c>
      <c r="D301" s="91">
        <v>256631.27</v>
      </c>
      <c r="E301" s="91"/>
    </row>
    <row r="302" spans="1:5" ht="15" x14ac:dyDescent="0.25">
      <c r="A302" s="90" t="s">
        <v>47</v>
      </c>
      <c r="B302" s="90" t="s">
        <v>193</v>
      </c>
      <c r="C302" s="90" t="s">
        <v>18</v>
      </c>
      <c r="D302" s="91">
        <v>6142.41</v>
      </c>
      <c r="E302" s="91"/>
    </row>
    <row r="303" spans="1:5" ht="15" x14ac:dyDescent="0.25">
      <c r="A303" s="90" t="s">
        <v>47</v>
      </c>
      <c r="B303" s="90" t="s">
        <v>193</v>
      </c>
      <c r="C303" s="90" t="s">
        <v>22</v>
      </c>
      <c r="D303" s="91">
        <v>44.68</v>
      </c>
      <c r="E303" s="91"/>
    </row>
    <row r="304" spans="1:5" ht="15" x14ac:dyDescent="0.25">
      <c r="A304" s="90" t="s">
        <v>47</v>
      </c>
      <c r="B304" s="90" t="s">
        <v>193</v>
      </c>
      <c r="C304" s="90" t="s">
        <v>19</v>
      </c>
      <c r="D304" s="91">
        <v>80.790000000000006</v>
      </c>
      <c r="E304" s="91"/>
    </row>
    <row r="305" spans="1:5" ht="15" x14ac:dyDescent="0.25">
      <c r="A305" s="90" t="s">
        <v>47</v>
      </c>
      <c r="B305" s="90" t="s">
        <v>193</v>
      </c>
      <c r="C305" s="90" t="s">
        <v>91</v>
      </c>
      <c r="D305" s="91">
        <v>1729.6</v>
      </c>
      <c r="E305" s="91"/>
    </row>
    <row r="306" spans="1:5" ht="15" x14ac:dyDescent="0.25">
      <c r="A306" s="90" t="s">
        <v>47</v>
      </c>
      <c r="B306" s="90" t="s">
        <v>193</v>
      </c>
      <c r="C306" s="90" t="s">
        <v>8</v>
      </c>
      <c r="D306" s="91">
        <v>3647.19</v>
      </c>
      <c r="E306" s="91"/>
    </row>
    <row r="307" spans="1:5" ht="15" x14ac:dyDescent="0.25">
      <c r="A307" s="90" t="s">
        <v>47</v>
      </c>
      <c r="B307" s="90" t="s">
        <v>193</v>
      </c>
      <c r="C307" s="90" t="s">
        <v>159</v>
      </c>
      <c r="D307" s="91">
        <v>397.2</v>
      </c>
      <c r="E307" s="91"/>
    </row>
    <row r="308" spans="1:5" ht="15" x14ac:dyDescent="0.25">
      <c r="A308" s="90" t="s">
        <v>47</v>
      </c>
      <c r="B308" s="90" t="s">
        <v>193</v>
      </c>
      <c r="C308" s="90" t="s">
        <v>168</v>
      </c>
      <c r="D308" s="91">
        <v>141.68</v>
      </c>
      <c r="E308" s="91"/>
    </row>
    <row r="309" spans="1:5" ht="15" x14ac:dyDescent="0.25">
      <c r="A309" s="90" t="s">
        <v>47</v>
      </c>
      <c r="B309" s="90" t="s">
        <v>193</v>
      </c>
      <c r="C309" s="90" t="s">
        <v>20</v>
      </c>
      <c r="D309" s="91">
        <v>49949.32</v>
      </c>
      <c r="E309" s="91"/>
    </row>
    <row r="310" spans="1:5" ht="15" x14ac:dyDescent="0.25">
      <c r="A310" s="90" t="s">
        <v>47</v>
      </c>
      <c r="B310" s="90" t="s">
        <v>193</v>
      </c>
      <c r="C310" s="90" t="s">
        <v>23</v>
      </c>
      <c r="D310" s="91">
        <v>16</v>
      </c>
      <c r="E310" s="91"/>
    </row>
    <row r="311" spans="1:5" ht="15" x14ac:dyDescent="0.25">
      <c r="A311" s="90" t="s">
        <v>47</v>
      </c>
      <c r="B311" s="90" t="s">
        <v>193</v>
      </c>
      <c r="C311" s="90" t="s">
        <v>9</v>
      </c>
      <c r="D311" s="91">
        <v>23467.03</v>
      </c>
      <c r="E311" s="91"/>
    </row>
    <row r="312" spans="1:5" ht="15" x14ac:dyDescent="0.25">
      <c r="A312" s="90" t="s">
        <v>47</v>
      </c>
      <c r="B312" s="90" t="s">
        <v>193</v>
      </c>
      <c r="C312" s="90" t="s">
        <v>6</v>
      </c>
      <c r="D312" s="91">
        <v>58810.17</v>
      </c>
      <c r="E312" s="91"/>
    </row>
    <row r="313" spans="1:5" ht="15" x14ac:dyDescent="0.25">
      <c r="A313" s="90" t="s">
        <v>47</v>
      </c>
      <c r="B313" s="90" t="s">
        <v>193</v>
      </c>
      <c r="C313" s="90" t="s">
        <v>10</v>
      </c>
      <c r="D313" s="91">
        <v>390.49</v>
      </c>
      <c r="E313" s="91"/>
    </row>
    <row r="314" spans="1:5" ht="15" x14ac:dyDescent="0.25">
      <c r="A314" s="90" t="s">
        <v>47</v>
      </c>
      <c r="B314" s="90" t="s">
        <v>193</v>
      </c>
      <c r="C314" s="90" t="s">
        <v>15</v>
      </c>
      <c r="D314" s="91">
        <v>19417.439999999999</v>
      </c>
      <c r="E314" s="91"/>
    </row>
    <row r="315" spans="1:5" ht="15" x14ac:dyDescent="0.25">
      <c r="A315" s="90" t="s">
        <v>47</v>
      </c>
      <c r="B315" s="90" t="s">
        <v>193</v>
      </c>
      <c r="C315" s="90" t="s">
        <v>16</v>
      </c>
      <c r="D315" s="91">
        <v>258.87</v>
      </c>
      <c r="E315" s="91"/>
    </row>
    <row r="316" spans="1:5" ht="15" x14ac:dyDescent="0.25">
      <c r="A316" s="90" t="s">
        <v>47</v>
      </c>
      <c r="B316" s="90" t="s">
        <v>193</v>
      </c>
      <c r="C316" s="90" t="s">
        <v>92</v>
      </c>
      <c r="D316" s="91">
        <v>417300.96</v>
      </c>
      <c r="E316" s="91"/>
    </row>
    <row r="317" spans="1:5" ht="15" x14ac:dyDescent="0.25">
      <c r="A317" s="90" t="s">
        <v>47</v>
      </c>
      <c r="B317" s="90" t="s">
        <v>193</v>
      </c>
      <c r="C317" s="90" t="s">
        <v>102</v>
      </c>
      <c r="D317" s="91">
        <v>353.19</v>
      </c>
      <c r="E317" s="91"/>
    </row>
    <row r="318" spans="1:5" ht="15" x14ac:dyDescent="0.25">
      <c r="A318" s="90" t="s">
        <v>47</v>
      </c>
      <c r="B318" s="90" t="s">
        <v>193</v>
      </c>
      <c r="C318" s="90" t="s">
        <v>100</v>
      </c>
      <c r="D318" s="91">
        <v>2990.14</v>
      </c>
      <c r="E318" s="91"/>
    </row>
    <row r="319" spans="1:5" ht="15" x14ac:dyDescent="0.25">
      <c r="A319" s="90" t="s">
        <v>47</v>
      </c>
      <c r="B319" s="90" t="s">
        <v>193</v>
      </c>
      <c r="C319" s="90" t="s">
        <v>89</v>
      </c>
      <c r="D319" s="91">
        <v>85184.63</v>
      </c>
      <c r="E319" s="91"/>
    </row>
    <row r="320" spans="1:5" ht="15" x14ac:dyDescent="0.25">
      <c r="A320" s="90" t="s">
        <v>126</v>
      </c>
      <c r="B320" s="90" t="s">
        <v>193</v>
      </c>
      <c r="C320" s="90" t="s">
        <v>107</v>
      </c>
      <c r="D320" s="91">
        <v>295</v>
      </c>
      <c r="E320" s="91"/>
    </row>
    <row r="321" spans="1:5" ht="15" x14ac:dyDescent="0.25">
      <c r="A321" s="90" t="s">
        <v>126</v>
      </c>
      <c r="B321" s="90" t="s">
        <v>193</v>
      </c>
      <c r="C321" s="90" t="s">
        <v>122</v>
      </c>
      <c r="D321" s="91">
        <v>41734.36</v>
      </c>
      <c r="E321" s="91"/>
    </row>
    <row r="322" spans="1:5" ht="15" x14ac:dyDescent="0.25">
      <c r="A322" s="90" t="s">
        <v>126</v>
      </c>
      <c r="B322" s="90" t="s">
        <v>193</v>
      </c>
      <c r="C322" s="90" t="s">
        <v>90</v>
      </c>
      <c r="D322" s="91">
        <v>5668.63</v>
      </c>
      <c r="E322" s="91"/>
    </row>
    <row r="323" spans="1:5" ht="15" x14ac:dyDescent="0.25">
      <c r="A323" s="90" t="s">
        <v>126</v>
      </c>
      <c r="B323" s="90" t="s">
        <v>193</v>
      </c>
      <c r="C323" s="90" t="s">
        <v>105</v>
      </c>
      <c r="D323" s="91">
        <v>2975.24</v>
      </c>
      <c r="E323" s="91"/>
    </row>
    <row r="324" spans="1:5" ht="15" x14ac:dyDescent="0.25">
      <c r="A324" s="90" t="s">
        <v>128</v>
      </c>
      <c r="B324" s="90" t="s">
        <v>193</v>
      </c>
      <c r="C324" s="90" t="s">
        <v>129</v>
      </c>
      <c r="D324" s="91">
        <v>1500</v>
      </c>
      <c r="E324" s="91"/>
    </row>
    <row r="325" spans="1:5" ht="15" x14ac:dyDescent="0.25">
      <c r="A325" s="90" t="s">
        <v>130</v>
      </c>
      <c r="B325" s="90" t="s">
        <v>193</v>
      </c>
      <c r="C325" s="90" t="s">
        <v>131</v>
      </c>
      <c r="D325" s="91">
        <v>186363</v>
      </c>
      <c r="E325" s="91"/>
    </row>
    <row r="326" spans="1:5" ht="15" x14ac:dyDescent="0.25">
      <c r="A326" s="90" t="s">
        <v>130</v>
      </c>
      <c r="B326" s="90" t="s">
        <v>197</v>
      </c>
      <c r="C326" s="90" t="s">
        <v>131</v>
      </c>
      <c r="D326" s="91">
        <v>7905</v>
      </c>
      <c r="E326" s="91"/>
    </row>
    <row r="327" spans="1:5" ht="15" x14ac:dyDescent="0.25">
      <c r="A327" s="90" t="s">
        <v>132</v>
      </c>
      <c r="B327" s="90" t="s">
        <v>193</v>
      </c>
      <c r="C327" s="90" t="s">
        <v>90</v>
      </c>
      <c r="D327" s="91">
        <v>1367.65</v>
      </c>
      <c r="E327" s="91"/>
    </row>
    <row r="328" spans="1:5" ht="15" x14ac:dyDescent="0.25">
      <c r="A328" s="90" t="s">
        <v>132</v>
      </c>
      <c r="B328" s="90" t="s">
        <v>193</v>
      </c>
      <c r="C328" s="90" t="s">
        <v>127</v>
      </c>
      <c r="D328" s="91">
        <v>13873.67</v>
      </c>
      <c r="E328" s="91"/>
    </row>
    <row r="329" spans="1:5" ht="15" x14ac:dyDescent="0.25">
      <c r="A329" s="90" t="s">
        <v>132</v>
      </c>
      <c r="B329" s="90" t="s">
        <v>193</v>
      </c>
      <c r="C329" s="90" t="s">
        <v>89</v>
      </c>
      <c r="D329" s="91">
        <v>8182.74</v>
      </c>
      <c r="E329" s="91"/>
    </row>
    <row r="330" spans="1:5" ht="15" x14ac:dyDescent="0.25">
      <c r="A330" s="90" t="s">
        <v>50</v>
      </c>
      <c r="B330" s="90" t="s">
        <v>193</v>
      </c>
      <c r="C330" s="90" t="s">
        <v>92</v>
      </c>
      <c r="D330" s="91">
        <v>734.86</v>
      </c>
      <c r="E330" s="91"/>
    </row>
    <row r="331" spans="1:5" ht="15" x14ac:dyDescent="0.25">
      <c r="A331" s="90" t="s">
        <v>50</v>
      </c>
      <c r="B331" s="90" t="s">
        <v>193</v>
      </c>
      <c r="C331" s="90" t="s">
        <v>101</v>
      </c>
      <c r="D331" s="91">
        <v>324.48</v>
      </c>
      <c r="E331" s="91"/>
    </row>
    <row r="332" spans="1:5" ht="15" x14ac:dyDescent="0.25">
      <c r="A332" s="90" t="s">
        <v>50</v>
      </c>
      <c r="B332" s="90" t="s">
        <v>197</v>
      </c>
      <c r="C332" s="90" t="s">
        <v>13</v>
      </c>
      <c r="D332" s="91">
        <v>201866.28</v>
      </c>
      <c r="E332" s="91"/>
    </row>
    <row r="333" spans="1:5" ht="15" x14ac:dyDescent="0.25">
      <c r="A333" s="90" t="s">
        <v>50</v>
      </c>
      <c r="B333" s="90" t="s">
        <v>197</v>
      </c>
      <c r="C333" s="90" t="s">
        <v>18</v>
      </c>
      <c r="D333" s="91">
        <v>8811.75</v>
      </c>
      <c r="E333" s="91"/>
    </row>
    <row r="334" spans="1:5" ht="15" x14ac:dyDescent="0.25">
      <c r="A334" s="90" t="s">
        <v>50</v>
      </c>
      <c r="B334" s="90" t="s">
        <v>197</v>
      </c>
      <c r="C334" s="90" t="s">
        <v>22</v>
      </c>
      <c r="D334" s="91">
        <v>37.61</v>
      </c>
      <c r="E334" s="91"/>
    </row>
    <row r="335" spans="1:5" ht="15" x14ac:dyDescent="0.25">
      <c r="A335" s="90" t="s">
        <v>50</v>
      </c>
      <c r="B335" s="90" t="s">
        <v>197</v>
      </c>
      <c r="C335" s="90" t="s">
        <v>19</v>
      </c>
      <c r="D335" s="91">
        <v>1072.77</v>
      </c>
      <c r="E335" s="91"/>
    </row>
    <row r="336" spans="1:5" ht="15" x14ac:dyDescent="0.25">
      <c r="A336" s="90" t="s">
        <v>50</v>
      </c>
      <c r="B336" s="90" t="s">
        <v>197</v>
      </c>
      <c r="C336" s="90" t="s">
        <v>91</v>
      </c>
      <c r="D336" s="91">
        <v>13.97</v>
      </c>
      <c r="E336" s="91"/>
    </row>
    <row r="337" spans="1:5" ht="15" x14ac:dyDescent="0.25">
      <c r="A337" s="90" t="s">
        <v>50</v>
      </c>
      <c r="B337" s="90" t="s">
        <v>197</v>
      </c>
      <c r="C337" s="90" t="s">
        <v>8</v>
      </c>
      <c r="D337" s="91">
        <v>3727.89</v>
      </c>
      <c r="E337" s="91"/>
    </row>
    <row r="338" spans="1:5" ht="15" x14ac:dyDescent="0.25">
      <c r="A338" s="90" t="s">
        <v>50</v>
      </c>
      <c r="B338" s="90" t="s">
        <v>197</v>
      </c>
      <c r="C338" s="90" t="s">
        <v>159</v>
      </c>
      <c r="D338" s="91">
        <v>678.18</v>
      </c>
      <c r="E338" s="91"/>
    </row>
    <row r="339" spans="1:5" ht="15" x14ac:dyDescent="0.25">
      <c r="A339" s="90" t="s">
        <v>50</v>
      </c>
      <c r="B339" s="90" t="s">
        <v>197</v>
      </c>
      <c r="C339" s="90" t="s">
        <v>168</v>
      </c>
      <c r="D339" s="91">
        <v>1948.99</v>
      </c>
      <c r="E339" s="91"/>
    </row>
    <row r="340" spans="1:5" ht="15" x14ac:dyDescent="0.25">
      <c r="A340" s="90" t="s">
        <v>50</v>
      </c>
      <c r="B340" s="90" t="s">
        <v>197</v>
      </c>
      <c r="C340" s="90" t="s">
        <v>20</v>
      </c>
      <c r="D340" s="91">
        <v>3013.49</v>
      </c>
      <c r="E340" s="91"/>
    </row>
    <row r="341" spans="1:5" ht="15" x14ac:dyDescent="0.25">
      <c r="A341" s="90" t="s">
        <v>50</v>
      </c>
      <c r="B341" s="90" t="s">
        <v>197</v>
      </c>
      <c r="C341" s="90" t="s">
        <v>23</v>
      </c>
      <c r="D341" s="91">
        <v>4768.8999999999996</v>
      </c>
      <c r="E341" s="91"/>
    </row>
    <row r="342" spans="1:5" ht="15" x14ac:dyDescent="0.25">
      <c r="A342" s="90" t="s">
        <v>50</v>
      </c>
      <c r="B342" s="90" t="s">
        <v>197</v>
      </c>
      <c r="C342" s="90" t="s">
        <v>9</v>
      </c>
      <c r="D342" s="91">
        <v>15227.11</v>
      </c>
      <c r="E342" s="91"/>
    </row>
    <row r="343" spans="1:5" ht="15" x14ac:dyDescent="0.25">
      <c r="A343" s="90" t="s">
        <v>50</v>
      </c>
      <c r="B343" s="90" t="s">
        <v>197</v>
      </c>
      <c r="C343" s="90" t="s">
        <v>6</v>
      </c>
      <c r="D343" s="91">
        <v>36949.72</v>
      </c>
      <c r="E343" s="91"/>
    </row>
    <row r="344" spans="1:5" ht="15" x14ac:dyDescent="0.25">
      <c r="A344" s="90" t="s">
        <v>50</v>
      </c>
      <c r="B344" s="90" t="s">
        <v>197</v>
      </c>
      <c r="C344" s="90" t="s">
        <v>10</v>
      </c>
      <c r="D344" s="91">
        <v>558.61</v>
      </c>
      <c r="E344" s="91"/>
    </row>
    <row r="345" spans="1:5" ht="15" x14ac:dyDescent="0.25">
      <c r="A345" s="90" t="s">
        <v>50</v>
      </c>
      <c r="B345" s="90" t="s">
        <v>197</v>
      </c>
      <c r="C345" s="90" t="s">
        <v>15</v>
      </c>
      <c r="D345" s="91">
        <v>29065.72</v>
      </c>
      <c r="E345" s="91"/>
    </row>
    <row r="346" spans="1:5" ht="15" x14ac:dyDescent="0.25">
      <c r="A346" s="90" t="s">
        <v>50</v>
      </c>
      <c r="B346" s="90" t="s">
        <v>197</v>
      </c>
      <c r="C346" s="90" t="s">
        <v>16</v>
      </c>
      <c r="D346" s="91">
        <v>238.84</v>
      </c>
      <c r="E346" s="91"/>
    </row>
    <row r="347" spans="1:5" ht="15" x14ac:dyDescent="0.25">
      <c r="A347" s="90" t="s">
        <v>50</v>
      </c>
      <c r="B347" s="90" t="s">
        <v>197</v>
      </c>
      <c r="C347" s="90" t="s">
        <v>24</v>
      </c>
      <c r="D347" s="91">
        <v>192</v>
      </c>
      <c r="E347" s="91"/>
    </row>
    <row r="348" spans="1:5" ht="15" x14ac:dyDescent="0.25">
      <c r="A348" s="90" t="s">
        <v>50</v>
      </c>
      <c r="B348" s="90" t="s">
        <v>197</v>
      </c>
      <c r="C348" s="90" t="s">
        <v>25</v>
      </c>
      <c r="D348" s="91">
        <v>660</v>
      </c>
      <c r="E348" s="91"/>
    </row>
    <row r="349" spans="1:5" ht="15" x14ac:dyDescent="0.25">
      <c r="A349" s="90" t="s">
        <v>50</v>
      </c>
      <c r="B349" s="90" t="s">
        <v>197</v>
      </c>
      <c r="C349" s="90" t="s">
        <v>32</v>
      </c>
      <c r="D349" s="91">
        <v>70</v>
      </c>
      <c r="E349" s="91"/>
    </row>
    <row r="350" spans="1:5" ht="15" x14ac:dyDescent="0.25">
      <c r="A350" s="90" t="s">
        <v>50</v>
      </c>
      <c r="B350" s="90" t="s">
        <v>197</v>
      </c>
      <c r="C350" s="90" t="s">
        <v>101</v>
      </c>
      <c r="D350" s="91">
        <v>-357.71</v>
      </c>
      <c r="E350" s="91"/>
    </row>
    <row r="351" spans="1:5" ht="15" x14ac:dyDescent="0.25">
      <c r="A351" s="90" t="s">
        <v>50</v>
      </c>
      <c r="B351" s="90" t="s">
        <v>197</v>
      </c>
      <c r="C351" s="90" t="s">
        <v>133</v>
      </c>
      <c r="D351" s="91">
        <v>-41779.01</v>
      </c>
      <c r="E351" s="91"/>
    </row>
    <row r="352" spans="1:5" ht="15" x14ac:dyDescent="0.25">
      <c r="A352" s="90" t="s">
        <v>50</v>
      </c>
      <c r="B352" s="90" t="s">
        <v>197</v>
      </c>
      <c r="C352" s="90" t="s">
        <v>103</v>
      </c>
      <c r="D352" s="91">
        <v>431.07</v>
      </c>
      <c r="E352" s="91"/>
    </row>
    <row r="353" spans="1:5" ht="15" x14ac:dyDescent="0.25">
      <c r="A353" s="90" t="s">
        <v>50</v>
      </c>
      <c r="B353" s="90" t="s">
        <v>197</v>
      </c>
      <c r="C353" s="90" t="s">
        <v>94</v>
      </c>
      <c r="D353" s="91">
        <v>995</v>
      </c>
      <c r="E353" s="91"/>
    </row>
    <row r="354" spans="1:5" ht="15" x14ac:dyDescent="0.25">
      <c r="A354" s="90" t="s">
        <v>50</v>
      </c>
      <c r="B354" s="90" t="s">
        <v>197</v>
      </c>
      <c r="C354" s="90" t="s">
        <v>90</v>
      </c>
      <c r="D354" s="91">
        <v>3938.33</v>
      </c>
      <c r="E354" s="91"/>
    </row>
    <row r="355" spans="1:5" ht="15" x14ac:dyDescent="0.25">
      <c r="A355" s="90" t="s">
        <v>50</v>
      </c>
      <c r="B355" s="90" t="s">
        <v>197</v>
      </c>
      <c r="C355" s="90" t="s">
        <v>116</v>
      </c>
      <c r="D355" s="91">
        <v>102.5</v>
      </c>
      <c r="E355" s="91"/>
    </row>
    <row r="356" spans="1:5" ht="15" x14ac:dyDescent="0.25">
      <c r="A356" s="90" t="s">
        <v>51</v>
      </c>
      <c r="B356" s="90" t="s">
        <v>193</v>
      </c>
      <c r="C356" s="90" t="s">
        <v>92</v>
      </c>
      <c r="D356" s="91">
        <v>976.35</v>
      </c>
      <c r="E356" s="91"/>
    </row>
    <row r="357" spans="1:5" ht="15" x14ac:dyDescent="0.25">
      <c r="A357" s="90" t="s">
        <v>51</v>
      </c>
      <c r="B357" s="90" t="s">
        <v>193</v>
      </c>
      <c r="C357" s="90" t="s">
        <v>135</v>
      </c>
      <c r="D357" s="91">
        <v>203072.81</v>
      </c>
      <c r="E357" s="91"/>
    </row>
    <row r="358" spans="1:5" ht="15" x14ac:dyDescent="0.25">
      <c r="A358" s="90" t="s">
        <v>51</v>
      </c>
      <c r="B358" s="90" t="s">
        <v>193</v>
      </c>
      <c r="C358" s="90" t="s">
        <v>97</v>
      </c>
      <c r="D358" s="91">
        <v>135361.21</v>
      </c>
      <c r="E358" s="91"/>
    </row>
    <row r="359" spans="1:5" ht="15" x14ac:dyDescent="0.25">
      <c r="A359" s="90" t="s">
        <v>51</v>
      </c>
      <c r="B359" s="90" t="s">
        <v>193</v>
      </c>
      <c r="C359" s="90" t="s">
        <v>98</v>
      </c>
      <c r="D359" s="91">
        <v>2540.39</v>
      </c>
      <c r="E359" s="91"/>
    </row>
    <row r="360" spans="1:5" ht="15" x14ac:dyDescent="0.25">
      <c r="A360" s="90" t="s">
        <v>51</v>
      </c>
      <c r="B360" s="90" t="s">
        <v>193</v>
      </c>
      <c r="C360" s="90" t="s">
        <v>133</v>
      </c>
      <c r="D360" s="91">
        <v>14866.93</v>
      </c>
      <c r="E360" s="91"/>
    </row>
    <row r="361" spans="1:5" ht="15" x14ac:dyDescent="0.25">
      <c r="A361" s="90" t="s">
        <v>51</v>
      </c>
      <c r="B361" s="90" t="s">
        <v>193</v>
      </c>
      <c r="C361" s="90" t="s">
        <v>115</v>
      </c>
      <c r="D361" s="91">
        <v>98047.95</v>
      </c>
      <c r="E361" s="91"/>
    </row>
    <row r="362" spans="1:5" ht="15" x14ac:dyDescent="0.25">
      <c r="A362" s="90" t="s">
        <v>51</v>
      </c>
      <c r="B362" s="90" t="s">
        <v>193</v>
      </c>
      <c r="C362" s="90" t="s">
        <v>121</v>
      </c>
      <c r="D362" s="91">
        <v>18.72</v>
      </c>
      <c r="E362" s="91"/>
    </row>
    <row r="363" spans="1:5" ht="15" x14ac:dyDescent="0.25">
      <c r="A363" s="90" t="s">
        <v>51</v>
      </c>
      <c r="B363" s="90" t="s">
        <v>193</v>
      </c>
      <c r="C363" s="90" t="s">
        <v>137</v>
      </c>
      <c r="D363" s="91">
        <v>248.5</v>
      </c>
      <c r="E363" s="91"/>
    </row>
    <row r="364" spans="1:5" ht="15" x14ac:dyDescent="0.25">
      <c r="A364" s="90" t="s">
        <v>51</v>
      </c>
      <c r="B364" s="90" t="s">
        <v>193</v>
      </c>
      <c r="C364" s="90" t="s">
        <v>100</v>
      </c>
      <c r="D364" s="91">
        <v>356.99</v>
      </c>
      <c r="E364" s="91"/>
    </row>
    <row r="365" spans="1:5" ht="15" x14ac:dyDescent="0.25">
      <c r="A365" s="90" t="s">
        <v>51</v>
      </c>
      <c r="B365" s="90" t="s">
        <v>193</v>
      </c>
      <c r="C365" s="90" t="s">
        <v>89</v>
      </c>
      <c r="D365" s="91">
        <v>16333.25</v>
      </c>
      <c r="E365" s="91"/>
    </row>
    <row r="366" spans="1:5" ht="15" x14ac:dyDescent="0.25">
      <c r="A366" s="90" t="s">
        <v>51</v>
      </c>
      <c r="B366" s="90" t="s">
        <v>197</v>
      </c>
      <c r="C366" s="90" t="s">
        <v>135</v>
      </c>
      <c r="D366" s="91">
        <v>4908.04</v>
      </c>
      <c r="E366" s="91"/>
    </row>
    <row r="367" spans="1:5" ht="15" x14ac:dyDescent="0.25">
      <c r="A367" s="90" t="s">
        <v>51</v>
      </c>
      <c r="B367" s="90" t="s">
        <v>197</v>
      </c>
      <c r="C367" s="90" t="s">
        <v>97</v>
      </c>
      <c r="D367" s="91">
        <v>601.30999999999995</v>
      </c>
      <c r="E367" s="91"/>
    </row>
    <row r="368" spans="1:5" ht="15" x14ac:dyDescent="0.25">
      <c r="A368" s="90" t="s">
        <v>51</v>
      </c>
      <c r="B368" s="90" t="s">
        <v>197</v>
      </c>
      <c r="C368" s="90" t="s">
        <v>115</v>
      </c>
      <c r="D368" s="91">
        <v>1860.37</v>
      </c>
      <c r="E368" s="91"/>
    </row>
    <row r="369" spans="1:5" ht="15" x14ac:dyDescent="0.25">
      <c r="A369" s="90"/>
      <c r="B369" s="90"/>
      <c r="C369" s="90"/>
      <c r="D369" s="91"/>
      <c r="E369" s="91"/>
    </row>
    <row r="370" spans="1:5" ht="15" x14ac:dyDescent="0.25">
      <c r="A370" s="90"/>
      <c r="B370" s="90"/>
      <c r="C370" s="90"/>
      <c r="D370" s="91"/>
      <c r="E370" s="91"/>
    </row>
    <row r="371" spans="1:5" ht="15" x14ac:dyDescent="0.25">
      <c r="A371" s="90"/>
      <c r="B371" s="90"/>
      <c r="C371" s="90"/>
      <c r="D371" s="91"/>
      <c r="E371" s="91"/>
    </row>
    <row r="372" spans="1:5" ht="15" x14ac:dyDescent="0.25">
      <c r="A372" s="90"/>
      <c r="B372" s="90"/>
      <c r="C372" s="90"/>
      <c r="D372" s="91"/>
      <c r="E372" s="91"/>
    </row>
    <row r="373" spans="1:5" ht="15" x14ac:dyDescent="0.25">
      <c r="A373" s="90"/>
      <c r="B373" s="90"/>
      <c r="C373" s="90"/>
      <c r="D373" s="91"/>
      <c r="E373" s="91"/>
    </row>
    <row r="374" spans="1:5" ht="15" x14ac:dyDescent="0.25">
      <c r="A374" s="90"/>
      <c r="B374" s="90"/>
      <c r="C374" s="90"/>
      <c r="D374" s="91"/>
      <c r="E374" s="91"/>
    </row>
    <row r="375" spans="1:5" ht="15" x14ac:dyDescent="0.25">
      <c r="A375" s="90"/>
      <c r="B375" s="90"/>
      <c r="C375" s="90"/>
      <c r="D375" s="91"/>
      <c r="E375" s="91"/>
    </row>
    <row r="376" spans="1:5" ht="15" x14ac:dyDescent="0.25">
      <c r="A376" s="90"/>
      <c r="B376" s="90"/>
      <c r="C376" s="90"/>
      <c r="D376" s="91"/>
      <c r="E376" s="91"/>
    </row>
    <row r="377" spans="1:5" ht="15" x14ac:dyDescent="0.25">
      <c r="A377" s="90"/>
      <c r="B377" s="90"/>
      <c r="C377" s="90"/>
      <c r="D377" s="91"/>
      <c r="E377" s="91"/>
    </row>
    <row r="378" spans="1:5" ht="15" x14ac:dyDescent="0.25">
      <c r="A378" s="90"/>
      <c r="B378" s="90"/>
      <c r="C378" s="90"/>
      <c r="D378" s="91"/>
      <c r="E378" s="91"/>
    </row>
    <row r="379" spans="1:5" ht="15" x14ac:dyDescent="0.25">
      <c r="A379" s="90"/>
      <c r="B379" s="90"/>
      <c r="C379" s="90"/>
      <c r="D379" s="91"/>
      <c r="E379" s="91"/>
    </row>
    <row r="380" spans="1:5" ht="15" x14ac:dyDescent="0.25">
      <c r="A380" s="90"/>
      <c r="B380" s="90"/>
      <c r="C380" s="90"/>
      <c r="D380" s="91"/>
      <c r="E380" s="91"/>
    </row>
    <row r="381" spans="1:5" ht="15" x14ac:dyDescent="0.25">
      <c r="A381" s="90"/>
      <c r="B381" s="90"/>
      <c r="C381" s="90"/>
      <c r="D381" s="91"/>
      <c r="E381" s="91"/>
    </row>
    <row r="382" spans="1:5" ht="15" x14ac:dyDescent="0.25">
      <c r="A382" s="90"/>
      <c r="B382" s="90"/>
      <c r="C382" s="90"/>
      <c r="D382" s="91"/>
      <c r="E382" s="91"/>
    </row>
    <row r="383" spans="1:5" ht="15" x14ac:dyDescent="0.25">
      <c r="A383" s="90"/>
      <c r="B383" s="90"/>
      <c r="C383" s="90"/>
      <c r="D383" s="91"/>
      <c r="E383" s="91"/>
    </row>
    <row r="384" spans="1:5" ht="15" x14ac:dyDescent="0.25">
      <c r="A384" s="90"/>
      <c r="B384" s="90"/>
      <c r="C384" s="90"/>
      <c r="D384" s="91"/>
      <c r="E384" s="91"/>
    </row>
    <row r="385" spans="1:5" ht="15" x14ac:dyDescent="0.25">
      <c r="A385" s="90"/>
      <c r="B385" s="90"/>
      <c r="C385" s="90"/>
      <c r="D385" s="91"/>
      <c r="E385" s="91"/>
    </row>
    <row r="386" spans="1:5" ht="15" x14ac:dyDescent="0.25">
      <c r="A386" s="90"/>
      <c r="B386" s="90"/>
      <c r="C386" s="90"/>
      <c r="D386" s="91"/>
      <c r="E386" s="91"/>
    </row>
    <row r="387" spans="1:5" ht="15" x14ac:dyDescent="0.25">
      <c r="A387" s="90"/>
      <c r="B387" s="90"/>
      <c r="C387" s="90"/>
      <c r="D387" s="91"/>
      <c r="E387" s="91"/>
    </row>
    <row r="388" spans="1:5" ht="15" x14ac:dyDescent="0.25">
      <c r="A388" s="90"/>
      <c r="B388" s="90"/>
      <c r="C388" s="90"/>
      <c r="D388" s="91"/>
      <c r="E388" s="91"/>
    </row>
    <row r="389" spans="1:5" ht="15" x14ac:dyDescent="0.25">
      <c r="A389" s="90"/>
      <c r="B389" s="90"/>
      <c r="C389" s="90"/>
      <c r="D389" s="91"/>
      <c r="E389" s="91"/>
    </row>
    <row r="390" spans="1:5" ht="15" x14ac:dyDescent="0.25">
      <c r="A390" s="90"/>
      <c r="B390" s="90"/>
      <c r="C390" s="90"/>
      <c r="D390" s="91"/>
      <c r="E390" s="91"/>
    </row>
    <row r="391" spans="1:5" ht="15" x14ac:dyDescent="0.25">
      <c r="A391" s="90"/>
      <c r="B391" s="90"/>
      <c r="C391" s="90"/>
      <c r="D391" s="91"/>
      <c r="E391" s="91"/>
    </row>
    <row r="392" spans="1:5" ht="15" x14ac:dyDescent="0.25">
      <c r="A392" s="90"/>
      <c r="B392" s="90"/>
      <c r="C392" s="90"/>
      <c r="D392" s="91"/>
      <c r="E392" s="91"/>
    </row>
    <row r="393" spans="1:5" ht="15" x14ac:dyDescent="0.25">
      <c r="A393" s="90"/>
      <c r="B393" s="90"/>
      <c r="C393" s="90"/>
      <c r="D393" s="91"/>
      <c r="E393" s="91"/>
    </row>
    <row r="394" spans="1:5" ht="15" x14ac:dyDescent="0.25">
      <c r="A394" s="90"/>
      <c r="B394" s="90"/>
      <c r="C394" s="90"/>
      <c r="D394" s="91"/>
      <c r="E394" s="91"/>
    </row>
    <row r="395" spans="1:5" ht="15" x14ac:dyDescent="0.25">
      <c r="A395" s="90"/>
      <c r="B395" s="90"/>
      <c r="C395" s="90"/>
      <c r="D395" s="91"/>
      <c r="E395" s="91"/>
    </row>
    <row r="396" spans="1:5" ht="15" x14ac:dyDescent="0.25">
      <c r="A396" s="90"/>
      <c r="B396" s="90"/>
      <c r="C396" s="90"/>
      <c r="D396" s="91"/>
      <c r="E396" s="91"/>
    </row>
    <row r="397" spans="1:5" ht="15" x14ac:dyDescent="0.25">
      <c r="A397" s="90"/>
      <c r="B397" s="90"/>
      <c r="C397" s="90"/>
      <c r="D397" s="91"/>
      <c r="E397" s="91"/>
    </row>
    <row r="398" spans="1:5" ht="15" x14ac:dyDescent="0.25">
      <c r="A398" s="90"/>
      <c r="B398" s="90"/>
      <c r="C398" s="90"/>
      <c r="D398" s="91"/>
      <c r="E398" s="91"/>
    </row>
    <row r="399" spans="1:5" ht="15" x14ac:dyDescent="0.25">
      <c r="A399" s="90"/>
      <c r="B399" s="90"/>
      <c r="C399" s="90"/>
      <c r="D399" s="91"/>
      <c r="E399" s="91"/>
    </row>
    <row r="400" spans="1:5" ht="15" x14ac:dyDescent="0.25">
      <c r="A400" s="90"/>
      <c r="B400" s="90"/>
      <c r="C400" s="90"/>
      <c r="D400" s="91"/>
      <c r="E400" s="91"/>
    </row>
    <row r="401" spans="1:5" ht="15" x14ac:dyDescent="0.25">
      <c r="A401" s="90"/>
      <c r="B401" s="90"/>
      <c r="C401" s="90"/>
      <c r="D401" s="91"/>
      <c r="E401" s="91"/>
    </row>
    <row r="402" spans="1:5" ht="15" x14ac:dyDescent="0.25">
      <c r="A402" s="90"/>
      <c r="B402" s="90"/>
      <c r="C402" s="90"/>
      <c r="D402" s="91"/>
      <c r="E402" s="91"/>
    </row>
    <row r="403" spans="1:5" ht="15" x14ac:dyDescent="0.25">
      <c r="A403" s="90"/>
      <c r="B403" s="90"/>
      <c r="C403" s="90"/>
      <c r="D403" s="91"/>
      <c r="E403" s="91"/>
    </row>
    <row r="404" spans="1:5" ht="15" x14ac:dyDescent="0.25">
      <c r="A404" s="90"/>
      <c r="B404" s="90"/>
      <c r="C404" s="90"/>
      <c r="D404" s="91"/>
      <c r="E404" s="91"/>
    </row>
    <row r="405" spans="1:5" ht="15" x14ac:dyDescent="0.25">
      <c r="A405" s="90"/>
      <c r="B405" s="90"/>
      <c r="C405" s="90"/>
      <c r="D405" s="91"/>
      <c r="E405" s="91"/>
    </row>
    <row r="406" spans="1:5" ht="15" x14ac:dyDescent="0.25">
      <c r="A406" s="90"/>
      <c r="B406" s="90"/>
      <c r="C406" s="90"/>
      <c r="D406" s="91"/>
      <c r="E406" s="91"/>
    </row>
    <row r="407" spans="1:5" ht="15" x14ac:dyDescent="0.25">
      <c r="A407" s="90"/>
      <c r="B407" s="90"/>
      <c r="C407" s="90"/>
      <c r="D407" s="91"/>
      <c r="E407" s="91"/>
    </row>
    <row r="408" spans="1:5" ht="15" x14ac:dyDescent="0.25">
      <c r="A408" s="90"/>
      <c r="B408" s="90"/>
      <c r="C408" s="90"/>
      <c r="D408" s="91"/>
      <c r="E408" s="91"/>
    </row>
    <row r="409" spans="1:5" ht="15" x14ac:dyDescent="0.25">
      <c r="A409" s="90"/>
      <c r="B409" s="90"/>
      <c r="C409" s="90"/>
      <c r="D409" s="91"/>
      <c r="E409" s="91"/>
    </row>
    <row r="410" spans="1:5" ht="15" x14ac:dyDescent="0.25">
      <c r="A410" s="90"/>
      <c r="B410" s="90"/>
      <c r="C410" s="90"/>
      <c r="D410" s="91"/>
      <c r="E410" s="91"/>
    </row>
    <row r="411" spans="1:5" ht="15" x14ac:dyDescent="0.25">
      <c r="A411" s="90"/>
      <c r="B411" s="90"/>
      <c r="C411" s="90"/>
      <c r="D411" s="91"/>
      <c r="E411" s="91"/>
    </row>
    <row r="412" spans="1:5" ht="15" x14ac:dyDescent="0.25">
      <c r="A412" s="90"/>
      <c r="B412" s="90"/>
      <c r="C412" s="90"/>
      <c r="D412" s="91"/>
      <c r="E412" s="91"/>
    </row>
    <row r="413" spans="1:5" ht="15" x14ac:dyDescent="0.25">
      <c r="A413" s="90"/>
      <c r="B413" s="90"/>
      <c r="C413" s="90"/>
      <c r="D413" s="91"/>
      <c r="E413" s="91"/>
    </row>
    <row r="414" spans="1:5" ht="15" x14ac:dyDescent="0.25">
      <c r="A414" s="90"/>
      <c r="B414" s="90"/>
      <c r="C414" s="90"/>
      <c r="D414" s="91"/>
      <c r="E414" s="91"/>
    </row>
    <row r="415" spans="1:5" ht="15" x14ac:dyDescent="0.25">
      <c r="A415" s="90"/>
      <c r="B415" s="90"/>
      <c r="C415" s="90"/>
      <c r="D415" s="91"/>
      <c r="E415" s="91"/>
    </row>
    <row r="416" spans="1:5" ht="15" x14ac:dyDescent="0.25">
      <c r="A416" s="90"/>
      <c r="B416" s="90"/>
      <c r="C416" s="90"/>
      <c r="D416" s="91"/>
      <c r="E416" s="91"/>
    </row>
    <row r="417" spans="1:5" ht="15" x14ac:dyDescent="0.25">
      <c r="A417" s="90"/>
      <c r="B417" s="90"/>
      <c r="C417" s="90"/>
      <c r="D417" s="91"/>
      <c r="E417" s="91"/>
    </row>
    <row r="418" spans="1:5" ht="15" x14ac:dyDescent="0.25">
      <c r="A418" s="90"/>
      <c r="B418" s="90"/>
      <c r="C418" s="90"/>
      <c r="D418" s="91"/>
      <c r="E418" s="91"/>
    </row>
    <row r="419" spans="1:5" ht="15" x14ac:dyDescent="0.25">
      <c r="A419" s="90"/>
      <c r="B419" s="90"/>
      <c r="C419" s="90"/>
      <c r="D419" s="91"/>
      <c r="E419" s="91"/>
    </row>
    <row r="420" spans="1:5" ht="15" x14ac:dyDescent="0.25">
      <c r="A420" s="90"/>
      <c r="B420" s="90"/>
      <c r="C420" s="90"/>
      <c r="D420" s="91"/>
      <c r="E420" s="91"/>
    </row>
    <row r="421" spans="1:5" ht="15" x14ac:dyDescent="0.25">
      <c r="A421" s="90"/>
      <c r="B421" s="90"/>
      <c r="C421" s="90"/>
      <c r="D421" s="91"/>
      <c r="E421" s="91"/>
    </row>
    <row r="422" spans="1:5" ht="15" x14ac:dyDescent="0.25">
      <c r="A422" s="90"/>
      <c r="B422" s="90"/>
      <c r="C422" s="90"/>
      <c r="D422" s="91"/>
      <c r="E422" s="91"/>
    </row>
    <row r="423" spans="1:5" ht="15" x14ac:dyDescent="0.25">
      <c r="A423" s="90"/>
      <c r="B423" s="90"/>
      <c r="C423" s="90"/>
      <c r="D423" s="91"/>
      <c r="E423" s="91"/>
    </row>
    <row r="424" spans="1:5" ht="15" x14ac:dyDescent="0.25">
      <c r="A424" s="90"/>
      <c r="B424" s="90"/>
      <c r="C424" s="90"/>
      <c r="D424" s="91"/>
      <c r="E424" s="91"/>
    </row>
    <row r="425" spans="1:5" ht="15" x14ac:dyDescent="0.25">
      <c r="A425" s="90"/>
      <c r="B425" s="90"/>
      <c r="C425" s="90"/>
      <c r="D425" s="91"/>
      <c r="E425" s="91"/>
    </row>
    <row r="426" spans="1:5" ht="15" x14ac:dyDescent="0.25">
      <c r="A426" s="90"/>
      <c r="B426" s="90"/>
      <c r="C426" s="90"/>
      <c r="D426" s="91"/>
      <c r="E426" s="91"/>
    </row>
    <row r="427" spans="1:5" ht="15" x14ac:dyDescent="0.25">
      <c r="A427" s="90"/>
      <c r="B427" s="90"/>
      <c r="C427" s="90"/>
      <c r="D427" s="91"/>
      <c r="E427" s="91"/>
    </row>
    <row r="428" spans="1:5" ht="15" x14ac:dyDescent="0.25">
      <c r="A428" s="90"/>
      <c r="B428" s="90"/>
      <c r="C428" s="90"/>
      <c r="D428" s="91"/>
      <c r="E428" s="91"/>
    </row>
    <row r="429" spans="1:5" ht="15" x14ac:dyDescent="0.25">
      <c r="A429" s="90"/>
      <c r="B429" s="90"/>
      <c r="C429" s="90"/>
      <c r="D429" s="91"/>
      <c r="E429" s="91"/>
    </row>
    <row r="430" spans="1:5" ht="15" x14ac:dyDescent="0.25">
      <c r="A430" s="90"/>
      <c r="B430" s="90"/>
      <c r="C430" s="90"/>
      <c r="D430" s="91"/>
      <c r="E430" s="91"/>
    </row>
    <row r="431" spans="1:5" ht="15" x14ac:dyDescent="0.25">
      <c r="A431" s="90"/>
      <c r="B431" s="90"/>
      <c r="C431" s="90"/>
      <c r="D431" s="91"/>
      <c r="E431" s="91"/>
    </row>
    <row r="432" spans="1:5" ht="15" x14ac:dyDescent="0.25">
      <c r="A432" s="90"/>
      <c r="B432" s="90"/>
      <c r="C432" s="90"/>
      <c r="D432" s="91"/>
      <c r="E432" s="91"/>
    </row>
    <row r="433" spans="1:5" ht="15" x14ac:dyDescent="0.25">
      <c r="A433" s="90"/>
      <c r="B433" s="90"/>
      <c r="C433" s="90"/>
      <c r="D433" s="91"/>
      <c r="E433" s="91"/>
    </row>
    <row r="434" spans="1:5" ht="15" x14ac:dyDescent="0.25">
      <c r="A434" s="90"/>
      <c r="B434" s="90"/>
      <c r="C434" s="90"/>
      <c r="D434" s="91"/>
      <c r="E434" s="91"/>
    </row>
    <row r="435" spans="1:5" ht="15" x14ac:dyDescent="0.25">
      <c r="A435" s="90"/>
      <c r="B435" s="90"/>
      <c r="C435" s="90"/>
      <c r="D435" s="91"/>
      <c r="E435" s="91"/>
    </row>
    <row r="436" spans="1:5" ht="15" x14ac:dyDescent="0.25">
      <c r="A436" s="90"/>
      <c r="B436" s="90"/>
      <c r="C436" s="90"/>
      <c r="D436" s="91"/>
      <c r="E436" s="91"/>
    </row>
    <row r="437" spans="1:5" ht="15" x14ac:dyDescent="0.25">
      <c r="A437" s="90"/>
      <c r="B437" s="90"/>
      <c r="C437" s="90"/>
      <c r="D437" s="91"/>
      <c r="E437" s="91"/>
    </row>
    <row r="438" spans="1:5" ht="15" x14ac:dyDescent="0.25">
      <c r="A438" s="90"/>
      <c r="B438" s="90"/>
      <c r="C438" s="90"/>
      <c r="D438" s="91"/>
      <c r="E438" s="91"/>
    </row>
    <row r="439" spans="1:5" ht="15" x14ac:dyDescent="0.25">
      <c r="A439" s="90"/>
      <c r="B439" s="90"/>
      <c r="C439" s="90"/>
      <c r="D439" s="91"/>
      <c r="E439" s="91"/>
    </row>
    <row r="440" spans="1:5" ht="15" x14ac:dyDescent="0.25">
      <c r="A440" s="90"/>
      <c r="B440" s="90"/>
      <c r="C440" s="90"/>
      <c r="D440" s="91"/>
      <c r="E440" s="91"/>
    </row>
    <row r="441" spans="1:5" ht="15" x14ac:dyDescent="0.25">
      <c r="A441" s="90"/>
      <c r="B441" s="90"/>
      <c r="C441" s="90"/>
      <c r="D441" s="91"/>
      <c r="E441" s="91"/>
    </row>
    <row r="442" spans="1:5" ht="15" x14ac:dyDescent="0.25">
      <c r="A442" s="90"/>
      <c r="B442" s="90"/>
      <c r="C442" s="90"/>
      <c r="D442" s="91"/>
      <c r="E442" s="91"/>
    </row>
    <row r="443" spans="1:5" ht="15" x14ac:dyDescent="0.25">
      <c r="A443" s="90"/>
      <c r="B443" s="90"/>
      <c r="C443" s="90"/>
      <c r="D443" s="91"/>
      <c r="E443" s="91"/>
    </row>
    <row r="444" spans="1:5" ht="15" x14ac:dyDescent="0.25">
      <c r="A444" s="90"/>
      <c r="B444" s="90"/>
      <c r="C444" s="90"/>
      <c r="D444" s="91"/>
      <c r="E444" s="91"/>
    </row>
    <row r="445" spans="1:5" ht="15" x14ac:dyDescent="0.25">
      <c r="A445" s="90"/>
      <c r="B445" s="90"/>
      <c r="C445" s="90"/>
      <c r="D445" s="91"/>
      <c r="E445" s="91"/>
    </row>
    <row r="446" spans="1:5" ht="15" x14ac:dyDescent="0.25">
      <c r="A446" s="79"/>
      <c r="B446" s="79"/>
      <c r="C446" s="79"/>
      <c r="D446" s="80"/>
      <c r="E446" s="80"/>
    </row>
    <row r="447" spans="1:5" ht="15" x14ac:dyDescent="0.25">
      <c r="A447" s="79"/>
      <c r="B447" s="79"/>
      <c r="C447" s="79"/>
      <c r="D447" s="80"/>
      <c r="E447" s="80"/>
    </row>
    <row r="448" spans="1:5" ht="15" x14ac:dyDescent="0.25">
      <c r="A448" s="79"/>
      <c r="B448" s="79"/>
      <c r="C448" s="79"/>
      <c r="D448" s="80"/>
      <c r="E448" s="80"/>
    </row>
    <row r="449" spans="1:5" ht="15" x14ac:dyDescent="0.25">
      <c r="A449" s="79"/>
      <c r="B449" s="79"/>
      <c r="C449" s="79"/>
      <c r="D449" s="80"/>
      <c r="E449" s="80"/>
    </row>
    <row r="450" spans="1:5" ht="15" x14ac:dyDescent="0.25">
      <c r="A450" s="79"/>
      <c r="B450" s="79"/>
      <c r="C450" s="79"/>
      <c r="D450" s="80"/>
      <c r="E450" s="80"/>
    </row>
    <row r="451" spans="1:5" ht="15" x14ac:dyDescent="0.25">
      <c r="A451" s="79"/>
      <c r="B451" s="79"/>
      <c r="C451" s="79"/>
      <c r="D451" s="80"/>
      <c r="E451" s="80"/>
    </row>
    <row r="452" spans="1:5" ht="15" x14ac:dyDescent="0.25">
      <c r="A452" s="79"/>
      <c r="B452" s="79"/>
      <c r="C452" s="79"/>
      <c r="D452" s="80"/>
      <c r="E452" s="80"/>
    </row>
    <row r="453" spans="1:5" ht="15" x14ac:dyDescent="0.25">
      <c r="A453" s="79"/>
      <c r="B453" s="79"/>
      <c r="C453" s="79"/>
      <c r="D453" s="80"/>
      <c r="E453" s="80"/>
    </row>
    <row r="454" spans="1:5" ht="15" x14ac:dyDescent="0.25">
      <c r="A454" s="79"/>
      <c r="B454" s="79"/>
      <c r="C454" s="79"/>
      <c r="D454" s="80"/>
      <c r="E454" s="80"/>
    </row>
    <row r="455" spans="1:5" ht="15" x14ac:dyDescent="0.25">
      <c r="A455" s="79"/>
      <c r="B455" s="79"/>
      <c r="C455" s="79"/>
      <c r="D455" s="80"/>
      <c r="E455" s="80"/>
    </row>
    <row r="456" spans="1:5" ht="15" x14ac:dyDescent="0.25">
      <c r="A456" s="79"/>
      <c r="B456" s="79"/>
      <c r="C456" s="79"/>
      <c r="D456" s="80"/>
      <c r="E456" s="80"/>
    </row>
    <row r="457" spans="1:5" ht="15" x14ac:dyDescent="0.25">
      <c r="A457" s="79"/>
      <c r="B457" s="79"/>
      <c r="C457" s="79"/>
      <c r="D457" s="80"/>
      <c r="E457" s="80"/>
    </row>
    <row r="458" spans="1:5" ht="15" x14ac:dyDescent="0.25">
      <c r="A458" s="79"/>
      <c r="B458" s="79"/>
      <c r="C458" s="79"/>
      <c r="D458" s="80"/>
      <c r="E458" s="80"/>
    </row>
    <row r="459" spans="1:5" ht="15" x14ac:dyDescent="0.25">
      <c r="A459" s="79"/>
      <c r="B459" s="79"/>
      <c r="C459" s="79"/>
      <c r="D459" s="80"/>
      <c r="E459" s="80"/>
    </row>
  </sheetData>
  <autoFilter ref="A3:D443"/>
  <printOptions horizontalCentered="1"/>
  <pageMargins left="0.5" right="0.5" top="0.5" bottom="0.5" header="0.5" footer="0.5"/>
  <pageSetup scale="6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59"/>
  <sheetViews>
    <sheetView tabSelected="1" workbookViewId="0">
      <selection activeCell="Q25" sqref="Q25"/>
    </sheetView>
  </sheetViews>
  <sheetFormatPr defaultRowHeight="12.75" x14ac:dyDescent="0.2"/>
  <cols>
    <col min="1" max="1" width="8.42578125" bestFit="1" customWidth="1"/>
    <col min="2" max="2" width="12.42578125" bestFit="1" customWidth="1"/>
    <col min="3" max="3" width="14.5703125" customWidth="1"/>
    <col min="4" max="4" width="14" bestFit="1" customWidth="1"/>
    <col min="5" max="5" width="14" customWidth="1"/>
    <col min="7" max="7" width="14" bestFit="1" customWidth="1"/>
    <col min="8" max="10" width="9.140625" style="5"/>
    <col min="11" max="11" width="14" style="17" bestFit="1" customWidth="1"/>
    <col min="12" max="12" width="7" bestFit="1" customWidth="1"/>
    <col min="14" max="17" width="14" bestFit="1" customWidth="1"/>
    <col min="18" max="19" width="12.28515625" bestFit="1" customWidth="1"/>
    <col min="20" max="20" width="23.42578125" bestFit="1" customWidth="1"/>
  </cols>
  <sheetData>
    <row r="1" spans="1:20" x14ac:dyDescent="0.2">
      <c r="D1" s="3"/>
      <c r="E1" s="3"/>
      <c r="G1" t="s">
        <v>218</v>
      </c>
    </row>
    <row r="2" spans="1:20" x14ac:dyDescent="0.2">
      <c r="N2" t="s">
        <v>151</v>
      </c>
    </row>
    <row r="3" spans="1:20" ht="15" x14ac:dyDescent="0.25">
      <c r="A3" s="89"/>
      <c r="B3" s="89"/>
      <c r="C3" s="89"/>
      <c r="D3" s="89"/>
      <c r="E3" s="89"/>
      <c r="G3" s="54">
        <f>SUM(G5:G53)</f>
        <v>4195197.3000000007</v>
      </c>
      <c r="I3" s="21" t="s">
        <v>56</v>
      </c>
      <c r="K3" s="54">
        <f>SUM(K5:K53)</f>
        <v>1572561.06</v>
      </c>
      <c r="L3" s="55">
        <f>K3/G3</f>
        <v>0.37484793861780941</v>
      </c>
      <c r="O3" s="98" t="s">
        <v>233</v>
      </c>
      <c r="P3" s="32" t="s">
        <v>220</v>
      </c>
      <c r="Q3" s="32"/>
      <c r="R3" s="32" t="s">
        <v>64</v>
      </c>
      <c r="S3" s="32" t="s">
        <v>63</v>
      </c>
    </row>
    <row r="4" spans="1:20" ht="15" x14ac:dyDescent="0.25">
      <c r="A4" s="95" t="s">
        <v>17</v>
      </c>
      <c r="B4" s="95" t="s">
        <v>225</v>
      </c>
      <c r="C4" s="96">
        <v>787411.33000000007</v>
      </c>
      <c r="D4" s="96">
        <v>255222.17999999996</v>
      </c>
      <c r="E4" s="91"/>
      <c r="G4" s="22" t="s">
        <v>52</v>
      </c>
      <c r="H4" s="22"/>
      <c r="I4" s="22" t="s">
        <v>0</v>
      </c>
      <c r="J4" s="22"/>
      <c r="K4" s="23" t="s">
        <v>53</v>
      </c>
      <c r="N4" t="s">
        <v>57</v>
      </c>
      <c r="O4" s="97">
        <v>53929.51</v>
      </c>
      <c r="P4" s="54"/>
      <c r="Q4" s="54"/>
      <c r="R4" s="54"/>
      <c r="S4" s="54"/>
    </row>
    <row r="5" spans="1:20" ht="15" x14ac:dyDescent="0.25">
      <c r="A5" s="95" t="s">
        <v>21</v>
      </c>
      <c r="B5" s="95" t="s">
        <v>225</v>
      </c>
      <c r="C5" s="96">
        <v>986212.36</v>
      </c>
      <c r="D5" s="96">
        <v>335477.07</v>
      </c>
      <c r="E5" s="91"/>
      <c r="G5" s="17"/>
      <c r="H5" s="18" t="s">
        <v>2</v>
      </c>
      <c r="I5" s="18" t="s">
        <v>0</v>
      </c>
      <c r="J5" s="18" t="s">
        <v>2</v>
      </c>
      <c r="K5" s="18"/>
      <c r="L5" s="55"/>
      <c r="N5" t="s">
        <v>58</v>
      </c>
      <c r="O5" s="97">
        <v>1882460.05</v>
      </c>
      <c r="P5" s="54">
        <v>1085790.44</v>
      </c>
      <c r="Q5" s="54"/>
      <c r="R5" s="83">
        <v>604764.41</v>
      </c>
      <c r="S5" s="54">
        <v>191905.2</v>
      </c>
      <c r="T5" t="s">
        <v>174</v>
      </c>
    </row>
    <row r="6" spans="1:20" ht="15" x14ac:dyDescent="0.25">
      <c r="A6" s="95" t="s">
        <v>26</v>
      </c>
      <c r="B6" s="95" t="s">
        <v>225</v>
      </c>
      <c r="C6" s="96">
        <v>417527.97000000003</v>
      </c>
      <c r="D6" s="96">
        <v>152517.82999999999</v>
      </c>
      <c r="E6" s="91"/>
      <c r="G6" s="56">
        <f>SUMIF(A:A,I6,C:C)</f>
        <v>0</v>
      </c>
      <c r="H6" s="29" t="str">
        <f>"01*"</f>
        <v>01*</v>
      </c>
      <c r="I6" s="30" t="s">
        <v>4</v>
      </c>
      <c r="J6" s="29" t="str">
        <f>"02*"</f>
        <v>02*</v>
      </c>
      <c r="K6" s="56">
        <f>SUMIF(A:A,I6,D:D)</f>
        <v>0</v>
      </c>
      <c r="L6" s="55"/>
      <c r="N6" t="s">
        <v>143</v>
      </c>
      <c r="O6" s="97">
        <v>0</v>
      </c>
      <c r="P6" s="54"/>
      <c r="Q6" s="54"/>
      <c r="R6" s="54"/>
      <c r="S6" s="4">
        <v>0</v>
      </c>
      <c r="T6" t="s">
        <v>166</v>
      </c>
    </row>
    <row r="7" spans="1:20" ht="15" x14ac:dyDescent="0.25">
      <c r="A7" s="95" t="s">
        <v>55</v>
      </c>
      <c r="B7" s="95" t="s">
        <v>225</v>
      </c>
      <c r="C7" s="96">
        <v>0</v>
      </c>
      <c r="D7" s="96">
        <v>0</v>
      </c>
      <c r="E7" s="91"/>
      <c r="G7" s="56"/>
      <c r="H7" s="18" t="s">
        <v>2</v>
      </c>
      <c r="I7" s="18" t="s">
        <v>0</v>
      </c>
      <c r="J7" s="18" t="s">
        <v>2</v>
      </c>
      <c r="K7" s="19"/>
      <c r="L7" s="55"/>
      <c r="N7" t="s">
        <v>59</v>
      </c>
      <c r="O7" s="97">
        <v>108466.86</v>
      </c>
      <c r="P7" s="54"/>
      <c r="Q7" s="54"/>
      <c r="R7" s="54"/>
      <c r="S7" s="54">
        <f>O7</f>
        <v>108466.86</v>
      </c>
      <c r="T7" t="s">
        <v>172</v>
      </c>
    </row>
    <row r="8" spans="1:20" ht="15" x14ac:dyDescent="0.25">
      <c r="A8" s="95" t="s">
        <v>28</v>
      </c>
      <c r="B8" s="95" t="s">
        <v>225</v>
      </c>
      <c r="C8" s="96">
        <v>270568.56000000006</v>
      </c>
      <c r="D8" s="96">
        <v>97784.34</v>
      </c>
      <c r="E8" s="91"/>
      <c r="G8" s="56">
        <f>SUMIF(A:A,I8,C:C)</f>
        <v>0</v>
      </c>
      <c r="H8" s="29" t="str">
        <f>"01*"</f>
        <v>01*</v>
      </c>
      <c r="I8" s="30" t="s">
        <v>7</v>
      </c>
      <c r="J8" s="29" t="str">
        <f>"02*"</f>
        <v>02*</v>
      </c>
      <c r="K8" s="56">
        <f>SUMIF(A:A,I8,D:D)</f>
        <v>0</v>
      </c>
      <c r="L8" s="55"/>
      <c r="N8" t="s">
        <v>60</v>
      </c>
      <c r="O8" s="97">
        <v>16854.38</v>
      </c>
      <c r="P8" s="54"/>
      <c r="Q8" s="54"/>
      <c r="R8" s="54"/>
      <c r="S8" s="54">
        <f t="shared" ref="S8:S11" si="0">O8</f>
        <v>16854.38</v>
      </c>
      <c r="T8" t="s">
        <v>216</v>
      </c>
    </row>
    <row r="9" spans="1:20" ht="15" x14ac:dyDescent="0.25">
      <c r="A9" s="95" t="s">
        <v>33</v>
      </c>
      <c r="B9" s="95" t="s">
        <v>225</v>
      </c>
      <c r="C9" s="96">
        <v>86346.819999999992</v>
      </c>
      <c r="D9" s="96">
        <v>29197.430000000004</v>
      </c>
      <c r="E9" s="91"/>
      <c r="G9" s="56"/>
      <c r="H9" s="18" t="s">
        <v>2</v>
      </c>
      <c r="I9" s="18" t="s">
        <v>0</v>
      </c>
      <c r="J9" s="18" t="s">
        <v>2</v>
      </c>
      <c r="K9" s="19"/>
      <c r="L9" s="55"/>
      <c r="N9" t="s">
        <v>61</v>
      </c>
      <c r="O9" s="97">
        <v>9505</v>
      </c>
      <c r="P9" s="54"/>
      <c r="Q9" s="54"/>
      <c r="R9" s="54"/>
      <c r="S9" s="54">
        <f t="shared" si="0"/>
        <v>9505</v>
      </c>
      <c r="T9" t="s">
        <v>173</v>
      </c>
    </row>
    <row r="10" spans="1:20" ht="15" x14ac:dyDescent="0.25">
      <c r="A10" s="95" t="s">
        <v>34</v>
      </c>
      <c r="B10" s="95" t="s">
        <v>225</v>
      </c>
      <c r="C10" s="96">
        <v>14098.619999999988</v>
      </c>
      <c r="D10" s="96">
        <v>130184.16999999998</v>
      </c>
      <c r="E10" s="91"/>
      <c r="G10" s="57">
        <f>SUMIF(A:A,I10,C:C)</f>
        <v>0</v>
      </c>
      <c r="H10" s="45" t="str">
        <f>"01*"</f>
        <v>01*</v>
      </c>
      <c r="I10" s="46" t="s">
        <v>12</v>
      </c>
      <c r="J10" s="45" t="str">
        <f>"02*"</f>
        <v>02*</v>
      </c>
      <c r="K10" s="58">
        <f>SUMIF(A:A,I10,D:D)</f>
        <v>0</v>
      </c>
      <c r="L10" s="59" t="e">
        <f>K10/G10</f>
        <v>#DIV/0!</v>
      </c>
      <c r="N10" t="s">
        <v>62</v>
      </c>
      <c r="O10" s="97">
        <v>0</v>
      </c>
      <c r="P10" s="54"/>
      <c r="Q10" s="54"/>
      <c r="R10" s="54"/>
      <c r="S10" s="54">
        <f t="shared" si="0"/>
        <v>0</v>
      </c>
    </row>
    <row r="11" spans="1:20" ht="15" x14ac:dyDescent="0.25">
      <c r="A11" s="95" t="s">
        <v>35</v>
      </c>
      <c r="B11" s="95" t="s">
        <v>225</v>
      </c>
      <c r="C11" s="96">
        <v>484.09</v>
      </c>
      <c r="D11" s="96">
        <v>179.79</v>
      </c>
      <c r="E11" s="91"/>
      <c r="G11" s="60"/>
      <c r="H11" s="18" t="s">
        <v>2</v>
      </c>
      <c r="I11" s="18" t="s">
        <v>0</v>
      </c>
      <c r="J11" s="18" t="s">
        <v>2</v>
      </c>
      <c r="K11" s="19"/>
      <c r="L11" s="61"/>
      <c r="N11" t="s">
        <v>157</v>
      </c>
      <c r="O11" s="97">
        <v>0</v>
      </c>
      <c r="S11" s="54">
        <f t="shared" si="0"/>
        <v>0</v>
      </c>
      <c r="T11" t="s">
        <v>221</v>
      </c>
    </row>
    <row r="12" spans="1:20" ht="15" x14ac:dyDescent="0.25">
      <c r="A12" s="95" t="s">
        <v>36</v>
      </c>
      <c r="B12" s="95" t="s">
        <v>225</v>
      </c>
      <c r="C12" s="96">
        <v>186308.06999999998</v>
      </c>
      <c r="D12" s="96">
        <v>63354.57</v>
      </c>
      <c r="E12" s="91"/>
      <c r="G12" s="60">
        <f>SUMIF(A:A,I12,C:C)</f>
        <v>787411.33000000007</v>
      </c>
      <c r="H12" s="29" t="str">
        <f>"01*"</f>
        <v>01*</v>
      </c>
      <c r="I12" s="30" t="s">
        <v>17</v>
      </c>
      <c r="J12" s="29" t="str">
        <f>"02*"</f>
        <v>02*</v>
      </c>
      <c r="K12" s="56">
        <f>SUMIF(A:A,I12,D:D)</f>
        <v>255222.17999999996</v>
      </c>
      <c r="L12" s="61">
        <f>K12/G12</f>
        <v>0.32412815294390029</v>
      </c>
      <c r="N12" s="32"/>
      <c r="O12" s="99">
        <f>SUM(O4:O11)</f>
        <v>2071215.8</v>
      </c>
      <c r="P12" s="34">
        <f>SUM(P4:P11)</f>
        <v>1085790.44</v>
      </c>
      <c r="Q12" s="34">
        <f>SUM(Q4:Q11)</f>
        <v>0</v>
      </c>
      <c r="R12" s="34">
        <f>SUM(R4:R11)</f>
        <v>604764.41</v>
      </c>
      <c r="S12" s="34">
        <f>SUM(S4:S11)</f>
        <v>326731.44</v>
      </c>
    </row>
    <row r="13" spans="1:20" ht="15" x14ac:dyDescent="0.25">
      <c r="A13" s="95" t="s">
        <v>37</v>
      </c>
      <c r="B13" s="95" t="s">
        <v>225</v>
      </c>
      <c r="C13" s="96">
        <v>22398.43</v>
      </c>
      <c r="D13" s="96">
        <v>7676.5300000000016</v>
      </c>
      <c r="E13" s="91"/>
      <c r="G13" s="60"/>
      <c r="H13" s="18" t="s">
        <v>2</v>
      </c>
      <c r="I13" s="18" t="s">
        <v>0</v>
      </c>
      <c r="J13" s="18" t="s">
        <v>2</v>
      </c>
      <c r="K13" s="19"/>
      <c r="L13" s="61"/>
      <c r="P13" t="s">
        <v>69</v>
      </c>
      <c r="Q13" t="s">
        <v>69</v>
      </c>
      <c r="R13" t="s">
        <v>65</v>
      </c>
    </row>
    <row r="14" spans="1:20" ht="15" x14ac:dyDescent="0.25">
      <c r="A14" s="95" t="s">
        <v>38</v>
      </c>
      <c r="B14" s="95" t="s">
        <v>225</v>
      </c>
      <c r="C14" s="96">
        <v>434850.78</v>
      </c>
      <c r="D14" s="96">
        <v>147745.32</v>
      </c>
      <c r="E14" s="91"/>
      <c r="G14" s="60">
        <f>SUMIF(A:A,I14,C:C)</f>
        <v>986212.36</v>
      </c>
      <c r="H14" s="29" t="str">
        <f>"01*"</f>
        <v>01*</v>
      </c>
      <c r="I14" s="30" t="s">
        <v>21</v>
      </c>
      <c r="J14" s="29" t="str">
        <f>"02*"</f>
        <v>02*</v>
      </c>
      <c r="K14" s="56">
        <f>SUMIF(A:A,I14,D:D)</f>
        <v>335477.07</v>
      </c>
      <c r="L14" s="61">
        <f>K14/G14</f>
        <v>0.34016717251444711</v>
      </c>
    </row>
    <row r="15" spans="1:20" ht="15" x14ac:dyDescent="0.25">
      <c r="A15" s="95" t="s">
        <v>39</v>
      </c>
      <c r="B15" s="95" t="s">
        <v>225</v>
      </c>
      <c r="C15" s="96">
        <v>373257.26000000007</v>
      </c>
      <c r="D15" s="96">
        <v>133467.88999999998</v>
      </c>
      <c r="E15" s="91"/>
      <c r="G15" s="60"/>
      <c r="H15" s="18" t="s">
        <v>2</v>
      </c>
      <c r="I15" s="18" t="s">
        <v>0</v>
      </c>
      <c r="J15" s="18" t="s">
        <v>2</v>
      </c>
      <c r="K15" s="19"/>
      <c r="L15" s="61"/>
      <c r="N15" t="s">
        <v>70</v>
      </c>
    </row>
    <row r="16" spans="1:20" ht="15" x14ac:dyDescent="0.25">
      <c r="A16" s="95" t="s">
        <v>40</v>
      </c>
      <c r="B16" s="95" t="s">
        <v>225</v>
      </c>
      <c r="C16" s="96">
        <v>2269.44</v>
      </c>
      <c r="D16" s="96">
        <v>779.31999999999994</v>
      </c>
      <c r="E16" s="91"/>
      <c r="G16" s="60">
        <f>SUMIF(A:A,I16,C:C)</f>
        <v>417527.97000000003</v>
      </c>
      <c r="H16" s="29" t="str">
        <f>"01*"</f>
        <v>01*</v>
      </c>
      <c r="I16" s="30" t="s">
        <v>26</v>
      </c>
      <c r="J16" s="29" t="str">
        <f>"02*"</f>
        <v>02*</v>
      </c>
      <c r="K16" s="56">
        <f>SUMIF(A:A,I16,D:D)</f>
        <v>152517.82999999999</v>
      </c>
      <c r="L16" s="61">
        <f>K16/G16</f>
        <v>0.36528769557641844</v>
      </c>
      <c r="N16" s="70">
        <f>(G3-G6-G8-G45-G47)+(K3-K6-K8-K45-K47)</f>
        <v>5634100.8500000006</v>
      </c>
    </row>
    <row r="17" spans="1:20" ht="15" x14ac:dyDescent="0.25">
      <c r="A17" s="95" t="s">
        <v>41</v>
      </c>
      <c r="B17" s="95" t="s">
        <v>225</v>
      </c>
      <c r="C17" s="96">
        <v>260805.39</v>
      </c>
      <c r="D17" s="96">
        <v>90240.959999999992</v>
      </c>
      <c r="E17" s="91"/>
      <c r="G17" s="60"/>
      <c r="H17" s="18" t="s">
        <v>2</v>
      </c>
      <c r="I17" s="18" t="s">
        <v>0</v>
      </c>
      <c r="J17" s="18" t="s">
        <v>2</v>
      </c>
      <c r="K17" s="19"/>
      <c r="L17" s="61"/>
      <c r="N17" s="5" t="s">
        <v>71</v>
      </c>
    </row>
    <row r="18" spans="1:20" ht="15" x14ac:dyDescent="0.25">
      <c r="A18" s="95" t="s">
        <v>43</v>
      </c>
      <c r="B18" s="95" t="s">
        <v>225</v>
      </c>
      <c r="C18" s="96">
        <v>5526.13</v>
      </c>
      <c r="D18" s="96">
        <v>1561.3</v>
      </c>
      <c r="E18" s="91"/>
      <c r="G18" s="60">
        <f>SUMIF(A:A,I18,C:C)</f>
        <v>0</v>
      </c>
      <c r="H18" s="29" t="str">
        <f>"01*"</f>
        <v>01*</v>
      </c>
      <c r="I18" s="30" t="s">
        <v>55</v>
      </c>
      <c r="J18" s="29" t="str">
        <f>"02*"</f>
        <v>02*</v>
      </c>
      <c r="K18" s="56">
        <f>SUMIF(A:A,I18,D:D)</f>
        <v>0</v>
      </c>
      <c r="L18" s="61"/>
      <c r="N18" s="31">
        <f>S4/$O$12*$N$16</f>
        <v>0</v>
      </c>
      <c r="O18" t="s">
        <v>57</v>
      </c>
      <c r="P18" t="s">
        <v>73</v>
      </c>
      <c r="Q18" s="31">
        <f>N16*0.18</f>
        <v>1014138.153</v>
      </c>
      <c r="R18" t="s">
        <v>77</v>
      </c>
    </row>
    <row r="19" spans="1:20" ht="15" x14ac:dyDescent="0.25">
      <c r="A19" s="95" t="s">
        <v>125</v>
      </c>
      <c r="B19" s="95" t="s">
        <v>225</v>
      </c>
      <c r="C19" s="96">
        <v>0</v>
      </c>
      <c r="D19" s="96">
        <v>0</v>
      </c>
      <c r="E19" s="91"/>
      <c r="G19" s="60"/>
      <c r="H19" s="18" t="s">
        <v>2</v>
      </c>
      <c r="I19" s="18" t="s">
        <v>0</v>
      </c>
      <c r="J19" s="18" t="s">
        <v>2</v>
      </c>
      <c r="K19" s="19"/>
      <c r="L19" s="61"/>
      <c r="N19" s="31">
        <f>S5/$O$12*$N$16</f>
        <v>522018.63776793325</v>
      </c>
      <c r="O19" t="s">
        <v>58</v>
      </c>
      <c r="Q19" s="48">
        <f>P12+Q12</f>
        <v>1085790.44</v>
      </c>
      <c r="R19" t="s">
        <v>78</v>
      </c>
      <c r="T19" s="51" t="s">
        <v>80</v>
      </c>
    </row>
    <row r="20" spans="1:20" ht="15" x14ac:dyDescent="0.25">
      <c r="A20" s="95" t="s">
        <v>47</v>
      </c>
      <c r="B20" s="95" t="s">
        <v>225</v>
      </c>
      <c r="C20" s="96">
        <v>101149.08</v>
      </c>
      <c r="D20" s="96">
        <v>32508.430000000008</v>
      </c>
      <c r="E20" s="91"/>
      <c r="G20" s="60">
        <f>SUMIF(A:A,I20,C:C)</f>
        <v>270568.56000000006</v>
      </c>
      <c r="H20" s="29" t="str">
        <f>"01*"</f>
        <v>01*</v>
      </c>
      <c r="I20" s="30" t="s">
        <v>28</v>
      </c>
      <c r="J20" s="29" t="str">
        <f>"02*"</f>
        <v>02*</v>
      </c>
      <c r="K20" s="56">
        <f>SUMIF(A:A,I20,D:D)</f>
        <v>97784.34</v>
      </c>
      <c r="L20" s="61">
        <f>K20/G20</f>
        <v>0.36140318742133226</v>
      </c>
      <c r="N20" s="31">
        <f>S9/$O$12*$N$16</f>
        <v>25855.407524049406</v>
      </c>
      <c r="O20" t="s">
        <v>61</v>
      </c>
      <c r="P20" t="s">
        <v>176</v>
      </c>
      <c r="Q20" s="50">
        <f>SUM(Q18:Q19)</f>
        <v>2099928.5929999999</v>
      </c>
      <c r="R20" t="s">
        <v>217</v>
      </c>
    </row>
    <row r="21" spans="1:20" ht="15" x14ac:dyDescent="0.25">
      <c r="A21" s="95" t="s">
        <v>126</v>
      </c>
      <c r="B21" s="95" t="s">
        <v>225</v>
      </c>
      <c r="C21" s="96">
        <v>0</v>
      </c>
      <c r="D21" s="96">
        <v>0</v>
      </c>
      <c r="E21" s="91"/>
      <c r="G21" s="60"/>
      <c r="H21" s="18" t="s">
        <v>2</v>
      </c>
      <c r="I21" s="18" t="s">
        <v>0</v>
      </c>
      <c r="J21" s="18" t="s">
        <v>2</v>
      </c>
      <c r="K21" s="19"/>
      <c r="L21" s="61"/>
      <c r="N21" s="48">
        <f>S10/$O$12*$N$16</f>
        <v>0</v>
      </c>
      <c r="O21" t="s">
        <v>62</v>
      </c>
    </row>
    <row r="22" spans="1:20" ht="15" x14ac:dyDescent="0.25">
      <c r="A22" s="95" t="s">
        <v>128</v>
      </c>
      <c r="B22" s="95" t="s">
        <v>225</v>
      </c>
      <c r="C22" s="96">
        <v>0</v>
      </c>
      <c r="D22" s="96">
        <v>0</v>
      </c>
      <c r="E22" s="91"/>
      <c r="G22" s="60">
        <f>SUMIF(A:A,I22,C:C)</f>
        <v>86346.819999999992</v>
      </c>
      <c r="H22" s="29" t="str">
        <f>"01*"</f>
        <v>01*</v>
      </c>
      <c r="I22" s="30" t="s">
        <v>33</v>
      </c>
      <c r="J22" s="29" t="str">
        <f>"02*"</f>
        <v>02*</v>
      </c>
      <c r="K22" s="56">
        <f>SUMIF(A:A,I22,D:D)</f>
        <v>29197.430000000004</v>
      </c>
      <c r="L22" s="61">
        <f>K22/G22</f>
        <v>0.33814134672243873</v>
      </c>
      <c r="N22" s="31">
        <f>SUM(N18:N21)</f>
        <v>547874.04529198271</v>
      </c>
      <c r="O22" t="s">
        <v>74</v>
      </c>
      <c r="P22" t="s">
        <v>175</v>
      </c>
      <c r="Q22" s="50">
        <f>SUM(N16*0.82+G45+G47+K45+K47)</f>
        <v>4753620.2070000004</v>
      </c>
      <c r="R22" s="49" t="s">
        <v>139</v>
      </c>
    </row>
    <row r="23" spans="1:20" ht="15" x14ac:dyDescent="0.25">
      <c r="A23" s="95" t="s">
        <v>130</v>
      </c>
      <c r="B23" s="95" t="s">
        <v>225</v>
      </c>
      <c r="C23" s="96">
        <v>0</v>
      </c>
      <c r="D23" s="96">
        <v>0</v>
      </c>
      <c r="E23" s="91"/>
      <c r="G23" s="60"/>
      <c r="H23" s="18" t="s">
        <v>2</v>
      </c>
      <c r="I23" s="18" t="s">
        <v>0</v>
      </c>
      <c r="J23" s="18" t="s">
        <v>2</v>
      </c>
      <c r="K23" s="19"/>
      <c r="L23" s="61"/>
      <c r="N23" s="48">
        <f>P5+Q5</f>
        <v>1085790.44</v>
      </c>
      <c r="O23" t="s">
        <v>75</v>
      </c>
      <c r="Q23" s="97">
        <v>360341.6</v>
      </c>
      <c r="R23" s="92" t="s">
        <v>231</v>
      </c>
    </row>
    <row r="24" spans="1:20" ht="15" x14ac:dyDescent="0.25">
      <c r="A24" s="95" t="s">
        <v>132</v>
      </c>
      <c r="B24" s="95" t="s">
        <v>225</v>
      </c>
      <c r="C24" s="96">
        <v>0</v>
      </c>
      <c r="D24" s="96">
        <v>0</v>
      </c>
      <c r="E24" s="91"/>
      <c r="G24" s="60">
        <f>SUMIF(A:A,I24,C:C)</f>
        <v>14098.619999999988</v>
      </c>
      <c r="H24" s="29" t="str">
        <f>"01*"</f>
        <v>01*</v>
      </c>
      <c r="I24" s="30" t="s">
        <v>34</v>
      </c>
      <c r="J24" s="29" t="str">
        <f>"02*"</f>
        <v>02*</v>
      </c>
      <c r="K24" s="56">
        <f>SUMIF(A:A,I24,D:D)</f>
        <v>130184.16999999998</v>
      </c>
      <c r="L24" s="61">
        <f>K24/G24</f>
        <v>9.2338235940822635</v>
      </c>
      <c r="N24" s="31">
        <f>N22+N23</f>
        <v>1633664.4852919825</v>
      </c>
      <c r="O24" t="s">
        <v>76</v>
      </c>
      <c r="Q24" s="97">
        <v>308292.87</v>
      </c>
      <c r="R24" s="92" t="s">
        <v>232</v>
      </c>
    </row>
    <row r="25" spans="1:20" ht="15" x14ac:dyDescent="0.25">
      <c r="A25" s="95" t="s">
        <v>50</v>
      </c>
      <c r="B25" s="95" t="s">
        <v>225</v>
      </c>
      <c r="C25" s="96">
        <v>0</v>
      </c>
      <c r="D25" s="96">
        <v>0</v>
      </c>
      <c r="E25" s="91"/>
      <c r="G25" s="60"/>
      <c r="H25" s="18" t="s">
        <v>2</v>
      </c>
      <c r="I25" s="18" t="s">
        <v>0</v>
      </c>
      <c r="J25" s="18" t="s">
        <v>2</v>
      </c>
      <c r="K25" s="19"/>
      <c r="L25" s="61"/>
      <c r="Q25" s="93">
        <f>SUM(Q22:Q24)</f>
        <v>5422254.6770000001</v>
      </c>
      <c r="R25" s="92" t="s">
        <v>224</v>
      </c>
    </row>
    <row r="26" spans="1:20" ht="15" x14ac:dyDescent="0.25">
      <c r="A26" s="95" t="s">
        <v>51</v>
      </c>
      <c r="B26" s="95" t="s">
        <v>225</v>
      </c>
      <c r="C26" s="96">
        <v>0</v>
      </c>
      <c r="D26" s="96">
        <v>0</v>
      </c>
      <c r="E26" s="91"/>
      <c r="G26" s="60">
        <f>SUMIF(A:A,I26,C:C)</f>
        <v>484.09</v>
      </c>
      <c r="H26" s="29" t="str">
        <f>"01*"</f>
        <v>01*</v>
      </c>
      <c r="I26" s="30" t="s">
        <v>35</v>
      </c>
      <c r="J26" s="29" t="str">
        <f>"02*"</f>
        <v>02*</v>
      </c>
      <c r="K26" s="56">
        <f>SUMIF(A:A,I26,D:D)</f>
        <v>179.79</v>
      </c>
      <c r="L26" s="61">
        <f>K26/G26</f>
        <v>0.3713978805594001</v>
      </c>
      <c r="O26" t="s">
        <v>63</v>
      </c>
    </row>
    <row r="27" spans="1:20" ht="15" x14ac:dyDescent="0.25">
      <c r="A27" s="95" t="s">
        <v>226</v>
      </c>
      <c r="B27" s="95" t="s">
        <v>227</v>
      </c>
      <c r="C27" s="96">
        <v>0</v>
      </c>
      <c r="D27" s="96">
        <v>0</v>
      </c>
      <c r="E27" s="91"/>
      <c r="G27" s="60"/>
      <c r="H27" s="18" t="s">
        <v>2</v>
      </c>
      <c r="I27" s="18" t="s">
        <v>0</v>
      </c>
      <c r="J27" s="18" t="s">
        <v>2</v>
      </c>
      <c r="K27" s="19"/>
      <c r="L27" s="61"/>
      <c r="N27" s="31">
        <f>O4-P4-Q4</f>
        <v>53929.51</v>
      </c>
      <c r="O27" t="s">
        <v>57</v>
      </c>
      <c r="Q27" s="31">
        <f>Q25+Q20</f>
        <v>7522183.2699999996</v>
      </c>
    </row>
    <row r="28" spans="1:20" ht="15" x14ac:dyDescent="0.25">
      <c r="A28" s="95" t="s">
        <v>228</v>
      </c>
      <c r="B28" s="95" t="s">
        <v>227</v>
      </c>
      <c r="C28" s="96">
        <v>0</v>
      </c>
      <c r="D28" s="96">
        <v>0</v>
      </c>
      <c r="E28" s="91"/>
      <c r="G28" s="60">
        <f>SUMIF(A:A,I28,C:C)</f>
        <v>186308.06999999998</v>
      </c>
      <c r="H28" s="29" t="str">
        <f>"01*"</f>
        <v>01*</v>
      </c>
      <c r="I28" s="30" t="s">
        <v>36</v>
      </c>
      <c r="J28" s="29" t="str">
        <f>"02*"</f>
        <v>02*</v>
      </c>
      <c r="K28" s="56">
        <f>SUMIF(A:A,I28,D:D)</f>
        <v>63354.57</v>
      </c>
      <c r="L28" s="61">
        <f>K28/G28</f>
        <v>0.34005274167672933</v>
      </c>
      <c r="N28" s="31">
        <f t="shared" ref="N28:N34" si="1">O5-P5-Q5</f>
        <v>796669.6100000001</v>
      </c>
      <c r="O28" t="s">
        <v>58</v>
      </c>
    </row>
    <row r="29" spans="1:20" ht="15" x14ac:dyDescent="0.25">
      <c r="A29" s="95" t="s">
        <v>229</v>
      </c>
      <c r="B29" s="95" t="s">
        <v>227</v>
      </c>
      <c r="C29" s="96">
        <v>0</v>
      </c>
      <c r="D29" s="96">
        <v>0</v>
      </c>
      <c r="E29" s="91"/>
      <c r="G29" s="60"/>
      <c r="H29" s="18" t="s">
        <v>2</v>
      </c>
      <c r="I29" s="18" t="s">
        <v>0</v>
      </c>
      <c r="J29" s="18" t="s">
        <v>2</v>
      </c>
      <c r="K29" s="19"/>
      <c r="L29" s="61"/>
      <c r="N29" s="31">
        <f t="shared" si="1"/>
        <v>0</v>
      </c>
      <c r="O29" t="s">
        <v>143</v>
      </c>
    </row>
    <row r="30" spans="1:20" ht="15" x14ac:dyDescent="0.25">
      <c r="A30" s="95" t="s">
        <v>126</v>
      </c>
      <c r="B30" s="95" t="s">
        <v>230</v>
      </c>
      <c r="C30" s="96">
        <v>0</v>
      </c>
      <c r="D30" s="96">
        <v>0</v>
      </c>
      <c r="E30" s="91"/>
      <c r="G30" s="60">
        <f>SUMIF(A:A,I30,C:C)</f>
        <v>22398.43</v>
      </c>
      <c r="H30" s="29" t="str">
        <f>"01*"</f>
        <v>01*</v>
      </c>
      <c r="I30" s="30" t="s">
        <v>37</v>
      </c>
      <c r="J30" s="29" t="str">
        <f>"02*"</f>
        <v>02*</v>
      </c>
      <c r="K30" s="56">
        <f>SUMIF(A:A,I30,D:D)</f>
        <v>7676.5300000000016</v>
      </c>
      <c r="L30" s="61">
        <f>K30/G30</f>
        <v>0.34272625358116626</v>
      </c>
      <c r="N30" s="31">
        <f t="shared" si="1"/>
        <v>108466.86</v>
      </c>
      <c r="O30" t="s">
        <v>59</v>
      </c>
    </row>
    <row r="31" spans="1:20" ht="15" x14ac:dyDescent="0.25">
      <c r="A31" s="95" t="s">
        <v>130</v>
      </c>
      <c r="B31" s="95" t="s">
        <v>230</v>
      </c>
      <c r="C31" s="96">
        <v>0</v>
      </c>
      <c r="D31" s="96">
        <v>0</v>
      </c>
      <c r="E31" s="91"/>
      <c r="G31" s="60"/>
      <c r="H31" s="18" t="s">
        <v>2</v>
      </c>
      <c r="I31" s="18" t="s">
        <v>0</v>
      </c>
      <c r="J31" s="18" t="s">
        <v>2</v>
      </c>
      <c r="K31" s="19"/>
      <c r="L31" s="61"/>
      <c r="N31" s="31">
        <f t="shared" si="1"/>
        <v>16854.38</v>
      </c>
      <c r="O31" t="s">
        <v>60</v>
      </c>
    </row>
    <row r="32" spans="1:20" ht="15" x14ac:dyDescent="0.25">
      <c r="A32" s="95" t="s">
        <v>50</v>
      </c>
      <c r="B32" s="95" t="s">
        <v>230</v>
      </c>
      <c r="C32" s="96">
        <v>245982.97</v>
      </c>
      <c r="D32" s="96">
        <v>94663.93</v>
      </c>
      <c r="E32" s="91"/>
      <c r="G32" s="60">
        <f>SUMIF(A:A,I32,C:C)</f>
        <v>434850.78</v>
      </c>
      <c r="H32" s="29" t="str">
        <f>"01*"</f>
        <v>01*</v>
      </c>
      <c r="I32" s="30" t="s">
        <v>38</v>
      </c>
      <c r="J32" s="29" t="str">
        <f>"02*"</f>
        <v>02*</v>
      </c>
      <c r="K32" s="56">
        <f>SUMIF(A:A,I32,D:D)</f>
        <v>147745.32</v>
      </c>
      <c r="L32" s="61">
        <f>K32/G32</f>
        <v>0.33976096351948593</v>
      </c>
      <c r="N32" s="31">
        <f t="shared" si="1"/>
        <v>9505</v>
      </c>
      <c r="O32" t="s">
        <v>61</v>
      </c>
    </row>
    <row r="33" spans="1:20" ht="15" x14ac:dyDescent="0.25">
      <c r="A33" s="95"/>
      <c r="B33" s="95"/>
      <c r="C33" s="96"/>
      <c r="D33" s="96"/>
      <c r="E33" s="91"/>
      <c r="G33" s="24"/>
      <c r="H33" s="18" t="s">
        <v>2</v>
      </c>
      <c r="I33" s="18" t="s">
        <v>0</v>
      </c>
      <c r="J33" s="18" t="s">
        <v>2</v>
      </c>
      <c r="L33" s="61"/>
      <c r="N33" s="31">
        <f t="shared" si="1"/>
        <v>0</v>
      </c>
      <c r="O33" t="s">
        <v>62</v>
      </c>
      <c r="T33" s="94"/>
    </row>
    <row r="34" spans="1:20" ht="15" x14ac:dyDescent="0.25">
      <c r="A34" s="95"/>
      <c r="B34" s="95"/>
      <c r="C34" s="90"/>
      <c r="D34" s="91"/>
      <c r="E34" s="91"/>
      <c r="G34" s="60">
        <f>SUMIF(A:A,I34,C:C)</f>
        <v>373257.26000000007</v>
      </c>
      <c r="H34" s="29" t="str">
        <f>"01*"</f>
        <v>01*</v>
      </c>
      <c r="I34" s="30" t="s">
        <v>39</v>
      </c>
      <c r="J34" s="29" t="str">
        <f>"02*"</f>
        <v>02*</v>
      </c>
      <c r="K34" s="56">
        <f>SUMIF(A:A,I34,D:D)</f>
        <v>133467.88999999998</v>
      </c>
      <c r="L34" s="61">
        <f>K34/G34</f>
        <v>0.35757613930938664</v>
      </c>
      <c r="N34" s="31">
        <f t="shared" si="1"/>
        <v>0</v>
      </c>
      <c r="O34" t="s">
        <v>157</v>
      </c>
      <c r="T34" s="94"/>
    </row>
    <row r="35" spans="1:20" ht="15" x14ac:dyDescent="0.25">
      <c r="A35" s="95"/>
      <c r="B35" s="95"/>
      <c r="C35" s="90"/>
      <c r="D35" s="91"/>
      <c r="E35" s="91"/>
      <c r="G35" s="24"/>
      <c r="H35" s="18" t="s">
        <v>2</v>
      </c>
      <c r="I35" s="18" t="s">
        <v>0</v>
      </c>
      <c r="J35" s="18" t="s">
        <v>2</v>
      </c>
      <c r="L35" s="61"/>
      <c r="N35" s="34">
        <f>SUM(N24:N34)</f>
        <v>2619089.8452919824</v>
      </c>
      <c r="O35" t="s">
        <v>138</v>
      </c>
    </row>
    <row r="36" spans="1:20" ht="15" x14ac:dyDescent="0.25">
      <c r="A36" s="95"/>
      <c r="B36" s="95"/>
      <c r="C36" s="90"/>
      <c r="D36" s="91"/>
      <c r="E36" s="91"/>
      <c r="G36" s="60">
        <f>SUMIF(A:A,I36,C:C)</f>
        <v>2269.44</v>
      </c>
      <c r="H36" s="29" t="str">
        <f>"01*"</f>
        <v>01*</v>
      </c>
      <c r="I36" s="30" t="s">
        <v>40</v>
      </c>
      <c r="J36" s="29" t="str">
        <f>"02*"</f>
        <v>02*</v>
      </c>
      <c r="K36" s="56">
        <f>SUMIF(A:A,I36,D:D)</f>
        <v>779.31999999999994</v>
      </c>
      <c r="L36" s="61">
        <f>K36/G36</f>
        <v>0.34339749012972359</v>
      </c>
      <c r="T36" s="94"/>
    </row>
    <row r="37" spans="1:20" ht="15" x14ac:dyDescent="0.25">
      <c r="A37" s="95"/>
      <c r="B37" s="95"/>
      <c r="C37" s="90"/>
      <c r="D37" s="91"/>
      <c r="E37" s="91"/>
      <c r="G37" s="24"/>
      <c r="H37" s="18" t="s">
        <v>2</v>
      </c>
      <c r="I37" s="18" t="s">
        <v>0</v>
      </c>
      <c r="J37" s="18" t="s">
        <v>2</v>
      </c>
      <c r="L37" s="61"/>
      <c r="T37" s="94"/>
    </row>
    <row r="38" spans="1:20" ht="15" x14ac:dyDescent="0.25">
      <c r="A38" s="95"/>
      <c r="B38" s="95"/>
      <c r="C38" s="90"/>
      <c r="D38" s="91"/>
      <c r="E38" s="91"/>
      <c r="G38" s="60">
        <f>SUMIF(A:A,I38,C:C)</f>
        <v>260805.39</v>
      </c>
      <c r="H38" s="29" t="str">
        <f>"01*"</f>
        <v>01*</v>
      </c>
      <c r="I38" s="30" t="s">
        <v>41</v>
      </c>
      <c r="J38" s="29" t="str">
        <f>"02*"</f>
        <v>02*</v>
      </c>
      <c r="K38" s="56">
        <f>SUMIF(A:A,I38,D:D)</f>
        <v>90240.959999999992</v>
      </c>
      <c r="L38" s="61">
        <f>K38/G38</f>
        <v>0.34600879989481809</v>
      </c>
    </row>
    <row r="39" spans="1:20" ht="15" x14ac:dyDescent="0.25">
      <c r="A39" s="95"/>
      <c r="B39" s="95"/>
      <c r="C39" s="90"/>
      <c r="D39" s="91"/>
      <c r="E39" s="91"/>
      <c r="G39" s="24"/>
      <c r="H39" s="18" t="s">
        <v>2</v>
      </c>
      <c r="I39" s="18" t="s">
        <v>0</v>
      </c>
      <c r="J39" s="18" t="s">
        <v>2</v>
      </c>
      <c r="L39" s="61"/>
      <c r="T39" s="94"/>
    </row>
    <row r="40" spans="1:20" ht="15" x14ac:dyDescent="0.25">
      <c r="A40" s="90"/>
      <c r="B40" s="90"/>
      <c r="C40" s="90"/>
      <c r="D40" s="91"/>
      <c r="E40" s="91"/>
      <c r="G40" s="60">
        <f>SUMIF(A:A,I40,C:C)</f>
        <v>0</v>
      </c>
      <c r="H40" s="29" t="str">
        <f>"01*"</f>
        <v>01*</v>
      </c>
      <c r="I40" s="30" t="s">
        <v>42</v>
      </c>
      <c r="J40" s="29" t="str">
        <f>"02*"</f>
        <v>02*</v>
      </c>
      <c r="K40" s="56">
        <f>SUMIF(A:A,I40,D:D)</f>
        <v>0</v>
      </c>
      <c r="L40" s="61" t="e">
        <f>K40/G40</f>
        <v>#DIV/0!</v>
      </c>
    </row>
    <row r="41" spans="1:20" ht="15" x14ac:dyDescent="0.25">
      <c r="A41" s="90"/>
      <c r="B41" s="90"/>
      <c r="C41" s="90"/>
      <c r="D41" s="91"/>
      <c r="E41" s="91"/>
      <c r="G41" s="24"/>
      <c r="H41" s="18" t="s">
        <v>2</v>
      </c>
      <c r="I41" s="18" t="s">
        <v>0</v>
      </c>
      <c r="J41" s="18" t="s">
        <v>2</v>
      </c>
      <c r="L41" s="61"/>
    </row>
    <row r="42" spans="1:20" ht="15" x14ac:dyDescent="0.25">
      <c r="A42" s="90"/>
      <c r="B42" s="90"/>
      <c r="C42" s="90"/>
      <c r="D42" s="91"/>
      <c r="E42" s="91"/>
      <c r="G42" s="62">
        <f>SUMIF(A:A,I42,C:C)</f>
        <v>5526.13</v>
      </c>
      <c r="H42" s="40" t="str">
        <f>"01*"</f>
        <v>01*</v>
      </c>
      <c r="I42" s="41" t="s">
        <v>43</v>
      </c>
      <c r="J42" s="40" t="str">
        <f>"02*"</f>
        <v>02*</v>
      </c>
      <c r="K42" s="63">
        <f>SUMIF(A:A,I42,D:D)</f>
        <v>1561.3</v>
      </c>
      <c r="L42" s="64">
        <f>K42/G42</f>
        <v>0.28253045078563116</v>
      </c>
    </row>
    <row r="43" spans="1:20" ht="15" x14ac:dyDescent="0.25">
      <c r="A43" s="90"/>
      <c r="B43" s="90"/>
      <c r="C43" s="90"/>
      <c r="D43" s="91"/>
      <c r="E43" s="91"/>
      <c r="G43" s="17"/>
      <c r="H43" s="18"/>
      <c r="I43" s="18"/>
      <c r="J43" s="18"/>
      <c r="L43" s="55"/>
    </row>
    <row r="44" spans="1:20" ht="15" x14ac:dyDescent="0.25">
      <c r="A44" s="90"/>
      <c r="B44" s="90"/>
      <c r="C44" s="90"/>
      <c r="D44" s="91"/>
      <c r="E44" s="91"/>
      <c r="G44" s="17"/>
      <c r="H44" s="18" t="s">
        <v>2</v>
      </c>
      <c r="I44" s="18" t="s">
        <v>0</v>
      </c>
      <c r="J44" s="18" t="s">
        <v>2</v>
      </c>
      <c r="L44" s="55"/>
    </row>
    <row r="45" spans="1:20" ht="15" x14ac:dyDescent="0.25">
      <c r="A45" s="90"/>
      <c r="B45" s="90"/>
      <c r="C45" s="90"/>
      <c r="D45" s="91"/>
      <c r="E45" s="91"/>
      <c r="G45" s="56">
        <f>SUMIF(A:A,I45,C:C)</f>
        <v>0</v>
      </c>
      <c r="H45" s="29" t="str">
        <f>"01*"</f>
        <v>01*</v>
      </c>
      <c r="I45" s="30" t="s">
        <v>44</v>
      </c>
      <c r="J45" s="29" t="str">
        <f>"02*"</f>
        <v>02*</v>
      </c>
      <c r="K45" s="56">
        <f>SUMIF(A:A,I45,D:D)</f>
        <v>0</v>
      </c>
      <c r="L45" s="55" t="e">
        <f>K45/G45</f>
        <v>#DIV/0!</v>
      </c>
      <c r="M45" s="53" t="s">
        <v>79</v>
      </c>
    </row>
    <row r="46" spans="1:20" ht="15" x14ac:dyDescent="0.25">
      <c r="A46" s="90"/>
      <c r="B46" s="90"/>
      <c r="C46" s="90"/>
      <c r="D46" s="91"/>
      <c r="E46" s="91"/>
      <c r="G46" s="17"/>
      <c r="H46" s="18" t="s">
        <v>2</v>
      </c>
      <c r="I46" s="18" t="s">
        <v>0</v>
      </c>
      <c r="J46" s="18" t="s">
        <v>2</v>
      </c>
      <c r="L46" s="55"/>
    </row>
    <row r="47" spans="1:20" ht="15" x14ac:dyDescent="0.25">
      <c r="A47" s="90"/>
      <c r="B47" s="90"/>
      <c r="C47" s="90"/>
      <c r="D47" s="91"/>
      <c r="E47" s="91"/>
      <c r="G47" s="56">
        <f>SUMIF(A:A,I47,C:C)</f>
        <v>101149.08</v>
      </c>
      <c r="H47" s="29" t="str">
        <f>"01*"</f>
        <v>01*</v>
      </c>
      <c r="I47" s="30" t="s">
        <v>47</v>
      </c>
      <c r="J47" s="29" t="str">
        <f>"02*"</f>
        <v>02*</v>
      </c>
      <c r="K47" s="56">
        <f>SUMIF(A:A,I47,D:D)</f>
        <v>32508.430000000008</v>
      </c>
      <c r="L47" s="55">
        <f>K47/G47</f>
        <v>0.32139125734015583</v>
      </c>
      <c r="M47" s="53" t="s">
        <v>79</v>
      </c>
    </row>
    <row r="48" spans="1:20" ht="15" x14ac:dyDescent="0.25">
      <c r="A48" s="90"/>
      <c r="B48" s="90"/>
      <c r="C48" s="90"/>
      <c r="D48" s="91"/>
      <c r="E48" s="91"/>
      <c r="G48" s="35"/>
      <c r="H48" s="36" t="s">
        <v>2</v>
      </c>
      <c r="I48" s="36" t="s">
        <v>0</v>
      </c>
      <c r="J48" s="36" t="s">
        <v>2</v>
      </c>
      <c r="K48" s="37"/>
      <c r="L48" s="59"/>
    </row>
    <row r="49" spans="1:12" ht="15" x14ac:dyDescent="0.25">
      <c r="A49" s="90"/>
      <c r="B49" s="90"/>
      <c r="C49" s="90"/>
      <c r="D49" s="91"/>
      <c r="E49" s="91"/>
      <c r="G49" s="60">
        <f>SUMIF(A:A,I49,C:C)</f>
        <v>245982.97</v>
      </c>
      <c r="H49" s="29" t="str">
        <f>"01*"</f>
        <v>01*</v>
      </c>
      <c r="I49" s="30" t="s">
        <v>50</v>
      </c>
      <c r="J49" s="29" t="str">
        <f>"02*"</f>
        <v>02*</v>
      </c>
      <c r="K49" s="56">
        <f>SUMIF(A:A,I49,D:D)</f>
        <v>94663.93</v>
      </c>
      <c r="L49" s="61">
        <f>K49/G49</f>
        <v>0.38483936509913669</v>
      </c>
    </row>
    <row r="50" spans="1:12" ht="15" x14ac:dyDescent="0.25">
      <c r="A50" s="90"/>
      <c r="B50" s="90"/>
      <c r="C50" s="90"/>
      <c r="D50" s="91"/>
      <c r="E50" s="91"/>
      <c r="G50" s="24"/>
      <c r="H50" s="18" t="s">
        <v>2</v>
      </c>
      <c r="I50" s="18" t="s">
        <v>0</v>
      </c>
      <c r="J50" s="18" t="s">
        <v>2</v>
      </c>
      <c r="L50" s="61"/>
    </row>
    <row r="51" spans="1:12" ht="15" x14ac:dyDescent="0.25">
      <c r="A51" s="90"/>
      <c r="B51" s="90"/>
      <c r="C51" s="90"/>
      <c r="D51" s="91"/>
      <c r="E51" s="91"/>
      <c r="G51" s="62">
        <f>SUMIF(A:A,I51,C:C)*-1</f>
        <v>0</v>
      </c>
      <c r="H51" s="40" t="str">
        <f>"01*"</f>
        <v>01*</v>
      </c>
      <c r="I51" s="41" t="s">
        <v>51</v>
      </c>
      <c r="J51" s="40" t="str">
        <f>"02*"</f>
        <v>02*</v>
      </c>
      <c r="K51" s="63">
        <f>SUMIF(A:A,I51,D:D)</f>
        <v>0</v>
      </c>
      <c r="L51" s="64" t="e">
        <f>K51/G51</f>
        <v>#DIV/0!</v>
      </c>
    </row>
    <row r="52" spans="1:12" ht="15" x14ac:dyDescent="0.25">
      <c r="A52" s="90"/>
      <c r="B52" s="90"/>
      <c r="C52" s="90"/>
      <c r="D52" s="91"/>
      <c r="E52" s="91"/>
      <c r="L52" s="55"/>
    </row>
    <row r="53" spans="1:12" ht="15" x14ac:dyDescent="0.25">
      <c r="A53" s="90"/>
      <c r="B53" s="90"/>
      <c r="C53" s="90"/>
      <c r="D53" s="91"/>
      <c r="E53" s="91"/>
      <c r="G53" s="17"/>
      <c r="H53" s="18" t="s">
        <v>2</v>
      </c>
      <c r="I53" s="18" t="s">
        <v>0</v>
      </c>
      <c r="J53" s="18" t="s">
        <v>2</v>
      </c>
      <c r="L53" s="55"/>
    </row>
    <row r="54" spans="1:12" ht="15" x14ac:dyDescent="0.25">
      <c r="A54" s="90"/>
      <c r="B54" s="90"/>
      <c r="C54" s="90"/>
      <c r="D54" s="91"/>
      <c r="E54" s="91"/>
      <c r="G54" s="66">
        <f>DSUM(Data14,4,H53:I54)</f>
        <v>0</v>
      </c>
      <c r="H54" s="29" t="str">
        <f>"01*"</f>
        <v>01*</v>
      </c>
      <c r="I54" s="30"/>
      <c r="J54" s="29" t="str">
        <f>"02*"</f>
        <v>02*</v>
      </c>
      <c r="K54" s="66">
        <f>DSUM(Data14,4,I53:J54)</f>
        <v>0</v>
      </c>
      <c r="L54" s="55" t="e">
        <f>K54/G54</f>
        <v>#DIV/0!</v>
      </c>
    </row>
    <row r="55" spans="1:12" ht="15" x14ac:dyDescent="0.25">
      <c r="A55" s="90"/>
      <c r="B55" s="90"/>
      <c r="C55" s="90"/>
      <c r="D55" s="91"/>
      <c r="E55" s="91"/>
    </row>
    <row r="56" spans="1:12" ht="15" x14ac:dyDescent="0.25">
      <c r="A56" s="90"/>
      <c r="B56" s="90"/>
      <c r="C56" s="90"/>
      <c r="D56" s="91"/>
      <c r="E56" s="91"/>
    </row>
    <row r="57" spans="1:12" ht="15" x14ac:dyDescent="0.25">
      <c r="A57" s="90"/>
      <c r="B57" s="90"/>
      <c r="C57" s="90"/>
      <c r="D57" s="91"/>
      <c r="E57" s="91"/>
    </row>
    <row r="58" spans="1:12" ht="15" x14ac:dyDescent="0.25">
      <c r="A58" s="90"/>
      <c r="B58" s="90"/>
      <c r="C58" s="90"/>
      <c r="D58" s="91"/>
      <c r="E58" s="91"/>
    </row>
    <row r="59" spans="1:12" ht="15" x14ac:dyDescent="0.25">
      <c r="A59" s="90"/>
      <c r="B59" s="90"/>
      <c r="C59" s="90"/>
      <c r="D59" s="91"/>
      <c r="E59" s="91"/>
    </row>
    <row r="60" spans="1:12" ht="15" x14ac:dyDescent="0.25">
      <c r="A60" s="90"/>
      <c r="B60" s="90"/>
      <c r="C60" s="90"/>
      <c r="D60" s="91"/>
      <c r="E60" s="91"/>
    </row>
    <row r="61" spans="1:12" ht="15" x14ac:dyDescent="0.25">
      <c r="A61" s="90"/>
      <c r="B61" s="90"/>
      <c r="C61" s="90"/>
      <c r="D61" s="91"/>
      <c r="E61" s="91"/>
    </row>
    <row r="62" spans="1:12" ht="15" x14ac:dyDescent="0.25">
      <c r="A62" s="90"/>
      <c r="B62" s="90"/>
      <c r="C62" s="90"/>
      <c r="D62" s="91"/>
      <c r="E62" s="91"/>
    </row>
    <row r="63" spans="1:12" ht="15" x14ac:dyDescent="0.25">
      <c r="A63" s="90"/>
      <c r="B63" s="90"/>
      <c r="C63" s="90"/>
      <c r="D63" s="91"/>
      <c r="E63" s="91"/>
    </row>
    <row r="64" spans="1:12" ht="15" x14ac:dyDescent="0.25">
      <c r="A64" s="90"/>
      <c r="B64" s="90"/>
      <c r="C64" s="90"/>
      <c r="D64" s="91"/>
      <c r="E64" s="91"/>
    </row>
    <row r="65" spans="1:5" ht="15" x14ac:dyDescent="0.25">
      <c r="A65" s="90"/>
      <c r="B65" s="90"/>
      <c r="C65" s="90"/>
      <c r="D65" s="91"/>
      <c r="E65" s="91"/>
    </row>
    <row r="66" spans="1:5" ht="15" x14ac:dyDescent="0.25">
      <c r="A66" s="90"/>
      <c r="B66" s="90"/>
      <c r="C66" s="90"/>
      <c r="D66" s="91"/>
      <c r="E66" s="91"/>
    </row>
    <row r="67" spans="1:5" ht="15" x14ac:dyDescent="0.25">
      <c r="A67" s="90"/>
      <c r="B67" s="90"/>
      <c r="C67" s="90"/>
      <c r="D67" s="91"/>
      <c r="E67" s="91"/>
    </row>
    <row r="68" spans="1:5" ht="15" x14ac:dyDescent="0.25">
      <c r="A68" s="90"/>
      <c r="B68" s="90"/>
      <c r="C68" s="90"/>
      <c r="D68" s="91"/>
      <c r="E68" s="91"/>
    </row>
    <row r="69" spans="1:5" ht="15" x14ac:dyDescent="0.25">
      <c r="A69" s="90"/>
      <c r="B69" s="90"/>
      <c r="C69" s="90"/>
      <c r="D69" s="91"/>
      <c r="E69" s="91"/>
    </row>
    <row r="70" spans="1:5" ht="15" x14ac:dyDescent="0.25">
      <c r="A70" s="90"/>
      <c r="B70" s="90"/>
      <c r="C70" s="90"/>
      <c r="D70" s="91"/>
      <c r="E70" s="91"/>
    </row>
    <row r="71" spans="1:5" ht="15" x14ac:dyDescent="0.25">
      <c r="A71" s="90"/>
      <c r="B71" s="90"/>
      <c r="C71" s="90"/>
      <c r="D71" s="91"/>
      <c r="E71" s="91"/>
    </row>
    <row r="72" spans="1:5" ht="15" x14ac:dyDescent="0.25">
      <c r="A72" s="90"/>
      <c r="B72" s="90"/>
      <c r="C72" s="90"/>
      <c r="D72" s="91"/>
      <c r="E72" s="91"/>
    </row>
    <row r="73" spans="1:5" ht="15" x14ac:dyDescent="0.25">
      <c r="A73" s="90"/>
      <c r="B73" s="90"/>
      <c r="C73" s="90"/>
      <c r="D73" s="91"/>
      <c r="E73" s="91"/>
    </row>
    <row r="74" spans="1:5" ht="15" x14ac:dyDescent="0.25">
      <c r="A74" s="90"/>
      <c r="B74" s="90"/>
      <c r="C74" s="90"/>
      <c r="D74" s="91"/>
      <c r="E74" s="91"/>
    </row>
    <row r="75" spans="1:5" ht="15" x14ac:dyDescent="0.25">
      <c r="A75" s="90"/>
      <c r="B75" s="90"/>
      <c r="C75" s="90"/>
      <c r="D75" s="91"/>
      <c r="E75" s="91"/>
    </row>
    <row r="76" spans="1:5" ht="15" x14ac:dyDescent="0.25">
      <c r="A76" s="90"/>
      <c r="B76" s="90"/>
      <c r="C76" s="90"/>
      <c r="D76" s="91"/>
      <c r="E76" s="91"/>
    </row>
    <row r="77" spans="1:5" ht="15" x14ac:dyDescent="0.25">
      <c r="A77" s="90"/>
      <c r="B77" s="90"/>
      <c r="C77" s="90"/>
      <c r="D77" s="91"/>
      <c r="E77" s="91"/>
    </row>
    <row r="78" spans="1:5" ht="15" x14ac:dyDescent="0.25">
      <c r="A78" s="90"/>
      <c r="B78" s="90"/>
      <c r="C78" s="90"/>
      <c r="D78" s="91"/>
      <c r="E78" s="91"/>
    </row>
    <row r="79" spans="1:5" ht="15" x14ac:dyDescent="0.25">
      <c r="A79" s="90"/>
      <c r="B79" s="90"/>
      <c r="C79" s="90"/>
      <c r="D79" s="91"/>
      <c r="E79" s="91"/>
    </row>
    <row r="80" spans="1:5" ht="15" x14ac:dyDescent="0.25">
      <c r="A80" s="90"/>
      <c r="B80" s="90"/>
      <c r="C80" s="90"/>
      <c r="D80" s="91"/>
      <c r="E80" s="91"/>
    </row>
    <row r="81" spans="1:5" ht="15" x14ac:dyDescent="0.25">
      <c r="A81" s="90"/>
      <c r="B81" s="90"/>
      <c r="C81" s="90"/>
      <c r="D81" s="91"/>
      <c r="E81" s="91"/>
    </row>
    <row r="82" spans="1:5" ht="15" x14ac:dyDescent="0.25">
      <c r="A82" s="90"/>
      <c r="B82" s="90"/>
      <c r="C82" s="90"/>
      <c r="D82" s="91"/>
      <c r="E82" s="91"/>
    </row>
    <row r="83" spans="1:5" ht="15" x14ac:dyDescent="0.25">
      <c r="A83" s="90"/>
      <c r="B83" s="90"/>
      <c r="C83" s="90"/>
      <c r="D83" s="91"/>
      <c r="E83" s="91"/>
    </row>
    <row r="84" spans="1:5" ht="15" x14ac:dyDescent="0.25">
      <c r="A84" s="90"/>
      <c r="B84" s="90"/>
      <c r="C84" s="90"/>
      <c r="D84" s="91"/>
      <c r="E84" s="91"/>
    </row>
    <row r="85" spans="1:5" ht="15" x14ac:dyDescent="0.25">
      <c r="A85" s="90"/>
      <c r="B85" s="90"/>
      <c r="C85" s="90"/>
      <c r="D85" s="91"/>
      <c r="E85" s="91"/>
    </row>
    <row r="86" spans="1:5" ht="15" x14ac:dyDescent="0.25">
      <c r="A86" s="90"/>
      <c r="B86" s="90"/>
      <c r="C86" s="90"/>
      <c r="D86" s="91"/>
      <c r="E86" s="91"/>
    </row>
    <row r="87" spans="1:5" ht="15" x14ac:dyDescent="0.25">
      <c r="A87" s="90"/>
      <c r="B87" s="90"/>
      <c r="C87" s="90"/>
      <c r="D87" s="91"/>
      <c r="E87" s="91"/>
    </row>
    <row r="88" spans="1:5" ht="15" x14ac:dyDescent="0.25">
      <c r="A88" s="90"/>
      <c r="B88" s="90"/>
      <c r="C88" s="90"/>
      <c r="D88" s="91"/>
      <c r="E88" s="91"/>
    </row>
    <row r="89" spans="1:5" ht="15" x14ac:dyDescent="0.25">
      <c r="A89" s="90"/>
      <c r="B89" s="90"/>
      <c r="C89" s="90"/>
      <c r="D89" s="91"/>
      <c r="E89" s="91"/>
    </row>
    <row r="90" spans="1:5" ht="15" x14ac:dyDescent="0.25">
      <c r="A90" s="90"/>
      <c r="B90" s="90"/>
      <c r="C90" s="90"/>
      <c r="D90" s="91"/>
      <c r="E90" s="91"/>
    </row>
    <row r="91" spans="1:5" ht="15" x14ac:dyDescent="0.25">
      <c r="A91" s="90"/>
      <c r="B91" s="90"/>
      <c r="C91" s="90"/>
      <c r="D91" s="91"/>
      <c r="E91" s="91"/>
    </row>
    <row r="92" spans="1:5" ht="15" x14ac:dyDescent="0.25">
      <c r="A92" s="90"/>
      <c r="B92" s="90"/>
      <c r="C92" s="90"/>
      <c r="D92" s="91"/>
      <c r="E92" s="91"/>
    </row>
    <row r="93" spans="1:5" ht="15" x14ac:dyDescent="0.25">
      <c r="A93" s="90"/>
      <c r="B93" s="90"/>
      <c r="C93" s="90"/>
      <c r="D93" s="91"/>
      <c r="E93" s="91"/>
    </row>
    <row r="94" spans="1:5" ht="15" x14ac:dyDescent="0.25">
      <c r="A94" s="90"/>
      <c r="B94" s="90"/>
      <c r="C94" s="90"/>
      <c r="D94" s="91"/>
      <c r="E94" s="91"/>
    </row>
    <row r="95" spans="1:5" ht="15" x14ac:dyDescent="0.25">
      <c r="A95" s="90"/>
      <c r="B95" s="90"/>
      <c r="C95" s="90"/>
      <c r="D95" s="91"/>
      <c r="E95" s="91"/>
    </row>
    <row r="96" spans="1:5" ht="15" x14ac:dyDescent="0.25">
      <c r="A96" s="90"/>
      <c r="B96" s="90"/>
      <c r="C96" s="90"/>
      <c r="D96" s="91"/>
      <c r="E96" s="91"/>
    </row>
    <row r="97" spans="1:5" ht="15" x14ac:dyDescent="0.25">
      <c r="A97" s="90"/>
      <c r="B97" s="90"/>
      <c r="C97" s="90"/>
      <c r="D97" s="91"/>
      <c r="E97" s="91"/>
    </row>
    <row r="98" spans="1:5" ht="15" x14ac:dyDescent="0.25">
      <c r="A98" s="90"/>
      <c r="B98" s="90"/>
      <c r="C98" s="90"/>
      <c r="D98" s="91"/>
      <c r="E98" s="91"/>
    </row>
    <row r="99" spans="1:5" ht="15" x14ac:dyDescent="0.25">
      <c r="A99" s="90"/>
      <c r="B99" s="90"/>
      <c r="C99" s="90"/>
      <c r="D99" s="91"/>
      <c r="E99" s="91"/>
    </row>
    <row r="100" spans="1:5" ht="15" x14ac:dyDescent="0.25">
      <c r="A100" s="90"/>
      <c r="B100" s="90"/>
      <c r="C100" s="90"/>
      <c r="D100" s="91"/>
      <c r="E100" s="91"/>
    </row>
    <row r="101" spans="1:5" ht="15" x14ac:dyDescent="0.25">
      <c r="A101" s="90"/>
      <c r="B101" s="90"/>
      <c r="C101" s="90"/>
      <c r="D101" s="91"/>
      <c r="E101" s="91"/>
    </row>
    <row r="102" spans="1:5" ht="15" x14ac:dyDescent="0.25">
      <c r="A102" s="90"/>
      <c r="B102" s="90"/>
      <c r="C102" s="90"/>
      <c r="D102" s="91"/>
      <c r="E102" s="91"/>
    </row>
    <row r="103" spans="1:5" ht="15" x14ac:dyDescent="0.25">
      <c r="A103" s="90"/>
      <c r="B103" s="90"/>
      <c r="C103" s="90"/>
      <c r="D103" s="91"/>
      <c r="E103" s="91"/>
    </row>
    <row r="104" spans="1:5" ht="15" x14ac:dyDescent="0.25">
      <c r="A104" s="90"/>
      <c r="B104" s="90"/>
      <c r="C104" s="90"/>
      <c r="D104" s="91"/>
      <c r="E104" s="91"/>
    </row>
    <row r="105" spans="1:5" ht="15" x14ac:dyDescent="0.25">
      <c r="A105" s="90"/>
      <c r="B105" s="90"/>
      <c r="C105" s="90"/>
      <c r="D105" s="91"/>
      <c r="E105" s="91"/>
    </row>
    <row r="106" spans="1:5" ht="15" x14ac:dyDescent="0.25">
      <c r="A106" s="90"/>
      <c r="B106" s="90"/>
      <c r="C106" s="90"/>
      <c r="D106" s="91"/>
      <c r="E106" s="91"/>
    </row>
    <row r="107" spans="1:5" ht="15" x14ac:dyDescent="0.25">
      <c r="A107" s="90"/>
      <c r="B107" s="90"/>
      <c r="C107" s="90"/>
      <c r="D107" s="91"/>
      <c r="E107" s="91"/>
    </row>
    <row r="108" spans="1:5" ht="15" x14ac:dyDescent="0.25">
      <c r="A108" s="90"/>
      <c r="B108" s="90"/>
      <c r="C108" s="90"/>
      <c r="D108" s="91"/>
      <c r="E108" s="91"/>
    </row>
    <row r="109" spans="1:5" ht="15" x14ac:dyDescent="0.25">
      <c r="A109" s="90"/>
      <c r="B109" s="90"/>
      <c r="C109" s="90"/>
      <c r="D109" s="91"/>
      <c r="E109" s="91"/>
    </row>
    <row r="110" spans="1:5" ht="15" x14ac:dyDescent="0.25">
      <c r="A110" s="90"/>
      <c r="B110" s="90"/>
      <c r="C110" s="90"/>
      <c r="D110" s="91"/>
      <c r="E110" s="91"/>
    </row>
    <row r="111" spans="1:5" ht="15" x14ac:dyDescent="0.25">
      <c r="A111" s="90"/>
      <c r="B111" s="90"/>
      <c r="C111" s="90"/>
      <c r="D111" s="91"/>
      <c r="E111" s="91"/>
    </row>
    <row r="112" spans="1:5" ht="15" x14ac:dyDescent="0.25">
      <c r="A112" s="90"/>
      <c r="B112" s="90"/>
      <c r="C112" s="90"/>
      <c r="D112" s="91"/>
      <c r="E112" s="91"/>
    </row>
    <row r="113" spans="1:5" ht="15" x14ac:dyDescent="0.25">
      <c r="A113" s="90"/>
      <c r="B113" s="90"/>
      <c r="C113" s="90"/>
      <c r="D113" s="91"/>
      <c r="E113" s="91"/>
    </row>
    <row r="114" spans="1:5" ht="15" x14ac:dyDescent="0.25">
      <c r="A114" s="90"/>
      <c r="B114" s="90"/>
      <c r="C114" s="90"/>
      <c r="D114" s="91"/>
      <c r="E114" s="91"/>
    </row>
    <row r="115" spans="1:5" ht="15" x14ac:dyDescent="0.25">
      <c r="A115" s="90"/>
      <c r="B115" s="90"/>
      <c r="C115" s="90"/>
      <c r="D115" s="91"/>
      <c r="E115" s="91"/>
    </row>
    <row r="116" spans="1:5" ht="15" x14ac:dyDescent="0.25">
      <c r="A116" s="90"/>
      <c r="B116" s="90"/>
      <c r="C116" s="90"/>
      <c r="D116" s="91"/>
      <c r="E116" s="91"/>
    </row>
    <row r="117" spans="1:5" ht="15" x14ac:dyDescent="0.25">
      <c r="A117" s="90"/>
      <c r="B117" s="90"/>
      <c r="C117" s="90"/>
      <c r="D117" s="91"/>
      <c r="E117" s="91"/>
    </row>
    <row r="118" spans="1:5" ht="15" x14ac:dyDescent="0.25">
      <c r="A118" s="90"/>
      <c r="B118" s="90"/>
      <c r="C118" s="90"/>
      <c r="D118" s="91"/>
      <c r="E118" s="91"/>
    </row>
    <row r="119" spans="1:5" ht="15" x14ac:dyDescent="0.25">
      <c r="A119" s="90"/>
      <c r="B119" s="90"/>
      <c r="C119" s="90"/>
      <c r="D119" s="91"/>
      <c r="E119" s="91"/>
    </row>
    <row r="120" spans="1:5" ht="15" x14ac:dyDescent="0.25">
      <c r="A120" s="90"/>
      <c r="B120" s="90"/>
      <c r="C120" s="90"/>
      <c r="D120" s="91"/>
      <c r="E120" s="91"/>
    </row>
    <row r="121" spans="1:5" ht="15" x14ac:dyDescent="0.25">
      <c r="A121" s="90"/>
      <c r="B121" s="90"/>
      <c r="C121" s="90"/>
      <c r="D121" s="91"/>
      <c r="E121" s="91"/>
    </row>
    <row r="122" spans="1:5" ht="15" x14ac:dyDescent="0.25">
      <c r="A122" s="90"/>
      <c r="B122" s="90"/>
      <c r="C122" s="90"/>
      <c r="D122" s="91"/>
      <c r="E122" s="91"/>
    </row>
    <row r="123" spans="1:5" ht="15" x14ac:dyDescent="0.25">
      <c r="A123" s="90"/>
      <c r="B123" s="90"/>
      <c r="C123" s="90"/>
      <c r="D123" s="91"/>
      <c r="E123" s="91"/>
    </row>
    <row r="124" spans="1:5" ht="15" x14ac:dyDescent="0.25">
      <c r="A124" s="90"/>
      <c r="B124" s="90"/>
      <c r="C124" s="90"/>
      <c r="D124" s="91"/>
      <c r="E124" s="91"/>
    </row>
    <row r="125" spans="1:5" ht="15" x14ac:dyDescent="0.25">
      <c r="A125" s="90"/>
      <c r="B125" s="90"/>
      <c r="C125" s="90"/>
      <c r="D125" s="91"/>
      <c r="E125" s="91"/>
    </row>
    <row r="126" spans="1:5" ht="15" x14ac:dyDescent="0.25">
      <c r="A126" s="90"/>
      <c r="B126" s="90"/>
      <c r="C126" s="90"/>
      <c r="D126" s="91"/>
      <c r="E126" s="91"/>
    </row>
    <row r="127" spans="1:5" ht="15" x14ac:dyDescent="0.25">
      <c r="A127" s="90"/>
      <c r="B127" s="90"/>
      <c r="C127" s="90"/>
      <c r="D127" s="91"/>
      <c r="E127" s="91"/>
    </row>
    <row r="128" spans="1:5" ht="15" x14ac:dyDescent="0.25">
      <c r="A128" s="90"/>
      <c r="B128" s="90"/>
      <c r="C128" s="90"/>
      <c r="D128" s="91"/>
      <c r="E128" s="91"/>
    </row>
    <row r="129" spans="1:5" ht="15" x14ac:dyDescent="0.25">
      <c r="A129" s="90"/>
      <c r="B129" s="90"/>
      <c r="C129" s="90"/>
      <c r="D129" s="91"/>
      <c r="E129" s="91"/>
    </row>
    <row r="130" spans="1:5" ht="15" x14ac:dyDescent="0.25">
      <c r="A130" s="90"/>
      <c r="B130" s="90"/>
      <c r="C130" s="90"/>
      <c r="D130" s="91"/>
      <c r="E130" s="91"/>
    </row>
    <row r="131" spans="1:5" ht="15" x14ac:dyDescent="0.25">
      <c r="A131" s="90"/>
      <c r="B131" s="90"/>
      <c r="C131" s="90"/>
      <c r="D131" s="91"/>
      <c r="E131" s="91"/>
    </row>
    <row r="132" spans="1:5" ht="15" x14ac:dyDescent="0.25">
      <c r="A132" s="90"/>
      <c r="B132" s="90"/>
      <c r="C132" s="90"/>
      <c r="D132" s="91"/>
      <c r="E132" s="91"/>
    </row>
    <row r="133" spans="1:5" ht="15" x14ac:dyDescent="0.25">
      <c r="A133" s="90"/>
      <c r="B133" s="90"/>
      <c r="C133" s="90"/>
      <c r="D133" s="91"/>
      <c r="E133" s="91"/>
    </row>
    <row r="134" spans="1:5" ht="15" x14ac:dyDescent="0.25">
      <c r="A134" s="90"/>
      <c r="B134" s="90"/>
      <c r="C134" s="90"/>
      <c r="D134" s="91"/>
      <c r="E134" s="91"/>
    </row>
    <row r="135" spans="1:5" ht="15" x14ac:dyDescent="0.25">
      <c r="A135" s="90"/>
      <c r="B135" s="90"/>
      <c r="C135" s="90"/>
      <c r="D135" s="91"/>
      <c r="E135" s="91"/>
    </row>
    <row r="136" spans="1:5" ht="15" x14ac:dyDescent="0.25">
      <c r="A136" s="90"/>
      <c r="B136" s="90"/>
      <c r="C136" s="90"/>
      <c r="D136" s="91"/>
      <c r="E136" s="91"/>
    </row>
    <row r="137" spans="1:5" ht="15" x14ac:dyDescent="0.25">
      <c r="A137" s="90"/>
      <c r="B137" s="90"/>
      <c r="C137" s="90"/>
      <c r="D137" s="91"/>
      <c r="E137" s="91"/>
    </row>
    <row r="138" spans="1:5" ht="15" x14ac:dyDescent="0.25">
      <c r="A138" s="90"/>
      <c r="B138" s="90"/>
      <c r="C138" s="90"/>
      <c r="D138" s="91"/>
      <c r="E138" s="91"/>
    </row>
    <row r="139" spans="1:5" ht="15" x14ac:dyDescent="0.25">
      <c r="A139" s="90"/>
      <c r="B139" s="90"/>
      <c r="C139" s="90"/>
      <c r="D139" s="91"/>
      <c r="E139" s="91"/>
    </row>
    <row r="140" spans="1:5" ht="15" x14ac:dyDescent="0.25">
      <c r="A140" s="90"/>
      <c r="B140" s="90"/>
      <c r="C140" s="90"/>
      <c r="D140" s="91"/>
      <c r="E140" s="91"/>
    </row>
    <row r="141" spans="1:5" ht="15" x14ac:dyDescent="0.25">
      <c r="A141" s="90"/>
      <c r="B141" s="90"/>
      <c r="C141" s="90"/>
      <c r="D141" s="91"/>
      <c r="E141" s="91"/>
    </row>
    <row r="142" spans="1:5" ht="15" x14ac:dyDescent="0.25">
      <c r="A142" s="90"/>
      <c r="B142" s="90"/>
      <c r="C142" s="90"/>
      <c r="D142" s="91"/>
      <c r="E142" s="91"/>
    </row>
    <row r="143" spans="1:5" ht="15" x14ac:dyDescent="0.25">
      <c r="A143" s="90"/>
      <c r="B143" s="90"/>
      <c r="C143" s="90"/>
      <c r="D143" s="91"/>
      <c r="E143" s="91"/>
    </row>
    <row r="144" spans="1:5" ht="15" x14ac:dyDescent="0.25">
      <c r="A144" s="90"/>
      <c r="B144" s="90"/>
      <c r="C144" s="90"/>
      <c r="D144" s="91"/>
      <c r="E144" s="91"/>
    </row>
    <row r="145" spans="1:5" ht="15" x14ac:dyDescent="0.25">
      <c r="A145" s="90"/>
      <c r="B145" s="90"/>
      <c r="C145" s="90"/>
      <c r="D145" s="91"/>
      <c r="E145" s="91"/>
    </row>
    <row r="146" spans="1:5" ht="15" x14ac:dyDescent="0.25">
      <c r="A146" s="90"/>
      <c r="B146" s="90"/>
      <c r="C146" s="90"/>
      <c r="D146" s="91"/>
      <c r="E146" s="91"/>
    </row>
    <row r="147" spans="1:5" ht="15" x14ac:dyDescent="0.25">
      <c r="A147" s="90"/>
      <c r="B147" s="90"/>
      <c r="C147" s="90"/>
      <c r="D147" s="91"/>
      <c r="E147" s="91"/>
    </row>
    <row r="148" spans="1:5" ht="15" x14ac:dyDescent="0.25">
      <c r="A148" s="90"/>
      <c r="B148" s="90"/>
      <c r="C148" s="90"/>
      <c r="D148" s="91"/>
      <c r="E148" s="91"/>
    </row>
    <row r="149" spans="1:5" ht="15" x14ac:dyDescent="0.25">
      <c r="A149" s="90"/>
      <c r="B149" s="90"/>
      <c r="C149" s="90"/>
      <c r="D149" s="91"/>
      <c r="E149" s="91"/>
    </row>
    <row r="150" spans="1:5" ht="15" x14ac:dyDescent="0.25">
      <c r="A150" s="90"/>
      <c r="B150" s="90"/>
      <c r="C150" s="90"/>
      <c r="D150" s="91"/>
      <c r="E150" s="91"/>
    </row>
    <row r="151" spans="1:5" ht="15" x14ac:dyDescent="0.25">
      <c r="A151" s="90"/>
      <c r="B151" s="90"/>
      <c r="C151" s="90"/>
      <c r="D151" s="91"/>
      <c r="E151" s="91"/>
    </row>
    <row r="152" spans="1:5" ht="15" x14ac:dyDescent="0.25">
      <c r="A152" s="90"/>
      <c r="B152" s="90"/>
      <c r="C152" s="90"/>
      <c r="D152" s="91"/>
      <c r="E152" s="91"/>
    </row>
    <row r="153" spans="1:5" ht="15" x14ac:dyDescent="0.25">
      <c r="A153" s="90"/>
      <c r="B153" s="90"/>
      <c r="C153" s="90"/>
      <c r="D153" s="91"/>
      <c r="E153" s="91"/>
    </row>
    <row r="154" spans="1:5" ht="15" x14ac:dyDescent="0.25">
      <c r="A154" s="90"/>
      <c r="B154" s="90"/>
      <c r="C154" s="90"/>
      <c r="D154" s="91"/>
      <c r="E154" s="91"/>
    </row>
    <row r="155" spans="1:5" ht="15" x14ac:dyDescent="0.25">
      <c r="A155" s="90"/>
      <c r="B155" s="90"/>
      <c r="C155" s="90"/>
      <c r="D155" s="91"/>
      <c r="E155" s="91"/>
    </row>
    <row r="156" spans="1:5" ht="15" x14ac:dyDescent="0.25">
      <c r="A156" s="90"/>
      <c r="B156" s="90"/>
      <c r="C156" s="90"/>
      <c r="D156" s="91"/>
      <c r="E156" s="91"/>
    </row>
    <row r="157" spans="1:5" ht="15" x14ac:dyDescent="0.25">
      <c r="A157" s="90"/>
      <c r="B157" s="90"/>
      <c r="C157" s="90"/>
      <c r="D157" s="91"/>
      <c r="E157" s="91"/>
    </row>
    <row r="158" spans="1:5" ht="15" x14ac:dyDescent="0.25">
      <c r="A158" s="90"/>
      <c r="B158" s="90"/>
      <c r="C158" s="90"/>
      <c r="D158" s="91"/>
      <c r="E158" s="91"/>
    </row>
    <row r="159" spans="1:5" ht="15" x14ac:dyDescent="0.25">
      <c r="A159" s="90"/>
      <c r="B159" s="90"/>
      <c r="C159" s="90"/>
      <c r="D159" s="91"/>
      <c r="E159" s="91"/>
    </row>
    <row r="160" spans="1:5" ht="15" x14ac:dyDescent="0.25">
      <c r="A160" s="90"/>
      <c r="B160" s="90"/>
      <c r="C160" s="90"/>
      <c r="D160" s="91"/>
      <c r="E160" s="91"/>
    </row>
    <row r="161" spans="1:5" ht="15" x14ac:dyDescent="0.25">
      <c r="A161" s="90"/>
      <c r="B161" s="90"/>
      <c r="C161" s="90"/>
      <c r="D161" s="91"/>
      <c r="E161" s="91"/>
    </row>
    <row r="162" spans="1:5" ht="15" x14ac:dyDescent="0.25">
      <c r="A162" s="90"/>
      <c r="B162" s="90"/>
      <c r="C162" s="90"/>
      <c r="D162" s="91"/>
      <c r="E162" s="91"/>
    </row>
    <row r="163" spans="1:5" ht="15" x14ac:dyDescent="0.25">
      <c r="A163" s="90"/>
      <c r="B163" s="90"/>
      <c r="C163" s="90"/>
      <c r="D163" s="91"/>
      <c r="E163" s="91"/>
    </row>
    <row r="164" spans="1:5" ht="15" x14ac:dyDescent="0.25">
      <c r="A164" s="90"/>
      <c r="B164" s="90"/>
      <c r="C164" s="90"/>
      <c r="D164" s="91"/>
      <c r="E164" s="91"/>
    </row>
    <row r="165" spans="1:5" ht="15" x14ac:dyDescent="0.25">
      <c r="A165" s="90"/>
      <c r="B165" s="90"/>
      <c r="C165" s="90"/>
      <c r="D165" s="91"/>
      <c r="E165" s="91"/>
    </row>
    <row r="166" spans="1:5" ht="15" x14ac:dyDescent="0.25">
      <c r="A166" s="90"/>
      <c r="B166" s="90"/>
      <c r="C166" s="90"/>
      <c r="D166" s="91"/>
      <c r="E166" s="91"/>
    </row>
    <row r="167" spans="1:5" ht="15" x14ac:dyDescent="0.25">
      <c r="A167" s="90"/>
      <c r="B167" s="90"/>
      <c r="C167" s="90"/>
      <c r="D167" s="91"/>
      <c r="E167" s="91"/>
    </row>
    <row r="168" spans="1:5" ht="15" x14ac:dyDescent="0.25">
      <c r="A168" s="90"/>
      <c r="B168" s="90"/>
      <c r="C168" s="90"/>
      <c r="D168" s="91"/>
      <c r="E168" s="91"/>
    </row>
    <row r="169" spans="1:5" ht="15" x14ac:dyDescent="0.25">
      <c r="A169" s="90"/>
      <c r="B169" s="90"/>
      <c r="C169" s="90"/>
      <c r="D169" s="91"/>
      <c r="E169" s="91"/>
    </row>
    <row r="170" spans="1:5" ht="15" x14ac:dyDescent="0.25">
      <c r="A170" s="90"/>
      <c r="B170" s="90"/>
      <c r="C170" s="90"/>
      <c r="D170" s="91"/>
      <c r="E170" s="91"/>
    </row>
    <row r="171" spans="1:5" ht="15" x14ac:dyDescent="0.25">
      <c r="A171" s="90"/>
      <c r="B171" s="90"/>
      <c r="C171" s="90"/>
      <c r="D171" s="91"/>
      <c r="E171" s="91"/>
    </row>
    <row r="172" spans="1:5" ht="15" x14ac:dyDescent="0.25">
      <c r="A172" s="90"/>
      <c r="B172" s="90"/>
      <c r="C172" s="90"/>
      <c r="D172" s="91"/>
      <c r="E172" s="91"/>
    </row>
    <row r="173" spans="1:5" ht="15" x14ac:dyDescent="0.25">
      <c r="A173" s="90"/>
      <c r="B173" s="90"/>
      <c r="C173" s="90"/>
      <c r="D173" s="91"/>
      <c r="E173" s="91"/>
    </row>
    <row r="174" spans="1:5" ht="15" x14ac:dyDescent="0.25">
      <c r="A174" s="90"/>
      <c r="B174" s="90"/>
      <c r="C174" s="90"/>
      <c r="D174" s="91"/>
      <c r="E174" s="91"/>
    </row>
    <row r="175" spans="1:5" ht="15" x14ac:dyDescent="0.25">
      <c r="A175" s="90"/>
      <c r="B175" s="90"/>
      <c r="C175" s="90"/>
      <c r="D175" s="91"/>
      <c r="E175" s="91"/>
    </row>
    <row r="176" spans="1:5" ht="15" x14ac:dyDescent="0.25">
      <c r="A176" s="90"/>
      <c r="B176" s="90"/>
      <c r="C176" s="90"/>
      <c r="D176" s="91"/>
      <c r="E176" s="91"/>
    </row>
    <row r="177" spans="1:5" ht="15" x14ac:dyDescent="0.25">
      <c r="A177" s="90"/>
      <c r="B177" s="90"/>
      <c r="C177" s="90"/>
      <c r="D177" s="91"/>
      <c r="E177" s="91"/>
    </row>
    <row r="178" spans="1:5" ht="15" x14ac:dyDescent="0.25">
      <c r="A178" s="90"/>
      <c r="B178" s="90"/>
      <c r="C178" s="90"/>
      <c r="D178" s="91"/>
      <c r="E178" s="91"/>
    </row>
    <row r="179" spans="1:5" ht="15" x14ac:dyDescent="0.25">
      <c r="A179" s="90"/>
      <c r="B179" s="90"/>
      <c r="C179" s="90"/>
      <c r="D179" s="91"/>
      <c r="E179" s="91"/>
    </row>
    <row r="180" spans="1:5" ht="15" x14ac:dyDescent="0.25">
      <c r="A180" s="90"/>
      <c r="B180" s="90"/>
      <c r="C180" s="90"/>
      <c r="D180" s="91"/>
      <c r="E180" s="91"/>
    </row>
    <row r="181" spans="1:5" ht="15" x14ac:dyDescent="0.25">
      <c r="A181" s="90"/>
      <c r="B181" s="90"/>
      <c r="C181" s="90"/>
      <c r="D181" s="91"/>
      <c r="E181" s="91"/>
    </row>
    <row r="182" spans="1:5" ht="15" x14ac:dyDescent="0.25">
      <c r="A182" s="90"/>
      <c r="B182" s="90"/>
      <c r="C182" s="90"/>
      <c r="D182" s="91"/>
      <c r="E182" s="91"/>
    </row>
    <row r="183" spans="1:5" ht="15" x14ac:dyDescent="0.25">
      <c r="A183" s="90"/>
      <c r="B183" s="90"/>
      <c r="C183" s="90"/>
      <c r="D183" s="91"/>
      <c r="E183" s="91"/>
    </row>
    <row r="184" spans="1:5" ht="15" x14ac:dyDescent="0.25">
      <c r="A184" s="90"/>
      <c r="B184" s="90"/>
      <c r="C184" s="90"/>
      <c r="D184" s="91"/>
      <c r="E184" s="91"/>
    </row>
    <row r="185" spans="1:5" ht="15" x14ac:dyDescent="0.25">
      <c r="A185" s="90"/>
      <c r="B185" s="90"/>
      <c r="C185" s="90"/>
      <c r="D185" s="91"/>
      <c r="E185" s="91"/>
    </row>
    <row r="186" spans="1:5" ht="15" x14ac:dyDescent="0.25">
      <c r="A186" s="90"/>
      <c r="B186" s="90"/>
      <c r="C186" s="90"/>
      <c r="D186" s="91"/>
      <c r="E186" s="91"/>
    </row>
    <row r="187" spans="1:5" ht="15" x14ac:dyDescent="0.25">
      <c r="A187" s="90"/>
      <c r="B187" s="90"/>
      <c r="C187" s="90"/>
      <c r="D187" s="91"/>
      <c r="E187" s="91"/>
    </row>
    <row r="188" spans="1:5" ht="15" x14ac:dyDescent="0.25">
      <c r="A188" s="90"/>
      <c r="B188" s="90"/>
      <c r="C188" s="90"/>
      <c r="D188" s="91"/>
      <c r="E188" s="91"/>
    </row>
    <row r="189" spans="1:5" ht="15" x14ac:dyDescent="0.25">
      <c r="A189" s="90"/>
      <c r="B189" s="90"/>
      <c r="C189" s="90"/>
      <c r="D189" s="91"/>
      <c r="E189" s="91"/>
    </row>
    <row r="190" spans="1:5" ht="15" x14ac:dyDescent="0.25">
      <c r="A190" s="90"/>
      <c r="B190" s="90"/>
      <c r="C190" s="90"/>
      <c r="D190" s="91"/>
      <c r="E190" s="91"/>
    </row>
    <row r="191" spans="1:5" ht="15" x14ac:dyDescent="0.25">
      <c r="A191" s="90"/>
      <c r="B191" s="90"/>
      <c r="C191" s="90"/>
      <c r="D191" s="91"/>
      <c r="E191" s="91"/>
    </row>
    <row r="192" spans="1:5" ht="15" x14ac:dyDescent="0.25">
      <c r="A192" s="90"/>
      <c r="B192" s="90"/>
      <c r="C192" s="90"/>
      <c r="D192" s="91"/>
      <c r="E192" s="91"/>
    </row>
    <row r="193" spans="1:5" ht="15" x14ac:dyDescent="0.25">
      <c r="A193" s="90"/>
      <c r="B193" s="90"/>
      <c r="C193" s="90"/>
      <c r="D193" s="91"/>
      <c r="E193" s="91"/>
    </row>
    <row r="194" spans="1:5" ht="15" x14ac:dyDescent="0.25">
      <c r="A194" s="90"/>
      <c r="B194" s="90"/>
      <c r="C194" s="90"/>
      <c r="D194" s="91"/>
      <c r="E194" s="91"/>
    </row>
    <row r="195" spans="1:5" ht="15" x14ac:dyDescent="0.25">
      <c r="A195" s="90"/>
      <c r="B195" s="90"/>
      <c r="C195" s="90"/>
      <c r="D195" s="91"/>
      <c r="E195" s="91"/>
    </row>
    <row r="196" spans="1:5" ht="15" x14ac:dyDescent="0.25">
      <c r="A196" s="90"/>
      <c r="B196" s="90"/>
      <c r="C196" s="90"/>
      <c r="D196" s="91"/>
      <c r="E196" s="91"/>
    </row>
    <row r="197" spans="1:5" ht="15" x14ac:dyDescent="0.25">
      <c r="A197" s="90"/>
      <c r="B197" s="90"/>
      <c r="C197" s="90"/>
      <c r="D197" s="91"/>
      <c r="E197" s="91"/>
    </row>
    <row r="198" spans="1:5" ht="15" x14ac:dyDescent="0.25">
      <c r="A198" s="90"/>
      <c r="B198" s="90"/>
      <c r="C198" s="90"/>
      <c r="D198" s="91"/>
      <c r="E198" s="91"/>
    </row>
    <row r="199" spans="1:5" ht="15" x14ac:dyDescent="0.25">
      <c r="A199" s="90"/>
      <c r="B199" s="90"/>
      <c r="C199" s="90"/>
      <c r="D199" s="91"/>
      <c r="E199" s="91"/>
    </row>
    <row r="200" spans="1:5" ht="15" x14ac:dyDescent="0.25">
      <c r="A200" s="90"/>
      <c r="B200" s="90"/>
      <c r="C200" s="90"/>
      <c r="D200" s="91"/>
      <c r="E200" s="91"/>
    </row>
    <row r="201" spans="1:5" ht="15" x14ac:dyDescent="0.25">
      <c r="A201" s="90"/>
      <c r="B201" s="90"/>
      <c r="C201" s="90"/>
      <c r="D201" s="91"/>
      <c r="E201" s="91"/>
    </row>
    <row r="202" spans="1:5" ht="15" x14ac:dyDescent="0.25">
      <c r="A202" s="90"/>
      <c r="B202" s="90"/>
      <c r="C202" s="90"/>
      <c r="D202" s="91"/>
      <c r="E202" s="91"/>
    </row>
    <row r="203" spans="1:5" ht="15" x14ac:dyDescent="0.25">
      <c r="A203" s="90"/>
      <c r="B203" s="90"/>
      <c r="C203" s="90"/>
      <c r="D203" s="91"/>
      <c r="E203" s="91"/>
    </row>
    <row r="204" spans="1:5" ht="15" x14ac:dyDescent="0.25">
      <c r="A204" s="90"/>
      <c r="B204" s="90"/>
      <c r="C204" s="90"/>
      <c r="D204" s="91"/>
      <c r="E204" s="91"/>
    </row>
    <row r="205" spans="1:5" ht="15" x14ac:dyDescent="0.25">
      <c r="A205" s="90"/>
      <c r="B205" s="90"/>
      <c r="C205" s="90"/>
      <c r="D205" s="91"/>
      <c r="E205" s="91"/>
    </row>
    <row r="206" spans="1:5" ht="15" x14ac:dyDescent="0.25">
      <c r="A206" s="90"/>
      <c r="B206" s="90"/>
      <c r="C206" s="90"/>
      <c r="D206" s="91"/>
      <c r="E206" s="91"/>
    </row>
    <row r="207" spans="1:5" ht="15" x14ac:dyDescent="0.25">
      <c r="A207" s="90"/>
      <c r="B207" s="90"/>
      <c r="C207" s="90"/>
      <c r="D207" s="91"/>
      <c r="E207" s="91"/>
    </row>
    <row r="208" spans="1:5" ht="15" x14ac:dyDescent="0.25">
      <c r="A208" s="90"/>
      <c r="B208" s="90"/>
      <c r="C208" s="90"/>
      <c r="D208" s="91"/>
      <c r="E208" s="91"/>
    </row>
    <row r="209" spans="1:5" ht="15" x14ac:dyDescent="0.25">
      <c r="A209" s="90"/>
      <c r="B209" s="90"/>
      <c r="C209" s="90"/>
      <c r="D209" s="91"/>
      <c r="E209" s="91"/>
    </row>
    <row r="210" spans="1:5" ht="15" x14ac:dyDescent="0.25">
      <c r="A210" s="90"/>
      <c r="B210" s="90"/>
      <c r="C210" s="90"/>
      <c r="D210" s="91"/>
      <c r="E210" s="91"/>
    </row>
    <row r="211" spans="1:5" ht="15" x14ac:dyDescent="0.25">
      <c r="A211" s="90"/>
      <c r="B211" s="90"/>
      <c r="C211" s="90"/>
      <c r="D211" s="91"/>
      <c r="E211" s="91"/>
    </row>
    <row r="212" spans="1:5" ht="15" x14ac:dyDescent="0.25">
      <c r="A212" s="90"/>
      <c r="B212" s="90"/>
      <c r="C212" s="90"/>
      <c r="D212" s="91"/>
      <c r="E212" s="91"/>
    </row>
    <row r="213" spans="1:5" ht="15" x14ac:dyDescent="0.25">
      <c r="A213" s="90"/>
      <c r="B213" s="90"/>
      <c r="C213" s="90"/>
      <c r="D213" s="91"/>
      <c r="E213" s="91"/>
    </row>
    <row r="214" spans="1:5" ht="15" x14ac:dyDescent="0.25">
      <c r="A214" s="90"/>
      <c r="B214" s="90"/>
      <c r="C214" s="90"/>
      <c r="D214" s="91"/>
      <c r="E214" s="91"/>
    </row>
    <row r="215" spans="1:5" ht="15" x14ac:dyDescent="0.25">
      <c r="A215" s="90"/>
      <c r="B215" s="90"/>
      <c r="C215" s="90"/>
      <c r="D215" s="91"/>
      <c r="E215" s="91"/>
    </row>
    <row r="216" spans="1:5" ht="15" x14ac:dyDescent="0.25">
      <c r="A216" s="90"/>
      <c r="B216" s="90"/>
      <c r="C216" s="90"/>
      <c r="D216" s="91"/>
      <c r="E216" s="91"/>
    </row>
    <row r="217" spans="1:5" ht="15" x14ac:dyDescent="0.25">
      <c r="A217" s="90"/>
      <c r="B217" s="90"/>
      <c r="C217" s="90"/>
      <c r="D217" s="91"/>
      <c r="E217" s="91"/>
    </row>
    <row r="218" spans="1:5" ht="15" x14ac:dyDescent="0.25">
      <c r="A218" s="90"/>
      <c r="B218" s="90"/>
      <c r="C218" s="90"/>
      <c r="D218" s="91"/>
      <c r="E218" s="91"/>
    </row>
    <row r="219" spans="1:5" ht="15" x14ac:dyDescent="0.25">
      <c r="A219" s="90"/>
      <c r="B219" s="90"/>
      <c r="C219" s="90"/>
      <c r="D219" s="91"/>
      <c r="E219" s="91"/>
    </row>
    <row r="220" spans="1:5" ht="15" x14ac:dyDescent="0.25">
      <c r="A220" s="90"/>
      <c r="B220" s="90"/>
      <c r="C220" s="90"/>
      <c r="D220" s="91"/>
      <c r="E220" s="91"/>
    </row>
    <row r="221" spans="1:5" ht="15" x14ac:dyDescent="0.25">
      <c r="A221" s="90"/>
      <c r="B221" s="90"/>
      <c r="C221" s="90"/>
      <c r="D221" s="91"/>
      <c r="E221" s="91"/>
    </row>
    <row r="222" spans="1:5" ht="15" x14ac:dyDescent="0.25">
      <c r="A222" s="90"/>
      <c r="B222" s="90"/>
      <c r="C222" s="90"/>
      <c r="D222" s="91"/>
      <c r="E222" s="91"/>
    </row>
    <row r="223" spans="1:5" ht="15" x14ac:dyDescent="0.25">
      <c r="A223" s="90"/>
      <c r="B223" s="90"/>
      <c r="C223" s="90"/>
      <c r="D223" s="91"/>
      <c r="E223" s="91"/>
    </row>
    <row r="224" spans="1:5" ht="15" x14ac:dyDescent="0.25">
      <c r="A224" s="90"/>
      <c r="B224" s="90"/>
      <c r="C224" s="90"/>
      <c r="D224" s="91"/>
      <c r="E224" s="91"/>
    </row>
    <row r="225" spans="1:5" ht="15" x14ac:dyDescent="0.25">
      <c r="A225" s="90"/>
      <c r="B225" s="90"/>
      <c r="C225" s="90"/>
      <c r="D225" s="91"/>
      <c r="E225" s="91"/>
    </row>
    <row r="226" spans="1:5" ht="15" x14ac:dyDescent="0.25">
      <c r="A226" s="90"/>
      <c r="B226" s="90"/>
      <c r="C226" s="90"/>
      <c r="D226" s="91"/>
      <c r="E226" s="91"/>
    </row>
    <row r="227" spans="1:5" ht="15" x14ac:dyDescent="0.25">
      <c r="A227" s="90"/>
      <c r="B227" s="90"/>
      <c r="C227" s="90"/>
      <c r="D227" s="91"/>
      <c r="E227" s="91"/>
    </row>
    <row r="228" spans="1:5" ht="15" x14ac:dyDescent="0.25">
      <c r="A228" s="90"/>
      <c r="B228" s="90"/>
      <c r="C228" s="90"/>
      <c r="D228" s="91"/>
      <c r="E228" s="91"/>
    </row>
    <row r="229" spans="1:5" ht="15" x14ac:dyDescent="0.25">
      <c r="A229" s="90"/>
      <c r="B229" s="90"/>
      <c r="C229" s="90"/>
      <c r="D229" s="91"/>
      <c r="E229" s="91"/>
    </row>
    <row r="230" spans="1:5" ht="15" x14ac:dyDescent="0.25">
      <c r="A230" s="90"/>
      <c r="B230" s="90"/>
      <c r="C230" s="90"/>
      <c r="D230" s="91"/>
      <c r="E230" s="91"/>
    </row>
    <row r="231" spans="1:5" ht="15" x14ac:dyDescent="0.25">
      <c r="A231" s="90"/>
      <c r="B231" s="90"/>
      <c r="C231" s="90"/>
      <c r="D231" s="91"/>
      <c r="E231" s="91"/>
    </row>
    <row r="232" spans="1:5" ht="15" x14ac:dyDescent="0.25">
      <c r="A232" s="90"/>
      <c r="B232" s="90"/>
      <c r="C232" s="90"/>
      <c r="D232" s="91"/>
      <c r="E232" s="91"/>
    </row>
    <row r="233" spans="1:5" ht="15" x14ac:dyDescent="0.25">
      <c r="A233" s="90"/>
      <c r="B233" s="90"/>
      <c r="C233" s="90"/>
      <c r="D233" s="91"/>
      <c r="E233" s="91"/>
    </row>
    <row r="234" spans="1:5" ht="15" x14ac:dyDescent="0.25">
      <c r="A234" s="90"/>
      <c r="B234" s="90"/>
      <c r="C234" s="90"/>
      <c r="D234" s="91"/>
      <c r="E234" s="91"/>
    </row>
    <row r="235" spans="1:5" ht="15" x14ac:dyDescent="0.25">
      <c r="A235" s="90"/>
      <c r="B235" s="90"/>
      <c r="C235" s="90"/>
      <c r="D235" s="91"/>
      <c r="E235" s="91"/>
    </row>
    <row r="236" spans="1:5" ht="15" x14ac:dyDescent="0.25">
      <c r="A236" s="90"/>
      <c r="B236" s="90"/>
      <c r="C236" s="90"/>
      <c r="D236" s="91"/>
      <c r="E236" s="91"/>
    </row>
    <row r="237" spans="1:5" ht="15" x14ac:dyDescent="0.25">
      <c r="A237" s="90"/>
      <c r="B237" s="90"/>
      <c r="C237" s="90"/>
      <c r="D237" s="91"/>
      <c r="E237" s="91"/>
    </row>
    <row r="238" spans="1:5" ht="15" x14ac:dyDescent="0.25">
      <c r="A238" s="90"/>
      <c r="B238" s="90"/>
      <c r="C238" s="90"/>
      <c r="D238" s="91"/>
      <c r="E238" s="91"/>
    </row>
    <row r="239" spans="1:5" ht="15" x14ac:dyDescent="0.25">
      <c r="A239" s="90"/>
      <c r="B239" s="90"/>
      <c r="C239" s="90"/>
      <c r="D239" s="91"/>
      <c r="E239" s="91"/>
    </row>
    <row r="240" spans="1:5" ht="15" x14ac:dyDescent="0.25">
      <c r="A240" s="90"/>
      <c r="B240" s="90"/>
      <c r="C240" s="90"/>
      <c r="D240" s="91"/>
      <c r="E240" s="91"/>
    </row>
    <row r="241" spans="1:5" ht="15" x14ac:dyDescent="0.25">
      <c r="A241" s="90"/>
      <c r="B241" s="90"/>
      <c r="C241" s="90"/>
      <c r="D241" s="91"/>
      <c r="E241" s="91"/>
    </row>
    <row r="242" spans="1:5" ht="15" x14ac:dyDescent="0.25">
      <c r="A242" s="90"/>
      <c r="B242" s="90"/>
      <c r="C242" s="90"/>
      <c r="D242" s="91"/>
      <c r="E242" s="91"/>
    </row>
    <row r="243" spans="1:5" ht="15" x14ac:dyDescent="0.25">
      <c r="A243" s="90"/>
      <c r="B243" s="90"/>
      <c r="C243" s="90"/>
      <c r="D243" s="91"/>
      <c r="E243" s="91"/>
    </row>
    <row r="244" spans="1:5" ht="15" x14ac:dyDescent="0.25">
      <c r="A244" s="90"/>
      <c r="B244" s="90"/>
      <c r="C244" s="90"/>
      <c r="D244" s="91"/>
      <c r="E244" s="91"/>
    </row>
    <row r="245" spans="1:5" ht="15" x14ac:dyDescent="0.25">
      <c r="A245" s="90"/>
      <c r="B245" s="90"/>
      <c r="C245" s="90"/>
      <c r="D245" s="91"/>
      <c r="E245" s="91"/>
    </row>
    <row r="246" spans="1:5" ht="15" x14ac:dyDescent="0.25">
      <c r="A246" s="90"/>
      <c r="B246" s="90"/>
      <c r="C246" s="90"/>
      <c r="D246" s="91"/>
      <c r="E246" s="91"/>
    </row>
    <row r="247" spans="1:5" ht="15" x14ac:dyDescent="0.25">
      <c r="A247" s="90"/>
      <c r="B247" s="90"/>
      <c r="C247" s="90"/>
      <c r="D247" s="91"/>
      <c r="E247" s="91"/>
    </row>
    <row r="248" spans="1:5" ht="15" x14ac:dyDescent="0.25">
      <c r="A248" s="90"/>
      <c r="B248" s="90"/>
      <c r="C248" s="90"/>
      <c r="D248" s="91"/>
      <c r="E248" s="91"/>
    </row>
    <row r="249" spans="1:5" ht="15" x14ac:dyDescent="0.25">
      <c r="A249" s="90"/>
      <c r="B249" s="90"/>
      <c r="C249" s="90"/>
      <c r="D249" s="91"/>
      <c r="E249" s="91"/>
    </row>
    <row r="250" spans="1:5" ht="15" x14ac:dyDescent="0.25">
      <c r="A250" s="90"/>
      <c r="B250" s="90"/>
      <c r="C250" s="90"/>
      <c r="D250" s="91"/>
      <c r="E250" s="91"/>
    </row>
    <row r="251" spans="1:5" ht="15" x14ac:dyDescent="0.25">
      <c r="A251" s="90"/>
      <c r="B251" s="90"/>
      <c r="C251" s="90"/>
      <c r="D251" s="91"/>
      <c r="E251" s="91"/>
    </row>
    <row r="252" spans="1:5" ht="15" x14ac:dyDescent="0.25">
      <c r="A252" s="90"/>
      <c r="B252" s="90"/>
      <c r="C252" s="90"/>
      <c r="D252" s="91"/>
      <c r="E252" s="91"/>
    </row>
    <row r="253" spans="1:5" ht="15" x14ac:dyDescent="0.25">
      <c r="A253" s="90"/>
      <c r="B253" s="90"/>
      <c r="C253" s="90"/>
      <c r="D253" s="91"/>
      <c r="E253" s="91"/>
    </row>
    <row r="254" spans="1:5" ht="15" x14ac:dyDescent="0.25">
      <c r="A254" s="90"/>
      <c r="B254" s="90"/>
      <c r="C254" s="90"/>
      <c r="D254" s="91"/>
      <c r="E254" s="91"/>
    </row>
    <row r="255" spans="1:5" ht="15" x14ac:dyDescent="0.25">
      <c r="A255" s="90"/>
      <c r="B255" s="90"/>
      <c r="C255" s="90"/>
      <c r="D255" s="91"/>
      <c r="E255" s="91"/>
    </row>
    <row r="256" spans="1:5" ht="15" x14ac:dyDescent="0.25">
      <c r="A256" s="90"/>
      <c r="B256" s="90"/>
      <c r="C256" s="90"/>
      <c r="D256" s="91"/>
      <c r="E256" s="91"/>
    </row>
    <row r="257" spans="1:5" ht="15" x14ac:dyDescent="0.25">
      <c r="A257" s="90"/>
      <c r="B257" s="90"/>
      <c r="C257" s="90"/>
      <c r="D257" s="91"/>
      <c r="E257" s="91"/>
    </row>
    <row r="258" spans="1:5" ht="15" x14ac:dyDescent="0.25">
      <c r="A258" s="90"/>
      <c r="B258" s="90"/>
      <c r="C258" s="90"/>
      <c r="D258" s="91"/>
      <c r="E258" s="91"/>
    </row>
    <row r="259" spans="1:5" ht="15" x14ac:dyDescent="0.25">
      <c r="A259" s="90"/>
      <c r="B259" s="90"/>
      <c r="C259" s="90"/>
      <c r="D259" s="91"/>
      <c r="E259" s="91"/>
    </row>
    <row r="260" spans="1:5" ht="15" x14ac:dyDescent="0.25">
      <c r="A260" s="90"/>
      <c r="B260" s="90"/>
      <c r="C260" s="90"/>
      <c r="D260" s="91"/>
      <c r="E260" s="91"/>
    </row>
    <row r="261" spans="1:5" ht="15" x14ac:dyDescent="0.25">
      <c r="A261" s="90"/>
      <c r="B261" s="90"/>
      <c r="C261" s="90"/>
      <c r="D261" s="91"/>
      <c r="E261" s="91"/>
    </row>
    <row r="262" spans="1:5" ht="15" x14ac:dyDescent="0.25">
      <c r="A262" s="90"/>
      <c r="B262" s="90"/>
      <c r="C262" s="90"/>
      <c r="D262" s="91"/>
      <c r="E262" s="91"/>
    </row>
    <row r="263" spans="1:5" ht="15" x14ac:dyDescent="0.25">
      <c r="A263" s="90"/>
      <c r="B263" s="90"/>
      <c r="C263" s="90"/>
      <c r="D263" s="91"/>
      <c r="E263" s="91"/>
    </row>
    <row r="264" spans="1:5" ht="15" x14ac:dyDescent="0.25">
      <c r="A264" s="90"/>
      <c r="B264" s="90"/>
      <c r="C264" s="90"/>
      <c r="D264" s="91"/>
      <c r="E264" s="91"/>
    </row>
    <row r="265" spans="1:5" ht="15" x14ac:dyDescent="0.25">
      <c r="A265" s="90"/>
      <c r="B265" s="90"/>
      <c r="C265" s="90"/>
      <c r="D265" s="91"/>
      <c r="E265" s="91"/>
    </row>
    <row r="266" spans="1:5" ht="15" x14ac:dyDescent="0.25">
      <c r="A266" s="90"/>
      <c r="B266" s="90"/>
      <c r="C266" s="90"/>
      <c r="D266" s="91"/>
      <c r="E266" s="91"/>
    </row>
    <row r="267" spans="1:5" ht="15" x14ac:dyDescent="0.25">
      <c r="A267" s="90"/>
      <c r="B267" s="90"/>
      <c r="C267" s="90"/>
      <c r="D267" s="91"/>
      <c r="E267" s="91"/>
    </row>
    <row r="268" spans="1:5" ht="15" x14ac:dyDescent="0.25">
      <c r="A268" s="90"/>
      <c r="B268" s="90"/>
      <c r="C268" s="90"/>
      <c r="D268" s="91"/>
      <c r="E268" s="91"/>
    </row>
    <row r="269" spans="1:5" ht="15" x14ac:dyDescent="0.25">
      <c r="A269" s="90"/>
      <c r="B269" s="90"/>
      <c r="C269" s="90"/>
      <c r="D269" s="91"/>
      <c r="E269" s="91"/>
    </row>
    <row r="270" spans="1:5" ht="15" x14ac:dyDescent="0.25">
      <c r="A270" s="90"/>
      <c r="B270" s="90"/>
      <c r="C270" s="90"/>
      <c r="D270" s="91"/>
      <c r="E270" s="91"/>
    </row>
    <row r="271" spans="1:5" ht="15" x14ac:dyDescent="0.25">
      <c r="A271" s="90"/>
      <c r="B271" s="90"/>
      <c r="C271" s="90"/>
      <c r="D271" s="91"/>
      <c r="E271" s="91"/>
    </row>
    <row r="272" spans="1:5" ht="15" x14ac:dyDescent="0.25">
      <c r="A272" s="90"/>
      <c r="B272" s="90"/>
      <c r="C272" s="90"/>
      <c r="D272" s="91"/>
      <c r="E272" s="91"/>
    </row>
    <row r="273" spans="1:5" ht="15" x14ac:dyDescent="0.25">
      <c r="A273" s="90"/>
      <c r="B273" s="90"/>
      <c r="C273" s="90"/>
      <c r="D273" s="91"/>
      <c r="E273" s="91"/>
    </row>
    <row r="274" spans="1:5" ht="15" x14ac:dyDescent="0.25">
      <c r="A274" s="90"/>
      <c r="B274" s="90"/>
      <c r="C274" s="90"/>
      <c r="D274" s="91"/>
      <c r="E274" s="91"/>
    </row>
    <row r="275" spans="1:5" ht="15" x14ac:dyDescent="0.25">
      <c r="A275" s="90"/>
      <c r="B275" s="90"/>
      <c r="C275" s="90"/>
      <c r="D275" s="91"/>
      <c r="E275" s="91"/>
    </row>
    <row r="276" spans="1:5" ht="15" x14ac:dyDescent="0.25">
      <c r="A276" s="90"/>
      <c r="B276" s="90"/>
      <c r="C276" s="90"/>
      <c r="D276" s="91"/>
      <c r="E276" s="91"/>
    </row>
    <row r="277" spans="1:5" ht="15" x14ac:dyDescent="0.25">
      <c r="A277" s="90"/>
      <c r="B277" s="90"/>
      <c r="C277" s="90"/>
      <c r="D277" s="91"/>
      <c r="E277" s="91"/>
    </row>
    <row r="278" spans="1:5" ht="15" x14ac:dyDescent="0.25">
      <c r="A278" s="90"/>
      <c r="B278" s="90"/>
      <c r="C278" s="90"/>
      <c r="D278" s="91"/>
      <c r="E278" s="91"/>
    </row>
    <row r="279" spans="1:5" ht="15" x14ac:dyDescent="0.25">
      <c r="A279" s="90"/>
      <c r="B279" s="90"/>
      <c r="C279" s="90"/>
      <c r="D279" s="91"/>
      <c r="E279" s="91"/>
    </row>
    <row r="280" spans="1:5" ht="15" x14ac:dyDescent="0.25">
      <c r="A280" s="90"/>
      <c r="B280" s="90"/>
      <c r="C280" s="90"/>
      <c r="D280" s="91"/>
      <c r="E280" s="91"/>
    </row>
    <row r="281" spans="1:5" ht="15" x14ac:dyDescent="0.25">
      <c r="A281" s="90"/>
      <c r="B281" s="90"/>
      <c r="C281" s="90"/>
      <c r="D281" s="91"/>
      <c r="E281" s="91"/>
    </row>
    <row r="282" spans="1:5" ht="15" x14ac:dyDescent="0.25">
      <c r="A282" s="90"/>
      <c r="B282" s="90"/>
      <c r="C282" s="90"/>
      <c r="D282" s="91"/>
      <c r="E282" s="91"/>
    </row>
    <row r="283" spans="1:5" ht="15" x14ac:dyDescent="0.25">
      <c r="A283" s="90"/>
      <c r="B283" s="90"/>
      <c r="C283" s="90"/>
      <c r="D283" s="91"/>
      <c r="E283" s="91"/>
    </row>
    <row r="284" spans="1:5" ht="15" x14ac:dyDescent="0.25">
      <c r="A284" s="90"/>
      <c r="B284" s="90"/>
      <c r="C284" s="90"/>
      <c r="D284" s="91"/>
      <c r="E284" s="91"/>
    </row>
    <row r="285" spans="1:5" ht="15" x14ac:dyDescent="0.25">
      <c r="A285" s="90"/>
      <c r="B285" s="90"/>
      <c r="C285" s="90"/>
      <c r="D285" s="91"/>
      <c r="E285" s="91"/>
    </row>
    <row r="286" spans="1:5" ht="15" x14ac:dyDescent="0.25">
      <c r="A286" s="90"/>
      <c r="B286" s="90"/>
      <c r="C286" s="90"/>
      <c r="D286" s="91"/>
      <c r="E286" s="91"/>
    </row>
    <row r="287" spans="1:5" ht="15" x14ac:dyDescent="0.25">
      <c r="A287" s="90"/>
      <c r="B287" s="90"/>
      <c r="C287" s="90"/>
      <c r="D287" s="91"/>
      <c r="E287" s="91"/>
    </row>
    <row r="288" spans="1:5" ht="15" x14ac:dyDescent="0.25">
      <c r="A288" s="90"/>
      <c r="B288" s="90"/>
      <c r="C288" s="90"/>
      <c r="D288" s="91"/>
      <c r="E288" s="91"/>
    </row>
    <row r="289" spans="1:5" ht="15" x14ac:dyDescent="0.25">
      <c r="A289" s="90"/>
      <c r="B289" s="90"/>
      <c r="C289" s="90"/>
      <c r="D289" s="91"/>
      <c r="E289" s="91"/>
    </row>
    <row r="290" spans="1:5" ht="15" x14ac:dyDescent="0.25">
      <c r="A290" s="90"/>
      <c r="B290" s="90"/>
      <c r="C290" s="90"/>
      <c r="D290" s="91"/>
      <c r="E290" s="91"/>
    </row>
    <row r="291" spans="1:5" ht="15" x14ac:dyDescent="0.25">
      <c r="A291" s="90"/>
      <c r="B291" s="90"/>
      <c r="C291" s="90"/>
      <c r="D291" s="91"/>
      <c r="E291" s="91"/>
    </row>
    <row r="292" spans="1:5" ht="15" x14ac:dyDescent="0.25">
      <c r="A292" s="90"/>
      <c r="B292" s="90"/>
      <c r="C292" s="90"/>
      <c r="D292" s="91"/>
      <c r="E292" s="91"/>
    </row>
    <row r="293" spans="1:5" ht="15" x14ac:dyDescent="0.25">
      <c r="A293" s="90"/>
      <c r="B293" s="90"/>
      <c r="C293" s="90"/>
      <c r="D293" s="91"/>
      <c r="E293" s="91"/>
    </row>
    <row r="294" spans="1:5" ht="15" x14ac:dyDescent="0.25">
      <c r="A294" s="90"/>
      <c r="B294" s="90"/>
      <c r="C294" s="90"/>
      <c r="D294" s="91"/>
      <c r="E294" s="91"/>
    </row>
    <row r="295" spans="1:5" ht="15" x14ac:dyDescent="0.25">
      <c r="A295" s="90"/>
      <c r="B295" s="90"/>
      <c r="C295" s="90"/>
      <c r="D295" s="91"/>
      <c r="E295" s="91"/>
    </row>
    <row r="296" spans="1:5" ht="15" x14ac:dyDescent="0.25">
      <c r="A296" s="90"/>
      <c r="B296" s="90"/>
      <c r="C296" s="90"/>
      <c r="D296" s="91"/>
      <c r="E296" s="91"/>
    </row>
    <row r="297" spans="1:5" ht="15" x14ac:dyDescent="0.25">
      <c r="A297" s="90"/>
      <c r="B297" s="90"/>
      <c r="C297" s="90"/>
      <c r="D297" s="91"/>
      <c r="E297" s="91"/>
    </row>
    <row r="298" spans="1:5" ht="15" x14ac:dyDescent="0.25">
      <c r="A298" s="90"/>
      <c r="B298" s="90"/>
      <c r="C298" s="90"/>
      <c r="D298" s="91"/>
      <c r="E298" s="91"/>
    </row>
    <row r="299" spans="1:5" ht="15" x14ac:dyDescent="0.25">
      <c r="A299" s="90"/>
      <c r="B299" s="90"/>
      <c r="C299" s="90"/>
      <c r="D299" s="91"/>
      <c r="E299" s="91"/>
    </row>
    <row r="300" spans="1:5" ht="15" x14ac:dyDescent="0.25">
      <c r="A300" s="90"/>
      <c r="B300" s="90"/>
      <c r="C300" s="90"/>
      <c r="D300" s="91"/>
      <c r="E300" s="91"/>
    </row>
    <row r="301" spans="1:5" ht="15" x14ac:dyDescent="0.25">
      <c r="A301" s="90"/>
      <c r="B301" s="90"/>
      <c r="C301" s="90"/>
      <c r="D301" s="91"/>
      <c r="E301" s="91"/>
    </row>
    <row r="302" spans="1:5" ht="15" x14ac:dyDescent="0.25">
      <c r="A302" s="90"/>
      <c r="B302" s="90"/>
      <c r="C302" s="90"/>
      <c r="D302" s="91"/>
      <c r="E302" s="91"/>
    </row>
    <row r="303" spans="1:5" ht="15" x14ac:dyDescent="0.25">
      <c r="A303" s="90"/>
      <c r="B303" s="90"/>
      <c r="C303" s="90"/>
      <c r="D303" s="91"/>
      <c r="E303" s="91"/>
    </row>
    <row r="304" spans="1:5" ht="15" x14ac:dyDescent="0.25">
      <c r="A304" s="90"/>
      <c r="B304" s="90"/>
      <c r="C304" s="90"/>
      <c r="D304" s="91"/>
      <c r="E304" s="91"/>
    </row>
    <row r="305" spans="1:5" ht="15" x14ac:dyDescent="0.25">
      <c r="A305" s="90"/>
      <c r="B305" s="90"/>
      <c r="C305" s="90"/>
      <c r="D305" s="91"/>
      <c r="E305" s="91"/>
    </row>
    <row r="306" spans="1:5" ht="15" x14ac:dyDescent="0.25">
      <c r="A306" s="90"/>
      <c r="B306" s="90"/>
      <c r="C306" s="90"/>
      <c r="D306" s="91"/>
      <c r="E306" s="91"/>
    </row>
    <row r="307" spans="1:5" ht="15" x14ac:dyDescent="0.25">
      <c r="A307" s="90"/>
      <c r="B307" s="90"/>
      <c r="C307" s="90"/>
      <c r="D307" s="91"/>
      <c r="E307" s="91"/>
    </row>
    <row r="308" spans="1:5" ht="15" x14ac:dyDescent="0.25">
      <c r="A308" s="90"/>
      <c r="B308" s="90"/>
      <c r="C308" s="90"/>
      <c r="D308" s="91"/>
      <c r="E308" s="91"/>
    </row>
    <row r="309" spans="1:5" ht="15" x14ac:dyDescent="0.25">
      <c r="A309" s="90"/>
      <c r="B309" s="90"/>
      <c r="C309" s="90"/>
      <c r="D309" s="91"/>
      <c r="E309" s="91"/>
    </row>
    <row r="310" spans="1:5" ht="15" x14ac:dyDescent="0.25">
      <c r="A310" s="90"/>
      <c r="B310" s="90"/>
      <c r="C310" s="90"/>
      <c r="D310" s="91"/>
      <c r="E310" s="91"/>
    </row>
    <row r="311" spans="1:5" ht="15" x14ac:dyDescent="0.25">
      <c r="A311" s="90"/>
      <c r="B311" s="90"/>
      <c r="C311" s="90"/>
      <c r="D311" s="91"/>
      <c r="E311" s="91"/>
    </row>
    <row r="312" spans="1:5" ht="15" x14ac:dyDescent="0.25">
      <c r="A312" s="90"/>
      <c r="B312" s="90"/>
      <c r="C312" s="90"/>
      <c r="D312" s="91"/>
      <c r="E312" s="91"/>
    </row>
    <row r="313" spans="1:5" ht="15" x14ac:dyDescent="0.25">
      <c r="A313" s="90"/>
      <c r="B313" s="90"/>
      <c r="C313" s="90"/>
      <c r="D313" s="91"/>
      <c r="E313" s="91"/>
    </row>
    <row r="314" spans="1:5" ht="15" x14ac:dyDescent="0.25">
      <c r="A314" s="90"/>
      <c r="B314" s="90"/>
      <c r="C314" s="90"/>
      <c r="D314" s="91"/>
      <c r="E314" s="91"/>
    </row>
    <row r="315" spans="1:5" ht="15" x14ac:dyDescent="0.25">
      <c r="A315" s="90"/>
      <c r="B315" s="90"/>
      <c r="C315" s="90"/>
      <c r="D315" s="91"/>
      <c r="E315" s="91"/>
    </row>
    <row r="316" spans="1:5" ht="15" x14ac:dyDescent="0.25">
      <c r="A316" s="90"/>
      <c r="B316" s="90"/>
      <c r="C316" s="90"/>
      <c r="D316" s="91"/>
      <c r="E316" s="91"/>
    </row>
    <row r="317" spans="1:5" ht="15" x14ac:dyDescent="0.25">
      <c r="A317" s="90"/>
      <c r="B317" s="90"/>
      <c r="C317" s="90"/>
      <c r="D317" s="91"/>
      <c r="E317" s="91"/>
    </row>
    <row r="318" spans="1:5" ht="15" x14ac:dyDescent="0.25">
      <c r="A318" s="90"/>
      <c r="B318" s="90"/>
      <c r="C318" s="90"/>
      <c r="D318" s="91"/>
      <c r="E318" s="91"/>
    </row>
    <row r="319" spans="1:5" ht="15" x14ac:dyDescent="0.25">
      <c r="A319" s="90"/>
      <c r="B319" s="90"/>
      <c r="C319" s="90"/>
      <c r="D319" s="91"/>
      <c r="E319" s="91"/>
    </row>
    <row r="320" spans="1:5" ht="15" x14ac:dyDescent="0.25">
      <c r="A320" s="90"/>
      <c r="B320" s="90"/>
      <c r="C320" s="90"/>
      <c r="D320" s="91"/>
      <c r="E320" s="91"/>
    </row>
    <row r="321" spans="1:5" ht="15" x14ac:dyDescent="0.25">
      <c r="A321" s="90"/>
      <c r="B321" s="90"/>
      <c r="C321" s="90"/>
      <c r="D321" s="91"/>
      <c r="E321" s="91"/>
    </row>
    <row r="322" spans="1:5" ht="15" x14ac:dyDescent="0.25">
      <c r="A322" s="90"/>
      <c r="B322" s="90"/>
      <c r="C322" s="90"/>
      <c r="D322" s="91"/>
      <c r="E322" s="91"/>
    </row>
    <row r="323" spans="1:5" ht="15" x14ac:dyDescent="0.25">
      <c r="A323" s="90"/>
      <c r="B323" s="90"/>
      <c r="C323" s="90"/>
      <c r="D323" s="91"/>
      <c r="E323" s="91"/>
    </row>
    <row r="324" spans="1:5" ht="15" x14ac:dyDescent="0.25">
      <c r="A324" s="90"/>
      <c r="B324" s="90"/>
      <c r="C324" s="90"/>
      <c r="D324" s="91"/>
      <c r="E324" s="91"/>
    </row>
    <row r="325" spans="1:5" ht="15" x14ac:dyDescent="0.25">
      <c r="A325" s="90"/>
      <c r="B325" s="90"/>
      <c r="C325" s="90"/>
      <c r="D325" s="91"/>
      <c r="E325" s="91"/>
    </row>
    <row r="326" spans="1:5" ht="15" x14ac:dyDescent="0.25">
      <c r="A326" s="90"/>
      <c r="B326" s="90"/>
      <c r="C326" s="90"/>
      <c r="D326" s="91"/>
      <c r="E326" s="91"/>
    </row>
    <row r="327" spans="1:5" ht="15" x14ac:dyDescent="0.25">
      <c r="A327" s="90"/>
      <c r="B327" s="90"/>
      <c r="C327" s="90"/>
      <c r="D327" s="91"/>
      <c r="E327" s="91"/>
    </row>
    <row r="328" spans="1:5" ht="15" x14ac:dyDescent="0.25">
      <c r="A328" s="90"/>
      <c r="B328" s="90"/>
      <c r="C328" s="90"/>
      <c r="D328" s="91"/>
      <c r="E328" s="91"/>
    </row>
    <row r="329" spans="1:5" ht="15" x14ac:dyDescent="0.25">
      <c r="A329" s="90"/>
      <c r="B329" s="90"/>
      <c r="C329" s="90"/>
      <c r="D329" s="91"/>
      <c r="E329" s="91"/>
    </row>
    <row r="330" spans="1:5" ht="15" x14ac:dyDescent="0.25">
      <c r="A330" s="90"/>
      <c r="B330" s="90"/>
      <c r="C330" s="90"/>
      <c r="D330" s="91"/>
      <c r="E330" s="91"/>
    </row>
    <row r="331" spans="1:5" ht="15" x14ac:dyDescent="0.25">
      <c r="A331" s="90"/>
      <c r="B331" s="90"/>
      <c r="C331" s="90"/>
      <c r="D331" s="91"/>
      <c r="E331" s="91"/>
    </row>
    <row r="332" spans="1:5" ht="15" x14ac:dyDescent="0.25">
      <c r="A332" s="90"/>
      <c r="B332" s="90"/>
      <c r="C332" s="90"/>
      <c r="D332" s="91"/>
      <c r="E332" s="91"/>
    </row>
    <row r="333" spans="1:5" ht="15" x14ac:dyDescent="0.25">
      <c r="A333" s="90"/>
      <c r="B333" s="90"/>
      <c r="C333" s="90"/>
      <c r="D333" s="91"/>
      <c r="E333" s="91"/>
    </row>
    <row r="334" spans="1:5" ht="15" x14ac:dyDescent="0.25">
      <c r="A334" s="90"/>
      <c r="B334" s="90"/>
      <c r="C334" s="90"/>
      <c r="D334" s="91"/>
      <c r="E334" s="91"/>
    </row>
    <row r="335" spans="1:5" ht="15" x14ac:dyDescent="0.25">
      <c r="A335" s="90"/>
      <c r="B335" s="90"/>
      <c r="C335" s="90"/>
      <c r="D335" s="91"/>
      <c r="E335" s="91"/>
    </row>
    <row r="336" spans="1:5" ht="15" x14ac:dyDescent="0.25">
      <c r="A336" s="90"/>
      <c r="B336" s="90"/>
      <c r="C336" s="90"/>
      <c r="D336" s="91"/>
      <c r="E336" s="91"/>
    </row>
    <row r="337" spans="1:5" ht="15" x14ac:dyDescent="0.25">
      <c r="A337" s="90"/>
      <c r="B337" s="90"/>
      <c r="C337" s="90"/>
      <c r="D337" s="91"/>
      <c r="E337" s="91"/>
    </row>
    <row r="338" spans="1:5" ht="15" x14ac:dyDescent="0.25">
      <c r="A338" s="90"/>
      <c r="B338" s="90"/>
      <c r="C338" s="90"/>
      <c r="D338" s="91"/>
      <c r="E338" s="91"/>
    </row>
    <row r="339" spans="1:5" ht="15" x14ac:dyDescent="0.25">
      <c r="A339" s="90"/>
      <c r="B339" s="90"/>
      <c r="C339" s="90"/>
      <c r="D339" s="91"/>
      <c r="E339" s="91"/>
    </row>
    <row r="340" spans="1:5" ht="15" x14ac:dyDescent="0.25">
      <c r="A340" s="90"/>
      <c r="B340" s="90"/>
      <c r="C340" s="90"/>
      <c r="D340" s="91"/>
      <c r="E340" s="91"/>
    </row>
    <row r="341" spans="1:5" ht="15" x14ac:dyDescent="0.25">
      <c r="A341" s="90"/>
      <c r="B341" s="90"/>
      <c r="C341" s="90"/>
      <c r="D341" s="91"/>
      <c r="E341" s="91"/>
    </row>
    <row r="342" spans="1:5" ht="15" x14ac:dyDescent="0.25">
      <c r="A342" s="90"/>
      <c r="B342" s="90"/>
      <c r="C342" s="90"/>
      <c r="D342" s="91"/>
      <c r="E342" s="91"/>
    </row>
    <row r="343" spans="1:5" ht="15" x14ac:dyDescent="0.25">
      <c r="A343" s="90"/>
      <c r="B343" s="90"/>
      <c r="C343" s="90"/>
      <c r="D343" s="91"/>
      <c r="E343" s="91"/>
    </row>
    <row r="344" spans="1:5" ht="15" x14ac:dyDescent="0.25">
      <c r="A344" s="90"/>
      <c r="B344" s="90"/>
      <c r="C344" s="90"/>
      <c r="D344" s="91"/>
      <c r="E344" s="91"/>
    </row>
    <row r="345" spans="1:5" ht="15" x14ac:dyDescent="0.25">
      <c r="A345" s="90"/>
      <c r="B345" s="90"/>
      <c r="C345" s="90"/>
      <c r="D345" s="91"/>
      <c r="E345" s="91"/>
    </row>
    <row r="346" spans="1:5" ht="15" x14ac:dyDescent="0.25">
      <c r="A346" s="90"/>
      <c r="B346" s="90"/>
      <c r="C346" s="90"/>
      <c r="D346" s="91"/>
      <c r="E346" s="91"/>
    </row>
    <row r="347" spans="1:5" ht="15" x14ac:dyDescent="0.25">
      <c r="A347" s="90"/>
      <c r="B347" s="90"/>
      <c r="C347" s="90"/>
      <c r="D347" s="91"/>
      <c r="E347" s="91"/>
    </row>
    <row r="348" spans="1:5" ht="15" x14ac:dyDescent="0.25">
      <c r="A348" s="90"/>
      <c r="B348" s="90"/>
      <c r="C348" s="90"/>
      <c r="D348" s="91"/>
      <c r="E348" s="91"/>
    </row>
    <row r="349" spans="1:5" ht="15" x14ac:dyDescent="0.25">
      <c r="A349" s="90"/>
      <c r="B349" s="90"/>
      <c r="C349" s="90"/>
      <c r="D349" s="91"/>
      <c r="E349" s="91"/>
    </row>
    <row r="350" spans="1:5" ht="15" x14ac:dyDescent="0.25">
      <c r="A350" s="90"/>
      <c r="B350" s="90"/>
      <c r="C350" s="90"/>
      <c r="D350" s="91"/>
      <c r="E350" s="91"/>
    </row>
    <row r="351" spans="1:5" ht="15" x14ac:dyDescent="0.25">
      <c r="A351" s="90"/>
      <c r="B351" s="90"/>
      <c r="C351" s="90"/>
      <c r="D351" s="91"/>
      <c r="E351" s="91"/>
    </row>
    <row r="352" spans="1:5" ht="15" x14ac:dyDescent="0.25">
      <c r="A352" s="90"/>
      <c r="B352" s="90"/>
      <c r="C352" s="90"/>
      <c r="D352" s="91"/>
      <c r="E352" s="91"/>
    </row>
    <row r="353" spans="1:5" ht="15" x14ac:dyDescent="0.25">
      <c r="A353" s="90"/>
      <c r="B353" s="90"/>
      <c r="C353" s="90"/>
      <c r="D353" s="91"/>
      <c r="E353" s="91"/>
    </row>
    <row r="354" spans="1:5" ht="15" x14ac:dyDescent="0.25">
      <c r="A354" s="90"/>
      <c r="B354" s="90"/>
      <c r="C354" s="90"/>
      <c r="D354" s="91"/>
      <c r="E354" s="91"/>
    </row>
    <row r="355" spans="1:5" ht="15" x14ac:dyDescent="0.25">
      <c r="A355" s="90"/>
      <c r="B355" s="90"/>
      <c r="C355" s="90"/>
      <c r="D355" s="91"/>
      <c r="E355" s="91"/>
    </row>
    <row r="356" spans="1:5" ht="15" x14ac:dyDescent="0.25">
      <c r="A356" s="90"/>
      <c r="B356" s="90"/>
      <c r="C356" s="90"/>
      <c r="D356" s="91"/>
      <c r="E356" s="91"/>
    </row>
    <row r="357" spans="1:5" ht="15" x14ac:dyDescent="0.25">
      <c r="A357" s="90"/>
      <c r="B357" s="90"/>
      <c r="C357" s="90"/>
      <c r="D357" s="91"/>
      <c r="E357" s="91"/>
    </row>
    <row r="358" spans="1:5" ht="15" x14ac:dyDescent="0.25">
      <c r="A358" s="90"/>
      <c r="B358" s="90"/>
      <c r="C358" s="90"/>
      <c r="D358" s="91"/>
      <c r="E358" s="91"/>
    </row>
    <row r="359" spans="1:5" ht="15" x14ac:dyDescent="0.25">
      <c r="A359" s="90"/>
      <c r="B359" s="90"/>
      <c r="C359" s="90"/>
      <c r="D359" s="91"/>
      <c r="E359" s="91"/>
    </row>
    <row r="360" spans="1:5" ht="15" x14ac:dyDescent="0.25">
      <c r="A360" s="90"/>
      <c r="B360" s="90"/>
      <c r="C360" s="90"/>
      <c r="D360" s="91"/>
      <c r="E360" s="91"/>
    </row>
    <row r="361" spans="1:5" ht="15" x14ac:dyDescent="0.25">
      <c r="A361" s="90"/>
      <c r="B361" s="90"/>
      <c r="C361" s="90"/>
      <c r="D361" s="91"/>
      <c r="E361" s="91"/>
    </row>
    <row r="362" spans="1:5" ht="15" x14ac:dyDescent="0.25">
      <c r="A362" s="90"/>
      <c r="B362" s="90"/>
      <c r="C362" s="90"/>
      <c r="D362" s="91"/>
      <c r="E362" s="91"/>
    </row>
    <row r="363" spans="1:5" ht="15" x14ac:dyDescent="0.25">
      <c r="A363" s="90"/>
      <c r="B363" s="90"/>
      <c r="C363" s="90"/>
      <c r="D363" s="91"/>
      <c r="E363" s="91"/>
    </row>
    <row r="364" spans="1:5" ht="15" x14ac:dyDescent="0.25">
      <c r="A364" s="90"/>
      <c r="B364" s="90"/>
      <c r="C364" s="90"/>
      <c r="D364" s="91"/>
      <c r="E364" s="91"/>
    </row>
    <row r="365" spans="1:5" ht="15" x14ac:dyDescent="0.25">
      <c r="A365" s="90"/>
      <c r="B365" s="90"/>
      <c r="C365" s="90"/>
      <c r="D365" s="91"/>
      <c r="E365" s="91"/>
    </row>
    <row r="366" spans="1:5" ht="15" x14ac:dyDescent="0.25">
      <c r="A366" s="90"/>
      <c r="B366" s="90"/>
      <c r="C366" s="90"/>
      <c r="D366" s="91"/>
      <c r="E366" s="91"/>
    </row>
    <row r="367" spans="1:5" ht="15" x14ac:dyDescent="0.25">
      <c r="A367" s="90"/>
      <c r="B367" s="90"/>
      <c r="C367" s="90"/>
      <c r="D367" s="91"/>
      <c r="E367" s="91"/>
    </row>
    <row r="368" spans="1:5" ht="15" x14ac:dyDescent="0.25">
      <c r="A368" s="90"/>
      <c r="B368" s="90"/>
      <c r="C368" s="90"/>
      <c r="D368" s="91"/>
      <c r="E368" s="91"/>
    </row>
    <row r="369" spans="1:5" ht="15" x14ac:dyDescent="0.25">
      <c r="A369" s="90"/>
      <c r="B369" s="90"/>
      <c r="C369" s="90"/>
      <c r="D369" s="91"/>
      <c r="E369" s="91"/>
    </row>
    <row r="370" spans="1:5" ht="15" x14ac:dyDescent="0.25">
      <c r="A370" s="90"/>
      <c r="B370" s="90"/>
      <c r="C370" s="90"/>
      <c r="D370" s="91"/>
      <c r="E370" s="91"/>
    </row>
    <row r="371" spans="1:5" ht="15" x14ac:dyDescent="0.25">
      <c r="A371" s="90"/>
      <c r="B371" s="90"/>
      <c r="C371" s="90"/>
      <c r="D371" s="91"/>
      <c r="E371" s="91"/>
    </row>
    <row r="372" spans="1:5" ht="15" x14ac:dyDescent="0.25">
      <c r="A372" s="90"/>
      <c r="B372" s="90"/>
      <c r="C372" s="90"/>
      <c r="D372" s="91"/>
      <c r="E372" s="91"/>
    </row>
    <row r="373" spans="1:5" ht="15" x14ac:dyDescent="0.25">
      <c r="A373" s="90"/>
      <c r="B373" s="90"/>
      <c r="C373" s="90"/>
      <c r="D373" s="91"/>
      <c r="E373" s="91"/>
    </row>
    <row r="374" spans="1:5" ht="15" x14ac:dyDescent="0.25">
      <c r="A374" s="90"/>
      <c r="B374" s="90"/>
      <c r="C374" s="90"/>
      <c r="D374" s="91"/>
      <c r="E374" s="91"/>
    </row>
    <row r="375" spans="1:5" ht="15" x14ac:dyDescent="0.25">
      <c r="A375" s="90"/>
      <c r="B375" s="90"/>
      <c r="C375" s="90"/>
      <c r="D375" s="91"/>
      <c r="E375" s="91"/>
    </row>
    <row r="376" spans="1:5" ht="15" x14ac:dyDescent="0.25">
      <c r="A376" s="90"/>
      <c r="B376" s="90"/>
      <c r="C376" s="90"/>
      <c r="D376" s="91"/>
      <c r="E376" s="91"/>
    </row>
    <row r="377" spans="1:5" ht="15" x14ac:dyDescent="0.25">
      <c r="A377" s="90"/>
      <c r="B377" s="90"/>
      <c r="C377" s="90"/>
      <c r="D377" s="91"/>
      <c r="E377" s="91"/>
    </row>
    <row r="378" spans="1:5" ht="15" x14ac:dyDescent="0.25">
      <c r="A378" s="90"/>
      <c r="B378" s="90"/>
      <c r="C378" s="90"/>
      <c r="D378" s="91"/>
      <c r="E378" s="91"/>
    </row>
    <row r="379" spans="1:5" ht="15" x14ac:dyDescent="0.25">
      <c r="A379" s="90"/>
      <c r="B379" s="90"/>
      <c r="C379" s="90"/>
      <c r="D379" s="91"/>
      <c r="E379" s="91"/>
    </row>
    <row r="380" spans="1:5" ht="15" x14ac:dyDescent="0.25">
      <c r="A380" s="90"/>
      <c r="B380" s="90"/>
      <c r="C380" s="90"/>
      <c r="D380" s="91"/>
      <c r="E380" s="91"/>
    </row>
    <row r="381" spans="1:5" ht="15" x14ac:dyDescent="0.25">
      <c r="A381" s="90"/>
      <c r="B381" s="90"/>
      <c r="C381" s="90"/>
      <c r="D381" s="91"/>
      <c r="E381" s="91"/>
    </row>
    <row r="382" spans="1:5" ht="15" x14ac:dyDescent="0.25">
      <c r="A382" s="90"/>
      <c r="B382" s="90"/>
      <c r="C382" s="90"/>
      <c r="D382" s="91"/>
      <c r="E382" s="91"/>
    </row>
    <row r="383" spans="1:5" ht="15" x14ac:dyDescent="0.25">
      <c r="A383" s="90"/>
      <c r="B383" s="90"/>
      <c r="C383" s="90"/>
      <c r="D383" s="91"/>
      <c r="E383" s="91"/>
    </row>
    <row r="384" spans="1:5" ht="15" x14ac:dyDescent="0.25">
      <c r="A384" s="90"/>
      <c r="B384" s="90"/>
      <c r="C384" s="90"/>
      <c r="D384" s="91"/>
      <c r="E384" s="91"/>
    </row>
    <row r="385" spans="1:5" ht="15" x14ac:dyDescent="0.25">
      <c r="A385" s="90"/>
      <c r="B385" s="90"/>
      <c r="C385" s="90"/>
      <c r="D385" s="91"/>
      <c r="E385" s="91"/>
    </row>
    <row r="386" spans="1:5" ht="15" x14ac:dyDescent="0.25">
      <c r="A386" s="90"/>
      <c r="B386" s="90"/>
      <c r="C386" s="90"/>
      <c r="D386" s="91"/>
      <c r="E386" s="91"/>
    </row>
    <row r="387" spans="1:5" ht="15" x14ac:dyDescent="0.25">
      <c r="A387" s="90"/>
      <c r="B387" s="90"/>
      <c r="C387" s="90"/>
      <c r="D387" s="91"/>
      <c r="E387" s="91"/>
    </row>
    <row r="388" spans="1:5" ht="15" x14ac:dyDescent="0.25">
      <c r="A388" s="90"/>
      <c r="B388" s="90"/>
      <c r="C388" s="90"/>
      <c r="D388" s="91"/>
      <c r="E388" s="91"/>
    </row>
    <row r="389" spans="1:5" ht="15" x14ac:dyDescent="0.25">
      <c r="A389" s="90"/>
      <c r="B389" s="90"/>
      <c r="C389" s="90"/>
      <c r="D389" s="91"/>
      <c r="E389" s="91"/>
    </row>
    <row r="390" spans="1:5" ht="15" x14ac:dyDescent="0.25">
      <c r="A390" s="90"/>
      <c r="B390" s="90"/>
      <c r="C390" s="90"/>
      <c r="D390" s="91"/>
      <c r="E390" s="91"/>
    </row>
    <row r="391" spans="1:5" ht="15" x14ac:dyDescent="0.25">
      <c r="A391" s="90"/>
      <c r="B391" s="90"/>
      <c r="C391" s="90"/>
      <c r="D391" s="91"/>
      <c r="E391" s="91"/>
    </row>
    <row r="392" spans="1:5" ht="15" x14ac:dyDescent="0.25">
      <c r="A392" s="90"/>
      <c r="B392" s="90"/>
      <c r="C392" s="90"/>
      <c r="D392" s="91"/>
      <c r="E392" s="91"/>
    </row>
    <row r="393" spans="1:5" ht="15" x14ac:dyDescent="0.25">
      <c r="A393" s="90"/>
      <c r="B393" s="90"/>
      <c r="C393" s="90"/>
      <c r="D393" s="91"/>
      <c r="E393" s="91"/>
    </row>
    <row r="394" spans="1:5" ht="15" x14ac:dyDescent="0.25">
      <c r="A394" s="90"/>
      <c r="B394" s="90"/>
      <c r="C394" s="90"/>
      <c r="D394" s="91"/>
      <c r="E394" s="91"/>
    </row>
    <row r="395" spans="1:5" ht="15" x14ac:dyDescent="0.25">
      <c r="A395" s="90"/>
      <c r="B395" s="90"/>
      <c r="C395" s="90"/>
      <c r="D395" s="91"/>
      <c r="E395" s="91"/>
    </row>
    <row r="396" spans="1:5" ht="15" x14ac:dyDescent="0.25">
      <c r="A396" s="90"/>
      <c r="B396" s="90"/>
      <c r="C396" s="90"/>
      <c r="D396" s="91"/>
      <c r="E396" s="91"/>
    </row>
    <row r="397" spans="1:5" ht="15" x14ac:dyDescent="0.25">
      <c r="A397" s="90"/>
      <c r="B397" s="90"/>
      <c r="C397" s="90"/>
      <c r="D397" s="91"/>
      <c r="E397" s="91"/>
    </row>
    <row r="398" spans="1:5" ht="15" x14ac:dyDescent="0.25">
      <c r="A398" s="90"/>
      <c r="B398" s="90"/>
      <c r="C398" s="90"/>
      <c r="D398" s="91"/>
      <c r="E398" s="91"/>
    </row>
    <row r="399" spans="1:5" ht="15" x14ac:dyDescent="0.25">
      <c r="A399" s="90"/>
      <c r="B399" s="90"/>
      <c r="C399" s="90"/>
      <c r="D399" s="91"/>
      <c r="E399" s="91"/>
    </row>
    <row r="400" spans="1:5" ht="15" x14ac:dyDescent="0.25">
      <c r="A400" s="90"/>
      <c r="B400" s="90"/>
      <c r="C400" s="90"/>
      <c r="D400" s="91"/>
      <c r="E400" s="91"/>
    </row>
    <row r="401" spans="1:5" ht="15" x14ac:dyDescent="0.25">
      <c r="A401" s="90"/>
      <c r="B401" s="90"/>
      <c r="C401" s="90"/>
      <c r="D401" s="91"/>
      <c r="E401" s="91"/>
    </row>
    <row r="402" spans="1:5" ht="15" x14ac:dyDescent="0.25">
      <c r="A402" s="90"/>
      <c r="B402" s="90"/>
      <c r="C402" s="90"/>
      <c r="D402" s="91"/>
      <c r="E402" s="91"/>
    </row>
    <row r="403" spans="1:5" ht="15" x14ac:dyDescent="0.25">
      <c r="A403" s="90"/>
      <c r="B403" s="90"/>
      <c r="C403" s="90"/>
      <c r="D403" s="91"/>
      <c r="E403" s="91"/>
    </row>
    <row r="404" spans="1:5" ht="15" x14ac:dyDescent="0.25">
      <c r="A404" s="90"/>
      <c r="B404" s="90"/>
      <c r="C404" s="90"/>
      <c r="D404" s="91"/>
      <c r="E404" s="91"/>
    </row>
    <row r="405" spans="1:5" ht="15" x14ac:dyDescent="0.25">
      <c r="A405" s="90"/>
      <c r="B405" s="90"/>
      <c r="C405" s="90"/>
      <c r="D405" s="91"/>
      <c r="E405" s="91"/>
    </row>
    <row r="406" spans="1:5" ht="15" x14ac:dyDescent="0.25">
      <c r="A406" s="90"/>
      <c r="B406" s="90"/>
      <c r="C406" s="90"/>
      <c r="D406" s="91"/>
      <c r="E406" s="91"/>
    </row>
    <row r="407" spans="1:5" ht="15" x14ac:dyDescent="0.25">
      <c r="A407" s="90"/>
      <c r="B407" s="90"/>
      <c r="C407" s="90"/>
      <c r="D407" s="91"/>
      <c r="E407" s="91"/>
    </row>
    <row r="408" spans="1:5" ht="15" x14ac:dyDescent="0.25">
      <c r="A408" s="90"/>
      <c r="B408" s="90"/>
      <c r="C408" s="90"/>
      <c r="D408" s="91"/>
      <c r="E408" s="91"/>
    </row>
    <row r="409" spans="1:5" ht="15" x14ac:dyDescent="0.25">
      <c r="A409" s="90"/>
      <c r="B409" s="90"/>
      <c r="C409" s="90"/>
      <c r="D409" s="91"/>
      <c r="E409" s="91"/>
    </row>
    <row r="410" spans="1:5" ht="15" x14ac:dyDescent="0.25">
      <c r="A410" s="90"/>
      <c r="B410" s="90"/>
      <c r="C410" s="90"/>
      <c r="D410" s="91"/>
      <c r="E410" s="91"/>
    </row>
    <row r="411" spans="1:5" ht="15" x14ac:dyDescent="0.25">
      <c r="A411" s="90"/>
      <c r="B411" s="90"/>
      <c r="C411" s="90"/>
      <c r="D411" s="91"/>
      <c r="E411" s="91"/>
    </row>
    <row r="412" spans="1:5" ht="15" x14ac:dyDescent="0.25">
      <c r="A412" s="90"/>
      <c r="B412" s="90"/>
      <c r="C412" s="90"/>
      <c r="D412" s="91"/>
      <c r="E412" s="91"/>
    </row>
    <row r="413" spans="1:5" ht="15" x14ac:dyDescent="0.25">
      <c r="A413" s="90"/>
      <c r="B413" s="90"/>
      <c r="C413" s="90"/>
      <c r="D413" s="91"/>
      <c r="E413" s="91"/>
    </row>
    <row r="414" spans="1:5" ht="15" x14ac:dyDescent="0.25">
      <c r="A414" s="90"/>
      <c r="B414" s="90"/>
      <c r="C414" s="90"/>
      <c r="D414" s="91"/>
      <c r="E414" s="91"/>
    </row>
    <row r="415" spans="1:5" ht="15" x14ac:dyDescent="0.25">
      <c r="A415" s="90"/>
      <c r="B415" s="90"/>
      <c r="C415" s="90"/>
      <c r="D415" s="91"/>
      <c r="E415" s="91"/>
    </row>
    <row r="416" spans="1:5" ht="15" x14ac:dyDescent="0.25">
      <c r="A416" s="90"/>
      <c r="B416" s="90"/>
      <c r="C416" s="90"/>
      <c r="D416" s="91"/>
      <c r="E416" s="91"/>
    </row>
    <row r="417" spans="1:5" ht="15" x14ac:dyDescent="0.25">
      <c r="A417" s="90"/>
      <c r="B417" s="90"/>
      <c r="C417" s="90"/>
      <c r="D417" s="91"/>
      <c r="E417" s="91"/>
    </row>
    <row r="418" spans="1:5" ht="15" x14ac:dyDescent="0.25">
      <c r="A418" s="90"/>
      <c r="B418" s="90"/>
      <c r="C418" s="90"/>
      <c r="D418" s="91"/>
      <c r="E418" s="91"/>
    </row>
    <row r="419" spans="1:5" ht="15" x14ac:dyDescent="0.25">
      <c r="A419" s="90"/>
      <c r="B419" s="90"/>
      <c r="C419" s="90"/>
      <c r="D419" s="91"/>
      <c r="E419" s="91"/>
    </row>
    <row r="420" spans="1:5" ht="15" x14ac:dyDescent="0.25">
      <c r="A420" s="90"/>
      <c r="B420" s="90"/>
      <c r="C420" s="90"/>
      <c r="D420" s="91"/>
      <c r="E420" s="91"/>
    </row>
    <row r="421" spans="1:5" ht="15" x14ac:dyDescent="0.25">
      <c r="A421" s="90"/>
      <c r="B421" s="90"/>
      <c r="C421" s="90"/>
      <c r="D421" s="91"/>
      <c r="E421" s="91"/>
    </row>
    <row r="422" spans="1:5" ht="15" x14ac:dyDescent="0.25">
      <c r="A422" s="90"/>
      <c r="B422" s="90"/>
      <c r="C422" s="90"/>
      <c r="D422" s="91"/>
      <c r="E422" s="91"/>
    </row>
    <row r="423" spans="1:5" ht="15" x14ac:dyDescent="0.25">
      <c r="A423" s="90"/>
      <c r="B423" s="90"/>
      <c r="C423" s="90"/>
      <c r="D423" s="91"/>
      <c r="E423" s="91"/>
    </row>
    <row r="424" spans="1:5" ht="15" x14ac:dyDescent="0.25">
      <c r="A424" s="90"/>
      <c r="B424" s="90"/>
      <c r="C424" s="90"/>
      <c r="D424" s="91"/>
      <c r="E424" s="91"/>
    </row>
    <row r="425" spans="1:5" ht="15" x14ac:dyDescent="0.25">
      <c r="A425" s="90"/>
      <c r="B425" s="90"/>
      <c r="C425" s="90"/>
      <c r="D425" s="91"/>
      <c r="E425" s="91"/>
    </row>
    <row r="426" spans="1:5" ht="15" x14ac:dyDescent="0.25">
      <c r="A426" s="90"/>
      <c r="B426" s="90"/>
      <c r="C426" s="90"/>
      <c r="D426" s="91"/>
      <c r="E426" s="91"/>
    </row>
    <row r="427" spans="1:5" ht="15" x14ac:dyDescent="0.25">
      <c r="A427" s="90"/>
      <c r="B427" s="90"/>
      <c r="C427" s="90"/>
      <c r="D427" s="91"/>
      <c r="E427" s="91"/>
    </row>
    <row r="428" spans="1:5" ht="15" x14ac:dyDescent="0.25">
      <c r="A428" s="90"/>
      <c r="B428" s="90"/>
      <c r="C428" s="90"/>
      <c r="D428" s="91"/>
      <c r="E428" s="91"/>
    </row>
    <row r="429" spans="1:5" ht="15" x14ac:dyDescent="0.25">
      <c r="A429" s="90"/>
      <c r="B429" s="90"/>
      <c r="C429" s="90"/>
      <c r="D429" s="91"/>
      <c r="E429" s="91"/>
    </row>
    <row r="430" spans="1:5" ht="15" x14ac:dyDescent="0.25">
      <c r="A430" s="90"/>
      <c r="B430" s="90"/>
      <c r="C430" s="90"/>
      <c r="D430" s="91"/>
      <c r="E430" s="91"/>
    </row>
    <row r="431" spans="1:5" ht="15" x14ac:dyDescent="0.25">
      <c r="A431" s="90"/>
      <c r="B431" s="90"/>
      <c r="C431" s="90"/>
      <c r="D431" s="91"/>
      <c r="E431" s="91"/>
    </row>
    <row r="432" spans="1:5" ht="15" x14ac:dyDescent="0.25">
      <c r="A432" s="90"/>
      <c r="B432" s="90"/>
      <c r="C432" s="90"/>
      <c r="D432" s="91"/>
      <c r="E432" s="91"/>
    </row>
    <row r="433" spans="1:5" ht="15" x14ac:dyDescent="0.25">
      <c r="A433" s="90"/>
      <c r="B433" s="90"/>
      <c r="C433" s="90"/>
      <c r="D433" s="91"/>
      <c r="E433" s="91"/>
    </row>
    <row r="434" spans="1:5" ht="15" x14ac:dyDescent="0.25">
      <c r="A434" s="90"/>
      <c r="B434" s="90"/>
      <c r="C434" s="90"/>
      <c r="D434" s="91"/>
      <c r="E434" s="91"/>
    </row>
    <row r="435" spans="1:5" ht="15" x14ac:dyDescent="0.25">
      <c r="A435" s="90"/>
      <c r="B435" s="90"/>
      <c r="C435" s="90"/>
      <c r="D435" s="91"/>
      <c r="E435" s="91"/>
    </row>
    <row r="436" spans="1:5" ht="15" x14ac:dyDescent="0.25">
      <c r="A436" s="90"/>
      <c r="B436" s="90"/>
      <c r="C436" s="90"/>
      <c r="D436" s="91"/>
      <c r="E436" s="91"/>
    </row>
    <row r="437" spans="1:5" ht="15" x14ac:dyDescent="0.25">
      <c r="A437" s="90"/>
      <c r="B437" s="90"/>
      <c r="C437" s="90"/>
      <c r="D437" s="91"/>
      <c r="E437" s="91"/>
    </row>
    <row r="438" spans="1:5" ht="15" x14ac:dyDescent="0.25">
      <c r="A438" s="90"/>
      <c r="B438" s="90"/>
      <c r="C438" s="90"/>
      <c r="D438" s="91"/>
      <c r="E438" s="91"/>
    </row>
    <row r="439" spans="1:5" ht="15" x14ac:dyDescent="0.25">
      <c r="A439" s="90"/>
      <c r="B439" s="90"/>
      <c r="C439" s="90"/>
      <c r="D439" s="91"/>
      <c r="E439" s="91"/>
    </row>
    <row r="440" spans="1:5" ht="15" x14ac:dyDescent="0.25">
      <c r="A440" s="90"/>
      <c r="B440" s="90"/>
      <c r="C440" s="90"/>
      <c r="D440" s="91"/>
      <c r="E440" s="91"/>
    </row>
    <row r="441" spans="1:5" ht="15" x14ac:dyDescent="0.25">
      <c r="A441" s="90"/>
      <c r="B441" s="90"/>
      <c r="C441" s="90"/>
      <c r="D441" s="91"/>
      <c r="E441" s="91"/>
    </row>
    <row r="442" spans="1:5" ht="15" x14ac:dyDescent="0.25">
      <c r="A442" s="90"/>
      <c r="B442" s="90"/>
      <c r="C442" s="90"/>
      <c r="D442" s="91"/>
      <c r="E442" s="91"/>
    </row>
    <row r="443" spans="1:5" ht="15" x14ac:dyDescent="0.25">
      <c r="A443" s="90"/>
      <c r="B443" s="90"/>
      <c r="C443" s="90"/>
      <c r="D443" s="91"/>
      <c r="E443" s="91"/>
    </row>
    <row r="444" spans="1:5" ht="15" x14ac:dyDescent="0.25">
      <c r="A444" s="90"/>
      <c r="B444" s="90"/>
      <c r="C444" s="90"/>
      <c r="D444" s="91"/>
      <c r="E444" s="91"/>
    </row>
    <row r="445" spans="1:5" ht="15" x14ac:dyDescent="0.25">
      <c r="A445" s="90"/>
      <c r="B445" s="90"/>
      <c r="C445" s="90"/>
      <c r="D445" s="91"/>
      <c r="E445" s="91"/>
    </row>
    <row r="446" spans="1:5" ht="15" x14ac:dyDescent="0.25">
      <c r="A446" s="79"/>
      <c r="B446" s="79"/>
      <c r="C446" s="79"/>
      <c r="D446" s="80"/>
      <c r="E446" s="80"/>
    </row>
    <row r="447" spans="1:5" ht="15" x14ac:dyDescent="0.25">
      <c r="A447" s="79"/>
      <c r="B447" s="79"/>
      <c r="C447" s="79"/>
      <c r="D447" s="80"/>
      <c r="E447" s="80"/>
    </row>
    <row r="448" spans="1:5" ht="15" x14ac:dyDescent="0.25">
      <c r="A448" s="79"/>
      <c r="B448" s="79"/>
      <c r="C448" s="79"/>
      <c r="D448" s="80"/>
      <c r="E448" s="80"/>
    </row>
    <row r="449" spans="1:5" ht="15" x14ac:dyDescent="0.25">
      <c r="A449" s="79"/>
      <c r="B449" s="79"/>
      <c r="C449" s="79"/>
      <c r="D449" s="80"/>
      <c r="E449" s="80"/>
    </row>
    <row r="450" spans="1:5" ht="15" x14ac:dyDescent="0.25">
      <c r="A450" s="79"/>
      <c r="B450" s="79"/>
      <c r="C450" s="79"/>
      <c r="D450" s="80"/>
      <c r="E450" s="80"/>
    </row>
    <row r="451" spans="1:5" ht="15" x14ac:dyDescent="0.25">
      <c r="A451" s="79"/>
      <c r="B451" s="79"/>
      <c r="C451" s="79"/>
      <c r="D451" s="80"/>
      <c r="E451" s="80"/>
    </row>
    <row r="452" spans="1:5" ht="15" x14ac:dyDescent="0.25">
      <c r="A452" s="79"/>
      <c r="B452" s="79"/>
      <c r="C452" s="79"/>
      <c r="D452" s="80"/>
      <c r="E452" s="80"/>
    </row>
    <row r="453" spans="1:5" ht="15" x14ac:dyDescent="0.25">
      <c r="A453" s="79"/>
      <c r="B453" s="79"/>
      <c r="C453" s="79"/>
      <c r="D453" s="80"/>
      <c r="E453" s="80"/>
    </row>
    <row r="454" spans="1:5" ht="15" x14ac:dyDescent="0.25">
      <c r="A454" s="79"/>
      <c r="B454" s="79"/>
      <c r="C454" s="79"/>
      <c r="D454" s="80"/>
      <c r="E454" s="80"/>
    </row>
    <row r="455" spans="1:5" ht="15" x14ac:dyDescent="0.25">
      <c r="A455" s="79"/>
      <c r="B455" s="79"/>
      <c r="C455" s="79"/>
      <c r="D455" s="80"/>
      <c r="E455" s="80"/>
    </row>
    <row r="456" spans="1:5" ht="15" x14ac:dyDescent="0.25">
      <c r="A456" s="79"/>
      <c r="B456" s="79"/>
      <c r="C456" s="79"/>
      <c r="D456" s="80"/>
      <c r="E456" s="80"/>
    </row>
    <row r="457" spans="1:5" ht="15" x14ac:dyDescent="0.25">
      <c r="A457" s="79"/>
      <c r="B457" s="79"/>
      <c r="C457" s="79"/>
      <c r="D457" s="80"/>
      <c r="E457" s="80"/>
    </row>
    <row r="458" spans="1:5" ht="15" x14ac:dyDescent="0.25">
      <c r="A458" s="79"/>
      <c r="B458" s="79"/>
      <c r="C458" s="79"/>
      <c r="D458" s="80"/>
      <c r="E458" s="80"/>
    </row>
    <row r="459" spans="1:5" ht="15" x14ac:dyDescent="0.25">
      <c r="A459" s="79"/>
      <c r="B459" s="79"/>
      <c r="C459" s="79"/>
      <c r="D459" s="80"/>
      <c r="E459" s="80"/>
    </row>
  </sheetData>
  <printOptions horizontalCentered="1"/>
  <pageMargins left="0.5" right="0.5" top="0.5" bottom="0.5" header="0.5" footer="0.5"/>
  <pageSetup scale="6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FY08</vt:lpstr>
      <vt:lpstr>FY09</vt:lpstr>
      <vt:lpstr>FY10</vt:lpstr>
      <vt:lpstr>FY11</vt:lpstr>
      <vt:lpstr>FY12</vt:lpstr>
      <vt:lpstr>FY13</vt:lpstr>
      <vt:lpstr>FY14</vt:lpstr>
      <vt:lpstr>FY15</vt:lpstr>
      <vt:lpstr>Sheet1</vt:lpstr>
      <vt:lpstr>'FY09'!Data</vt:lpstr>
      <vt:lpstr>'FY10'!Data</vt:lpstr>
      <vt:lpstr>'FY11'!Data</vt:lpstr>
      <vt:lpstr>'FY12'!Data</vt:lpstr>
      <vt:lpstr>'FY13'!Data</vt:lpstr>
      <vt:lpstr>'FY14'!Data</vt:lpstr>
      <vt:lpstr>'FY15'!Data</vt:lpstr>
      <vt:lpstr>Data</vt:lpstr>
      <vt:lpstr>'FY15'!Data14</vt:lpstr>
      <vt:lpstr>Data14</vt:lpstr>
      <vt:lpstr>'FY08'!Print_Area</vt:lpstr>
      <vt:lpstr>'FY09'!Print_Area</vt:lpstr>
      <vt:lpstr>'FY10'!Print_Area</vt:lpstr>
      <vt:lpstr>'FY11'!Print_Area</vt:lpstr>
      <vt:lpstr>'FY12'!Print_Area</vt:lpstr>
      <vt:lpstr>'FY13'!Print_Area</vt:lpstr>
      <vt:lpstr>'FY14'!Print_Area</vt:lpstr>
      <vt:lpstr>'FY15'!Print_Area</vt:lpstr>
    </vt:vector>
  </TitlesOfParts>
  <Company>City of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slh</dc:creator>
  <cp:lastModifiedBy>Kyla Morgan</cp:lastModifiedBy>
  <cp:lastPrinted>2016-03-16T12:34:23Z</cp:lastPrinted>
  <dcterms:created xsi:type="dcterms:W3CDTF">2009-04-14T21:44:36Z</dcterms:created>
  <dcterms:modified xsi:type="dcterms:W3CDTF">2016-03-16T13:17:13Z</dcterms:modified>
</cp:coreProperties>
</file>