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9150" windowHeight="4665" activeTab="1"/>
  </bookViews>
  <sheets>
    <sheet name="Trial Balance" sheetId="1" r:id="rId1"/>
    <sheet name="Sch I" sheetId="2" r:id="rId2"/>
  </sheets>
  <calcPr calcId="145621"/>
</workbook>
</file>

<file path=xl/calcChain.xml><?xml version="1.0" encoding="utf-8"?>
<calcChain xmlns="http://schemas.openxmlformats.org/spreadsheetml/2006/main">
  <c r="G14" i="2" l="1"/>
  <c r="C17" i="2" l="1"/>
  <c r="C25" i="2"/>
  <c r="G27" i="2"/>
  <c r="C29" i="2"/>
  <c r="G22" i="2" l="1"/>
  <c r="G28" i="2" s="1"/>
  <c r="G36" i="2" s="1"/>
  <c r="C32" i="2"/>
  <c r="G31" i="2"/>
  <c r="C22" i="2"/>
  <c r="G33" i="2"/>
  <c r="C35" i="2" l="1"/>
  <c r="G131" i="1" l="1"/>
  <c r="J131" i="1"/>
  <c r="G121" i="1"/>
  <c r="J121" i="1"/>
  <c r="G120" i="1"/>
  <c r="J120" i="1"/>
  <c r="G67" i="1"/>
  <c r="J67" i="1"/>
  <c r="C34" i="2" s="1"/>
  <c r="D162" i="1"/>
  <c r="G83" i="1" l="1"/>
  <c r="J83" i="1" s="1"/>
  <c r="G65" i="1"/>
  <c r="J65" i="1" s="1"/>
  <c r="G66" i="1"/>
  <c r="J66" i="1" s="1"/>
  <c r="C6" i="2" l="1"/>
  <c r="E162" i="1"/>
  <c r="F162" i="1"/>
  <c r="G21" i="1"/>
  <c r="J21" i="1" s="1"/>
  <c r="G61" i="1"/>
  <c r="J61" i="1" s="1"/>
  <c r="G51" i="1"/>
  <c r="J51" i="1" s="1"/>
  <c r="G33" i="1"/>
  <c r="J33" i="1" s="1"/>
  <c r="G81" i="1" l="1"/>
  <c r="J81" i="1" s="1"/>
  <c r="D76" i="1"/>
  <c r="D166" i="1" s="1"/>
  <c r="E76" i="1"/>
  <c r="E166" i="1" s="1"/>
  <c r="F76" i="1"/>
  <c r="G74" i="1"/>
  <c r="H74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4" i="1"/>
  <c r="G63" i="1"/>
  <c r="J63" i="1" s="1"/>
  <c r="G62" i="1"/>
  <c r="J62" i="1" s="1"/>
  <c r="C27" i="2" s="1"/>
  <c r="G60" i="1"/>
  <c r="J60" i="1" s="1"/>
  <c r="G59" i="1"/>
  <c r="J59" i="1" s="1"/>
  <c r="G58" i="1"/>
  <c r="J58" i="1" s="1"/>
  <c r="C26" i="2" s="1"/>
  <c r="G57" i="1"/>
  <c r="J57" i="1" s="1"/>
  <c r="G56" i="1"/>
  <c r="J56" i="1" s="1"/>
  <c r="G55" i="1"/>
  <c r="J55" i="1" s="1"/>
  <c r="G54" i="1"/>
  <c r="J54" i="1" s="1"/>
  <c r="G53" i="1"/>
  <c r="J53" i="1" s="1"/>
  <c r="G52" i="1"/>
  <c r="G50" i="1"/>
  <c r="J50" i="1" s="1"/>
  <c r="G49" i="1"/>
  <c r="J49" i="1" s="1"/>
  <c r="G48" i="1"/>
  <c r="J48" i="1" s="1"/>
  <c r="G47" i="1"/>
  <c r="J47" i="1" s="1"/>
  <c r="G100" i="1"/>
  <c r="I46" i="1" s="1"/>
  <c r="G46" i="1"/>
  <c r="G45" i="1"/>
  <c r="J45" i="1" s="1"/>
  <c r="G44" i="1"/>
  <c r="G43" i="1"/>
  <c r="J43" i="1" s="1"/>
  <c r="G42" i="1"/>
  <c r="J42" i="1" s="1"/>
  <c r="G41" i="1"/>
  <c r="J41" i="1" s="1"/>
  <c r="G40" i="1"/>
  <c r="G39" i="1"/>
  <c r="J39" i="1" s="1"/>
  <c r="G38" i="1"/>
  <c r="J38" i="1" s="1"/>
  <c r="G37" i="1"/>
  <c r="J37" i="1" s="1"/>
  <c r="G36" i="1"/>
  <c r="G35" i="1"/>
  <c r="J35" i="1" s="1"/>
  <c r="C23" i="2" s="1"/>
  <c r="G115" i="1"/>
  <c r="I34" i="1" s="1"/>
  <c r="G34" i="1"/>
  <c r="G32" i="1"/>
  <c r="J32" i="1" s="1"/>
  <c r="C28" i="2" s="1"/>
  <c r="G31" i="1"/>
  <c r="J31" i="1" s="1"/>
  <c r="G30" i="1"/>
  <c r="J30" i="1" s="1"/>
  <c r="G29" i="1"/>
  <c r="I29" i="1" s="1"/>
  <c r="J29" i="1" s="1"/>
  <c r="G28" i="1"/>
  <c r="I28" i="1" s="1"/>
  <c r="I27" i="1"/>
  <c r="G27" i="1"/>
  <c r="G26" i="1"/>
  <c r="J26" i="1" s="1"/>
  <c r="G25" i="1"/>
  <c r="J25" i="1" s="1"/>
  <c r="G24" i="1"/>
  <c r="J24" i="1" s="1"/>
  <c r="G23" i="1"/>
  <c r="J23" i="1" s="1"/>
  <c r="G22" i="1"/>
  <c r="G20" i="1"/>
  <c r="J20" i="1" s="1"/>
  <c r="G19" i="1"/>
  <c r="J19" i="1" s="1"/>
  <c r="G18" i="1"/>
  <c r="H7" i="1" s="1"/>
  <c r="G17" i="1"/>
  <c r="J17" i="1" s="1"/>
  <c r="G16" i="1"/>
  <c r="J16" i="1" s="1"/>
  <c r="G15" i="1"/>
  <c r="J15" i="1" s="1"/>
  <c r="G14" i="1"/>
  <c r="J14" i="1" s="1"/>
  <c r="G110" i="1"/>
  <c r="H13" i="1" s="1"/>
  <c r="G13" i="1"/>
  <c r="G12" i="1"/>
  <c r="J12" i="1" s="1"/>
  <c r="G11" i="1"/>
  <c r="J11" i="1" s="1"/>
  <c r="G10" i="1"/>
  <c r="J10" i="1" s="1"/>
  <c r="G9" i="1"/>
  <c r="J9" i="1" s="1"/>
  <c r="G8" i="1"/>
  <c r="J8" i="1" s="1"/>
  <c r="I114" i="1"/>
  <c r="G114" i="1"/>
  <c r="I116" i="1"/>
  <c r="G116" i="1"/>
  <c r="G7" i="1"/>
  <c r="J22" i="1"/>
  <c r="G156" i="1"/>
  <c r="J156" i="1" s="1"/>
  <c r="G141" i="1"/>
  <c r="H141" i="1" s="1"/>
  <c r="J141" i="1" s="1"/>
  <c r="G142" i="1"/>
  <c r="H142" i="1" s="1"/>
  <c r="J142" i="1" s="1"/>
  <c r="G154" i="1"/>
  <c r="H154" i="1" s="1"/>
  <c r="J154" i="1" s="1"/>
  <c r="G159" i="1"/>
  <c r="G140" i="1"/>
  <c r="H159" i="1" s="1"/>
  <c r="G160" i="1"/>
  <c r="J160" i="1" s="1"/>
  <c r="G144" i="1"/>
  <c r="J144" i="1" s="1"/>
  <c r="G145" i="1"/>
  <c r="J145" i="1" s="1"/>
  <c r="G147" i="1"/>
  <c r="J147" i="1" s="1"/>
  <c r="G149" i="1"/>
  <c r="J149" i="1" s="1"/>
  <c r="G151" i="1"/>
  <c r="J151" i="1" s="1"/>
  <c r="G79" i="1"/>
  <c r="G80" i="1"/>
  <c r="J80" i="1" s="1"/>
  <c r="G82" i="1"/>
  <c r="J82" i="1" s="1"/>
  <c r="G84" i="1"/>
  <c r="J84" i="1" s="1"/>
  <c r="G86" i="1"/>
  <c r="J86" i="1" s="1"/>
  <c r="G118" i="1"/>
  <c r="J118" i="1"/>
  <c r="G21" i="2" s="1"/>
  <c r="H113" i="1"/>
  <c r="G113" i="1"/>
  <c r="J113" i="1" s="1"/>
  <c r="G99" i="1"/>
  <c r="J99" i="1" s="1"/>
  <c r="G89" i="1"/>
  <c r="J89" i="1" s="1"/>
  <c r="G26" i="2" s="1"/>
  <c r="G87" i="1"/>
  <c r="J87" i="1" s="1"/>
  <c r="G90" i="1"/>
  <c r="J90" i="1" s="1"/>
  <c r="G92" i="1"/>
  <c r="J92" i="1" s="1"/>
  <c r="G93" i="1"/>
  <c r="J93" i="1" s="1"/>
  <c r="G95" i="1"/>
  <c r="J95" i="1" s="1"/>
  <c r="G96" i="1"/>
  <c r="J96" i="1" s="1"/>
  <c r="G98" i="1"/>
  <c r="J98" i="1" s="1"/>
  <c r="G112" i="1"/>
  <c r="J112" i="1" s="1"/>
  <c r="G123" i="1"/>
  <c r="J123" i="1" s="1"/>
  <c r="G124" i="1"/>
  <c r="J124" i="1" s="1"/>
  <c r="G125" i="1"/>
  <c r="J125" i="1" s="1"/>
  <c r="G129" i="1"/>
  <c r="J129" i="1" s="1"/>
  <c r="G128" i="1"/>
  <c r="J128" i="1" s="1"/>
  <c r="G132" i="1"/>
  <c r="J132" i="1" s="1"/>
  <c r="G119" i="1"/>
  <c r="J119" i="1"/>
  <c r="G12" i="2" s="1"/>
  <c r="G130" i="1"/>
  <c r="J130" i="1" s="1"/>
  <c r="G134" i="1"/>
  <c r="J134" i="1" s="1"/>
  <c r="G117" i="1"/>
  <c r="J117" i="1" s="1"/>
  <c r="G30" i="2" s="1"/>
  <c r="J36" i="1"/>
  <c r="J44" i="1"/>
  <c r="J52" i="1"/>
  <c r="C7" i="2"/>
  <c r="C8" i="2"/>
  <c r="C14" i="2"/>
  <c r="C15" i="2"/>
  <c r="J40" i="1"/>
  <c r="G158" i="1"/>
  <c r="H158" i="1" s="1"/>
  <c r="J158" i="1" s="1"/>
  <c r="G157" i="1"/>
  <c r="J157" i="1" s="1"/>
  <c r="G155" i="1"/>
  <c r="J155" i="1" s="1"/>
  <c r="G153" i="1"/>
  <c r="G143" i="1"/>
  <c r="I143" i="1" s="1"/>
  <c r="G152" i="1"/>
  <c r="J152" i="1" s="1"/>
  <c r="G150" i="1"/>
  <c r="J150" i="1" s="1"/>
  <c r="G148" i="1"/>
  <c r="J148" i="1" s="1"/>
  <c r="G146" i="1"/>
  <c r="J146" i="1" s="1"/>
  <c r="I140" i="1"/>
  <c r="J140" i="1" s="1"/>
  <c r="G85" i="1"/>
  <c r="J85" i="1" s="1"/>
  <c r="G88" i="1"/>
  <c r="J88" i="1" s="1"/>
  <c r="G91" i="1"/>
  <c r="J91" i="1" s="1"/>
  <c r="G94" i="1"/>
  <c r="J94" i="1" s="1"/>
  <c r="G97" i="1"/>
  <c r="J97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1" i="1"/>
  <c r="J111" i="1" s="1"/>
  <c r="H115" i="1"/>
  <c r="G122" i="1"/>
  <c r="J122" i="1" s="1"/>
  <c r="G126" i="1"/>
  <c r="J126" i="1" s="1"/>
  <c r="G127" i="1"/>
  <c r="J127" i="1"/>
  <c r="G133" i="1"/>
  <c r="J133" i="1" s="1"/>
  <c r="G135" i="1"/>
  <c r="J135" i="1" s="1"/>
  <c r="G136" i="1"/>
  <c r="J136" i="1" s="1"/>
  <c r="G137" i="1"/>
  <c r="J137" i="1" s="1"/>
  <c r="K8" i="1"/>
  <c r="K9" i="1"/>
  <c r="K10" i="1"/>
  <c r="K11" i="1"/>
  <c r="K13" i="1"/>
  <c r="K14" i="1"/>
  <c r="K15" i="1" s="1"/>
  <c r="K16" i="1" s="1"/>
  <c r="K17" i="1" s="1"/>
  <c r="K18" i="1" s="1"/>
  <c r="K19" i="1" s="1"/>
  <c r="K20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2" i="1" s="1"/>
  <c r="F166" i="1"/>
  <c r="C162" i="1"/>
  <c r="C76" i="1"/>
  <c r="C166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G11" i="2" l="1"/>
  <c r="I159" i="1"/>
  <c r="J159" i="1" s="1"/>
  <c r="G8" i="2" s="1"/>
  <c r="J46" i="1"/>
  <c r="H116" i="1"/>
  <c r="J116" i="1" s="1"/>
  <c r="H100" i="1"/>
  <c r="J100" i="1" s="1"/>
  <c r="J110" i="1"/>
  <c r="G24" i="2" s="1"/>
  <c r="J115" i="1"/>
  <c r="I18" i="1"/>
  <c r="J18" i="1" s="1"/>
  <c r="J64" i="1"/>
  <c r="J79" i="1"/>
  <c r="G162" i="1"/>
  <c r="C9" i="2"/>
  <c r="C12" i="2" s="1"/>
  <c r="C21" i="2"/>
  <c r="H114" i="1"/>
  <c r="J114" i="1" s="1"/>
  <c r="G76" i="1"/>
  <c r="J34" i="1"/>
  <c r="J13" i="1"/>
  <c r="G25" i="2"/>
  <c r="G6" i="2"/>
  <c r="J143" i="1"/>
  <c r="H153" i="1"/>
  <c r="J153" i="1" s="1"/>
  <c r="G13" i="2"/>
  <c r="J27" i="1"/>
  <c r="J28" i="1"/>
  <c r="C24" i="2"/>
  <c r="K53" i="1"/>
  <c r="K54" i="1"/>
  <c r="K55" i="1" s="1"/>
  <c r="K56" i="1" s="1"/>
  <c r="K57" i="1" s="1"/>
  <c r="K58" i="1" s="1"/>
  <c r="K59" i="1" s="1"/>
  <c r="K62" i="1" s="1"/>
  <c r="K63" i="1" s="1"/>
  <c r="K64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22" i="1" s="1"/>
  <c r="K123" i="1" s="1"/>
  <c r="K124" i="1" s="1"/>
  <c r="K125" i="1" s="1"/>
  <c r="K126" i="1" s="1"/>
  <c r="K127" i="1" s="1"/>
  <c r="K128" i="1" s="1"/>
  <c r="K129" i="1" s="1"/>
  <c r="K130" i="1" s="1"/>
  <c r="K132" i="1" s="1"/>
  <c r="K133" i="1" s="1"/>
  <c r="K134" i="1" s="1"/>
  <c r="K135" i="1" s="1"/>
  <c r="J74" i="1"/>
  <c r="C18" i="2" l="1"/>
  <c r="I7" i="1"/>
  <c r="I162" i="1" s="1"/>
  <c r="K137" i="1"/>
  <c r="J162" i="1"/>
  <c r="G166" i="1"/>
  <c r="H162" i="1"/>
  <c r="G9" i="2"/>
  <c r="J7" i="1" l="1"/>
  <c r="C20" i="2" s="1"/>
  <c r="C30" i="2" s="1"/>
  <c r="C36" i="2" s="1"/>
  <c r="C40" i="2" s="1"/>
  <c r="G40" i="2"/>
  <c r="I166" i="1"/>
  <c r="J76" i="1" l="1"/>
  <c r="J166" i="1" s="1"/>
</calcChain>
</file>

<file path=xl/sharedStrings.xml><?xml version="1.0" encoding="utf-8"?>
<sst xmlns="http://schemas.openxmlformats.org/spreadsheetml/2006/main" count="399" uniqueCount="345">
  <si>
    <t>STANDARD</t>
  </si>
  <si>
    <t>550</t>
  </si>
  <si>
    <t>551</t>
  </si>
  <si>
    <t>754</t>
  </si>
  <si>
    <t>755</t>
  </si>
  <si>
    <t>ADJUSTMENT</t>
  </si>
  <si>
    <t>ADJUSTED</t>
  </si>
  <si>
    <t>WATER</t>
  </si>
  <si>
    <t>ELECTRIC</t>
  </si>
  <si>
    <t>CASH</t>
  </si>
  <si>
    <t>HELP</t>
  </si>
  <si>
    <t>TOTAL</t>
  </si>
  <si>
    <t>DR</t>
  </si>
  <si>
    <t>CR</t>
  </si>
  <si>
    <t>BALANCE</t>
  </si>
  <si>
    <t>Assets:</t>
  </si>
  <si>
    <t xml:space="preserve"> </t>
  </si>
  <si>
    <t>101.01-00</t>
  </si>
  <si>
    <t>POOLED CASH</t>
  </si>
  <si>
    <t>101.01-90</t>
  </si>
  <si>
    <t>RESTRICTED ASSETS</t>
  </si>
  <si>
    <t>101.02-90</t>
  </si>
  <si>
    <t>101.03-90</t>
  </si>
  <si>
    <t>101.04-90</t>
  </si>
  <si>
    <t>101.06-90</t>
  </si>
  <si>
    <t>101.10-90</t>
  </si>
  <si>
    <t>SECURITY DEPOSITS/RESTRICTED</t>
  </si>
  <si>
    <t>102.01-00</t>
  </si>
  <si>
    <t>PETTY CASH</t>
  </si>
  <si>
    <t>103.01-00</t>
  </si>
  <si>
    <t>WD #2 CASH</t>
  </si>
  <si>
    <t>104.01-90</t>
  </si>
  <si>
    <t>104.02-90</t>
  </si>
  <si>
    <t>RESTRICTED</t>
  </si>
  <si>
    <t>105.01-00</t>
  </si>
  <si>
    <t>GASB 31/CASH ADJUSTMENT</t>
  </si>
  <si>
    <t>111.01-00</t>
  </si>
  <si>
    <t>RECEIVABLE</t>
  </si>
  <si>
    <t>111.01-01</t>
  </si>
  <si>
    <t>111.02-00</t>
  </si>
  <si>
    <t>TRAVEL RECEIVABLE</t>
  </si>
  <si>
    <t>111.04-00</t>
  </si>
  <si>
    <t>SAFETY SHOES RECEIVABLE</t>
  </si>
  <si>
    <t>111.05-00</t>
  </si>
  <si>
    <t>ACCOUNTS RECEIVABLE</t>
  </si>
  <si>
    <t>111.07-00</t>
  </si>
  <si>
    <t>111.50-01</t>
  </si>
  <si>
    <t>USER CHARGES</t>
  </si>
  <si>
    <t>111.50-02</t>
  </si>
  <si>
    <t>DEPOSITS</t>
  </si>
  <si>
    <t>111.50-03</t>
  </si>
  <si>
    <t>UA-CASH</t>
  </si>
  <si>
    <t>111.50-04</t>
  </si>
  <si>
    <t>UA-HELP</t>
  </si>
  <si>
    <t>111.50-05</t>
  </si>
  <si>
    <t>OLD BALANCES</t>
  </si>
  <si>
    <t>111-50-06</t>
  </si>
  <si>
    <t>UTILITY CHARGES/REVERSE PAY</t>
  </si>
  <si>
    <t>111.50-07</t>
  </si>
  <si>
    <t>UNBILLED REVENUE</t>
  </si>
  <si>
    <t>111.50-10</t>
  </si>
  <si>
    <t>111.90-99</t>
  </si>
  <si>
    <t>UNCOLLECTABLE</t>
  </si>
  <si>
    <t>115.01-00</t>
  </si>
  <si>
    <t>GRANTS RECEIVABLE</t>
  </si>
  <si>
    <t>115.10-90</t>
  </si>
  <si>
    <t>116.01-00</t>
  </si>
  <si>
    <t>LOANS</t>
  </si>
  <si>
    <t>121.01-50</t>
  </si>
  <si>
    <t>NON-CURRENT</t>
  </si>
  <si>
    <t>121-02-50</t>
  </si>
  <si>
    <t>121.99-50</t>
  </si>
  <si>
    <t>122.10-00</t>
  </si>
  <si>
    <t>POOLED INTEREST</t>
  </si>
  <si>
    <t>122.20-00</t>
  </si>
  <si>
    <t>ACCRUED INTEREST</t>
  </si>
  <si>
    <t>131.01-00</t>
  </si>
  <si>
    <t>DUE FROM OTHER FUNDS</t>
  </si>
  <si>
    <t>131.50-00</t>
  </si>
  <si>
    <t>WATER UTILITY</t>
  </si>
  <si>
    <t>131.51-00</t>
  </si>
  <si>
    <t>ELECTRIC UTILITY</t>
  </si>
  <si>
    <t>131.55-00</t>
  </si>
  <si>
    <t>SANITARY SEWER</t>
  </si>
  <si>
    <t>131.57-00</t>
  </si>
  <si>
    <t>REFUSE COLLECTION</t>
  </si>
  <si>
    <t>131.58-00</t>
  </si>
  <si>
    <t>STORM WATER UTILITY</t>
  </si>
  <si>
    <t>132.01-00</t>
  </si>
  <si>
    <t>ADVANCES TO OTHER FUNDS</t>
  </si>
  <si>
    <t>133.01-00</t>
  </si>
  <si>
    <t>LOANS TO OTHER FUNDS</t>
  </si>
  <si>
    <t>133.01-50</t>
  </si>
  <si>
    <t>LOANS TO OTHER FUNDS-NC</t>
  </si>
  <si>
    <t>151.01-00</t>
  </si>
  <si>
    <t>GENERAL</t>
  </si>
  <si>
    <t>151.02-00</t>
  </si>
  <si>
    <t>OIL</t>
  </si>
  <si>
    <t>151.03-00</t>
  </si>
  <si>
    <t>PLANT</t>
  </si>
  <si>
    <t>151.04-00</t>
  </si>
  <si>
    <t>STOREROOM</t>
  </si>
  <si>
    <t>151.05-00</t>
  </si>
  <si>
    <t>GASOLINE</t>
  </si>
  <si>
    <t>151.08-00</t>
  </si>
  <si>
    <t>COAL</t>
  </si>
  <si>
    <t>161.01-00</t>
  </si>
  <si>
    <t>PREPAID EXPENSES</t>
  </si>
  <si>
    <t>162.01-00</t>
  </si>
  <si>
    <t>UNAMORTIZED COSTS</t>
  </si>
  <si>
    <t>162.10-50</t>
  </si>
  <si>
    <t>169.01-00</t>
  </si>
  <si>
    <t>OTHER ASSETS</t>
  </si>
  <si>
    <t>171.00-00</t>
  </si>
  <si>
    <t>FIXED ASSETS</t>
  </si>
  <si>
    <t>171.01-00</t>
  </si>
  <si>
    <t>CONSTR NOT CLASSIFIED</t>
  </si>
  <si>
    <t>171.90-99</t>
  </si>
  <si>
    <t>ACCUMULATED DEPRECIATION</t>
  </si>
  <si>
    <t>175.00-00</t>
  </si>
  <si>
    <t>CONSTRUCTION WIP</t>
  </si>
  <si>
    <t>175.01-00</t>
  </si>
  <si>
    <t>199.01-00</t>
  </si>
  <si>
    <t>ESTIMATED REVENUES</t>
  </si>
  <si>
    <t>TOTAL ASSETS</t>
  </si>
  <si>
    <t>LIABILITIES</t>
  </si>
  <si>
    <t>201.01-00</t>
  </si>
  <si>
    <t>ACCOUNTS PAYABLE</t>
  </si>
  <si>
    <t>201.05-00</t>
  </si>
  <si>
    <t>RETAINAGE PAYABLE</t>
  </si>
  <si>
    <t>201.10-90</t>
  </si>
  <si>
    <t>PAYABLE FROM RESTRICTED</t>
  </si>
  <si>
    <t>202.01-00</t>
  </si>
  <si>
    <t>MANUAL ACCRUALS</t>
  </si>
  <si>
    <t>202.50-00</t>
  </si>
  <si>
    <t>CIS CHARGES</t>
  </si>
  <si>
    <t>202.90-00</t>
  </si>
  <si>
    <t>A/P-MSA CONVERSION</t>
  </si>
  <si>
    <t>209.01-00</t>
  </si>
  <si>
    <t>OTHER PAYABLES</t>
  </si>
  <si>
    <t>209-02-00</t>
  </si>
  <si>
    <t>221.01-00</t>
  </si>
  <si>
    <t>INTEREST</t>
  </si>
  <si>
    <t>221.10-90</t>
  </si>
  <si>
    <t>PAYABLES FROM RESTRICTED</t>
  </si>
  <si>
    <t>222.01-00</t>
  </si>
  <si>
    <t>WAGES</t>
  </si>
  <si>
    <t>222.01-90</t>
  </si>
  <si>
    <t>222-10-90</t>
  </si>
  <si>
    <t>223.01-00</t>
  </si>
  <si>
    <t>PAYROLL TAXES</t>
  </si>
  <si>
    <t>223.10-90</t>
  </si>
  <si>
    <t>224.01-00</t>
  </si>
  <si>
    <t>SALES TAXES</t>
  </si>
  <si>
    <t>225.01-00</t>
  </si>
  <si>
    <t>DUE TO GOVERNMENT</t>
  </si>
  <si>
    <t>229.01-00</t>
  </si>
  <si>
    <t>OTHER</t>
  </si>
  <si>
    <t>231.01-00</t>
  </si>
  <si>
    <t>DUE TO OTHER FUNDS</t>
  </si>
  <si>
    <t>231.10-00</t>
  </si>
  <si>
    <t>GENERAL FUND</t>
  </si>
  <si>
    <t>231.50-00</t>
  </si>
  <si>
    <t>231.51-00</t>
  </si>
  <si>
    <t>231.55-00</t>
  </si>
  <si>
    <t>231.57-00</t>
  </si>
  <si>
    <t>231.58-00</t>
  </si>
  <si>
    <t>232.10-90</t>
  </si>
  <si>
    <t>232.51-90</t>
  </si>
  <si>
    <t>232.68-90</t>
  </si>
  <si>
    <t>233.01-00</t>
  </si>
  <si>
    <t>LOANS FROM OTHER FUNDS</t>
  </si>
  <si>
    <t>233.10-50</t>
  </si>
  <si>
    <t>262.01-02</t>
  </si>
  <si>
    <t>WD #2 SECURITY DEPOSITS</t>
  </si>
  <si>
    <t>262.10-00</t>
  </si>
  <si>
    <t>262.20-04</t>
  </si>
  <si>
    <t>REFUNDABLE DEPOSITS</t>
  </si>
  <si>
    <t>262.50-01</t>
  </si>
  <si>
    <t>SECURITY DEPOSIT</t>
  </si>
  <si>
    <t>262.50-02</t>
  </si>
  <si>
    <t>CASH ASSISTANCE PROGRAM</t>
  </si>
  <si>
    <t>262.50-10</t>
  </si>
  <si>
    <t>BILLED DEPOSITS</t>
  </si>
  <si>
    <t>262.50-22</t>
  </si>
  <si>
    <t>HELP ASSISTANCE PROGRAM</t>
  </si>
  <si>
    <t>263.01-00</t>
  </si>
  <si>
    <t>UNEARNED REVENUE</t>
  </si>
  <si>
    <t>269.01-00</t>
  </si>
  <si>
    <t>OTHER LIABILITIES</t>
  </si>
  <si>
    <t>269.02-00</t>
  </si>
  <si>
    <t>A/R SUSPENSE</t>
  </si>
  <si>
    <t>269.23-00</t>
  </si>
  <si>
    <t>SUSPENSE</t>
  </si>
  <si>
    <t>269.25-00</t>
  </si>
  <si>
    <t>UNCLAIMED PROPERTY</t>
  </si>
  <si>
    <t>269.41-00</t>
  </si>
  <si>
    <t>269.50-00</t>
  </si>
  <si>
    <t>DNR FEES</t>
  </si>
  <si>
    <t>282.10-50</t>
  </si>
  <si>
    <t>282.10-90</t>
  </si>
  <si>
    <t>282.99-50</t>
  </si>
  <si>
    <t>289.10-50</t>
  </si>
  <si>
    <t>289.10-90</t>
  </si>
  <si>
    <t>289.99-50</t>
  </si>
  <si>
    <t>FUND EQUITY</t>
  </si>
  <si>
    <t>301.01-00</t>
  </si>
  <si>
    <t>EXPENDITURE SUMMARY</t>
  </si>
  <si>
    <t>301.50-99</t>
  </si>
  <si>
    <t>CWIP CONTRA ACCOUNT</t>
  </si>
  <si>
    <t>301.90-99</t>
  </si>
  <si>
    <t>CONTRA ACCOUNT</t>
  </si>
  <si>
    <t>302.01-00</t>
  </si>
  <si>
    <t>ENCUMBRANCE SUMMARY</t>
  </si>
  <si>
    <t>311.01-00</t>
  </si>
  <si>
    <t>MUNICIPAL CONTRIBUTIONS</t>
  </si>
  <si>
    <t>312.01-00</t>
  </si>
  <si>
    <t>COUNTY CONTRIBUTIONS</t>
  </si>
  <si>
    <t>312.90-99</t>
  </si>
  <si>
    <t>COUNTY CONTRA</t>
  </si>
  <si>
    <t>313.01-00</t>
  </si>
  <si>
    <t>STATE CONTRIBUTIONS</t>
  </si>
  <si>
    <t>313.90-99</t>
  </si>
  <si>
    <t>STATE CONTRA</t>
  </si>
  <si>
    <t>314.01-00</t>
  </si>
  <si>
    <t>FEDERAL CONTRIBUTIONS</t>
  </si>
  <si>
    <t>314.90-99</t>
  </si>
  <si>
    <t>FEDERAL CONTRA</t>
  </si>
  <si>
    <t>315.01-00</t>
  </si>
  <si>
    <t>PRIVATE CONTRIBUTIONS</t>
  </si>
  <si>
    <t>315.90-99</t>
  </si>
  <si>
    <t>PRIVATE CONTRA</t>
  </si>
  <si>
    <t>321.01-00</t>
  </si>
  <si>
    <t>RESERVE FOR ENCUMBRANCE</t>
  </si>
  <si>
    <t>321.10-00</t>
  </si>
  <si>
    <t>PRIOR YEAR</t>
  </si>
  <si>
    <t>321.90-00</t>
  </si>
  <si>
    <t>ENCUMBRANCE (MSA)</t>
  </si>
  <si>
    <t>329.90-00</t>
  </si>
  <si>
    <t>CONVERSION BALANING ACCT</t>
  </si>
  <si>
    <t>331.01-00</t>
  </si>
  <si>
    <t>DESIGNATED-FUTURE APPRO</t>
  </si>
  <si>
    <t>341.01-00</t>
  </si>
  <si>
    <t>FUND BALANCE</t>
  </si>
  <si>
    <t>351.01-00</t>
  </si>
  <si>
    <t>RETAINED EARNINGS</t>
  </si>
  <si>
    <t>TOTAL LIABILITIES AND FUND EQUITY</t>
  </si>
  <si>
    <t>Line</t>
  </si>
  <si>
    <t>Assets and Other Debits</t>
  </si>
  <si>
    <t>Amount</t>
  </si>
  <si>
    <t>Round</t>
  </si>
  <si>
    <t>Liabilities and Other Credits</t>
  </si>
  <si>
    <t>No.</t>
  </si>
  <si>
    <t>(a)</t>
  </si>
  <si>
    <t>(b)</t>
  </si>
  <si>
    <t>Electric Utility Plant</t>
  </si>
  <si>
    <t>Proprietary Capital</t>
  </si>
  <si>
    <t>Elec. Util Plant &amp; Adjust.</t>
  </si>
  <si>
    <t>Investment of Municipality</t>
  </si>
  <si>
    <t>CWIP</t>
  </si>
  <si>
    <t>Misc. Capital</t>
  </si>
  <si>
    <t>Accum Depr.</t>
  </si>
  <si>
    <t>Retained Earnings</t>
  </si>
  <si>
    <t>Net Electric Plant</t>
  </si>
  <si>
    <t>Total Proprietary Capital</t>
  </si>
  <si>
    <t>N/A</t>
  </si>
  <si>
    <t>Long Term Debt</t>
  </si>
  <si>
    <t>Bonds</t>
  </si>
  <si>
    <t>Adv from Muncip &amp; other</t>
  </si>
  <si>
    <t>Other Property &amp; Invest.</t>
  </si>
  <si>
    <t>Unamort Prem</t>
  </si>
  <si>
    <t>NonUtility Property</t>
  </si>
  <si>
    <t>Total Long Term Debt</t>
  </si>
  <si>
    <t>Other Noncurrent Liabilities</t>
  </si>
  <si>
    <t>Invest. in Assoc Enterprises</t>
  </si>
  <si>
    <t>Invest. &amp; Special Funds</t>
  </si>
  <si>
    <t>Total other property</t>
  </si>
  <si>
    <t>Current &amp; Accrued Assets</t>
  </si>
  <si>
    <t>Total Other Noncurrent</t>
  </si>
  <si>
    <t>Cash &amp; Investments</t>
  </si>
  <si>
    <t>Current and Accrued Liab.</t>
  </si>
  <si>
    <t>Notes &amp; Other Receivables</t>
  </si>
  <si>
    <t>Notes payable</t>
  </si>
  <si>
    <t>Cust. Accts. Receivables</t>
  </si>
  <si>
    <t>Accounts Payable</t>
  </si>
  <si>
    <t>Prov For Uncoll Acct</t>
  </si>
  <si>
    <t>Payable to Assoc Enterpr.</t>
  </si>
  <si>
    <t>Fuel Stock &amp; Exp Undist</t>
  </si>
  <si>
    <t>Customer Deposits</t>
  </si>
  <si>
    <t>Materials &amp; Supplies</t>
  </si>
  <si>
    <t>Taxes Accrued</t>
  </si>
  <si>
    <t>Other Supplies &amp; Misc</t>
  </si>
  <si>
    <t>Interest Accrued</t>
  </si>
  <si>
    <t>Prepayments</t>
  </si>
  <si>
    <t>Misc Curr &amp; Acccr Liabilities</t>
  </si>
  <si>
    <t>Accrued Utility Revenues</t>
  </si>
  <si>
    <t>Total Curr &amp; Accr Liab.</t>
  </si>
  <si>
    <t>Misc Curr &amp; Accr Assets</t>
  </si>
  <si>
    <t>Deferred Credits</t>
  </si>
  <si>
    <t>Total Current &amp; Accr Assets</t>
  </si>
  <si>
    <t>Deferred Debits</t>
  </si>
  <si>
    <t>Uamortized Debt Expense</t>
  </si>
  <si>
    <t>Extraord. Losses</t>
  </si>
  <si>
    <t>Total Deferred Credits</t>
  </si>
  <si>
    <t>Total Deferred Debits</t>
  </si>
  <si>
    <t>Total Assets &amp; Other Debits</t>
  </si>
  <si>
    <t>Total Liab. &amp; Other Credits</t>
  </si>
  <si>
    <t>FERC</t>
  </si>
  <si>
    <t>380.02-00</t>
  </si>
  <si>
    <t>EQUITY TRANSFER</t>
  </si>
  <si>
    <t>264.01-00</t>
  </si>
  <si>
    <t>264.10-50</t>
  </si>
  <si>
    <t>LOAN PAYABLE-CURRENT</t>
  </si>
  <si>
    <t>LOAN PAYABLE-LONG TERM</t>
  </si>
  <si>
    <t>284.10-50</t>
  </si>
  <si>
    <t>284.10-90</t>
  </si>
  <si>
    <t>284.99-50</t>
  </si>
  <si>
    <t>Unearned Revenue</t>
  </si>
  <si>
    <t>Total Split Bal Sht</t>
  </si>
  <si>
    <t>151.11-00</t>
  </si>
  <si>
    <t>Schedule 2: Electric Utility Balance Sheet</t>
  </si>
  <si>
    <t>111.01-02</t>
  </si>
  <si>
    <t>132.03-00</t>
  </si>
  <si>
    <t>RAILROAD</t>
  </si>
  <si>
    <t>BIOMASS</t>
  </si>
  <si>
    <t>151.16-90</t>
  </si>
  <si>
    <t>JUST IN TIME PARTS</t>
  </si>
  <si>
    <t>111.50-08</t>
  </si>
  <si>
    <t>HOME ENERGY LOAN-UT</t>
  </si>
  <si>
    <t>163.10-60</t>
  </si>
  <si>
    <t>DEFERRED OUTFLOWS LOSSES- REV</t>
  </si>
  <si>
    <t>164.10-60</t>
  </si>
  <si>
    <t>DEFERRED OUTFLOWS LOSSES- SO</t>
  </si>
  <si>
    <t>202.10-90</t>
  </si>
  <si>
    <t>FY15</t>
  </si>
  <si>
    <t>165.10-00</t>
  </si>
  <si>
    <t>DEFERRED OUTFLOWS-PENSION</t>
  </si>
  <si>
    <t>265.10-01</t>
  </si>
  <si>
    <t>OTHER LIABILITIES-DEFERRED INFLOWS</t>
  </si>
  <si>
    <t>267.01-00</t>
  </si>
  <si>
    <t>LIABILITIES- PENSION LIABLITIES</t>
  </si>
  <si>
    <t>282.99-60</t>
  </si>
  <si>
    <t>DEFERRED INFLOWS GAIN</t>
  </si>
  <si>
    <t>Deferred Inflows</t>
  </si>
  <si>
    <t>Deferred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</si>
</sst>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>
      <alignment vertical="top"/>
    </xf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6" fillId="0" borderId="1" applyNumberFormat="0" applyFont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top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2" applyNumberFormat="0" applyAlignment="0" applyProtection="0"/>
    <xf numFmtId="0" fontId="15" fillId="18" borderId="3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" applyNumberFormat="0" applyAlignment="0" applyProtection="0"/>
    <xf numFmtId="0" fontId="20" fillId="0" borderId="5" applyNumberFormat="0" applyFill="0" applyAlignment="0" applyProtection="0"/>
    <xf numFmtId="0" fontId="21" fillId="8" borderId="0" applyNumberFormat="0" applyBorder="0" applyAlignment="0" applyProtection="0"/>
    <xf numFmtId="0" fontId="6" fillId="5" borderId="6" applyNumberFormat="0" applyFont="0" applyAlignment="0" applyProtection="0"/>
    <xf numFmtId="0" fontId="22" fillId="17" borderId="7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1" applyNumberFormat="0" applyFont="0" applyBorder="0" applyAlignment="0" applyProtection="0"/>
    <xf numFmtId="0" fontId="6" fillId="0" borderId="0">
      <alignment vertical="top"/>
    </xf>
    <xf numFmtId="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top"/>
    </xf>
    <xf numFmtId="10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/>
    <xf numFmtId="4" fontId="0" fillId="0" borderId="0" xfId="1" applyFont="1"/>
    <xf numFmtId="3" fontId="0" fillId="0" borderId="0" xfId="2" applyFont="1"/>
    <xf numFmtId="0" fontId="4" fillId="0" borderId="0" xfId="0" applyFont="1" applyBorder="1" applyAlignment="1"/>
    <xf numFmtId="3" fontId="0" fillId="0" borderId="0" xfId="0" applyNumberFormat="1" applyAlignment="1"/>
    <xf numFmtId="164" fontId="0" fillId="0" borderId="0" xfId="0" applyNumberFormat="1" applyAlignment="1">
      <alignment horizontal="left"/>
    </xf>
    <xf numFmtId="43" fontId="0" fillId="0" borderId="0" xfId="1" applyNumberFormat="1" applyFont="1" applyFill="1"/>
    <xf numFmtId="0" fontId="7" fillId="0" borderId="0" xfId="0" applyFont="1" applyBorder="1" applyAlignment="1"/>
    <xf numFmtId="0" fontId="0" fillId="0" borderId="0" xfId="0" applyFill="1" applyAlignment="1"/>
    <xf numFmtId="0" fontId="0" fillId="0" borderId="0" xfId="0" applyAlignment="1"/>
    <xf numFmtId="0" fontId="0" fillId="0" borderId="0" xfId="0" applyAlignment="1"/>
    <xf numFmtId="4" fontId="0" fillId="0" borderId="0" xfId="1" applyFont="1"/>
    <xf numFmtId="43" fontId="0" fillId="2" borderId="0" xfId="1" applyNumberFormat="1" applyFont="1" applyFill="1"/>
    <xf numFmtId="4" fontId="0" fillId="0" borderId="0" xfId="1" applyFont="1"/>
    <xf numFmtId="4" fontId="0" fillId="0" borderId="0" xfId="1" applyFont="1" applyFill="1"/>
    <xf numFmtId="43" fontId="0" fillId="2" borderId="0" xfId="1" applyNumberFormat="1" applyFont="1" applyFill="1"/>
    <xf numFmtId="4" fontId="0" fillId="0" borderId="0" xfId="1" applyFont="1"/>
    <xf numFmtId="4" fontId="0" fillId="0" borderId="0" xfId="1" applyFont="1" applyFill="1"/>
    <xf numFmtId="3" fontId="0" fillId="0" borderId="0" xfId="2" applyFont="1" applyFill="1"/>
    <xf numFmtId="43" fontId="0" fillId="2" borderId="0" xfId="1" applyNumberFormat="1" applyFont="1" applyFill="1"/>
    <xf numFmtId="43" fontId="0" fillId="0" borderId="0" xfId="1" applyNumberFormat="1" applyFont="1" applyFill="1"/>
    <xf numFmtId="0" fontId="0" fillId="0" borderId="0" xfId="0" applyFill="1" applyAlignment="1"/>
    <xf numFmtId="3" fontId="0" fillId="0" borderId="0" xfId="0" applyNumberFormat="1" applyFill="1" applyAlignment="1"/>
    <xf numFmtId="3" fontId="0" fillId="0" borderId="0" xfId="1" applyNumberFormat="1" applyFont="1" applyFill="1"/>
    <xf numFmtId="3" fontId="0" fillId="0" borderId="0" xfId="1" applyNumberFormat="1" applyFont="1" applyAlignment="1"/>
    <xf numFmtId="4" fontId="10" fillId="0" borderId="0" xfId="1" applyFont="1" applyFill="1"/>
    <xf numFmtId="3" fontId="0" fillId="19" borderId="0" xfId="2" applyFont="1" applyFill="1"/>
    <xf numFmtId="3" fontId="0" fillId="20" borderId="0" xfId="2" applyFont="1" applyFill="1"/>
  </cellXfs>
  <cellStyles count="70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1" builtinId="3"/>
    <cellStyle name="Comma 2" xfId="51"/>
    <cellStyle name="Comma 2 2" xfId="63"/>
    <cellStyle name="Comma 3" xfId="59"/>
    <cellStyle name="Comma 4" xfId="67"/>
    <cellStyle name="Comma0" xfId="2"/>
    <cellStyle name="Comma0 2" xfId="52"/>
    <cellStyle name="Currency 2" xfId="68"/>
    <cellStyle name="Currency0" xfId="3"/>
    <cellStyle name="Currency0 2" xfId="53"/>
    <cellStyle name="Date" xfId="4"/>
    <cellStyle name="Date 2" xfId="54"/>
    <cellStyle name="Explanatory Text 2" xfId="40"/>
    <cellStyle name="Fixed" xfId="5"/>
    <cellStyle name="Fixed 2" xfId="55"/>
    <cellStyle name="Good 2" xfId="41"/>
    <cellStyle name="Heading 1" xfId="6" builtinId="16" customBuiltin="1"/>
    <cellStyle name="Heading 1 2" xfId="7"/>
    <cellStyle name="Heading 2" xfId="8" builtinId="17" customBuiltin="1"/>
    <cellStyle name="Heading 2 2" xfId="9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10" xfId="65"/>
    <cellStyle name="Normal 2" xfId="12"/>
    <cellStyle name="Normal 2 2" xfId="61"/>
    <cellStyle name="Normal 3" xfId="58"/>
    <cellStyle name="Normal 4" xfId="64"/>
    <cellStyle name="Normal 5" xfId="66"/>
    <cellStyle name="Note 2" xfId="47"/>
    <cellStyle name="Output 2" xfId="48"/>
    <cellStyle name="Percent 2" xfId="56"/>
    <cellStyle name="Percent 2 2" xfId="62"/>
    <cellStyle name="Percent 3" xfId="60"/>
    <cellStyle name="Percent 4" xfId="11"/>
    <cellStyle name="Percent 5" xfId="69"/>
    <cellStyle name="Title 2" xfId="49"/>
    <cellStyle name="Total" xfId="10" builtinId="25" customBuiltin="1"/>
    <cellStyle name="Total 2" xfId="57"/>
    <cellStyle name="Warning Text 2" xfId="5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7"/>
  <sheetViews>
    <sheetView topLeftCell="A130" workbookViewId="0">
      <selection activeCell="N87" sqref="N87"/>
    </sheetView>
  </sheetViews>
  <sheetFormatPr defaultRowHeight="12.75" x14ac:dyDescent="0.2"/>
  <cols>
    <col min="1" max="1" width="11.140625" customWidth="1"/>
    <col min="2" max="2" width="38.42578125" bestFit="1" customWidth="1"/>
    <col min="3" max="3" width="15" bestFit="1" customWidth="1"/>
    <col min="4" max="4" width="15.5703125" bestFit="1" customWidth="1"/>
    <col min="5" max="5" width="11.28515625" bestFit="1" customWidth="1"/>
    <col min="6" max="6" width="10.85546875" bestFit="1" customWidth="1"/>
    <col min="7" max="9" width="14.85546875" customWidth="1"/>
    <col min="10" max="10" width="15.28515625" style="21" customWidth="1"/>
    <col min="11" max="12" width="13.85546875" style="21" bestFit="1" customWidth="1"/>
    <col min="13" max="13" width="9.140625" style="21"/>
  </cols>
  <sheetData>
    <row r="2" spans="1:11" x14ac:dyDescent="0.2">
      <c r="B2" t="s">
        <v>307</v>
      </c>
    </row>
    <row r="3" spans="1:11" x14ac:dyDescent="0.2">
      <c r="B3" s="5">
        <v>42277</v>
      </c>
      <c r="H3" t="s">
        <v>0</v>
      </c>
      <c r="I3" t="s">
        <v>0</v>
      </c>
    </row>
    <row r="4" spans="1:11" x14ac:dyDescent="0.2">
      <c r="C4" t="s">
        <v>1</v>
      </c>
      <c r="D4" t="s">
        <v>2</v>
      </c>
      <c r="E4" t="s">
        <v>3</v>
      </c>
      <c r="F4" t="s">
        <v>4</v>
      </c>
      <c r="H4" t="s">
        <v>5</v>
      </c>
      <c r="I4" t="s">
        <v>5</v>
      </c>
      <c r="J4" s="21" t="s">
        <v>6</v>
      </c>
    </row>
    <row r="5" spans="1:11" x14ac:dyDescent="0.2"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s="21" t="s">
        <v>14</v>
      </c>
    </row>
    <row r="6" spans="1:11" x14ac:dyDescent="0.2">
      <c r="A6" t="s">
        <v>15</v>
      </c>
      <c r="F6" t="s">
        <v>16</v>
      </c>
    </row>
    <row r="7" spans="1:11" x14ac:dyDescent="0.2">
      <c r="A7" t="s">
        <v>17</v>
      </c>
      <c r="B7" t="s">
        <v>18</v>
      </c>
      <c r="C7" s="6"/>
      <c r="D7" s="12">
        <v>23101016.57</v>
      </c>
      <c r="E7" s="12">
        <v>2612.5300000000002</v>
      </c>
      <c r="F7" s="12">
        <v>2494.35</v>
      </c>
      <c r="G7" s="1">
        <f t="shared" ref="G7:G74" si="0">SUM(C7:F7)</f>
        <v>23106123.450000003</v>
      </c>
      <c r="H7" s="17">
        <f>G18</f>
        <v>990487.61</v>
      </c>
      <c r="I7" s="1">
        <f>G110+J114+J116</f>
        <v>5115.9400000000005</v>
      </c>
      <c r="J7" s="17">
        <f t="shared" ref="J7:J74" si="1">G7+H7-I7</f>
        <v>24091495.120000001</v>
      </c>
      <c r="K7" s="21">
        <v>7</v>
      </c>
    </row>
    <row r="8" spans="1:11" x14ac:dyDescent="0.2">
      <c r="A8" t="s">
        <v>19</v>
      </c>
      <c r="B8" t="s">
        <v>20</v>
      </c>
      <c r="C8" s="6"/>
      <c r="D8" s="12">
        <v>134569.03</v>
      </c>
      <c r="E8" s="11"/>
      <c r="F8" s="11"/>
      <c r="G8" s="1">
        <f t="shared" si="0"/>
        <v>134569.03</v>
      </c>
      <c r="H8" s="1"/>
      <c r="I8" s="1"/>
      <c r="J8" s="17">
        <f t="shared" si="1"/>
        <v>134569.03</v>
      </c>
      <c r="K8" s="21">
        <f>K7+1</f>
        <v>8</v>
      </c>
    </row>
    <row r="9" spans="1:11" x14ac:dyDescent="0.2">
      <c r="A9" t="s">
        <v>21</v>
      </c>
      <c r="B9" t="s">
        <v>20</v>
      </c>
      <c r="C9" s="6"/>
      <c r="D9" s="12">
        <v>26322062.260000002</v>
      </c>
      <c r="E9" s="11"/>
      <c r="F9" s="11"/>
      <c r="G9" s="1">
        <f t="shared" si="0"/>
        <v>26322062.260000002</v>
      </c>
      <c r="H9" s="1"/>
      <c r="I9" s="1"/>
      <c r="J9" s="17">
        <f t="shared" si="1"/>
        <v>26322062.260000002</v>
      </c>
      <c r="K9" s="21">
        <f>K8+1</f>
        <v>9</v>
      </c>
    </row>
    <row r="10" spans="1:11" x14ac:dyDescent="0.2">
      <c r="A10" t="s">
        <v>22</v>
      </c>
      <c r="B10" t="s">
        <v>20</v>
      </c>
      <c r="C10" s="6"/>
      <c r="D10" s="12">
        <v>11095297.76</v>
      </c>
      <c r="E10" s="11"/>
      <c r="F10" s="11"/>
      <c r="G10" s="1">
        <f t="shared" si="0"/>
        <v>11095297.76</v>
      </c>
      <c r="H10" s="1"/>
      <c r="I10" s="1"/>
      <c r="J10" s="17">
        <f t="shared" si="1"/>
        <v>11095297.76</v>
      </c>
      <c r="K10" s="21">
        <f>K9+1</f>
        <v>10</v>
      </c>
    </row>
    <row r="11" spans="1:11" x14ac:dyDescent="0.2">
      <c r="A11" t="s">
        <v>23</v>
      </c>
      <c r="B11" t="s">
        <v>20</v>
      </c>
      <c r="C11" s="6"/>
      <c r="D11" s="12">
        <v>1050000</v>
      </c>
      <c r="E11" s="11"/>
      <c r="F11" s="11"/>
      <c r="G11" s="1">
        <f t="shared" si="0"/>
        <v>1050000</v>
      </c>
      <c r="H11" s="1"/>
      <c r="I11" s="1"/>
      <c r="J11" s="17">
        <f t="shared" si="1"/>
        <v>1050000</v>
      </c>
      <c r="K11" s="21">
        <f>K10+1</f>
        <v>11</v>
      </c>
    </row>
    <row r="12" spans="1:11" x14ac:dyDescent="0.2">
      <c r="A12" t="s">
        <v>24</v>
      </c>
      <c r="B12" t="s">
        <v>20</v>
      </c>
      <c r="C12" s="6"/>
      <c r="D12" s="12">
        <v>8569581.6999999993</v>
      </c>
      <c r="E12" s="11"/>
      <c r="F12" s="11"/>
      <c r="G12" s="1">
        <f t="shared" si="0"/>
        <v>8569581.6999999993</v>
      </c>
      <c r="H12" s="1"/>
      <c r="I12" s="1"/>
      <c r="J12" s="17">
        <f t="shared" si="1"/>
        <v>8569581.6999999993</v>
      </c>
    </row>
    <row r="13" spans="1:11" x14ac:dyDescent="0.2">
      <c r="A13" t="s">
        <v>25</v>
      </c>
      <c r="B13" t="s">
        <v>26</v>
      </c>
      <c r="C13" s="6"/>
      <c r="D13" s="12">
        <v>3052810.85</v>
      </c>
      <c r="E13" s="11"/>
      <c r="F13" s="11"/>
      <c r="G13" s="1">
        <f t="shared" si="0"/>
        <v>3052810.85</v>
      </c>
      <c r="H13" s="1">
        <f>G110</f>
        <v>0</v>
      </c>
      <c r="I13" s="1"/>
      <c r="J13" s="17">
        <f t="shared" si="1"/>
        <v>3052810.85</v>
      </c>
      <c r="K13" s="21">
        <f>K11+1</f>
        <v>12</v>
      </c>
    </row>
    <row r="14" spans="1:11" x14ac:dyDescent="0.2">
      <c r="A14" t="s">
        <v>27</v>
      </c>
      <c r="B14" t="s">
        <v>28</v>
      </c>
      <c r="C14" s="6"/>
      <c r="D14" s="12">
        <v>500</v>
      </c>
      <c r="E14" s="11"/>
      <c r="F14" s="11"/>
      <c r="G14" s="1">
        <f t="shared" si="0"/>
        <v>500</v>
      </c>
      <c r="H14" s="1"/>
      <c r="I14" s="1"/>
      <c r="J14" s="17">
        <f t="shared" si="1"/>
        <v>500</v>
      </c>
      <c r="K14" s="21">
        <f t="shared" ref="K14:K53" si="2">K13+1</f>
        <v>13</v>
      </c>
    </row>
    <row r="15" spans="1:11" x14ac:dyDescent="0.2">
      <c r="A15" t="s">
        <v>29</v>
      </c>
      <c r="B15" t="s">
        <v>30</v>
      </c>
      <c r="C15" s="6"/>
      <c r="D15" s="12">
        <v>0</v>
      </c>
      <c r="E15" s="11"/>
      <c r="F15" s="11"/>
      <c r="G15" s="1">
        <f t="shared" si="0"/>
        <v>0</v>
      </c>
      <c r="H15" s="1"/>
      <c r="I15" s="1"/>
      <c r="J15" s="17">
        <f t="shared" si="1"/>
        <v>0</v>
      </c>
      <c r="K15" s="21">
        <f t="shared" si="2"/>
        <v>14</v>
      </c>
    </row>
    <row r="16" spans="1:11" x14ac:dyDescent="0.2">
      <c r="A16" t="s">
        <v>31</v>
      </c>
      <c r="B16" t="s">
        <v>20</v>
      </c>
      <c r="C16" s="6"/>
      <c r="D16" s="12">
        <v>0</v>
      </c>
      <c r="E16" s="11"/>
      <c r="F16" s="11"/>
      <c r="G16" s="1">
        <f t="shared" si="0"/>
        <v>0</v>
      </c>
      <c r="H16" s="1"/>
      <c r="I16" s="1"/>
      <c r="J16" s="17">
        <f t="shared" si="1"/>
        <v>0</v>
      </c>
      <c r="K16" s="21">
        <f t="shared" si="2"/>
        <v>15</v>
      </c>
    </row>
    <row r="17" spans="1:11" x14ac:dyDescent="0.2">
      <c r="A17" t="s">
        <v>32</v>
      </c>
      <c r="B17" t="s">
        <v>33</v>
      </c>
      <c r="C17" s="6"/>
      <c r="D17" s="12">
        <v>6084012.9299999997</v>
      </c>
      <c r="E17" s="11"/>
      <c r="F17" s="11"/>
      <c r="G17" s="1">
        <f t="shared" si="0"/>
        <v>6084012.9299999997</v>
      </c>
      <c r="H17" s="1"/>
      <c r="I17" s="1"/>
      <c r="J17" s="17">
        <f t="shared" si="1"/>
        <v>6084012.9299999997</v>
      </c>
      <c r="K17" s="21">
        <f t="shared" si="2"/>
        <v>16</v>
      </c>
    </row>
    <row r="18" spans="1:11" x14ac:dyDescent="0.2">
      <c r="A18" t="s">
        <v>34</v>
      </c>
      <c r="B18" t="s">
        <v>35</v>
      </c>
      <c r="C18" s="6"/>
      <c r="D18" s="12">
        <v>990487.61</v>
      </c>
      <c r="E18" s="11"/>
      <c r="F18" s="11"/>
      <c r="G18" s="1">
        <f t="shared" si="0"/>
        <v>990487.61</v>
      </c>
      <c r="H18" s="1"/>
      <c r="I18" s="17">
        <f>G18</f>
        <v>990487.61</v>
      </c>
      <c r="J18" s="17">
        <f t="shared" si="1"/>
        <v>0</v>
      </c>
      <c r="K18" s="21">
        <f t="shared" si="2"/>
        <v>17</v>
      </c>
    </row>
    <row r="19" spans="1:11" x14ac:dyDescent="0.2">
      <c r="A19" t="s">
        <v>36</v>
      </c>
      <c r="B19" t="s">
        <v>37</v>
      </c>
      <c r="C19" s="6"/>
      <c r="D19" s="12">
        <v>5382944.1699999999</v>
      </c>
      <c r="E19" s="11"/>
      <c r="F19" s="11"/>
      <c r="G19" s="1">
        <f t="shared" si="0"/>
        <v>5382944.1699999999</v>
      </c>
      <c r="H19" s="1">
        <v>1</v>
      </c>
      <c r="I19" s="1"/>
      <c r="J19" s="17">
        <f t="shared" si="1"/>
        <v>5382945.1699999999</v>
      </c>
      <c r="K19" s="21">
        <f t="shared" si="2"/>
        <v>18</v>
      </c>
    </row>
    <row r="20" spans="1:11" x14ac:dyDescent="0.2">
      <c r="A20" t="s">
        <v>38</v>
      </c>
      <c r="B20" t="s">
        <v>37</v>
      </c>
      <c r="C20" s="6"/>
      <c r="D20" s="12">
        <v>60126.37</v>
      </c>
      <c r="E20" s="11"/>
      <c r="F20" s="11"/>
      <c r="G20" s="1">
        <f t="shared" si="0"/>
        <v>60126.37</v>
      </c>
      <c r="H20" s="1"/>
      <c r="I20" s="1"/>
      <c r="J20" s="17">
        <f t="shared" si="1"/>
        <v>60126.37</v>
      </c>
      <c r="K20" s="21">
        <f t="shared" si="2"/>
        <v>19</v>
      </c>
    </row>
    <row r="21" spans="1:11" x14ac:dyDescent="0.2">
      <c r="A21" t="s">
        <v>321</v>
      </c>
      <c r="B21" s="10" t="s">
        <v>328</v>
      </c>
      <c r="C21" s="6"/>
      <c r="D21" s="12">
        <v>-2045.35</v>
      </c>
      <c r="E21" s="11"/>
      <c r="F21" s="11"/>
      <c r="G21" s="16">
        <f t="shared" si="0"/>
        <v>-2045.35</v>
      </c>
      <c r="H21" s="1"/>
      <c r="I21" s="1"/>
      <c r="J21" s="17">
        <f t="shared" si="1"/>
        <v>-2045.35</v>
      </c>
    </row>
    <row r="22" spans="1:11" x14ac:dyDescent="0.2">
      <c r="A22" t="s">
        <v>39</v>
      </c>
      <c r="B22" t="s">
        <v>40</v>
      </c>
      <c r="C22" s="6">
        <v>0</v>
      </c>
      <c r="D22" s="12">
        <v>0</v>
      </c>
      <c r="E22" s="11"/>
      <c r="F22" s="11"/>
      <c r="G22" s="1">
        <f t="shared" si="0"/>
        <v>0</v>
      </c>
      <c r="H22" s="1"/>
      <c r="I22" s="1"/>
      <c r="J22" s="17">
        <f t="shared" si="1"/>
        <v>0</v>
      </c>
      <c r="K22" s="21">
        <f>K20+1</f>
        <v>20</v>
      </c>
    </row>
    <row r="23" spans="1:11" x14ac:dyDescent="0.2">
      <c r="A23" t="s">
        <v>41</v>
      </c>
      <c r="B23" t="s">
        <v>42</v>
      </c>
      <c r="C23" s="6">
        <v>0</v>
      </c>
      <c r="D23" s="12">
        <v>0</v>
      </c>
      <c r="E23" s="11"/>
      <c r="F23" s="11"/>
      <c r="G23" s="1">
        <f t="shared" si="0"/>
        <v>0</v>
      </c>
      <c r="H23" s="1"/>
      <c r="I23" s="1"/>
      <c r="J23" s="17">
        <f t="shared" si="1"/>
        <v>0</v>
      </c>
      <c r="K23" s="21">
        <f t="shared" si="2"/>
        <v>21</v>
      </c>
    </row>
    <row r="24" spans="1:11" x14ac:dyDescent="0.2">
      <c r="A24" t="s">
        <v>43</v>
      </c>
      <c r="B24" t="s">
        <v>44</v>
      </c>
      <c r="C24" s="6">
        <v>0</v>
      </c>
      <c r="D24" s="12">
        <v>0</v>
      </c>
      <c r="E24" s="11"/>
      <c r="F24" s="11"/>
      <c r="G24" s="1">
        <f t="shared" si="0"/>
        <v>0</v>
      </c>
      <c r="H24" s="1"/>
      <c r="I24" s="1"/>
      <c r="J24" s="17">
        <f t="shared" si="1"/>
        <v>0</v>
      </c>
      <c r="K24" s="21">
        <f t="shared" si="2"/>
        <v>22</v>
      </c>
    </row>
    <row r="25" spans="1:11" x14ac:dyDescent="0.2">
      <c r="A25" t="s">
        <v>45</v>
      </c>
      <c r="B25" t="s">
        <v>44</v>
      </c>
      <c r="C25" s="6">
        <v>0</v>
      </c>
      <c r="D25" s="12">
        <v>3875</v>
      </c>
      <c r="E25" s="11"/>
      <c r="F25" s="11"/>
      <c r="G25" s="1">
        <f t="shared" si="0"/>
        <v>3875</v>
      </c>
      <c r="H25" s="1"/>
      <c r="I25" s="1"/>
      <c r="J25" s="17">
        <f t="shared" si="1"/>
        <v>3875</v>
      </c>
      <c r="K25" s="21">
        <f t="shared" si="2"/>
        <v>23</v>
      </c>
    </row>
    <row r="26" spans="1:11" x14ac:dyDescent="0.2">
      <c r="A26" t="s">
        <v>46</v>
      </c>
      <c r="B26" t="s">
        <v>47</v>
      </c>
      <c r="C26" s="6"/>
      <c r="D26" s="12">
        <v>8267709.8600000003</v>
      </c>
      <c r="E26" s="11"/>
      <c r="F26" s="11"/>
      <c r="G26" s="1">
        <f t="shared" si="0"/>
        <v>8267709.8600000003</v>
      </c>
      <c r="H26" s="1"/>
      <c r="I26" s="1"/>
      <c r="J26" s="17">
        <f t="shared" si="1"/>
        <v>8267709.8600000003</v>
      </c>
      <c r="K26" s="21">
        <f t="shared" si="2"/>
        <v>24</v>
      </c>
    </row>
    <row r="27" spans="1:11" x14ac:dyDescent="0.2">
      <c r="A27" t="s">
        <v>48</v>
      </c>
      <c r="B27" t="s">
        <v>49</v>
      </c>
      <c r="C27" s="6">
        <v>0</v>
      </c>
      <c r="D27" s="12">
        <v>0</v>
      </c>
      <c r="E27" s="11"/>
      <c r="F27" s="11"/>
      <c r="G27" s="1">
        <f t="shared" si="0"/>
        <v>0</v>
      </c>
      <c r="H27" s="17"/>
      <c r="I27" s="1">
        <f>D27</f>
        <v>0</v>
      </c>
      <c r="J27" s="17">
        <f t="shared" si="1"/>
        <v>0</v>
      </c>
      <c r="K27" s="21">
        <f t="shared" si="2"/>
        <v>25</v>
      </c>
    </row>
    <row r="28" spans="1:11" x14ac:dyDescent="0.2">
      <c r="A28" t="s">
        <v>50</v>
      </c>
      <c r="B28" t="s">
        <v>51</v>
      </c>
      <c r="C28" s="6">
        <v>0</v>
      </c>
      <c r="D28" s="12">
        <v>0</v>
      </c>
      <c r="E28" s="12">
        <v>1952.02</v>
      </c>
      <c r="F28" s="11"/>
      <c r="G28" s="1">
        <f t="shared" si="0"/>
        <v>1952.02</v>
      </c>
      <c r="H28" s="1"/>
      <c r="I28" s="1">
        <f>G28</f>
        <v>1952.02</v>
      </c>
      <c r="J28" s="17">
        <f t="shared" si="1"/>
        <v>0</v>
      </c>
      <c r="K28" s="21">
        <f t="shared" si="2"/>
        <v>26</v>
      </c>
    </row>
    <row r="29" spans="1:11" x14ac:dyDescent="0.2">
      <c r="A29" t="s">
        <v>52</v>
      </c>
      <c r="B29" t="s">
        <v>53</v>
      </c>
      <c r="C29" s="6">
        <v>0</v>
      </c>
      <c r="D29" s="12">
        <v>0</v>
      </c>
      <c r="E29" s="11"/>
      <c r="F29" s="12">
        <v>1862.2</v>
      </c>
      <c r="G29" s="1">
        <f t="shared" si="0"/>
        <v>1862.2</v>
      </c>
      <c r="H29" s="1"/>
      <c r="I29" s="1">
        <f>G29</f>
        <v>1862.2</v>
      </c>
      <c r="J29" s="17">
        <f t="shared" si="1"/>
        <v>0</v>
      </c>
      <c r="K29" s="21">
        <f t="shared" si="2"/>
        <v>27</v>
      </c>
    </row>
    <row r="30" spans="1:11" x14ac:dyDescent="0.2">
      <c r="A30" t="s">
        <v>54</v>
      </c>
      <c r="B30" t="s">
        <v>55</v>
      </c>
      <c r="C30" s="6"/>
      <c r="D30" s="12">
        <v>0</v>
      </c>
      <c r="E30" s="11"/>
      <c r="F30" s="11"/>
      <c r="G30" s="1">
        <f t="shared" si="0"/>
        <v>0</v>
      </c>
      <c r="H30" s="1"/>
      <c r="I30" s="1"/>
      <c r="J30" s="17">
        <f t="shared" si="1"/>
        <v>0</v>
      </c>
      <c r="K30" s="21">
        <f t="shared" si="2"/>
        <v>28</v>
      </c>
    </row>
    <row r="31" spans="1:11" x14ac:dyDescent="0.2">
      <c r="A31" t="s">
        <v>56</v>
      </c>
      <c r="B31" t="s">
        <v>57</v>
      </c>
      <c r="C31" s="6"/>
      <c r="D31" s="12">
        <v>0</v>
      </c>
      <c r="E31" s="11"/>
      <c r="F31" s="11"/>
      <c r="G31" s="1">
        <f t="shared" si="0"/>
        <v>0</v>
      </c>
      <c r="H31" s="1"/>
      <c r="I31" s="1"/>
      <c r="J31" s="17">
        <f t="shared" si="1"/>
        <v>0</v>
      </c>
      <c r="K31" s="21">
        <f t="shared" si="2"/>
        <v>29</v>
      </c>
    </row>
    <row r="32" spans="1:11" x14ac:dyDescent="0.2">
      <c r="A32" t="s">
        <v>58</v>
      </c>
      <c r="B32" t="s">
        <v>59</v>
      </c>
      <c r="C32" s="6"/>
      <c r="D32" s="12">
        <v>10129086.66</v>
      </c>
      <c r="E32" s="11"/>
      <c r="F32" s="11"/>
      <c r="G32" s="1">
        <f t="shared" si="0"/>
        <v>10129086.66</v>
      </c>
      <c r="H32" s="1"/>
      <c r="I32" s="1"/>
      <c r="J32" s="17">
        <f t="shared" si="1"/>
        <v>10129086.66</v>
      </c>
      <c r="K32" s="21">
        <f t="shared" si="2"/>
        <v>30</v>
      </c>
    </row>
    <row r="33" spans="1:11" x14ac:dyDescent="0.2">
      <c r="A33" s="9" t="s">
        <v>327</v>
      </c>
      <c r="B33" s="9" t="s">
        <v>328</v>
      </c>
      <c r="C33" s="6"/>
      <c r="D33" s="12">
        <v>547.21</v>
      </c>
      <c r="E33" s="11"/>
      <c r="F33" s="11"/>
      <c r="G33" s="16">
        <f t="shared" si="0"/>
        <v>547.21</v>
      </c>
      <c r="H33" s="1"/>
      <c r="I33" s="1"/>
      <c r="J33" s="17">
        <f t="shared" si="1"/>
        <v>547.21</v>
      </c>
    </row>
    <row r="34" spans="1:11" x14ac:dyDescent="0.2">
      <c r="A34" t="s">
        <v>60</v>
      </c>
      <c r="B34" t="s">
        <v>49</v>
      </c>
      <c r="C34" s="6"/>
      <c r="D34" s="12">
        <v>62610.68</v>
      </c>
      <c r="E34" s="11"/>
      <c r="F34" s="11"/>
      <c r="G34" s="1">
        <f t="shared" si="0"/>
        <v>62610.68</v>
      </c>
      <c r="H34" s="1"/>
      <c r="I34" s="1">
        <f>G115</f>
        <v>30669.08</v>
      </c>
      <c r="J34" s="17">
        <f t="shared" si="1"/>
        <v>31941.599999999999</v>
      </c>
      <c r="K34" s="21">
        <f>K32+1</f>
        <v>31</v>
      </c>
    </row>
    <row r="35" spans="1:11" x14ac:dyDescent="0.2">
      <c r="A35" t="s">
        <v>61</v>
      </c>
      <c r="B35" t="s">
        <v>62</v>
      </c>
      <c r="C35" s="6"/>
      <c r="D35" s="12">
        <v>-3204069.17</v>
      </c>
      <c r="E35" s="11"/>
      <c r="F35" s="11"/>
      <c r="G35" s="1">
        <f t="shared" si="0"/>
        <v>-3204069.17</v>
      </c>
      <c r="H35" s="1"/>
      <c r="I35" s="1"/>
      <c r="J35" s="17">
        <f t="shared" si="1"/>
        <v>-3204069.17</v>
      </c>
      <c r="K35" s="21">
        <f t="shared" si="2"/>
        <v>32</v>
      </c>
    </row>
    <row r="36" spans="1:11" x14ac:dyDescent="0.2">
      <c r="A36" t="s">
        <v>63</v>
      </c>
      <c r="B36" t="s">
        <v>64</v>
      </c>
      <c r="C36" s="6"/>
      <c r="D36" s="12">
        <v>0</v>
      </c>
      <c r="E36" s="11"/>
      <c r="F36" s="11"/>
      <c r="G36" s="1">
        <f t="shared" si="0"/>
        <v>0</v>
      </c>
      <c r="H36" s="1"/>
      <c r="I36" s="1"/>
      <c r="J36" s="17">
        <f t="shared" si="1"/>
        <v>0</v>
      </c>
      <c r="K36" s="21">
        <f t="shared" si="2"/>
        <v>33</v>
      </c>
    </row>
    <row r="37" spans="1:11" x14ac:dyDescent="0.2">
      <c r="A37" t="s">
        <v>65</v>
      </c>
      <c r="B37" t="s">
        <v>20</v>
      </c>
      <c r="C37" s="6">
        <v>0</v>
      </c>
      <c r="D37" s="12">
        <v>0</v>
      </c>
      <c r="E37" s="11"/>
      <c r="F37" s="11"/>
      <c r="G37" s="1">
        <f t="shared" si="0"/>
        <v>0</v>
      </c>
      <c r="H37" s="1"/>
      <c r="I37" s="1"/>
      <c r="J37" s="17">
        <f t="shared" si="1"/>
        <v>0</v>
      </c>
      <c r="K37" s="21">
        <f t="shared" si="2"/>
        <v>34</v>
      </c>
    </row>
    <row r="38" spans="1:11" x14ac:dyDescent="0.2">
      <c r="A38" t="s">
        <v>66</v>
      </c>
      <c r="B38" t="s">
        <v>67</v>
      </c>
      <c r="C38" s="6">
        <v>0</v>
      </c>
      <c r="D38" s="12">
        <v>92209.76</v>
      </c>
      <c r="E38" s="11"/>
      <c r="F38" s="11"/>
      <c r="G38" s="1">
        <f t="shared" si="0"/>
        <v>92209.76</v>
      </c>
      <c r="H38" s="1"/>
      <c r="I38" s="1"/>
      <c r="J38" s="17">
        <f t="shared" si="1"/>
        <v>92209.76</v>
      </c>
      <c r="K38" s="21">
        <f t="shared" si="2"/>
        <v>35</v>
      </c>
    </row>
    <row r="39" spans="1:11" x14ac:dyDescent="0.2">
      <c r="A39" t="s">
        <v>68</v>
      </c>
      <c r="B39" t="s">
        <v>69</v>
      </c>
      <c r="C39" s="6">
        <v>0</v>
      </c>
      <c r="D39" s="12">
        <v>0</v>
      </c>
      <c r="E39" s="11"/>
      <c r="F39" s="11"/>
      <c r="G39" s="1">
        <f t="shared" si="0"/>
        <v>0</v>
      </c>
      <c r="H39" s="1"/>
      <c r="I39" s="1"/>
      <c r="J39" s="17">
        <f t="shared" si="1"/>
        <v>0</v>
      </c>
      <c r="K39" s="21">
        <f t="shared" si="2"/>
        <v>36</v>
      </c>
    </row>
    <row r="40" spans="1:11" x14ac:dyDescent="0.2">
      <c r="A40" t="s">
        <v>70</v>
      </c>
      <c r="B40" t="s">
        <v>69</v>
      </c>
      <c r="C40" s="6">
        <v>0</v>
      </c>
      <c r="D40" s="12">
        <v>0</v>
      </c>
      <c r="E40" s="11"/>
      <c r="F40" s="11"/>
      <c r="G40" s="1">
        <f t="shared" si="0"/>
        <v>0</v>
      </c>
      <c r="H40" s="1"/>
      <c r="I40" s="1"/>
      <c r="J40" s="17">
        <f t="shared" si="1"/>
        <v>0</v>
      </c>
      <c r="K40" s="21">
        <f t="shared" si="2"/>
        <v>37</v>
      </c>
    </row>
    <row r="41" spans="1:11" x14ac:dyDescent="0.2">
      <c r="A41" t="s">
        <v>71</v>
      </c>
      <c r="B41" t="s">
        <v>69</v>
      </c>
      <c r="C41" s="6">
        <v>0</v>
      </c>
      <c r="D41" s="12">
        <v>0</v>
      </c>
      <c r="E41" s="11"/>
      <c r="F41" s="11"/>
      <c r="G41" s="1">
        <f t="shared" si="0"/>
        <v>0</v>
      </c>
      <c r="H41" s="1"/>
      <c r="I41" s="1"/>
      <c r="J41" s="17">
        <f t="shared" si="1"/>
        <v>0</v>
      </c>
      <c r="K41" s="21">
        <f t="shared" si="2"/>
        <v>38</v>
      </c>
    </row>
    <row r="42" spans="1:11" x14ac:dyDescent="0.2">
      <c r="A42" t="s">
        <v>72</v>
      </c>
      <c r="B42" t="s">
        <v>73</v>
      </c>
      <c r="C42" s="6"/>
      <c r="D42" s="12">
        <v>118689.86</v>
      </c>
      <c r="E42" s="12">
        <v>4.33</v>
      </c>
      <c r="F42" s="12">
        <v>4.7300000000000004</v>
      </c>
      <c r="G42" s="1">
        <f t="shared" si="0"/>
        <v>118698.92</v>
      </c>
      <c r="H42" s="1"/>
      <c r="I42" s="1"/>
      <c r="J42" s="17">
        <f t="shared" si="1"/>
        <v>118698.92</v>
      </c>
      <c r="K42" s="21">
        <f t="shared" si="2"/>
        <v>39</v>
      </c>
    </row>
    <row r="43" spans="1:11" x14ac:dyDescent="0.2">
      <c r="A43" t="s">
        <v>74</v>
      </c>
      <c r="B43" t="s">
        <v>75</v>
      </c>
      <c r="C43" s="6"/>
      <c r="D43" s="12">
        <v>0</v>
      </c>
      <c r="E43" s="11"/>
      <c r="F43" s="11"/>
      <c r="G43" s="1">
        <f t="shared" si="0"/>
        <v>0</v>
      </c>
      <c r="H43" s="1"/>
      <c r="I43" s="1"/>
      <c r="J43" s="17">
        <f t="shared" si="1"/>
        <v>0</v>
      </c>
      <c r="K43" s="21">
        <f t="shared" si="2"/>
        <v>40</v>
      </c>
    </row>
    <row r="44" spans="1:11" x14ac:dyDescent="0.2">
      <c r="A44" t="s">
        <v>76</v>
      </c>
      <c r="B44" t="s">
        <v>77</v>
      </c>
      <c r="C44" s="6"/>
      <c r="D44" s="12">
        <v>0</v>
      </c>
      <c r="E44" s="11"/>
      <c r="F44" s="11"/>
      <c r="G44" s="1">
        <f t="shared" si="0"/>
        <v>0</v>
      </c>
      <c r="H44" s="1"/>
      <c r="I44" s="1"/>
      <c r="J44" s="17">
        <f t="shared" si="1"/>
        <v>0</v>
      </c>
      <c r="K44" s="21">
        <f t="shared" si="2"/>
        <v>41</v>
      </c>
    </row>
    <row r="45" spans="1:11" x14ac:dyDescent="0.2">
      <c r="A45" t="s">
        <v>78</v>
      </c>
      <c r="B45" t="s">
        <v>79</v>
      </c>
      <c r="C45" s="6"/>
      <c r="D45" s="12">
        <v>0</v>
      </c>
      <c r="E45" s="11"/>
      <c r="F45" s="11"/>
      <c r="G45" s="1">
        <f t="shared" si="0"/>
        <v>0</v>
      </c>
      <c r="H45" s="1"/>
      <c r="I45" s="1"/>
      <c r="J45" s="17">
        <f t="shared" si="1"/>
        <v>0</v>
      </c>
      <c r="K45" s="21">
        <f t="shared" si="2"/>
        <v>42</v>
      </c>
    </row>
    <row r="46" spans="1:11" x14ac:dyDescent="0.2">
      <c r="A46" t="s">
        <v>80</v>
      </c>
      <c r="B46" t="s">
        <v>81</v>
      </c>
      <c r="C46" s="6"/>
      <c r="D46" s="12">
        <v>0</v>
      </c>
      <c r="E46" s="11"/>
      <c r="F46" s="11"/>
      <c r="G46" s="1">
        <f t="shared" si="0"/>
        <v>0</v>
      </c>
      <c r="H46" s="1"/>
      <c r="I46" s="1">
        <f>G100</f>
        <v>0</v>
      </c>
      <c r="J46" s="17">
        <f t="shared" si="1"/>
        <v>0</v>
      </c>
      <c r="K46" s="21">
        <f t="shared" si="2"/>
        <v>43</v>
      </c>
    </row>
    <row r="47" spans="1:11" x14ac:dyDescent="0.2">
      <c r="A47" t="s">
        <v>82</v>
      </c>
      <c r="B47" t="s">
        <v>83</v>
      </c>
      <c r="C47" s="6"/>
      <c r="D47" s="12">
        <v>0</v>
      </c>
      <c r="E47" s="11"/>
      <c r="F47" s="11"/>
      <c r="G47" s="1">
        <f t="shared" si="0"/>
        <v>0</v>
      </c>
      <c r="H47" s="1"/>
      <c r="I47" s="1"/>
      <c r="J47" s="17">
        <f t="shared" si="1"/>
        <v>0</v>
      </c>
      <c r="K47" s="21">
        <f t="shared" si="2"/>
        <v>44</v>
      </c>
    </row>
    <row r="48" spans="1:11" x14ac:dyDescent="0.2">
      <c r="A48" t="s">
        <v>84</v>
      </c>
      <c r="B48" t="s">
        <v>85</v>
      </c>
      <c r="C48" s="6"/>
      <c r="D48" s="12">
        <v>0</v>
      </c>
      <c r="E48" s="11"/>
      <c r="F48" s="11"/>
      <c r="G48" s="1">
        <f t="shared" si="0"/>
        <v>0</v>
      </c>
      <c r="H48" s="1"/>
      <c r="I48" s="1"/>
      <c r="J48" s="17">
        <f t="shared" si="1"/>
        <v>0</v>
      </c>
      <c r="K48" s="21">
        <f t="shared" si="2"/>
        <v>45</v>
      </c>
    </row>
    <row r="49" spans="1:11" x14ac:dyDescent="0.2">
      <c r="A49" t="s">
        <v>86</v>
      </c>
      <c r="B49" t="s">
        <v>87</v>
      </c>
      <c r="C49" s="6"/>
      <c r="D49" s="12">
        <v>0</v>
      </c>
      <c r="E49" s="11"/>
      <c r="F49" s="11"/>
      <c r="G49" s="1">
        <f t="shared" si="0"/>
        <v>0</v>
      </c>
      <c r="H49" s="1"/>
      <c r="I49" s="1"/>
      <c r="J49" s="17">
        <f t="shared" si="1"/>
        <v>0</v>
      </c>
      <c r="K49" s="21">
        <f t="shared" si="2"/>
        <v>46</v>
      </c>
    </row>
    <row r="50" spans="1:11" x14ac:dyDescent="0.2">
      <c r="A50" t="s">
        <v>88</v>
      </c>
      <c r="B50" t="s">
        <v>89</v>
      </c>
      <c r="C50" s="6"/>
      <c r="D50" s="12">
        <v>0</v>
      </c>
      <c r="E50" s="11"/>
      <c r="F50" s="11"/>
      <c r="G50" s="1">
        <f t="shared" si="0"/>
        <v>0</v>
      </c>
      <c r="H50" s="1"/>
      <c r="I50" s="1"/>
      <c r="J50" s="17">
        <f t="shared" si="1"/>
        <v>0</v>
      </c>
      <c r="K50" s="21">
        <f>K49+1</f>
        <v>47</v>
      </c>
    </row>
    <row r="51" spans="1:11" x14ac:dyDescent="0.2">
      <c r="A51" t="s">
        <v>322</v>
      </c>
      <c r="B51" t="s">
        <v>323</v>
      </c>
      <c r="C51" s="6"/>
      <c r="D51" s="12">
        <v>0</v>
      </c>
      <c r="E51" s="11"/>
      <c r="F51" s="11"/>
      <c r="G51" s="16">
        <f t="shared" si="0"/>
        <v>0</v>
      </c>
      <c r="H51" s="1"/>
      <c r="I51" s="1"/>
      <c r="J51" s="17">
        <f t="shared" si="1"/>
        <v>0</v>
      </c>
    </row>
    <row r="52" spans="1:11" x14ac:dyDescent="0.2">
      <c r="A52" t="s">
        <v>90</v>
      </c>
      <c r="B52" t="s">
        <v>91</v>
      </c>
      <c r="C52" s="6"/>
      <c r="D52" s="12">
        <v>153205.04999999999</v>
      </c>
      <c r="E52" s="11"/>
      <c r="F52" s="11"/>
      <c r="G52" s="1">
        <f t="shared" si="0"/>
        <v>153205.04999999999</v>
      </c>
      <c r="H52" s="1"/>
      <c r="I52" s="1"/>
      <c r="J52" s="17">
        <f t="shared" si="1"/>
        <v>153205.04999999999</v>
      </c>
      <c r="K52" s="21">
        <f>K50+1</f>
        <v>48</v>
      </c>
    </row>
    <row r="53" spans="1:11" x14ac:dyDescent="0.2">
      <c r="A53" t="s">
        <v>92</v>
      </c>
      <c r="B53" t="s">
        <v>93</v>
      </c>
      <c r="C53" s="6"/>
      <c r="D53" s="12">
        <v>2553933.86</v>
      </c>
      <c r="E53" s="11"/>
      <c r="F53" s="11"/>
      <c r="G53" s="1">
        <f t="shared" si="0"/>
        <v>2553933.86</v>
      </c>
      <c r="H53" s="1"/>
      <c r="I53" s="1"/>
      <c r="J53" s="17">
        <f t="shared" si="1"/>
        <v>2553933.86</v>
      </c>
      <c r="K53" s="21">
        <f t="shared" si="2"/>
        <v>49</v>
      </c>
    </row>
    <row r="54" spans="1:11" x14ac:dyDescent="0.2">
      <c r="A54" t="s">
        <v>94</v>
      </c>
      <c r="B54" t="s">
        <v>95</v>
      </c>
      <c r="C54" s="6"/>
      <c r="D54" s="12">
        <v>0</v>
      </c>
      <c r="E54" s="11"/>
      <c r="F54" s="11"/>
      <c r="G54" s="1">
        <f t="shared" si="0"/>
        <v>0</v>
      </c>
      <c r="H54" s="1"/>
      <c r="I54" s="1"/>
      <c r="J54" s="17">
        <f t="shared" si="1"/>
        <v>0</v>
      </c>
      <c r="K54" s="21">
        <f>K52+1</f>
        <v>49</v>
      </c>
    </row>
    <row r="55" spans="1:11" x14ac:dyDescent="0.2">
      <c r="A55" t="s">
        <v>96</v>
      </c>
      <c r="B55" t="s">
        <v>97</v>
      </c>
      <c r="C55" s="6"/>
      <c r="D55" s="12">
        <v>0</v>
      </c>
      <c r="E55" s="11"/>
      <c r="F55" s="11"/>
      <c r="G55" s="1">
        <f t="shared" si="0"/>
        <v>0</v>
      </c>
      <c r="H55" s="1"/>
      <c r="I55" s="1"/>
      <c r="J55" s="17">
        <f t="shared" si="1"/>
        <v>0</v>
      </c>
      <c r="K55" s="21">
        <f t="shared" ref="K55:K74" si="3">K54+1</f>
        <v>50</v>
      </c>
    </row>
    <row r="56" spans="1:11" x14ac:dyDescent="0.2">
      <c r="A56" t="s">
        <v>98</v>
      </c>
      <c r="B56" t="s">
        <v>99</v>
      </c>
      <c r="C56" s="6"/>
      <c r="D56" s="12">
        <v>1766798.23</v>
      </c>
      <c r="E56" s="11"/>
      <c r="F56" s="11"/>
      <c r="G56" s="1">
        <f t="shared" si="0"/>
        <v>1766798.23</v>
      </c>
      <c r="H56" s="1"/>
      <c r="I56" s="1"/>
      <c r="J56" s="17">
        <f t="shared" si="1"/>
        <v>1766798.23</v>
      </c>
      <c r="K56" s="21">
        <f t="shared" si="3"/>
        <v>51</v>
      </c>
    </row>
    <row r="57" spans="1:11" x14ac:dyDescent="0.2">
      <c r="A57" t="s">
        <v>100</v>
      </c>
      <c r="B57" t="s">
        <v>101</v>
      </c>
      <c r="C57" s="6"/>
      <c r="D57" s="12">
        <v>3208710.78</v>
      </c>
      <c r="E57" s="11"/>
      <c r="F57" s="11"/>
      <c r="G57" s="1">
        <f t="shared" si="0"/>
        <v>3208710.78</v>
      </c>
      <c r="H57" s="1"/>
      <c r="I57" s="1"/>
      <c r="J57" s="17">
        <f t="shared" si="1"/>
        <v>3208710.78</v>
      </c>
      <c r="K57" s="21">
        <f t="shared" si="3"/>
        <v>52</v>
      </c>
    </row>
    <row r="58" spans="1:11" x14ac:dyDescent="0.2">
      <c r="A58" t="s">
        <v>102</v>
      </c>
      <c r="B58" t="s">
        <v>103</v>
      </c>
      <c r="C58" s="6">
        <v>0</v>
      </c>
      <c r="D58" s="12">
        <v>18305.38</v>
      </c>
      <c r="E58" s="11"/>
      <c r="F58" s="11"/>
      <c r="G58" s="1">
        <f t="shared" si="0"/>
        <v>18305.38</v>
      </c>
      <c r="H58" s="1"/>
      <c r="I58" s="1"/>
      <c r="J58" s="17">
        <f t="shared" si="1"/>
        <v>18305.38</v>
      </c>
      <c r="K58" s="21">
        <f t="shared" si="3"/>
        <v>53</v>
      </c>
    </row>
    <row r="59" spans="1:11" x14ac:dyDescent="0.2">
      <c r="A59" t="s">
        <v>104</v>
      </c>
      <c r="B59" t="s">
        <v>105</v>
      </c>
      <c r="C59" s="6">
        <v>0</v>
      </c>
      <c r="D59" s="12">
        <v>0</v>
      </c>
      <c r="E59" s="11"/>
      <c r="F59" s="11"/>
      <c r="G59" s="1">
        <f t="shared" si="0"/>
        <v>0</v>
      </c>
      <c r="H59" s="1"/>
      <c r="I59" s="1"/>
      <c r="J59" s="17">
        <f t="shared" si="1"/>
        <v>0</v>
      </c>
      <c r="K59" s="21">
        <f t="shared" si="3"/>
        <v>54</v>
      </c>
    </row>
    <row r="60" spans="1:11" x14ac:dyDescent="0.2">
      <c r="A60" t="s">
        <v>319</v>
      </c>
      <c r="B60" t="s">
        <v>324</v>
      </c>
      <c r="C60" s="6"/>
      <c r="D60" s="12">
        <v>0</v>
      </c>
      <c r="E60" s="11"/>
      <c r="F60" s="11"/>
      <c r="G60" s="1">
        <f t="shared" si="0"/>
        <v>0</v>
      </c>
      <c r="H60" s="1"/>
      <c r="I60" s="1"/>
      <c r="J60" s="17">
        <f t="shared" si="1"/>
        <v>0</v>
      </c>
    </row>
    <row r="61" spans="1:11" x14ac:dyDescent="0.2">
      <c r="A61" s="8" t="s">
        <v>325</v>
      </c>
      <c r="B61" s="8" t="s">
        <v>326</v>
      </c>
      <c r="C61" s="6"/>
      <c r="D61" s="12">
        <v>0</v>
      </c>
      <c r="E61" s="11"/>
      <c r="F61" s="11"/>
      <c r="G61" s="16">
        <f t="shared" si="0"/>
        <v>0</v>
      </c>
      <c r="H61" s="1"/>
      <c r="I61" s="1"/>
      <c r="J61" s="17">
        <f t="shared" si="1"/>
        <v>0</v>
      </c>
    </row>
    <row r="62" spans="1:11" x14ac:dyDescent="0.2">
      <c r="A62" t="s">
        <v>106</v>
      </c>
      <c r="B62" t="s">
        <v>107</v>
      </c>
      <c r="C62" s="6">
        <v>0</v>
      </c>
      <c r="D62" s="12">
        <v>14272.78</v>
      </c>
      <c r="E62" s="11"/>
      <c r="F62" s="11"/>
      <c r="G62" s="1">
        <f t="shared" si="0"/>
        <v>14272.78</v>
      </c>
      <c r="H62" s="1"/>
      <c r="I62" s="1"/>
      <c r="J62" s="17">
        <f t="shared" si="1"/>
        <v>14272.78</v>
      </c>
      <c r="K62" s="21">
        <f>K59+1</f>
        <v>55</v>
      </c>
    </row>
    <row r="63" spans="1:11" x14ac:dyDescent="0.2">
      <c r="A63" t="s">
        <v>108</v>
      </c>
      <c r="B63" t="s">
        <v>109</v>
      </c>
      <c r="C63" s="6">
        <v>0</v>
      </c>
      <c r="D63" s="12">
        <v>0</v>
      </c>
      <c r="E63" s="11"/>
      <c r="F63" s="11"/>
      <c r="G63" s="1">
        <f t="shared" si="0"/>
        <v>0</v>
      </c>
      <c r="H63" s="1"/>
      <c r="I63" s="1"/>
      <c r="J63" s="17">
        <f t="shared" si="1"/>
        <v>0</v>
      </c>
      <c r="K63" s="21">
        <f t="shared" si="3"/>
        <v>56</v>
      </c>
    </row>
    <row r="64" spans="1:11" x14ac:dyDescent="0.2">
      <c r="A64" t="s">
        <v>110</v>
      </c>
      <c r="B64" t="s">
        <v>69</v>
      </c>
      <c r="C64" s="6"/>
      <c r="D64" s="12">
        <v>0</v>
      </c>
      <c r="E64" s="11"/>
      <c r="F64" s="11"/>
      <c r="G64" s="1">
        <f t="shared" si="0"/>
        <v>0</v>
      </c>
      <c r="H64" s="1"/>
      <c r="I64" s="1"/>
      <c r="J64" s="17">
        <f>G64+H64-I64</f>
        <v>0</v>
      </c>
      <c r="K64" s="21">
        <f t="shared" si="3"/>
        <v>57</v>
      </c>
    </row>
    <row r="65" spans="1:13" s="10" customFormat="1" x14ac:dyDescent="0.2">
      <c r="A65" s="10" t="s">
        <v>329</v>
      </c>
      <c r="B65" s="10" t="s">
        <v>330</v>
      </c>
      <c r="C65" s="20"/>
      <c r="D65" s="19">
        <v>306805.21000000002</v>
      </c>
      <c r="E65" s="16"/>
      <c r="F65" s="16"/>
      <c r="G65" s="16">
        <f t="shared" si="0"/>
        <v>306805.21000000002</v>
      </c>
      <c r="H65" s="16"/>
      <c r="I65" s="16"/>
      <c r="J65" s="17">
        <f t="shared" ref="J65:J67" si="4">G65+H65-I65</f>
        <v>306805.21000000002</v>
      </c>
      <c r="K65" s="21"/>
      <c r="L65" s="21"/>
      <c r="M65" s="21"/>
    </row>
    <row r="66" spans="1:13" s="10" customFormat="1" x14ac:dyDescent="0.2">
      <c r="A66" s="10" t="s">
        <v>331</v>
      </c>
      <c r="B66" s="10" t="s">
        <v>332</v>
      </c>
      <c r="C66" s="20"/>
      <c r="D66" s="19">
        <v>8777084.6999999993</v>
      </c>
      <c r="E66" s="16"/>
      <c r="F66" s="16"/>
      <c r="G66" s="16">
        <f t="shared" si="0"/>
        <v>8777084.6999999993</v>
      </c>
      <c r="H66" s="16"/>
      <c r="I66" s="16"/>
      <c r="J66" s="17">
        <f t="shared" si="4"/>
        <v>8777084.6999999993</v>
      </c>
      <c r="K66" s="21"/>
      <c r="L66" s="21"/>
      <c r="M66" s="21"/>
    </row>
    <row r="67" spans="1:13" s="10" customFormat="1" x14ac:dyDescent="0.2">
      <c r="A67" s="10" t="s">
        <v>335</v>
      </c>
      <c r="B67" s="10" t="s">
        <v>336</v>
      </c>
      <c r="C67" s="20"/>
      <c r="D67" s="19">
        <v>7243982</v>
      </c>
      <c r="E67" s="16"/>
      <c r="F67" s="16"/>
      <c r="G67" s="16">
        <f t="shared" si="0"/>
        <v>7243982</v>
      </c>
      <c r="H67" s="16"/>
      <c r="I67" s="16"/>
      <c r="J67" s="17">
        <f t="shared" si="4"/>
        <v>7243982</v>
      </c>
      <c r="K67" s="21"/>
      <c r="L67" s="21"/>
      <c r="M67" s="21"/>
    </row>
    <row r="68" spans="1:13" x14ac:dyDescent="0.2">
      <c r="A68" t="s">
        <v>111</v>
      </c>
      <c r="B68" t="s">
        <v>112</v>
      </c>
      <c r="C68" s="6"/>
      <c r="D68" s="12">
        <v>0</v>
      </c>
      <c r="E68" s="11"/>
      <c r="F68" s="11"/>
      <c r="G68" s="1">
        <f t="shared" si="0"/>
        <v>0</v>
      </c>
      <c r="H68" s="1"/>
      <c r="I68" s="1"/>
      <c r="J68" s="17">
        <f t="shared" si="1"/>
        <v>0</v>
      </c>
      <c r="K68" s="21">
        <f>K64+1</f>
        <v>58</v>
      </c>
    </row>
    <row r="69" spans="1:13" x14ac:dyDescent="0.2">
      <c r="A69" t="s">
        <v>113</v>
      </c>
      <c r="B69" t="s">
        <v>114</v>
      </c>
      <c r="C69" s="6"/>
      <c r="D69" s="12">
        <v>334474593.99000001</v>
      </c>
      <c r="E69" s="11"/>
      <c r="F69" s="11"/>
      <c r="G69" s="1">
        <f t="shared" si="0"/>
        <v>334474593.99000001</v>
      </c>
      <c r="H69" s="1"/>
      <c r="I69" s="1"/>
      <c r="J69" s="17">
        <f t="shared" si="1"/>
        <v>334474593.99000001</v>
      </c>
      <c r="K69" s="21">
        <f t="shared" si="3"/>
        <v>59</v>
      </c>
    </row>
    <row r="70" spans="1:13" x14ac:dyDescent="0.2">
      <c r="A70" t="s">
        <v>115</v>
      </c>
      <c r="B70" t="s">
        <v>116</v>
      </c>
      <c r="C70" s="6"/>
      <c r="D70" s="12">
        <v>473154.16</v>
      </c>
      <c r="E70" s="11"/>
      <c r="F70" s="11"/>
      <c r="G70" s="1">
        <f t="shared" si="0"/>
        <v>473154.16</v>
      </c>
      <c r="H70" s="1"/>
      <c r="I70" s="1"/>
      <c r="J70" s="17">
        <f t="shared" si="1"/>
        <v>473154.16</v>
      </c>
      <c r="K70" s="21">
        <f t="shared" si="3"/>
        <v>60</v>
      </c>
    </row>
    <row r="71" spans="1:13" x14ac:dyDescent="0.2">
      <c r="A71" t="s">
        <v>117</v>
      </c>
      <c r="B71" t="s">
        <v>118</v>
      </c>
      <c r="C71" s="6"/>
      <c r="D71" s="12">
        <v>-178654138.15000001</v>
      </c>
      <c r="E71" s="11"/>
      <c r="F71" s="11"/>
      <c r="G71" s="1">
        <f t="shared" si="0"/>
        <v>-178654138.15000001</v>
      </c>
      <c r="H71" s="1"/>
      <c r="I71" s="1"/>
      <c r="J71" s="20">
        <f t="shared" si="1"/>
        <v>-178654138.15000001</v>
      </c>
      <c r="K71" s="21">
        <f t="shared" si="3"/>
        <v>61</v>
      </c>
    </row>
    <row r="72" spans="1:13" x14ac:dyDescent="0.2">
      <c r="A72" t="s">
        <v>119</v>
      </c>
      <c r="B72" t="s">
        <v>120</v>
      </c>
      <c r="C72" s="6"/>
      <c r="D72" s="12">
        <v>5426257.4500000002</v>
      </c>
      <c r="E72" s="11"/>
      <c r="F72" s="11"/>
      <c r="G72" s="1">
        <f t="shared" si="0"/>
        <v>5426257.4500000002</v>
      </c>
      <c r="H72" s="1"/>
      <c r="I72" s="1"/>
      <c r="J72" s="17">
        <f t="shared" si="1"/>
        <v>5426257.4500000002</v>
      </c>
      <c r="K72" s="21">
        <f t="shared" si="3"/>
        <v>62</v>
      </c>
    </row>
    <row r="73" spans="1:13" x14ac:dyDescent="0.2">
      <c r="A73" t="s">
        <v>121</v>
      </c>
      <c r="B73" t="s">
        <v>120</v>
      </c>
      <c r="C73" s="6"/>
      <c r="D73" s="12">
        <v>0</v>
      </c>
      <c r="E73" s="11"/>
      <c r="F73" s="11"/>
      <c r="G73" s="1">
        <f t="shared" si="0"/>
        <v>0</v>
      </c>
      <c r="H73" s="1"/>
      <c r="I73" s="1"/>
      <c r="J73" s="17">
        <f t="shared" si="1"/>
        <v>0</v>
      </c>
      <c r="K73" s="21">
        <f t="shared" si="3"/>
        <v>63</v>
      </c>
    </row>
    <row r="74" spans="1:13" x14ac:dyDescent="0.2">
      <c r="A74" t="s">
        <v>122</v>
      </c>
      <c r="B74" t="s">
        <v>123</v>
      </c>
      <c r="C74" s="6"/>
      <c r="D74" s="12">
        <v>-132591099.31999999</v>
      </c>
      <c r="E74" s="12">
        <v>-108.29</v>
      </c>
      <c r="F74" s="12">
        <v>-443.76</v>
      </c>
      <c r="G74" s="1">
        <f t="shared" si="0"/>
        <v>-132591651.37</v>
      </c>
      <c r="H74" s="1">
        <f>-G74</f>
        <v>132591651.37</v>
      </c>
      <c r="I74" s="1"/>
      <c r="J74" s="17">
        <f t="shared" si="1"/>
        <v>0</v>
      </c>
      <c r="K74" s="21">
        <f t="shared" si="3"/>
        <v>64</v>
      </c>
    </row>
    <row r="75" spans="1:13" x14ac:dyDescent="0.2">
      <c r="C75" s="1"/>
      <c r="D75" s="6"/>
      <c r="E75" s="6"/>
      <c r="F75" s="6"/>
      <c r="G75" s="1"/>
      <c r="H75" s="1"/>
      <c r="I75" s="1"/>
      <c r="J75" s="17"/>
      <c r="K75" s="21">
        <f t="shared" ref="K75:K117" si="5">K74+1</f>
        <v>65</v>
      </c>
    </row>
    <row r="76" spans="1:13" x14ac:dyDescent="0.2">
      <c r="B76" t="s">
        <v>124</v>
      </c>
      <c r="C76" s="1">
        <f>SUM(C7:C74)</f>
        <v>0</v>
      </c>
      <c r="D76" s="1">
        <f>SUM(D7:D74)</f>
        <v>154483889.88</v>
      </c>
      <c r="E76" s="1">
        <f>SUM(E7:E74)</f>
        <v>4460.59</v>
      </c>
      <c r="F76" s="1">
        <f>SUM(F7:F74)</f>
        <v>3917.5199999999995</v>
      </c>
      <c r="G76" s="1">
        <f>SUM(G7:G74)</f>
        <v>154492267.98999995</v>
      </c>
      <c r="H76" s="1"/>
      <c r="I76" s="1"/>
      <c r="J76" s="17">
        <f>SUM(J7:J74)</f>
        <v>287044321.12000006</v>
      </c>
      <c r="K76" s="21">
        <f t="shared" si="5"/>
        <v>66</v>
      </c>
    </row>
    <row r="77" spans="1:13" x14ac:dyDescent="0.2">
      <c r="C77" s="1"/>
      <c r="D77" s="1"/>
      <c r="E77" s="1"/>
      <c r="F77" s="1"/>
      <c r="G77" s="1"/>
      <c r="H77" s="1"/>
      <c r="I77" s="1"/>
      <c r="J77" s="17"/>
      <c r="K77" s="21">
        <f t="shared" si="5"/>
        <v>67</v>
      </c>
    </row>
    <row r="78" spans="1:13" x14ac:dyDescent="0.2">
      <c r="A78" t="s">
        <v>125</v>
      </c>
      <c r="C78" s="1"/>
      <c r="D78" s="1"/>
      <c r="E78" s="1"/>
      <c r="F78" s="1"/>
      <c r="G78" s="1"/>
      <c r="H78" s="1"/>
      <c r="I78" s="1"/>
      <c r="J78" s="17"/>
      <c r="K78" s="21">
        <f t="shared" si="5"/>
        <v>68</v>
      </c>
    </row>
    <row r="79" spans="1:13" x14ac:dyDescent="0.2">
      <c r="A79" t="s">
        <v>126</v>
      </c>
      <c r="B79" t="s">
        <v>127</v>
      </c>
      <c r="C79" s="6"/>
      <c r="D79" s="15">
        <v>5305703.46</v>
      </c>
      <c r="E79" s="15">
        <v>0</v>
      </c>
      <c r="F79" s="15">
        <v>0</v>
      </c>
      <c r="G79" s="1">
        <f t="shared" ref="G79:G137" si="6">SUM(C79:F79)</f>
        <v>5305703.46</v>
      </c>
      <c r="H79" s="1"/>
      <c r="I79" s="1">
        <v>1</v>
      </c>
      <c r="J79" s="17">
        <f t="shared" ref="J79:J137" si="7">G79-H79+I79</f>
        <v>5305704.46</v>
      </c>
      <c r="K79" s="21">
        <f t="shared" si="5"/>
        <v>69</v>
      </c>
    </row>
    <row r="80" spans="1:13" x14ac:dyDescent="0.2">
      <c r="A80" t="s">
        <v>128</v>
      </c>
      <c r="B80" t="s">
        <v>129</v>
      </c>
      <c r="C80" s="6"/>
      <c r="D80" s="15">
        <v>0</v>
      </c>
      <c r="E80" s="13"/>
      <c r="F80" s="13"/>
      <c r="G80" s="1">
        <f t="shared" si="6"/>
        <v>0</v>
      </c>
      <c r="H80" s="1"/>
      <c r="I80" s="1"/>
      <c r="J80" s="17">
        <f t="shared" si="7"/>
        <v>0</v>
      </c>
      <c r="K80" s="21">
        <f t="shared" si="5"/>
        <v>70</v>
      </c>
    </row>
    <row r="81" spans="1:13" x14ac:dyDescent="0.2">
      <c r="A81" t="s">
        <v>130</v>
      </c>
      <c r="B81" t="s">
        <v>131</v>
      </c>
      <c r="C81" s="6"/>
      <c r="D81" s="15">
        <v>1542280.75</v>
      </c>
      <c r="E81" s="13"/>
      <c r="F81" s="13"/>
      <c r="G81" s="1">
        <f t="shared" si="6"/>
        <v>1542280.75</v>
      </c>
      <c r="H81" s="1"/>
      <c r="I81" s="1"/>
      <c r="J81" s="17">
        <f t="shared" si="7"/>
        <v>1542280.75</v>
      </c>
      <c r="K81" s="21">
        <f t="shared" si="5"/>
        <v>71</v>
      </c>
    </row>
    <row r="82" spans="1:13" x14ac:dyDescent="0.2">
      <c r="A82" t="s">
        <v>132</v>
      </c>
      <c r="B82" t="s">
        <v>133</v>
      </c>
      <c r="C82" s="6"/>
      <c r="D82" s="15">
        <v>-2514880.7400000002</v>
      </c>
      <c r="E82" s="13"/>
      <c r="F82" s="13"/>
      <c r="G82" s="1">
        <f t="shared" si="6"/>
        <v>-2514880.7400000002</v>
      </c>
      <c r="H82" s="1"/>
      <c r="I82" s="1"/>
      <c r="J82" s="17">
        <f t="shared" si="7"/>
        <v>-2514880.7400000002</v>
      </c>
      <c r="K82" s="21">
        <f t="shared" si="5"/>
        <v>72</v>
      </c>
    </row>
    <row r="83" spans="1:13" s="10" customFormat="1" x14ac:dyDescent="0.2">
      <c r="A83" s="10" t="s">
        <v>333</v>
      </c>
      <c r="B83" s="10" t="s">
        <v>131</v>
      </c>
      <c r="C83" s="20"/>
      <c r="D83" s="19">
        <v>71220.27</v>
      </c>
      <c r="E83" s="16"/>
      <c r="F83" s="16"/>
      <c r="G83" s="16">
        <f t="shared" si="6"/>
        <v>71220.27</v>
      </c>
      <c r="H83" s="16"/>
      <c r="I83" s="16"/>
      <c r="J83" s="17">
        <f t="shared" si="7"/>
        <v>71220.27</v>
      </c>
      <c r="K83" s="21"/>
      <c r="L83" s="21"/>
      <c r="M83" s="21"/>
    </row>
    <row r="84" spans="1:13" x14ac:dyDescent="0.2">
      <c r="A84" t="s">
        <v>134</v>
      </c>
      <c r="B84" t="s">
        <v>135</v>
      </c>
      <c r="C84" s="6"/>
      <c r="D84" s="15">
        <v>0</v>
      </c>
      <c r="E84" s="13"/>
      <c r="F84" s="13"/>
      <c r="G84" s="1">
        <f t="shared" si="6"/>
        <v>0</v>
      </c>
      <c r="H84" s="1"/>
      <c r="I84" s="1"/>
      <c r="J84" s="17">
        <f t="shared" si="7"/>
        <v>0</v>
      </c>
      <c r="K84" s="21">
        <f>K82+1</f>
        <v>73</v>
      </c>
    </row>
    <row r="85" spans="1:13" x14ac:dyDescent="0.2">
      <c r="A85" t="s">
        <v>136</v>
      </c>
      <c r="B85" t="s">
        <v>137</v>
      </c>
      <c r="C85" s="6"/>
      <c r="D85" s="15">
        <v>0</v>
      </c>
      <c r="E85" s="13"/>
      <c r="F85" s="13"/>
      <c r="G85" s="1">
        <f t="shared" si="6"/>
        <v>0</v>
      </c>
      <c r="H85" s="1"/>
      <c r="I85" s="1"/>
      <c r="J85" s="17">
        <f t="shared" si="7"/>
        <v>0</v>
      </c>
      <c r="K85" s="21">
        <f t="shared" si="5"/>
        <v>74</v>
      </c>
    </row>
    <row r="86" spans="1:13" x14ac:dyDescent="0.2">
      <c r="A86" t="s">
        <v>138</v>
      </c>
      <c r="B86" t="s">
        <v>139</v>
      </c>
      <c r="C86" s="6"/>
      <c r="D86" s="15">
        <v>0</v>
      </c>
      <c r="E86" s="13"/>
      <c r="F86" s="13"/>
      <c r="G86" s="1">
        <f t="shared" si="6"/>
        <v>0</v>
      </c>
      <c r="H86" s="1"/>
      <c r="I86" s="1"/>
      <c r="J86" s="17">
        <f t="shared" si="7"/>
        <v>0</v>
      </c>
      <c r="K86" s="21">
        <f t="shared" si="5"/>
        <v>75</v>
      </c>
    </row>
    <row r="87" spans="1:13" x14ac:dyDescent="0.2">
      <c r="A87" t="s">
        <v>140</v>
      </c>
      <c r="B87" t="s">
        <v>139</v>
      </c>
      <c r="C87" s="6"/>
      <c r="D87" s="15">
        <v>0</v>
      </c>
      <c r="E87" s="13"/>
      <c r="F87" s="13"/>
      <c r="G87" s="1">
        <f t="shared" si="6"/>
        <v>0</v>
      </c>
      <c r="H87" s="1"/>
      <c r="I87" s="1"/>
      <c r="J87" s="17">
        <f t="shared" si="7"/>
        <v>0</v>
      </c>
      <c r="K87" s="21">
        <f t="shared" si="5"/>
        <v>76</v>
      </c>
    </row>
    <row r="88" spans="1:13" x14ac:dyDescent="0.2">
      <c r="A88" t="s">
        <v>141</v>
      </c>
      <c r="B88" t="s">
        <v>142</v>
      </c>
      <c r="C88" s="6"/>
      <c r="D88" s="15">
        <v>0</v>
      </c>
      <c r="E88" s="13"/>
      <c r="F88" s="13"/>
      <c r="G88" s="1">
        <f t="shared" si="6"/>
        <v>0</v>
      </c>
      <c r="H88" s="1"/>
      <c r="I88" s="1"/>
      <c r="J88" s="17">
        <f t="shared" si="7"/>
        <v>0</v>
      </c>
      <c r="K88" s="21">
        <f t="shared" si="5"/>
        <v>77</v>
      </c>
    </row>
    <row r="89" spans="1:13" x14ac:dyDescent="0.2">
      <c r="A89" t="s">
        <v>143</v>
      </c>
      <c r="B89" t="s">
        <v>144</v>
      </c>
      <c r="C89" s="6"/>
      <c r="D89" s="15">
        <v>2316454.96</v>
      </c>
      <c r="E89" s="13"/>
      <c r="F89" s="13"/>
      <c r="G89" s="1">
        <f t="shared" si="6"/>
        <v>2316454.96</v>
      </c>
      <c r="H89" s="1"/>
      <c r="I89" s="1"/>
      <c r="J89" s="17">
        <f t="shared" si="7"/>
        <v>2316454.96</v>
      </c>
      <c r="K89" s="21">
        <f t="shared" si="5"/>
        <v>78</v>
      </c>
    </row>
    <row r="90" spans="1:13" x14ac:dyDescent="0.2">
      <c r="A90" t="s">
        <v>145</v>
      </c>
      <c r="B90" t="s">
        <v>146</v>
      </c>
      <c r="C90" s="6"/>
      <c r="D90" s="15">
        <v>1307129.73</v>
      </c>
      <c r="E90" s="13"/>
      <c r="F90" s="13"/>
      <c r="G90" s="1">
        <f t="shared" si="6"/>
        <v>1307129.73</v>
      </c>
      <c r="H90" s="1"/>
      <c r="I90" s="1"/>
      <c r="J90" s="17">
        <f t="shared" si="7"/>
        <v>1307129.73</v>
      </c>
      <c r="K90" s="21">
        <f t="shared" si="5"/>
        <v>79</v>
      </c>
    </row>
    <row r="91" spans="1:13" x14ac:dyDescent="0.2">
      <c r="A91" t="s">
        <v>147</v>
      </c>
      <c r="B91" t="s">
        <v>131</v>
      </c>
      <c r="C91" s="6"/>
      <c r="D91" s="15"/>
      <c r="E91" s="13"/>
      <c r="F91" s="13"/>
      <c r="G91" s="1">
        <f t="shared" si="6"/>
        <v>0</v>
      </c>
      <c r="H91" s="1"/>
      <c r="I91" s="1"/>
      <c r="J91" s="17">
        <f t="shared" si="7"/>
        <v>0</v>
      </c>
      <c r="K91" s="21">
        <f t="shared" si="5"/>
        <v>80</v>
      </c>
    </row>
    <row r="92" spans="1:13" x14ac:dyDescent="0.2">
      <c r="A92" t="s">
        <v>148</v>
      </c>
      <c r="B92" t="s">
        <v>131</v>
      </c>
      <c r="C92" s="6"/>
      <c r="D92" s="15">
        <v>31147.05</v>
      </c>
      <c r="E92" s="13"/>
      <c r="F92" s="13"/>
      <c r="G92" s="1">
        <f t="shared" si="6"/>
        <v>31147.05</v>
      </c>
      <c r="H92" s="1"/>
      <c r="I92" s="1"/>
      <c r="J92" s="17">
        <f t="shared" si="7"/>
        <v>31147.05</v>
      </c>
      <c r="K92" s="21">
        <f t="shared" si="5"/>
        <v>81</v>
      </c>
    </row>
    <row r="93" spans="1:13" x14ac:dyDescent="0.2">
      <c r="A93" t="s">
        <v>149</v>
      </c>
      <c r="B93" t="s">
        <v>150</v>
      </c>
      <c r="C93" s="6"/>
      <c r="D93" s="15">
        <v>244947.59</v>
      </c>
      <c r="E93" s="13"/>
      <c r="F93" s="13"/>
      <c r="G93" s="1">
        <f t="shared" si="6"/>
        <v>244947.59</v>
      </c>
      <c r="H93" s="1"/>
      <c r="I93" s="1"/>
      <c r="J93" s="17">
        <f t="shared" si="7"/>
        <v>244947.59</v>
      </c>
      <c r="K93" s="21">
        <f t="shared" si="5"/>
        <v>82</v>
      </c>
    </row>
    <row r="94" spans="1:13" x14ac:dyDescent="0.2">
      <c r="A94" t="s">
        <v>151</v>
      </c>
      <c r="B94" t="s">
        <v>131</v>
      </c>
      <c r="C94" s="6"/>
      <c r="D94" s="15"/>
      <c r="E94" s="13"/>
      <c r="F94" s="13"/>
      <c r="G94" s="1">
        <f t="shared" si="6"/>
        <v>0</v>
      </c>
      <c r="H94" s="1"/>
      <c r="I94" s="1"/>
      <c r="J94" s="17">
        <f t="shared" si="7"/>
        <v>0</v>
      </c>
      <c r="K94" s="21">
        <f t="shared" si="5"/>
        <v>83</v>
      </c>
    </row>
    <row r="95" spans="1:13" x14ac:dyDescent="0.2">
      <c r="A95" t="s">
        <v>152</v>
      </c>
      <c r="B95" t="s">
        <v>153</v>
      </c>
      <c r="C95" s="6"/>
      <c r="D95" s="15">
        <v>522485.69</v>
      </c>
      <c r="E95" s="13"/>
      <c r="F95" s="13"/>
      <c r="G95" s="1">
        <f t="shared" si="6"/>
        <v>522485.69</v>
      </c>
      <c r="H95" s="1"/>
      <c r="I95" s="1"/>
      <c r="J95" s="17">
        <f t="shared" si="7"/>
        <v>522485.69</v>
      </c>
      <c r="K95" s="21">
        <f t="shared" si="5"/>
        <v>84</v>
      </c>
    </row>
    <row r="96" spans="1:13" x14ac:dyDescent="0.2">
      <c r="A96" t="s">
        <v>154</v>
      </c>
      <c r="B96" t="s">
        <v>155</v>
      </c>
      <c r="C96" s="6"/>
      <c r="D96" s="15">
        <v>0</v>
      </c>
      <c r="E96" s="13"/>
      <c r="F96" s="13"/>
      <c r="G96" s="1">
        <f t="shared" si="6"/>
        <v>0</v>
      </c>
      <c r="H96" s="1"/>
      <c r="I96" s="1"/>
      <c r="J96" s="17">
        <f t="shared" si="7"/>
        <v>0</v>
      </c>
      <c r="K96" s="21">
        <f t="shared" si="5"/>
        <v>85</v>
      </c>
    </row>
    <row r="97" spans="1:11" x14ac:dyDescent="0.2">
      <c r="A97" t="s">
        <v>156</v>
      </c>
      <c r="B97" t="s">
        <v>157</v>
      </c>
      <c r="C97" s="6"/>
      <c r="D97" s="15">
        <v>0</v>
      </c>
      <c r="E97" s="13"/>
      <c r="F97" s="13"/>
      <c r="G97" s="1">
        <f t="shared" si="6"/>
        <v>0</v>
      </c>
      <c r="H97" s="1"/>
      <c r="I97" s="1"/>
      <c r="J97" s="17">
        <f t="shared" si="7"/>
        <v>0</v>
      </c>
      <c r="K97" s="21">
        <f t="shared" si="5"/>
        <v>86</v>
      </c>
    </row>
    <row r="98" spans="1:11" x14ac:dyDescent="0.2">
      <c r="A98" t="s">
        <v>158</v>
      </c>
      <c r="B98" t="s">
        <v>159</v>
      </c>
      <c r="C98" s="6"/>
      <c r="D98" s="15">
        <v>0</v>
      </c>
      <c r="E98" s="13"/>
      <c r="F98" s="13"/>
      <c r="G98" s="1">
        <f t="shared" si="6"/>
        <v>0</v>
      </c>
      <c r="H98" s="1"/>
      <c r="I98" s="1"/>
      <c r="J98" s="17">
        <f t="shared" si="7"/>
        <v>0</v>
      </c>
      <c r="K98" s="21">
        <f t="shared" si="5"/>
        <v>87</v>
      </c>
    </row>
    <row r="99" spans="1:11" x14ac:dyDescent="0.2">
      <c r="A99" t="s">
        <v>160</v>
      </c>
      <c r="B99" t="s">
        <v>161</v>
      </c>
      <c r="C99" s="6"/>
      <c r="D99" s="15">
        <v>1288381.21</v>
      </c>
      <c r="E99" s="13"/>
      <c r="F99" s="13"/>
      <c r="G99" s="1">
        <f t="shared" si="6"/>
        <v>1288381.21</v>
      </c>
      <c r="H99" s="1"/>
      <c r="I99" s="25"/>
      <c r="J99" s="17">
        <f t="shared" si="7"/>
        <v>1288381.21</v>
      </c>
      <c r="K99" s="21">
        <f t="shared" si="5"/>
        <v>88</v>
      </c>
    </row>
    <row r="100" spans="1:11" x14ac:dyDescent="0.2">
      <c r="A100" t="s">
        <v>162</v>
      </c>
      <c r="B100" t="s">
        <v>79</v>
      </c>
      <c r="C100" s="6">
        <v>0</v>
      </c>
      <c r="D100" s="15">
        <v>0</v>
      </c>
      <c r="E100" s="13"/>
      <c r="F100" s="13"/>
      <c r="G100" s="1">
        <f t="shared" si="6"/>
        <v>0</v>
      </c>
      <c r="H100" s="1">
        <f>G100</f>
        <v>0</v>
      </c>
      <c r="I100" s="1"/>
      <c r="J100" s="17">
        <f t="shared" si="7"/>
        <v>0</v>
      </c>
      <c r="K100" s="21">
        <f t="shared" si="5"/>
        <v>89</v>
      </c>
    </row>
    <row r="101" spans="1:11" x14ac:dyDescent="0.2">
      <c r="A101" t="s">
        <v>163</v>
      </c>
      <c r="B101" t="s">
        <v>81</v>
      </c>
      <c r="C101" s="6">
        <v>0</v>
      </c>
      <c r="D101" s="15">
        <v>0</v>
      </c>
      <c r="E101" s="13"/>
      <c r="F101" s="13"/>
      <c r="G101" s="1">
        <f t="shared" si="6"/>
        <v>0</v>
      </c>
      <c r="H101" s="1"/>
      <c r="I101" s="1"/>
      <c r="J101" s="17">
        <f t="shared" si="7"/>
        <v>0</v>
      </c>
      <c r="K101" s="21">
        <f t="shared" si="5"/>
        <v>90</v>
      </c>
    </row>
    <row r="102" spans="1:11" x14ac:dyDescent="0.2">
      <c r="A102" t="s">
        <v>164</v>
      </c>
      <c r="B102" t="s">
        <v>83</v>
      </c>
      <c r="C102" s="6">
        <v>0</v>
      </c>
      <c r="D102" s="15">
        <v>0</v>
      </c>
      <c r="E102" s="13"/>
      <c r="F102" s="13"/>
      <c r="G102" s="1">
        <f t="shared" si="6"/>
        <v>0</v>
      </c>
      <c r="H102" s="1"/>
      <c r="I102" s="1"/>
      <c r="J102" s="17">
        <f t="shared" si="7"/>
        <v>0</v>
      </c>
      <c r="K102" s="21">
        <f t="shared" si="5"/>
        <v>91</v>
      </c>
    </row>
    <row r="103" spans="1:11" x14ac:dyDescent="0.2">
      <c r="A103" t="s">
        <v>165</v>
      </c>
      <c r="B103" t="s">
        <v>85</v>
      </c>
      <c r="C103" s="6">
        <v>0</v>
      </c>
      <c r="D103" s="15">
        <v>0</v>
      </c>
      <c r="E103" s="13"/>
      <c r="F103" s="13"/>
      <c r="G103" s="1">
        <f t="shared" si="6"/>
        <v>0</v>
      </c>
      <c r="H103" s="1"/>
      <c r="I103" s="1"/>
      <c r="J103" s="17">
        <f t="shared" si="7"/>
        <v>0</v>
      </c>
      <c r="K103" s="21">
        <f t="shared" si="5"/>
        <v>92</v>
      </c>
    </row>
    <row r="104" spans="1:11" x14ac:dyDescent="0.2">
      <c r="A104" t="s">
        <v>166</v>
      </c>
      <c r="B104" t="s">
        <v>87</v>
      </c>
      <c r="C104" s="6">
        <v>0</v>
      </c>
      <c r="D104" s="15">
        <v>0</v>
      </c>
      <c r="E104" s="13"/>
      <c r="F104" s="13"/>
      <c r="G104" s="1">
        <f t="shared" si="6"/>
        <v>0</v>
      </c>
      <c r="H104" s="1"/>
      <c r="I104" s="1"/>
      <c r="J104" s="17">
        <f t="shared" si="7"/>
        <v>0</v>
      </c>
      <c r="K104" s="21">
        <f t="shared" si="5"/>
        <v>93</v>
      </c>
    </row>
    <row r="105" spans="1:11" x14ac:dyDescent="0.2">
      <c r="A105" t="s">
        <v>167</v>
      </c>
      <c r="B105" t="s">
        <v>131</v>
      </c>
      <c r="C105" s="6">
        <v>0</v>
      </c>
      <c r="D105" s="15">
        <v>0</v>
      </c>
      <c r="E105" s="13"/>
      <c r="F105" s="13"/>
      <c r="G105" s="1">
        <f t="shared" si="6"/>
        <v>0</v>
      </c>
      <c r="H105" s="1"/>
      <c r="I105" s="1"/>
      <c r="J105" s="17">
        <f t="shared" si="7"/>
        <v>0</v>
      </c>
      <c r="K105" s="21">
        <f t="shared" si="5"/>
        <v>94</v>
      </c>
    </row>
    <row r="106" spans="1:11" x14ac:dyDescent="0.2">
      <c r="A106" t="s">
        <v>168</v>
      </c>
      <c r="B106" t="s">
        <v>131</v>
      </c>
      <c r="C106" s="6">
        <v>0</v>
      </c>
      <c r="D106" s="15">
        <v>0</v>
      </c>
      <c r="E106" s="13"/>
      <c r="F106" s="13"/>
      <c r="G106" s="1">
        <f t="shared" si="6"/>
        <v>0</v>
      </c>
      <c r="H106" s="1"/>
      <c r="I106" s="1"/>
      <c r="J106" s="17">
        <f t="shared" si="7"/>
        <v>0</v>
      </c>
      <c r="K106" s="21">
        <f t="shared" si="5"/>
        <v>95</v>
      </c>
    </row>
    <row r="107" spans="1:11" x14ac:dyDescent="0.2">
      <c r="A107" t="s">
        <v>169</v>
      </c>
      <c r="B107" t="s">
        <v>131</v>
      </c>
      <c r="C107" s="6">
        <v>0</v>
      </c>
      <c r="D107" s="15">
        <v>0</v>
      </c>
      <c r="E107" s="13"/>
      <c r="F107" s="13"/>
      <c r="G107" s="1">
        <f t="shared" si="6"/>
        <v>0</v>
      </c>
      <c r="H107" s="1"/>
      <c r="I107" s="1"/>
      <c r="J107" s="17">
        <f t="shared" si="7"/>
        <v>0</v>
      </c>
      <c r="K107" s="21">
        <f t="shared" si="5"/>
        <v>96</v>
      </c>
    </row>
    <row r="108" spans="1:11" x14ac:dyDescent="0.2">
      <c r="A108" t="s">
        <v>170</v>
      </c>
      <c r="B108" t="s">
        <v>171</v>
      </c>
      <c r="C108" s="6">
        <v>0</v>
      </c>
      <c r="D108" s="15">
        <v>0</v>
      </c>
      <c r="E108" s="13"/>
      <c r="F108" s="13"/>
      <c r="G108" s="1">
        <f t="shared" si="6"/>
        <v>0</v>
      </c>
      <c r="H108" s="1"/>
      <c r="I108" s="1"/>
      <c r="J108" s="17">
        <f t="shared" si="7"/>
        <v>0</v>
      </c>
      <c r="K108" s="21">
        <f t="shared" si="5"/>
        <v>97</v>
      </c>
    </row>
    <row r="109" spans="1:11" x14ac:dyDescent="0.2">
      <c r="A109" t="s">
        <v>172</v>
      </c>
      <c r="B109" t="s">
        <v>69</v>
      </c>
      <c r="C109" s="6">
        <v>0</v>
      </c>
      <c r="D109" s="15">
        <v>0</v>
      </c>
      <c r="E109" s="13"/>
      <c r="F109" s="13"/>
      <c r="G109" s="1">
        <f t="shared" si="6"/>
        <v>0</v>
      </c>
      <c r="H109" s="1"/>
      <c r="I109" s="1"/>
      <c r="J109" s="17">
        <f t="shared" si="7"/>
        <v>0</v>
      </c>
      <c r="K109" s="21">
        <f t="shared" si="5"/>
        <v>98</v>
      </c>
    </row>
    <row r="110" spans="1:11" x14ac:dyDescent="0.2">
      <c r="A110" t="s">
        <v>173</v>
      </c>
      <c r="B110" t="s">
        <v>174</v>
      </c>
      <c r="C110" s="6">
        <v>0</v>
      </c>
      <c r="D110" s="15">
        <v>0</v>
      </c>
      <c r="E110" s="13"/>
      <c r="F110" s="13"/>
      <c r="G110" s="1">
        <f t="shared" si="6"/>
        <v>0</v>
      </c>
      <c r="H110" s="1"/>
      <c r="I110" s="1"/>
      <c r="J110" s="17">
        <f t="shared" si="7"/>
        <v>0</v>
      </c>
      <c r="K110" s="21">
        <f t="shared" si="5"/>
        <v>99</v>
      </c>
    </row>
    <row r="111" spans="1:11" x14ac:dyDescent="0.2">
      <c r="A111" t="s">
        <v>175</v>
      </c>
      <c r="B111" t="s">
        <v>95</v>
      </c>
      <c r="C111" s="6">
        <v>0</v>
      </c>
      <c r="D111" s="15">
        <v>0</v>
      </c>
      <c r="E111" s="13"/>
      <c r="F111" s="13"/>
      <c r="G111" s="1">
        <f t="shared" si="6"/>
        <v>0</v>
      </c>
      <c r="H111" s="1"/>
      <c r="I111" s="1"/>
      <c r="J111" s="17">
        <f t="shared" si="7"/>
        <v>0</v>
      </c>
      <c r="K111" s="21">
        <f t="shared" si="5"/>
        <v>100</v>
      </c>
    </row>
    <row r="112" spans="1:11" x14ac:dyDescent="0.2">
      <c r="A112" t="s">
        <v>176</v>
      </c>
      <c r="B112" t="s">
        <v>177</v>
      </c>
      <c r="C112" s="6"/>
      <c r="D112" s="15">
        <v>95011.72</v>
      </c>
      <c r="E112" s="13"/>
      <c r="F112" s="13"/>
      <c r="G112" s="1">
        <f t="shared" si="6"/>
        <v>95011.72</v>
      </c>
      <c r="H112" s="1"/>
      <c r="I112" s="1"/>
      <c r="J112" s="17">
        <f t="shared" si="7"/>
        <v>95011.72</v>
      </c>
      <c r="K112" s="21">
        <f t="shared" si="5"/>
        <v>101</v>
      </c>
    </row>
    <row r="113" spans="1:13" x14ac:dyDescent="0.2">
      <c r="A113" t="s">
        <v>178</v>
      </c>
      <c r="B113" t="s">
        <v>179</v>
      </c>
      <c r="C113" s="6"/>
      <c r="D113" s="15">
        <v>3052810.85</v>
      </c>
      <c r="E113" s="13"/>
      <c r="F113" s="13"/>
      <c r="G113" s="1">
        <f t="shared" si="6"/>
        <v>3052810.85</v>
      </c>
      <c r="H113" s="1">
        <f>D27</f>
        <v>0</v>
      </c>
      <c r="I113" s="1"/>
      <c r="J113" s="17">
        <f t="shared" si="7"/>
        <v>3052810.85</v>
      </c>
      <c r="K113" s="21">
        <f t="shared" si="5"/>
        <v>102</v>
      </c>
    </row>
    <row r="114" spans="1:13" x14ac:dyDescent="0.2">
      <c r="A114" t="s">
        <v>180</v>
      </c>
      <c r="B114" t="s">
        <v>181</v>
      </c>
      <c r="C114" s="6"/>
      <c r="D114" s="15">
        <v>0</v>
      </c>
      <c r="E114" s="15">
        <v>-24998.05</v>
      </c>
      <c r="F114" s="13"/>
      <c r="G114" s="1">
        <f t="shared" si="6"/>
        <v>-24998.05</v>
      </c>
      <c r="H114" s="1">
        <f>G28</f>
        <v>1952.02</v>
      </c>
      <c r="I114" s="1">
        <f>-E74+E158</f>
        <v>29566.93</v>
      </c>
      <c r="J114" s="17">
        <f t="shared" si="7"/>
        <v>2616.8600000000006</v>
      </c>
      <c r="K114" s="21">
        <f t="shared" si="5"/>
        <v>103</v>
      </c>
    </row>
    <row r="115" spans="1:13" x14ac:dyDescent="0.2">
      <c r="A115" t="s">
        <v>182</v>
      </c>
      <c r="B115" t="s">
        <v>183</v>
      </c>
      <c r="C115" s="6"/>
      <c r="D115" s="15">
        <v>30669.08</v>
      </c>
      <c r="E115" s="13"/>
      <c r="F115" s="13"/>
      <c r="G115" s="1">
        <f t="shared" si="6"/>
        <v>30669.08</v>
      </c>
      <c r="H115" s="1">
        <f>D115</f>
        <v>30669.08</v>
      </c>
      <c r="I115" s="1"/>
      <c r="J115" s="17">
        <f t="shared" si="7"/>
        <v>0</v>
      </c>
      <c r="K115" s="21">
        <f t="shared" si="5"/>
        <v>104</v>
      </c>
    </row>
    <row r="116" spans="1:13" x14ac:dyDescent="0.2">
      <c r="A116" t="s">
        <v>184</v>
      </c>
      <c r="B116" t="s">
        <v>185</v>
      </c>
      <c r="C116" s="6"/>
      <c r="D116" s="15">
        <v>0</v>
      </c>
      <c r="E116" s="13"/>
      <c r="F116" s="15">
        <v>-10457.48</v>
      </c>
      <c r="G116" s="1">
        <f t="shared" si="6"/>
        <v>-10457.48</v>
      </c>
      <c r="H116" s="1">
        <f>G29</f>
        <v>1862.2</v>
      </c>
      <c r="I116" s="1">
        <f>-F74+F158</f>
        <v>14818.76</v>
      </c>
      <c r="J116" s="17">
        <f t="shared" si="7"/>
        <v>2499.08</v>
      </c>
      <c r="K116" s="21">
        <f t="shared" si="5"/>
        <v>105</v>
      </c>
    </row>
    <row r="117" spans="1:13" x14ac:dyDescent="0.2">
      <c r="A117" t="s">
        <v>186</v>
      </c>
      <c r="B117" t="s">
        <v>187</v>
      </c>
      <c r="C117" s="6"/>
      <c r="D117" s="15">
        <v>0</v>
      </c>
      <c r="E117" s="13"/>
      <c r="F117" s="13"/>
      <c r="G117" s="1">
        <f t="shared" si="6"/>
        <v>0</v>
      </c>
      <c r="H117" s="1"/>
      <c r="I117" s="1"/>
      <c r="J117" s="17">
        <f t="shared" si="7"/>
        <v>0</v>
      </c>
      <c r="K117" s="21">
        <f t="shared" si="5"/>
        <v>106</v>
      </c>
    </row>
    <row r="118" spans="1:13" x14ac:dyDescent="0.2">
      <c r="A118" t="s">
        <v>310</v>
      </c>
      <c r="B118" t="s">
        <v>312</v>
      </c>
      <c r="C118" s="6"/>
      <c r="D118" s="15">
        <v>0</v>
      </c>
      <c r="E118" s="13"/>
      <c r="F118" s="13"/>
      <c r="G118" s="1">
        <f>SUM(C118:F118)</f>
        <v>0</v>
      </c>
      <c r="H118" s="1"/>
      <c r="I118" s="1"/>
      <c r="J118" s="17">
        <f>G118-H118+I118</f>
        <v>0</v>
      </c>
    </row>
    <row r="119" spans="1:13" x14ac:dyDescent="0.2">
      <c r="A119" t="s">
        <v>311</v>
      </c>
      <c r="B119" t="s">
        <v>313</v>
      </c>
      <c r="C119" s="6"/>
      <c r="D119" s="15">
        <v>0</v>
      </c>
      <c r="E119" s="13"/>
      <c r="F119" s="13"/>
      <c r="G119" s="1">
        <f>SUM(C119:F119)</f>
        <v>0</v>
      </c>
      <c r="H119" s="1"/>
      <c r="I119" s="1"/>
      <c r="J119" s="17">
        <f>G119-H119+I119</f>
        <v>0</v>
      </c>
    </row>
    <row r="120" spans="1:13" s="10" customFormat="1" x14ac:dyDescent="0.2">
      <c r="A120" s="10" t="s">
        <v>337</v>
      </c>
      <c r="B120" s="10" t="s">
        <v>338</v>
      </c>
      <c r="C120" s="20"/>
      <c r="D120" s="19">
        <v>1062530</v>
      </c>
      <c r="E120" s="16"/>
      <c r="F120" s="16"/>
      <c r="G120" s="16">
        <f>SUM(C120:F120)</f>
        <v>1062530</v>
      </c>
      <c r="H120" s="16"/>
      <c r="I120" s="16"/>
      <c r="J120" s="17">
        <f>G120-H120+I120</f>
        <v>1062530</v>
      </c>
      <c r="K120" s="21"/>
      <c r="L120" s="21"/>
      <c r="M120" s="21"/>
    </row>
    <row r="121" spans="1:13" s="10" customFormat="1" x14ac:dyDescent="0.2">
      <c r="A121" s="10" t="s">
        <v>339</v>
      </c>
      <c r="B121" s="10" t="s">
        <v>340</v>
      </c>
      <c r="C121" s="20"/>
      <c r="D121" s="19">
        <v>4535098</v>
      </c>
      <c r="E121" s="16"/>
      <c r="F121" s="16"/>
      <c r="G121" s="16">
        <f>SUM(C121:F121)</f>
        <v>4535098</v>
      </c>
      <c r="H121" s="16"/>
      <c r="I121" s="16"/>
      <c r="J121" s="17">
        <f>G121-H121+I121</f>
        <v>4535098</v>
      </c>
      <c r="K121" s="21"/>
      <c r="L121" s="21"/>
      <c r="M121" s="21"/>
    </row>
    <row r="122" spans="1:13" x14ac:dyDescent="0.2">
      <c r="A122" t="s">
        <v>188</v>
      </c>
      <c r="B122" t="s">
        <v>189</v>
      </c>
      <c r="C122" s="6"/>
      <c r="D122" s="15">
        <v>0</v>
      </c>
      <c r="E122" s="13"/>
      <c r="F122" s="13"/>
      <c r="G122" s="1">
        <f t="shared" si="6"/>
        <v>0</v>
      </c>
      <c r="H122" s="1"/>
      <c r="I122" s="1"/>
      <c r="J122" s="17">
        <f t="shared" si="7"/>
        <v>0</v>
      </c>
      <c r="K122" s="21">
        <f>K117+1</f>
        <v>107</v>
      </c>
    </row>
    <row r="123" spans="1:13" x14ac:dyDescent="0.2">
      <c r="A123" t="s">
        <v>190</v>
      </c>
      <c r="B123" t="s">
        <v>191</v>
      </c>
      <c r="C123" s="6"/>
      <c r="D123" s="15">
        <v>0</v>
      </c>
      <c r="E123" s="13"/>
      <c r="F123" s="13"/>
      <c r="G123" s="1">
        <f t="shared" si="6"/>
        <v>0</v>
      </c>
      <c r="H123" s="1"/>
      <c r="I123" s="1"/>
      <c r="J123" s="17">
        <f t="shared" si="7"/>
        <v>0</v>
      </c>
      <c r="K123" s="21">
        <f t="shared" ref="K123:K135" si="8">K122+1</f>
        <v>108</v>
      </c>
      <c r="L123" s="23"/>
    </row>
    <row r="124" spans="1:13" x14ac:dyDescent="0.2">
      <c r="A124" t="s">
        <v>192</v>
      </c>
      <c r="B124" t="s">
        <v>193</v>
      </c>
      <c r="C124" s="6"/>
      <c r="D124" s="15">
        <v>0</v>
      </c>
      <c r="E124" s="13"/>
      <c r="F124" s="13"/>
      <c r="G124" s="1">
        <f t="shared" si="6"/>
        <v>0</v>
      </c>
      <c r="H124" s="1"/>
      <c r="I124" s="1"/>
      <c r="J124" s="17">
        <f t="shared" si="7"/>
        <v>0</v>
      </c>
      <c r="K124" s="21">
        <f t="shared" si="8"/>
        <v>109</v>
      </c>
    </row>
    <row r="125" spans="1:13" x14ac:dyDescent="0.2">
      <c r="A125" t="s">
        <v>194</v>
      </c>
      <c r="B125" t="s">
        <v>195</v>
      </c>
      <c r="C125" s="6">
        <v>0</v>
      </c>
      <c r="D125" s="15">
        <v>0</v>
      </c>
      <c r="E125" s="13"/>
      <c r="F125" s="13"/>
      <c r="G125" s="1">
        <f t="shared" si="6"/>
        <v>0</v>
      </c>
      <c r="H125" s="1"/>
      <c r="I125" s="1"/>
      <c r="J125" s="17">
        <f t="shared" si="7"/>
        <v>0</v>
      </c>
      <c r="K125" s="21">
        <f t="shared" si="8"/>
        <v>110</v>
      </c>
    </row>
    <row r="126" spans="1:13" x14ac:dyDescent="0.2">
      <c r="A126" t="s">
        <v>196</v>
      </c>
      <c r="B126" t="s">
        <v>193</v>
      </c>
      <c r="C126" s="6">
        <v>0</v>
      </c>
      <c r="D126" s="15">
        <v>0</v>
      </c>
      <c r="E126" s="13"/>
      <c r="F126" s="13"/>
      <c r="G126" s="1">
        <f t="shared" si="6"/>
        <v>0</v>
      </c>
      <c r="H126" s="1"/>
      <c r="I126" s="1"/>
      <c r="J126" s="17">
        <f t="shared" si="7"/>
        <v>0</v>
      </c>
      <c r="K126" s="21">
        <f t="shared" si="8"/>
        <v>111</v>
      </c>
    </row>
    <row r="127" spans="1:13" x14ac:dyDescent="0.2">
      <c r="A127" t="s">
        <v>197</v>
      </c>
      <c r="B127" t="s">
        <v>198</v>
      </c>
      <c r="C127" s="6">
        <v>0</v>
      </c>
      <c r="D127" s="15">
        <v>0</v>
      </c>
      <c r="E127" s="13"/>
      <c r="F127" s="13"/>
      <c r="G127" s="1">
        <f t="shared" si="6"/>
        <v>0</v>
      </c>
      <c r="H127" s="1"/>
      <c r="I127" s="1"/>
      <c r="J127" s="17">
        <f t="shared" si="7"/>
        <v>0</v>
      </c>
      <c r="K127" s="21">
        <f t="shared" si="8"/>
        <v>112</v>
      </c>
    </row>
    <row r="128" spans="1:13" x14ac:dyDescent="0.2">
      <c r="A128" t="s">
        <v>199</v>
      </c>
      <c r="B128" t="s">
        <v>69</v>
      </c>
      <c r="C128" s="6"/>
      <c r="D128" s="15">
        <v>86488270</v>
      </c>
      <c r="E128" s="14"/>
      <c r="F128" s="14"/>
      <c r="G128" s="1">
        <f t="shared" si="6"/>
        <v>86488270</v>
      </c>
      <c r="H128" s="1"/>
      <c r="I128" s="1"/>
      <c r="J128" s="17">
        <f t="shared" si="7"/>
        <v>86488270</v>
      </c>
      <c r="K128" s="21">
        <f t="shared" si="8"/>
        <v>113</v>
      </c>
    </row>
    <row r="129" spans="1:13" x14ac:dyDescent="0.2">
      <c r="A129" t="s">
        <v>200</v>
      </c>
      <c r="B129" t="s">
        <v>131</v>
      </c>
      <c r="C129" s="6"/>
      <c r="D129" s="15">
        <v>2993010</v>
      </c>
      <c r="E129" s="14"/>
      <c r="F129" s="14"/>
      <c r="G129" s="1">
        <f t="shared" si="6"/>
        <v>2993010</v>
      </c>
      <c r="H129" s="1"/>
      <c r="I129" s="1"/>
      <c r="J129" s="17">
        <f t="shared" si="7"/>
        <v>2993010</v>
      </c>
      <c r="K129" s="21">
        <f t="shared" si="8"/>
        <v>114</v>
      </c>
    </row>
    <row r="130" spans="1:13" x14ac:dyDescent="0.2">
      <c r="A130" t="s">
        <v>201</v>
      </c>
      <c r="B130" t="s">
        <v>69</v>
      </c>
      <c r="C130" s="6"/>
      <c r="D130" s="15">
        <v>2137166.85</v>
      </c>
      <c r="E130" s="14"/>
      <c r="F130" s="14"/>
      <c r="G130" s="1">
        <f t="shared" si="6"/>
        <v>2137166.85</v>
      </c>
      <c r="H130" s="1"/>
      <c r="I130" s="1"/>
      <c r="J130" s="17">
        <f t="shared" si="7"/>
        <v>2137166.85</v>
      </c>
      <c r="K130" s="21">
        <f t="shared" si="8"/>
        <v>115</v>
      </c>
    </row>
    <row r="131" spans="1:13" s="10" customFormat="1" x14ac:dyDescent="0.2">
      <c r="A131" s="10" t="s">
        <v>341</v>
      </c>
      <c r="B131" s="10" t="s">
        <v>342</v>
      </c>
      <c r="C131" s="20"/>
      <c r="D131" s="19">
        <v>47861.46</v>
      </c>
      <c r="E131" s="17"/>
      <c r="F131" s="17"/>
      <c r="G131" s="16">
        <f t="shared" si="6"/>
        <v>47861.46</v>
      </c>
      <c r="H131" s="16"/>
      <c r="I131" s="16"/>
      <c r="J131" s="17">
        <f t="shared" si="7"/>
        <v>47861.46</v>
      </c>
      <c r="K131" s="21"/>
      <c r="L131" s="21"/>
      <c r="M131" s="21"/>
    </row>
    <row r="132" spans="1:13" x14ac:dyDescent="0.2">
      <c r="A132" t="s">
        <v>314</v>
      </c>
      <c r="B132" t="s">
        <v>69</v>
      </c>
      <c r="C132" s="6">
        <v>0</v>
      </c>
      <c r="D132" s="15">
        <v>58635000</v>
      </c>
      <c r="E132" s="14"/>
      <c r="F132" s="14"/>
      <c r="G132" s="1">
        <f t="shared" si="6"/>
        <v>58635000</v>
      </c>
      <c r="H132" s="1"/>
      <c r="I132" s="1"/>
      <c r="J132" s="17">
        <f t="shared" si="7"/>
        <v>58635000</v>
      </c>
      <c r="K132" s="21">
        <f>K130+1</f>
        <v>116</v>
      </c>
    </row>
    <row r="133" spans="1:13" x14ac:dyDescent="0.2">
      <c r="A133" t="s">
        <v>315</v>
      </c>
      <c r="B133" t="s">
        <v>131</v>
      </c>
      <c r="C133" s="6">
        <v>0</v>
      </c>
      <c r="D133" s="15">
        <v>1370000</v>
      </c>
      <c r="E133" s="14"/>
      <c r="F133" s="14"/>
      <c r="G133" s="1">
        <f t="shared" si="6"/>
        <v>1370000</v>
      </c>
      <c r="H133" s="1"/>
      <c r="I133" s="1"/>
      <c r="J133" s="17">
        <f t="shared" si="7"/>
        <v>1370000</v>
      </c>
      <c r="K133" s="21">
        <f t="shared" si="8"/>
        <v>117</v>
      </c>
    </row>
    <row r="134" spans="1:13" x14ac:dyDescent="0.2">
      <c r="A134" t="s">
        <v>316</v>
      </c>
      <c r="B134" t="s">
        <v>69</v>
      </c>
      <c r="C134" s="6">
        <v>0</v>
      </c>
      <c r="D134" s="15">
        <v>2555922.0499999998</v>
      </c>
      <c r="E134" s="14"/>
      <c r="F134" s="14"/>
      <c r="G134" s="1">
        <f t="shared" si="6"/>
        <v>2555922.0499999998</v>
      </c>
      <c r="H134" s="1"/>
      <c r="I134" s="1"/>
      <c r="J134" s="17">
        <f t="shared" si="7"/>
        <v>2555922.0499999998</v>
      </c>
      <c r="K134" s="21">
        <f t="shared" si="8"/>
        <v>118</v>
      </c>
      <c r="L134" s="22"/>
    </row>
    <row r="135" spans="1:13" x14ac:dyDescent="0.2">
      <c r="A135" t="s">
        <v>202</v>
      </c>
      <c r="B135" t="s">
        <v>69</v>
      </c>
      <c r="C135" s="6">
        <v>0</v>
      </c>
      <c r="D135" s="15">
        <v>0</v>
      </c>
      <c r="E135" s="14"/>
      <c r="F135" s="14"/>
      <c r="G135" s="1">
        <f t="shared" si="6"/>
        <v>0</v>
      </c>
      <c r="H135" s="1"/>
      <c r="I135" s="1"/>
      <c r="J135" s="17">
        <f t="shared" si="7"/>
        <v>0</v>
      </c>
      <c r="K135" s="21">
        <f t="shared" si="8"/>
        <v>119</v>
      </c>
    </row>
    <row r="136" spans="1:13" x14ac:dyDescent="0.2">
      <c r="A136" t="s">
        <v>203</v>
      </c>
      <c r="B136" t="s">
        <v>131</v>
      </c>
      <c r="C136" s="6">
        <v>0</v>
      </c>
      <c r="D136" s="15">
        <v>0</v>
      </c>
      <c r="E136" s="14"/>
      <c r="F136" s="14"/>
      <c r="G136" s="1">
        <f t="shared" si="6"/>
        <v>0</v>
      </c>
      <c r="H136" s="1"/>
      <c r="I136" s="1"/>
      <c r="J136" s="17">
        <f t="shared" si="7"/>
        <v>0</v>
      </c>
    </row>
    <row r="137" spans="1:13" x14ac:dyDescent="0.2">
      <c r="A137" t="s">
        <v>204</v>
      </c>
      <c r="B137" t="s">
        <v>69</v>
      </c>
      <c r="C137" s="6">
        <v>0</v>
      </c>
      <c r="D137" s="15">
        <v>0</v>
      </c>
      <c r="E137" s="14"/>
      <c r="F137" s="14"/>
      <c r="G137" s="1">
        <f t="shared" si="6"/>
        <v>0</v>
      </c>
      <c r="H137" s="1"/>
      <c r="I137" s="1"/>
      <c r="J137" s="17">
        <f t="shared" si="7"/>
        <v>0</v>
      </c>
      <c r="K137" s="17">
        <f>SUM(J79:J137)</f>
        <v>173092667.83999997</v>
      </c>
    </row>
    <row r="138" spans="1:13" x14ac:dyDescent="0.2">
      <c r="C138" s="1"/>
      <c r="D138" s="6"/>
      <c r="E138" s="1"/>
      <c r="F138" s="1"/>
      <c r="G138" s="1"/>
      <c r="H138" s="1"/>
      <c r="I138" s="1"/>
      <c r="J138" s="17"/>
    </row>
    <row r="139" spans="1:13" x14ac:dyDescent="0.2">
      <c r="A139" t="s">
        <v>205</v>
      </c>
      <c r="C139" s="1"/>
      <c r="D139" s="6"/>
      <c r="E139" s="1"/>
      <c r="F139" s="1"/>
      <c r="G139" s="1"/>
      <c r="H139" s="1"/>
      <c r="I139" s="1"/>
      <c r="J139" s="17"/>
    </row>
    <row r="140" spans="1:13" x14ac:dyDescent="0.2">
      <c r="A140" t="s">
        <v>206</v>
      </c>
      <c r="B140" t="s">
        <v>207</v>
      </c>
      <c r="C140" s="6"/>
      <c r="D140" s="19">
        <v>-141956629.94</v>
      </c>
      <c r="E140" s="16"/>
      <c r="F140" s="16"/>
      <c r="G140" s="1">
        <f t="shared" ref="G140:G160" si="9">SUM(C140:F140)</f>
        <v>-141956629.94</v>
      </c>
      <c r="H140" s="1"/>
      <c r="I140" s="1">
        <f>-G140</f>
        <v>141956629.94</v>
      </c>
      <c r="J140" s="17">
        <f t="shared" ref="J140:J160" si="10">G140-H140+I140</f>
        <v>0</v>
      </c>
      <c r="K140" s="21">
        <v>124</v>
      </c>
    </row>
    <row r="141" spans="1:13" x14ac:dyDescent="0.2">
      <c r="A141" t="s">
        <v>208</v>
      </c>
      <c r="B141" t="s">
        <v>209</v>
      </c>
      <c r="C141" s="6"/>
      <c r="D141" s="19">
        <v>11451924.16</v>
      </c>
      <c r="E141" s="16"/>
      <c r="F141" s="16"/>
      <c r="G141" s="1">
        <f t="shared" si="9"/>
        <v>11451924.16</v>
      </c>
      <c r="H141" s="1">
        <f>G141</f>
        <v>11451924.16</v>
      </c>
      <c r="I141" s="1"/>
      <c r="J141" s="17">
        <f t="shared" si="10"/>
        <v>0</v>
      </c>
      <c r="K141" s="21">
        <f t="shared" ref="K141:K159" si="11">K140+1</f>
        <v>125</v>
      </c>
    </row>
    <row r="142" spans="1:13" x14ac:dyDescent="0.2">
      <c r="A142" t="s">
        <v>210</v>
      </c>
      <c r="B142" t="s">
        <v>211</v>
      </c>
      <c r="C142" s="6"/>
      <c r="D142" s="19">
        <v>1290654.3400000001</v>
      </c>
      <c r="E142" s="16"/>
      <c r="F142" s="16"/>
      <c r="G142" s="1">
        <f t="shared" si="9"/>
        <v>1290654.3400000001</v>
      </c>
      <c r="H142" s="1">
        <f>G142</f>
        <v>1290654.3400000001</v>
      </c>
      <c r="I142" s="1"/>
      <c r="J142" s="17">
        <f t="shared" si="10"/>
        <v>0</v>
      </c>
      <c r="K142" s="21">
        <f t="shared" si="11"/>
        <v>126</v>
      </c>
    </row>
    <row r="143" spans="1:13" x14ac:dyDescent="0.2">
      <c r="A143" t="s">
        <v>212</v>
      </c>
      <c r="B143" t="s">
        <v>213</v>
      </c>
      <c r="C143" s="6"/>
      <c r="D143" s="19">
        <v>-6784529.4500000002</v>
      </c>
      <c r="E143" s="16"/>
      <c r="F143" s="16"/>
      <c r="G143" s="1">
        <f t="shared" si="9"/>
        <v>-6784529.4500000002</v>
      </c>
      <c r="H143" s="1"/>
      <c r="I143" s="1">
        <f>-G143</f>
        <v>6784529.4500000002</v>
      </c>
      <c r="J143" s="17">
        <f t="shared" si="10"/>
        <v>0</v>
      </c>
      <c r="K143" s="21">
        <f t="shared" si="11"/>
        <v>127</v>
      </c>
    </row>
    <row r="144" spans="1:13" x14ac:dyDescent="0.2">
      <c r="A144" t="s">
        <v>214</v>
      </c>
      <c r="B144" t="s">
        <v>215</v>
      </c>
      <c r="C144" s="6"/>
      <c r="D144" s="19">
        <v>0</v>
      </c>
      <c r="E144" s="16"/>
      <c r="F144" s="16"/>
      <c r="G144" s="1">
        <f t="shared" si="9"/>
        <v>0</v>
      </c>
      <c r="H144" s="1"/>
      <c r="I144" s="1"/>
      <c r="J144" s="17">
        <f t="shared" si="10"/>
        <v>0</v>
      </c>
      <c r="K144" s="21">
        <f t="shared" si="11"/>
        <v>128</v>
      </c>
    </row>
    <row r="145" spans="1:12" x14ac:dyDescent="0.2">
      <c r="A145" t="s">
        <v>216</v>
      </c>
      <c r="B145" t="s">
        <v>217</v>
      </c>
      <c r="C145" s="6"/>
      <c r="D145" s="19">
        <v>0</v>
      </c>
      <c r="E145" s="16"/>
      <c r="F145" s="16"/>
      <c r="G145" s="1">
        <f t="shared" si="9"/>
        <v>0</v>
      </c>
      <c r="H145" s="1"/>
      <c r="I145" s="1"/>
      <c r="J145" s="17">
        <f t="shared" si="10"/>
        <v>0</v>
      </c>
      <c r="K145" s="21">
        <f t="shared" si="11"/>
        <v>129</v>
      </c>
    </row>
    <row r="146" spans="1:12" x14ac:dyDescent="0.2">
      <c r="A146" t="s">
        <v>218</v>
      </c>
      <c r="B146" t="s">
        <v>219</v>
      </c>
      <c r="C146" s="6"/>
      <c r="D146" s="19">
        <v>0</v>
      </c>
      <c r="E146" s="16"/>
      <c r="F146" s="16"/>
      <c r="G146" s="1">
        <f t="shared" si="9"/>
        <v>0</v>
      </c>
      <c r="H146" s="1"/>
      <c r="I146" s="1"/>
      <c r="J146" s="17">
        <f t="shared" si="10"/>
        <v>0</v>
      </c>
      <c r="K146" s="21">
        <f t="shared" si="11"/>
        <v>130</v>
      </c>
    </row>
    <row r="147" spans="1:12" x14ac:dyDescent="0.2">
      <c r="A147" t="s">
        <v>220</v>
      </c>
      <c r="B147" t="s">
        <v>221</v>
      </c>
      <c r="C147" s="6"/>
      <c r="D147" s="19">
        <v>0</v>
      </c>
      <c r="E147" s="16"/>
      <c r="F147" s="16"/>
      <c r="G147" s="1">
        <f t="shared" si="9"/>
        <v>0</v>
      </c>
      <c r="H147" s="1"/>
      <c r="I147" s="1"/>
      <c r="J147" s="17">
        <f t="shared" si="10"/>
        <v>0</v>
      </c>
      <c r="K147" s="21">
        <f t="shared" si="11"/>
        <v>131</v>
      </c>
    </row>
    <row r="148" spans="1:12" x14ac:dyDescent="0.2">
      <c r="A148" t="s">
        <v>222</v>
      </c>
      <c r="B148" t="s">
        <v>223</v>
      </c>
      <c r="C148" s="6"/>
      <c r="D148" s="19">
        <v>0</v>
      </c>
      <c r="E148" s="16"/>
      <c r="F148" s="16"/>
      <c r="G148" s="1">
        <f t="shared" si="9"/>
        <v>0</v>
      </c>
      <c r="H148" s="1"/>
      <c r="I148" s="1"/>
      <c r="J148" s="17">
        <f t="shared" si="10"/>
        <v>0</v>
      </c>
      <c r="K148" s="21">
        <f t="shared" si="11"/>
        <v>132</v>
      </c>
    </row>
    <row r="149" spans="1:12" x14ac:dyDescent="0.2">
      <c r="A149" t="s">
        <v>224</v>
      </c>
      <c r="B149" t="s">
        <v>225</v>
      </c>
      <c r="C149" s="6"/>
      <c r="D149" s="19">
        <v>0</v>
      </c>
      <c r="E149" s="16"/>
      <c r="F149" s="16"/>
      <c r="G149" s="1">
        <f t="shared" si="9"/>
        <v>0</v>
      </c>
      <c r="H149" s="1"/>
      <c r="I149" s="1"/>
      <c r="J149" s="17">
        <f t="shared" si="10"/>
        <v>0</v>
      </c>
      <c r="K149" s="21">
        <f t="shared" si="11"/>
        <v>133</v>
      </c>
    </row>
    <row r="150" spans="1:12" x14ac:dyDescent="0.2">
      <c r="A150" t="s">
        <v>226</v>
      </c>
      <c r="B150" t="s">
        <v>227</v>
      </c>
      <c r="C150" s="6"/>
      <c r="D150" s="19">
        <v>0</v>
      </c>
      <c r="E150" s="16"/>
      <c r="F150" s="16"/>
      <c r="G150" s="1">
        <f t="shared" si="9"/>
        <v>0</v>
      </c>
      <c r="H150" s="1"/>
      <c r="I150" s="1"/>
      <c r="J150" s="17">
        <f t="shared" si="10"/>
        <v>0</v>
      </c>
      <c r="K150" s="21">
        <f t="shared" si="11"/>
        <v>134</v>
      </c>
    </row>
    <row r="151" spans="1:12" x14ac:dyDescent="0.2">
      <c r="A151" t="s">
        <v>228</v>
      </c>
      <c r="B151" t="s">
        <v>229</v>
      </c>
      <c r="C151" s="6"/>
      <c r="D151" s="19">
        <v>0</v>
      </c>
      <c r="E151" s="16"/>
      <c r="F151" s="16"/>
      <c r="G151" s="1">
        <f t="shared" si="9"/>
        <v>0</v>
      </c>
      <c r="H151" s="1"/>
      <c r="I151" s="1"/>
      <c r="J151" s="17">
        <f t="shared" si="10"/>
        <v>0</v>
      </c>
      <c r="K151" s="21">
        <f t="shared" si="11"/>
        <v>135</v>
      </c>
    </row>
    <row r="152" spans="1:12" x14ac:dyDescent="0.2">
      <c r="A152" t="s">
        <v>230</v>
      </c>
      <c r="B152" t="s">
        <v>231</v>
      </c>
      <c r="C152" s="6"/>
      <c r="D152" s="19">
        <v>0</v>
      </c>
      <c r="E152" s="16"/>
      <c r="F152" s="16"/>
      <c r="G152" s="1">
        <f t="shared" si="9"/>
        <v>0</v>
      </c>
      <c r="H152" s="1"/>
      <c r="I152" s="1"/>
      <c r="J152" s="17">
        <f t="shared" si="10"/>
        <v>0</v>
      </c>
      <c r="K152" s="21">
        <f t="shared" si="11"/>
        <v>136</v>
      </c>
    </row>
    <row r="153" spans="1:12" x14ac:dyDescent="0.2">
      <c r="A153" t="s">
        <v>232</v>
      </c>
      <c r="B153" t="s">
        <v>233</v>
      </c>
      <c r="C153" s="6"/>
      <c r="D153" s="19">
        <v>6784529.4500000002</v>
      </c>
      <c r="E153" s="16"/>
      <c r="F153" s="16"/>
      <c r="G153" s="1">
        <f t="shared" si="9"/>
        <v>6784529.4500000002</v>
      </c>
      <c r="H153" s="1">
        <f>-G143</f>
        <v>6784529.4500000002</v>
      </c>
      <c r="I153" s="1"/>
      <c r="J153" s="17">
        <f t="shared" si="10"/>
        <v>0</v>
      </c>
      <c r="K153" s="21">
        <f t="shared" si="11"/>
        <v>137</v>
      </c>
    </row>
    <row r="154" spans="1:12" x14ac:dyDescent="0.2">
      <c r="A154" t="s">
        <v>234</v>
      </c>
      <c r="B154" t="s">
        <v>235</v>
      </c>
      <c r="C154" s="6"/>
      <c r="D154" s="19">
        <v>24049809.890000001</v>
      </c>
      <c r="E154" s="16"/>
      <c r="F154" s="16"/>
      <c r="G154" s="1">
        <f t="shared" si="9"/>
        <v>24049809.890000001</v>
      </c>
      <c r="H154" s="1">
        <f>G154</f>
        <v>24049809.890000001</v>
      </c>
      <c r="I154" s="1"/>
      <c r="J154" s="17">
        <f t="shared" si="10"/>
        <v>0</v>
      </c>
      <c r="K154" s="21">
        <f t="shared" si="11"/>
        <v>138</v>
      </c>
    </row>
    <row r="155" spans="1:12" x14ac:dyDescent="0.2">
      <c r="A155" t="s">
        <v>236</v>
      </c>
      <c r="B155" t="s">
        <v>237</v>
      </c>
      <c r="C155" s="6"/>
      <c r="D155" s="19">
        <v>0</v>
      </c>
      <c r="E155" s="16"/>
      <c r="F155" s="16"/>
      <c r="G155" s="1">
        <f t="shared" si="9"/>
        <v>0</v>
      </c>
      <c r="H155" s="1"/>
      <c r="I155" s="1"/>
      <c r="J155" s="17">
        <f t="shared" si="10"/>
        <v>0</v>
      </c>
      <c r="K155" s="21">
        <f t="shared" si="11"/>
        <v>139</v>
      </c>
    </row>
    <row r="156" spans="1:12" x14ac:dyDescent="0.2">
      <c r="A156" t="s">
        <v>238</v>
      </c>
      <c r="B156" t="s">
        <v>239</v>
      </c>
      <c r="C156" s="6"/>
      <c r="D156" s="19">
        <v>0</v>
      </c>
      <c r="E156" s="16"/>
      <c r="F156" s="16"/>
      <c r="G156" s="1">
        <f t="shared" si="9"/>
        <v>0</v>
      </c>
      <c r="H156" s="1"/>
      <c r="I156" s="1"/>
      <c r="J156" s="17">
        <f t="shared" si="10"/>
        <v>0</v>
      </c>
      <c r="K156" s="21">
        <f t="shared" si="11"/>
        <v>140</v>
      </c>
    </row>
    <row r="157" spans="1:12" x14ac:dyDescent="0.2">
      <c r="A157" t="s">
        <v>240</v>
      </c>
      <c r="B157" t="s">
        <v>241</v>
      </c>
      <c r="C157" s="6">
        <v>0</v>
      </c>
      <c r="D157" s="19">
        <v>0</v>
      </c>
      <c r="E157" s="16"/>
      <c r="F157" s="16"/>
      <c r="G157" s="1">
        <f t="shared" si="9"/>
        <v>0</v>
      </c>
      <c r="H157" s="1"/>
      <c r="I157" s="1"/>
      <c r="J157" s="17">
        <f t="shared" si="10"/>
        <v>0</v>
      </c>
      <c r="K157" s="21">
        <f t="shared" si="11"/>
        <v>141</v>
      </c>
    </row>
    <row r="158" spans="1:12" x14ac:dyDescent="0.2">
      <c r="A158" t="s">
        <v>242</v>
      </c>
      <c r="B158" t="s">
        <v>243</v>
      </c>
      <c r="C158" s="6">
        <v>0</v>
      </c>
      <c r="D158" s="19">
        <v>0</v>
      </c>
      <c r="E158" s="19">
        <v>29458.639999999999</v>
      </c>
      <c r="F158" s="19">
        <v>14375</v>
      </c>
      <c r="G158" s="1">
        <f t="shared" si="9"/>
        <v>43833.64</v>
      </c>
      <c r="H158" s="1">
        <f>G158</f>
        <v>43833.64</v>
      </c>
      <c r="I158" s="1"/>
      <c r="J158" s="17">
        <f t="shared" si="10"/>
        <v>0</v>
      </c>
      <c r="K158" s="21">
        <f t="shared" si="11"/>
        <v>142</v>
      </c>
    </row>
    <row r="159" spans="1:12" x14ac:dyDescent="0.2">
      <c r="A159" t="s">
        <v>244</v>
      </c>
      <c r="B159" t="s">
        <v>245</v>
      </c>
      <c r="C159" s="6"/>
      <c r="D159" s="19">
        <v>106543706.81999999</v>
      </c>
      <c r="E159" s="16"/>
      <c r="F159" s="16"/>
      <c r="G159" s="1">
        <f t="shared" si="9"/>
        <v>106543706.81999999</v>
      </c>
      <c r="H159" s="1">
        <f>-G140</f>
        <v>141956629.94</v>
      </c>
      <c r="I159" s="1">
        <f>-C74-D74+G141+G142+G154</f>
        <v>169383487.70999998</v>
      </c>
      <c r="J159" s="17">
        <f t="shared" si="10"/>
        <v>133970564.58999997</v>
      </c>
      <c r="K159" s="21">
        <f t="shared" si="11"/>
        <v>143</v>
      </c>
    </row>
    <row r="160" spans="1:12" x14ac:dyDescent="0.2">
      <c r="A160" t="s">
        <v>308</v>
      </c>
      <c r="B160" t="s">
        <v>309</v>
      </c>
      <c r="C160" s="6"/>
      <c r="D160" s="19">
        <v>-20013795.370000001</v>
      </c>
      <c r="E160" s="16"/>
      <c r="F160" s="16"/>
      <c r="G160" s="1">
        <f t="shared" si="9"/>
        <v>-20013795.370000001</v>
      </c>
      <c r="H160" s="1">
        <v>0</v>
      </c>
      <c r="I160" s="1"/>
      <c r="J160" s="17">
        <f t="shared" si="10"/>
        <v>-20013795.370000001</v>
      </c>
      <c r="L160" s="22"/>
    </row>
    <row r="161" spans="1:10" x14ac:dyDescent="0.2">
      <c r="C161" s="1"/>
      <c r="D161" s="1"/>
      <c r="E161" s="1"/>
      <c r="F161" s="1"/>
      <c r="G161" s="1"/>
      <c r="H161" s="1"/>
      <c r="I161" s="1"/>
      <c r="J161" s="17"/>
    </row>
    <row r="162" spans="1:10" x14ac:dyDescent="0.2">
      <c r="A162" t="s">
        <v>246</v>
      </c>
      <c r="C162" s="1">
        <f>SUM(C79:C161)</f>
        <v>0</v>
      </c>
      <c r="D162" s="1">
        <f>SUM(D79:D161)</f>
        <v>154483889.88</v>
      </c>
      <c r="E162" s="1">
        <f>SUM(E79:E161)</f>
        <v>4460.59</v>
      </c>
      <c r="F162" s="1">
        <f>SUM(F79:F161)</f>
        <v>3917.5200000000004</v>
      </c>
      <c r="G162" s="1">
        <f>SUM(G79:G159)</f>
        <v>174506063.35999998</v>
      </c>
      <c r="H162" s="1">
        <f>SUM(H1:H160)</f>
        <v>319194004.69999999</v>
      </c>
      <c r="I162" s="1">
        <f>SUM(I1:I160)</f>
        <v>319199120.63999999</v>
      </c>
      <c r="J162" s="17">
        <f>SUM(J79:J159)</f>
        <v>307063232.42999995</v>
      </c>
    </row>
    <row r="163" spans="1:10" x14ac:dyDescent="0.2">
      <c r="C163" s="1"/>
      <c r="D163" s="1"/>
      <c r="E163" s="1"/>
      <c r="F163" s="1"/>
      <c r="G163" s="1"/>
      <c r="H163" s="1"/>
      <c r="I163" s="1"/>
      <c r="J163" s="17"/>
    </row>
    <row r="164" spans="1:10" x14ac:dyDescent="0.2">
      <c r="C164" s="1"/>
      <c r="D164" s="1"/>
      <c r="E164" s="1"/>
      <c r="F164" s="1"/>
      <c r="G164" s="1"/>
      <c r="H164" s="1"/>
      <c r="I164" s="1"/>
      <c r="J164" s="17"/>
    </row>
    <row r="165" spans="1:10" x14ac:dyDescent="0.2">
      <c r="C165" s="1"/>
      <c r="D165" s="1"/>
      <c r="E165" s="1"/>
      <c r="F165" s="1"/>
      <c r="G165" s="1"/>
      <c r="H165" s="1"/>
      <c r="I165" s="1"/>
      <c r="J165" s="17"/>
    </row>
    <row r="166" spans="1:10" x14ac:dyDescent="0.2">
      <c r="C166" s="1">
        <f>C76-C162</f>
        <v>0</v>
      </c>
      <c r="D166" s="1">
        <f>D76-D162</f>
        <v>0</v>
      </c>
      <c r="E166" s="1">
        <f>E76-E162</f>
        <v>0</v>
      </c>
      <c r="F166" s="1">
        <f>F76-F162</f>
        <v>0</v>
      </c>
      <c r="G166" s="1">
        <f>G76-G162</f>
        <v>-20013795.370000035</v>
      </c>
      <c r="H166" s="1"/>
      <c r="I166" s="1">
        <f>H162-I162</f>
        <v>-5115.9399999976158</v>
      </c>
      <c r="J166" s="17">
        <f>J76-J162</f>
        <v>-20018911.309999883</v>
      </c>
    </row>
    <row r="167" spans="1:10" x14ac:dyDescent="0.2">
      <c r="C167" s="1"/>
      <c r="D167" s="1"/>
      <c r="E167" s="1"/>
      <c r="F167" s="1"/>
      <c r="G167" s="1"/>
      <c r="H167" s="1"/>
      <c r="I167" s="1"/>
      <c r="J167" s="17"/>
    </row>
  </sheetData>
  <phoneticPr fontId="5" type="noConversion"/>
  <pageMargins left="0.75" right="0.75" top="1" bottom="1" header="0.5" footer="0.5"/>
  <pageSetup scale="3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workbookViewId="0">
      <selection activeCell="C29" sqref="C29"/>
    </sheetView>
  </sheetViews>
  <sheetFormatPr defaultRowHeight="12.75" x14ac:dyDescent="0.2"/>
  <cols>
    <col min="1" max="1" width="5.85546875" customWidth="1"/>
    <col min="2" max="2" width="23.7109375" customWidth="1"/>
    <col min="3" max="3" width="12.28515625" customWidth="1"/>
    <col min="4" max="4" width="6.28515625" bestFit="1" customWidth="1"/>
    <col min="5" max="5" width="6.5703125" customWidth="1"/>
    <col min="6" max="6" width="25.7109375" customWidth="1"/>
    <col min="7" max="7" width="12.85546875" customWidth="1"/>
    <col min="8" max="8" width="6.5703125" customWidth="1"/>
    <col min="10" max="10" width="13.85546875" bestFit="1" customWidth="1"/>
  </cols>
  <sheetData>
    <row r="1" spans="1:12" x14ac:dyDescent="0.2">
      <c r="A1" t="s">
        <v>334</v>
      </c>
    </row>
    <row r="2" spans="1:12" x14ac:dyDescent="0.2">
      <c r="A2" s="7" t="s">
        <v>320</v>
      </c>
    </row>
    <row r="3" spans="1:12" x14ac:dyDescent="0.2">
      <c r="A3" t="s">
        <v>247</v>
      </c>
      <c r="B3" t="s">
        <v>248</v>
      </c>
      <c r="C3" t="s">
        <v>249</v>
      </c>
      <c r="D3" t="s">
        <v>250</v>
      </c>
      <c r="E3" t="s">
        <v>247</v>
      </c>
      <c r="F3" t="s">
        <v>251</v>
      </c>
      <c r="G3" t="s">
        <v>249</v>
      </c>
      <c r="H3" t="s">
        <v>250</v>
      </c>
    </row>
    <row r="4" spans="1:12" x14ac:dyDescent="0.2">
      <c r="A4" t="s">
        <v>252</v>
      </c>
      <c r="B4" t="s">
        <v>253</v>
      </c>
      <c r="C4" t="s">
        <v>254</v>
      </c>
      <c r="E4" t="s">
        <v>252</v>
      </c>
      <c r="F4" t="s">
        <v>253</v>
      </c>
      <c r="G4" t="s">
        <v>254</v>
      </c>
    </row>
    <row r="5" spans="1:12" x14ac:dyDescent="0.2">
      <c r="B5" s="3" t="s">
        <v>255</v>
      </c>
      <c r="F5" s="3" t="s">
        <v>256</v>
      </c>
      <c r="G5" s="2"/>
    </row>
    <row r="6" spans="1:12" x14ac:dyDescent="0.2">
      <c r="A6">
        <v>1</v>
      </c>
      <c r="B6" t="s">
        <v>257</v>
      </c>
      <c r="C6" s="2">
        <f>ROUND(+'Trial Balance'!D69+D6,0)</f>
        <v>334474594</v>
      </c>
      <c r="E6">
        <v>29</v>
      </c>
      <c r="F6" t="s">
        <v>258</v>
      </c>
      <c r="G6" s="18">
        <f>ROUND(+'Trial Balance'!J144+'Trial Balance'!J145+'Trial Balance'!J147+'Trial Balance'!J149+'Trial Balance'!J151,0)</f>
        <v>0</v>
      </c>
      <c r="J6" s="24"/>
      <c r="L6" s="4"/>
    </row>
    <row r="7" spans="1:12" x14ac:dyDescent="0.2">
      <c r="A7">
        <v>2</v>
      </c>
      <c r="B7" t="s">
        <v>259</v>
      </c>
      <c r="C7" s="26">
        <f>ROUND(+'Trial Balance'!D70+'Trial Balance'!D72+D7,0)</f>
        <v>5899412</v>
      </c>
      <c r="E7">
        <v>30</v>
      </c>
      <c r="F7" t="s">
        <v>260</v>
      </c>
      <c r="G7" s="18"/>
      <c r="J7" s="24"/>
      <c r="L7" s="4"/>
    </row>
    <row r="8" spans="1:12" x14ac:dyDescent="0.2">
      <c r="A8">
        <v>3</v>
      </c>
      <c r="B8" t="s">
        <v>261</v>
      </c>
      <c r="C8" s="26">
        <f>ROUND(-'Trial Balance'!D71,0)</f>
        <v>178654138</v>
      </c>
      <c r="E8">
        <v>31</v>
      </c>
      <c r="F8" t="s">
        <v>262</v>
      </c>
      <c r="G8" s="26">
        <f>ROUND(+'Trial Balance'!J159+'Trial Balance'!J160,0)+H8</f>
        <v>113956769</v>
      </c>
      <c r="J8" s="24"/>
      <c r="L8" s="4"/>
    </row>
    <row r="9" spans="1:12" x14ac:dyDescent="0.2">
      <c r="A9">
        <v>4</v>
      </c>
      <c r="B9" t="s">
        <v>263</v>
      </c>
      <c r="C9" s="26">
        <f>C6+C7-C8</f>
        <v>161719868</v>
      </c>
      <c r="E9">
        <v>32</v>
      </c>
      <c r="F9" t="s">
        <v>264</v>
      </c>
      <c r="G9" s="18">
        <f>SUM(G5:G8)</f>
        <v>113956769</v>
      </c>
      <c r="J9" s="24"/>
      <c r="L9" s="4"/>
    </row>
    <row r="10" spans="1:12" x14ac:dyDescent="0.2">
      <c r="A10">
        <v>5</v>
      </c>
      <c r="B10" t="s">
        <v>265</v>
      </c>
      <c r="C10" s="2"/>
      <c r="F10" s="3" t="s">
        <v>266</v>
      </c>
      <c r="G10" s="18"/>
      <c r="J10" s="24"/>
      <c r="L10" s="4"/>
    </row>
    <row r="11" spans="1:12" x14ac:dyDescent="0.2">
      <c r="A11">
        <v>6</v>
      </c>
      <c r="B11" t="s">
        <v>265</v>
      </c>
      <c r="C11" s="2"/>
      <c r="E11">
        <v>33</v>
      </c>
      <c r="F11" t="s">
        <v>267</v>
      </c>
      <c r="G11" s="18">
        <f>ROUND(+'Trial Balance'!J128+'Trial Balance'!J129+'Trial Balance'!J132+'Trial Balance'!J133,0)</f>
        <v>149486280</v>
      </c>
      <c r="J11" s="24"/>
      <c r="L11" s="4"/>
    </row>
    <row r="12" spans="1:12" x14ac:dyDescent="0.2">
      <c r="A12">
        <v>7</v>
      </c>
      <c r="B12" t="s">
        <v>263</v>
      </c>
      <c r="C12" s="26">
        <f>C9</f>
        <v>161719868</v>
      </c>
      <c r="E12">
        <v>34</v>
      </c>
      <c r="F12" t="s">
        <v>268</v>
      </c>
      <c r="G12" s="18">
        <f>ROUND(+'Trial Balance'!J119,0)</f>
        <v>0</v>
      </c>
      <c r="J12" s="24"/>
      <c r="L12" s="4"/>
    </row>
    <row r="13" spans="1:12" x14ac:dyDescent="0.2">
      <c r="B13" s="3" t="s">
        <v>269</v>
      </c>
      <c r="C13" s="2"/>
      <c r="E13">
        <v>35</v>
      </c>
      <c r="F13" t="s">
        <v>270</v>
      </c>
      <c r="G13" s="18">
        <f>ROUND('Trial Balance'!J130+'Trial Balance'!J134,0)+H13</f>
        <v>4693089</v>
      </c>
      <c r="J13" s="24"/>
      <c r="L13" s="4"/>
    </row>
    <row r="14" spans="1:12" x14ac:dyDescent="0.2">
      <c r="A14">
        <v>8</v>
      </c>
      <c r="B14" t="s">
        <v>271</v>
      </c>
      <c r="C14" s="2">
        <f>ROUND(+'Trial Balance'!C69+'Trial Balance'!C70+'Trial Balance'!C72+D14,0)</f>
        <v>0</v>
      </c>
      <c r="E14">
        <v>36</v>
      </c>
      <c r="F14" t="s">
        <v>272</v>
      </c>
      <c r="G14" s="26">
        <f>G11+G12+G13</f>
        <v>154179369</v>
      </c>
      <c r="J14" s="24"/>
      <c r="L14" s="4"/>
    </row>
    <row r="15" spans="1:12" x14ac:dyDescent="0.2">
      <c r="A15">
        <v>9</v>
      </c>
      <c r="B15" t="s">
        <v>261</v>
      </c>
      <c r="C15" s="2">
        <f>ROUND(-'Trial Balance'!C71,0)</f>
        <v>0</v>
      </c>
      <c r="F15" s="3" t="s">
        <v>273</v>
      </c>
      <c r="G15" s="18"/>
      <c r="J15" s="24"/>
      <c r="L15" s="4"/>
    </row>
    <row r="16" spans="1:12" x14ac:dyDescent="0.2">
      <c r="A16">
        <v>10</v>
      </c>
      <c r="B16" t="s">
        <v>274</v>
      </c>
      <c r="C16" s="2"/>
      <c r="E16">
        <v>37</v>
      </c>
      <c r="F16" t="s">
        <v>265</v>
      </c>
      <c r="G16" s="18"/>
      <c r="J16" s="24"/>
      <c r="L16" s="4"/>
    </row>
    <row r="17" spans="1:12" x14ac:dyDescent="0.2">
      <c r="A17">
        <v>11</v>
      </c>
      <c r="B17" t="s">
        <v>275</v>
      </c>
      <c r="C17" s="26">
        <f>ROUND(+'Trial Balance'!J8+'Trial Balance'!J9+'Trial Balance'!J10+'Trial Balance'!J11+'Trial Balance'!J12+'Trial Balance'!J13+'Trial Balance'!J16+'Trial Balance'!J17+'Trial Balance'!J39+'Trial Balance'!J40+'Trial Balance'!J41+'Trial Balance'!J114+'Trial Balance'!J116+D17,0)</f>
        <v>56313450</v>
      </c>
      <c r="E17">
        <v>38</v>
      </c>
      <c r="F17" t="s">
        <v>265</v>
      </c>
      <c r="G17" s="18"/>
      <c r="J17" s="24"/>
      <c r="L17" s="4"/>
    </row>
    <row r="18" spans="1:12" x14ac:dyDescent="0.2">
      <c r="A18">
        <v>12</v>
      </c>
      <c r="B18" t="s">
        <v>276</v>
      </c>
      <c r="C18" s="2">
        <f>C14-C15+C16+C17</f>
        <v>56313450</v>
      </c>
      <c r="E18">
        <v>39</v>
      </c>
      <c r="F18" t="s">
        <v>265</v>
      </c>
      <c r="G18" s="18"/>
      <c r="J18" s="24"/>
      <c r="L18" s="4"/>
    </row>
    <row r="19" spans="1:12" x14ac:dyDescent="0.2">
      <c r="B19" s="3" t="s">
        <v>277</v>
      </c>
      <c r="C19" s="2"/>
      <c r="E19">
        <v>40</v>
      </c>
      <c r="F19" t="s">
        <v>278</v>
      </c>
      <c r="G19" s="18"/>
      <c r="J19" s="24"/>
      <c r="L19" s="4"/>
    </row>
    <row r="20" spans="1:12" x14ac:dyDescent="0.2">
      <c r="A20">
        <v>13</v>
      </c>
      <c r="B20" t="s">
        <v>279</v>
      </c>
      <c r="C20" s="26">
        <f>ROUND(+'Trial Balance'!J7+'Trial Balance'!J14+'Trial Balance'!J15,0)</f>
        <v>24091995</v>
      </c>
      <c r="F20" s="3" t="s">
        <v>280</v>
      </c>
      <c r="G20" s="18"/>
      <c r="J20" s="24"/>
      <c r="L20" s="4"/>
    </row>
    <row r="21" spans="1:12" x14ac:dyDescent="0.2">
      <c r="A21">
        <v>14</v>
      </c>
      <c r="B21" t="s">
        <v>281</v>
      </c>
      <c r="C21" s="2">
        <f>ROUND(+'Trial Balance'!J19+'Trial Balance'!J20+'Trial Balance'!J21+'Trial Balance'!J22+'Trial Balance'!J23+'Trial Balance'!J24+'Trial Balance'!J25+'Trial Balance'!J37+'Trial Balance'!J38+'Trial Balance'!J53+D21-'Trial Balance'!J156,0)</f>
        <v>8091045</v>
      </c>
      <c r="E21">
        <v>41</v>
      </c>
      <c r="F21" t="s">
        <v>282</v>
      </c>
      <c r="G21" s="18">
        <f>ROUND('Trial Balance'!J118,0)</f>
        <v>0</v>
      </c>
      <c r="J21" s="24"/>
      <c r="L21" s="4"/>
    </row>
    <row r="22" spans="1:12" x14ac:dyDescent="0.2">
      <c r="A22">
        <v>15</v>
      </c>
      <c r="B22" t="s">
        <v>283</v>
      </c>
      <c r="C22" s="2">
        <f>ROUND(+'Trial Balance'!J26+'Trial Balance'!J27+'Trial Balance'!J28+'Trial Balance'!J29+'Trial Balance'!J30+'Trial Balance'!J31+'Trial Balance'!J33+'Trial Balance'!J34,0)</f>
        <v>8300199</v>
      </c>
      <c r="E22">
        <v>42</v>
      </c>
      <c r="F22" t="s">
        <v>284</v>
      </c>
      <c r="G22" s="18">
        <f>ROUND(+'Trial Balance'!J79+'Trial Balance'!J80+'Trial Balance'!J82+'Trial Balance'!J84+'Trial Balance'!J86+'Trial Balance'!J83+H22,0)+2</f>
        <v>2862046</v>
      </c>
      <c r="J22" s="24"/>
      <c r="L22" s="4"/>
    </row>
    <row r="23" spans="1:12" x14ac:dyDescent="0.2">
      <c r="A23">
        <v>16</v>
      </c>
      <c r="B23" t="s">
        <v>285</v>
      </c>
      <c r="C23" s="2">
        <f>ROUND(-'Trial Balance'!J35,0)</f>
        <v>3204069</v>
      </c>
      <c r="E23">
        <v>43</v>
      </c>
      <c r="F23" t="s">
        <v>286</v>
      </c>
      <c r="G23" s="18"/>
      <c r="J23" s="24"/>
      <c r="L23" s="4"/>
    </row>
    <row r="24" spans="1:12" x14ac:dyDescent="0.2">
      <c r="A24">
        <v>17</v>
      </c>
      <c r="B24" t="s">
        <v>287</v>
      </c>
      <c r="C24" s="2">
        <f>ROUND(+'Trial Balance'!D54+'Trial Balance'!J55+'Trial Balance'!J59+'Trial Balance'!J60,0)</f>
        <v>0</v>
      </c>
      <c r="E24">
        <v>44</v>
      </c>
      <c r="F24" t="s">
        <v>288</v>
      </c>
      <c r="G24" s="18">
        <f>ROUND(+'Trial Balance'!J110+'Trial Balance'!J113,0)</f>
        <v>3052811</v>
      </c>
      <c r="J24" s="24"/>
      <c r="L24" s="4"/>
    </row>
    <row r="25" spans="1:12" x14ac:dyDescent="0.2">
      <c r="A25">
        <v>18</v>
      </c>
      <c r="B25" t="s">
        <v>289</v>
      </c>
      <c r="C25" s="27">
        <f>ROUND(+'Trial Balance'!J56+'Trial Balance'!D57,0)</f>
        <v>4975509</v>
      </c>
      <c r="E25">
        <v>45</v>
      </c>
      <c r="F25" t="s">
        <v>290</v>
      </c>
      <c r="G25" s="18">
        <f>ROUND(+'Trial Balance'!J99,0)</f>
        <v>1288381</v>
      </c>
      <c r="J25" s="24"/>
      <c r="L25" s="4"/>
    </row>
    <row r="26" spans="1:12" x14ac:dyDescent="0.2">
      <c r="A26">
        <v>19</v>
      </c>
      <c r="B26" t="s">
        <v>291</v>
      </c>
      <c r="C26" s="2">
        <f>ROUND(+'Trial Balance'!C57+'Trial Balance'!J58+D26,0)+D26</f>
        <v>18305</v>
      </c>
      <c r="E26">
        <v>46</v>
      </c>
      <c r="F26" t="s">
        <v>292</v>
      </c>
      <c r="G26" s="18">
        <f>ROUND(+'Trial Balance'!J89,0)</f>
        <v>2316455</v>
      </c>
      <c r="J26" s="24"/>
      <c r="L26" s="4"/>
    </row>
    <row r="27" spans="1:12" x14ac:dyDescent="0.2">
      <c r="A27">
        <v>20</v>
      </c>
      <c r="B27" t="s">
        <v>293</v>
      </c>
      <c r="C27" s="26">
        <f>ROUND('Trial Balance'!J62,0)</f>
        <v>14273</v>
      </c>
      <c r="E27">
        <v>47</v>
      </c>
      <c r="F27" t="s">
        <v>294</v>
      </c>
      <c r="G27" s="18">
        <f>ROUND(+'Trial Balance'!J81+'Trial Balance'!J87+'Trial Balance'!J90+'Trial Balance'!J92+'Trial Balance'!J93+'Trial Balance'!J95+'Trial Balance'!J96+'Trial Balance'!J98+'Trial Balance'!J112+'Trial Balance'!J114+'Trial Balance'!J116+'Trial Balance'!D121+'Trial Balance'!J123+'Trial Balance'!J124+'Trial Balance'!J125,0)</f>
        <v>8283216</v>
      </c>
      <c r="J27" s="24"/>
      <c r="L27" s="4"/>
    </row>
    <row r="28" spans="1:12" x14ac:dyDescent="0.2">
      <c r="A28">
        <v>21</v>
      </c>
      <c r="B28" t="s">
        <v>295</v>
      </c>
      <c r="C28" s="2">
        <f>ROUND('Trial Balance'!J32,0)</f>
        <v>10129087</v>
      </c>
      <c r="E28">
        <v>48</v>
      </c>
      <c r="F28" t="s">
        <v>296</v>
      </c>
      <c r="G28" s="18">
        <f>SUM(G21:G27)</f>
        <v>17802909</v>
      </c>
      <c r="J28" s="24"/>
      <c r="L28" s="4"/>
    </row>
    <row r="29" spans="1:12" x14ac:dyDescent="0.2">
      <c r="A29">
        <v>22</v>
      </c>
      <c r="B29" t="s">
        <v>297</v>
      </c>
      <c r="C29" s="2">
        <f>ROUND('Trial Balance'!J36+'Trial Balance'!J42+'Trial Balance'!J43+'Trial Balance'!J44+'Trial Balance'!J51+'Trial Balance'!J50+'Trial Balance'!J52+D29,0)</f>
        <v>271904</v>
      </c>
      <c r="F29" s="3" t="s">
        <v>298</v>
      </c>
      <c r="G29" s="18"/>
      <c r="J29" s="24"/>
      <c r="L29" s="4"/>
    </row>
    <row r="30" spans="1:12" x14ac:dyDescent="0.2">
      <c r="A30">
        <v>23</v>
      </c>
      <c r="B30" t="s">
        <v>299</v>
      </c>
      <c r="C30" s="2">
        <f>C20+C21+C22-C23+C24+C25+C26+C27+C28+C29</f>
        <v>52688248</v>
      </c>
      <c r="E30">
        <v>49</v>
      </c>
      <c r="F30" t="s">
        <v>317</v>
      </c>
      <c r="G30" s="18">
        <f>ROUND(+'Trial Balance'!J117,0)</f>
        <v>0</v>
      </c>
      <c r="J30" s="24"/>
      <c r="L30" s="4"/>
    </row>
    <row r="31" spans="1:12" x14ac:dyDescent="0.2">
      <c r="B31" s="3" t="s">
        <v>300</v>
      </c>
      <c r="C31" s="2"/>
      <c r="E31">
        <v>50</v>
      </c>
      <c r="F31" t="s">
        <v>343</v>
      </c>
      <c r="G31" s="26">
        <f>ROUND('Trial Balance'!J120+'Trial Balance'!J131,0)</f>
        <v>1110391</v>
      </c>
      <c r="J31" s="24"/>
      <c r="L31" s="4"/>
    </row>
    <row r="32" spans="1:12" x14ac:dyDescent="0.2">
      <c r="A32">
        <v>24</v>
      </c>
      <c r="B32" t="s">
        <v>301</v>
      </c>
      <c r="C32" s="2">
        <f>ROUND('Trial Balance'!J65+'Trial Balance'!J66,0)+D32</f>
        <v>9083890</v>
      </c>
      <c r="E32">
        <v>51</v>
      </c>
      <c r="F32" t="s">
        <v>265</v>
      </c>
      <c r="G32" s="18"/>
      <c r="J32" s="24"/>
      <c r="L32" s="4"/>
    </row>
    <row r="33" spans="1:12" x14ac:dyDescent="0.2">
      <c r="A33">
        <v>25</v>
      </c>
      <c r="B33" t="s">
        <v>302</v>
      </c>
      <c r="C33" s="2"/>
      <c r="E33">
        <v>52</v>
      </c>
      <c r="F33" t="s">
        <v>303</v>
      </c>
      <c r="G33" s="4">
        <f>SUM(G30:G32)</f>
        <v>1110391</v>
      </c>
      <c r="J33" s="24"/>
      <c r="L33" s="4"/>
    </row>
    <row r="34" spans="1:12" x14ac:dyDescent="0.2">
      <c r="A34">
        <v>26</v>
      </c>
      <c r="B34" t="s">
        <v>344</v>
      </c>
      <c r="C34" s="2">
        <f>'Trial Balance'!J67</f>
        <v>7243982</v>
      </c>
      <c r="G34" s="2"/>
      <c r="J34" s="24"/>
      <c r="L34" s="4"/>
    </row>
    <row r="35" spans="1:12" x14ac:dyDescent="0.2">
      <c r="A35">
        <v>27</v>
      </c>
      <c r="B35" t="s">
        <v>304</v>
      </c>
      <c r="C35" s="2">
        <f>SUM(C32:C34)</f>
        <v>16327872</v>
      </c>
      <c r="G35" s="2"/>
      <c r="J35" s="24"/>
      <c r="L35" s="4"/>
    </row>
    <row r="36" spans="1:12" x14ac:dyDescent="0.2">
      <c r="A36">
        <v>28</v>
      </c>
      <c r="B36" t="s">
        <v>305</v>
      </c>
      <c r="C36" s="2">
        <f>C12+C18+C30+C35</f>
        <v>287049438</v>
      </c>
      <c r="F36" t="s">
        <v>306</v>
      </c>
      <c r="G36" s="2">
        <f>G9+G14+G28+G31</f>
        <v>287049438</v>
      </c>
      <c r="J36" s="24"/>
      <c r="L36" s="4"/>
    </row>
    <row r="37" spans="1:12" x14ac:dyDescent="0.2">
      <c r="C37" s="2"/>
      <c r="G37" s="2"/>
    </row>
    <row r="38" spans="1:12" x14ac:dyDescent="0.2">
      <c r="B38" t="s">
        <v>318</v>
      </c>
      <c r="C38" s="2">
        <v>287049438</v>
      </c>
      <c r="G38" s="2">
        <v>287049438</v>
      </c>
    </row>
    <row r="39" spans="1:12" x14ac:dyDescent="0.2">
      <c r="C39" s="2"/>
      <c r="G39" s="2"/>
    </row>
    <row r="40" spans="1:12" x14ac:dyDescent="0.2">
      <c r="C40" s="2">
        <f>C36-C38</f>
        <v>0</v>
      </c>
      <c r="G40" s="2">
        <f>G36-G38</f>
        <v>0</v>
      </c>
    </row>
    <row r="41" spans="1:12" x14ac:dyDescent="0.2">
      <c r="C41" s="2"/>
      <c r="G41" s="2"/>
    </row>
    <row r="42" spans="1:12" x14ac:dyDescent="0.2">
      <c r="C42" s="2"/>
      <c r="G42" s="2"/>
    </row>
    <row r="43" spans="1:12" x14ac:dyDescent="0.2">
      <c r="C43" s="2"/>
      <c r="G43" s="2"/>
    </row>
    <row r="44" spans="1:12" x14ac:dyDescent="0.2">
      <c r="C44" s="2"/>
      <c r="G44" s="2"/>
    </row>
    <row r="45" spans="1:12" x14ac:dyDescent="0.2">
      <c r="C45" s="2"/>
      <c r="G45" s="2"/>
    </row>
    <row r="46" spans="1:12" x14ac:dyDescent="0.2">
      <c r="C46" s="2"/>
      <c r="G46" s="2"/>
    </row>
    <row r="47" spans="1:12" x14ac:dyDescent="0.2">
      <c r="C47" s="2"/>
      <c r="G47" s="2"/>
    </row>
    <row r="48" spans="1:12" x14ac:dyDescent="0.2">
      <c r="C48" s="2"/>
      <c r="G48" s="2"/>
    </row>
    <row r="49" spans="3:7" x14ac:dyDescent="0.2">
      <c r="C49" s="2"/>
      <c r="G49" s="2"/>
    </row>
    <row r="50" spans="3:7" x14ac:dyDescent="0.2">
      <c r="C50" s="2"/>
      <c r="G50" s="2"/>
    </row>
    <row r="51" spans="3:7" x14ac:dyDescent="0.2">
      <c r="C51" s="2"/>
      <c r="G51" s="2"/>
    </row>
    <row r="52" spans="3:7" x14ac:dyDescent="0.2">
      <c r="C52" s="2"/>
      <c r="G52" s="2"/>
    </row>
    <row r="53" spans="3:7" x14ac:dyDescent="0.2">
      <c r="C53" s="2"/>
      <c r="G53" s="2"/>
    </row>
    <row r="54" spans="3:7" x14ac:dyDescent="0.2">
      <c r="C54" s="2"/>
      <c r="G54" s="2"/>
    </row>
    <row r="55" spans="3:7" x14ac:dyDescent="0.2">
      <c r="C55" s="2"/>
      <c r="G55" s="2"/>
    </row>
    <row r="56" spans="3:7" x14ac:dyDescent="0.2">
      <c r="C56" s="2"/>
      <c r="G56" s="2"/>
    </row>
    <row r="57" spans="3:7" x14ac:dyDescent="0.2">
      <c r="C57" s="2"/>
      <c r="G57" s="2"/>
    </row>
    <row r="58" spans="3:7" x14ac:dyDescent="0.2">
      <c r="C58" s="2"/>
      <c r="G58" s="2"/>
    </row>
    <row r="59" spans="3:7" x14ac:dyDescent="0.2">
      <c r="C59" s="2"/>
      <c r="G59" s="2"/>
    </row>
    <row r="60" spans="3:7" x14ac:dyDescent="0.2">
      <c r="C60" s="2"/>
      <c r="G60" s="2"/>
    </row>
    <row r="61" spans="3:7" x14ac:dyDescent="0.2">
      <c r="C61" s="2"/>
      <c r="G61" s="2"/>
    </row>
    <row r="62" spans="3:7" x14ac:dyDescent="0.2">
      <c r="C62" s="2"/>
      <c r="G62" s="2"/>
    </row>
    <row r="63" spans="3:7" x14ac:dyDescent="0.2">
      <c r="C63" s="2"/>
      <c r="G63" s="2"/>
    </row>
    <row r="64" spans="3:7" x14ac:dyDescent="0.2">
      <c r="C64" s="2"/>
      <c r="G64" s="2"/>
    </row>
    <row r="65" spans="3:7" x14ac:dyDescent="0.2">
      <c r="C65" s="2"/>
      <c r="G65" s="2"/>
    </row>
    <row r="66" spans="3:7" x14ac:dyDescent="0.2">
      <c r="C66" s="2"/>
      <c r="G66" s="2"/>
    </row>
    <row r="67" spans="3:7" x14ac:dyDescent="0.2">
      <c r="C67" s="2"/>
      <c r="G67" s="2"/>
    </row>
    <row r="68" spans="3:7" x14ac:dyDescent="0.2">
      <c r="C68" s="2"/>
      <c r="G68" s="2"/>
    </row>
    <row r="69" spans="3:7" x14ac:dyDescent="0.2">
      <c r="C69" s="2"/>
      <c r="G69" s="2"/>
    </row>
    <row r="70" spans="3:7" x14ac:dyDescent="0.2">
      <c r="C70" s="2"/>
      <c r="G70" s="2"/>
    </row>
    <row r="71" spans="3:7" x14ac:dyDescent="0.2">
      <c r="C71" s="2"/>
      <c r="G71" s="2"/>
    </row>
    <row r="72" spans="3:7" x14ac:dyDescent="0.2">
      <c r="C72" s="2"/>
      <c r="G72" s="2"/>
    </row>
    <row r="73" spans="3:7" x14ac:dyDescent="0.2">
      <c r="C73" s="2"/>
      <c r="G73" s="2"/>
    </row>
    <row r="74" spans="3:7" x14ac:dyDescent="0.2">
      <c r="C74" s="2"/>
      <c r="G74" s="2"/>
    </row>
    <row r="75" spans="3:7" x14ac:dyDescent="0.2">
      <c r="C75" s="2"/>
      <c r="G75" s="2"/>
    </row>
    <row r="76" spans="3:7" x14ac:dyDescent="0.2">
      <c r="C76" s="2"/>
      <c r="G76" s="2"/>
    </row>
    <row r="77" spans="3:7" x14ac:dyDescent="0.2">
      <c r="C77" s="2"/>
      <c r="G77" s="2"/>
    </row>
    <row r="78" spans="3:7" x14ac:dyDescent="0.2">
      <c r="C78" s="2"/>
      <c r="G78" s="2"/>
    </row>
    <row r="79" spans="3:7" x14ac:dyDescent="0.2">
      <c r="C79" s="2"/>
      <c r="G79" s="2"/>
    </row>
    <row r="80" spans="3:7" x14ac:dyDescent="0.2">
      <c r="C80" s="2"/>
      <c r="G80" s="2"/>
    </row>
    <row r="81" spans="3:7" x14ac:dyDescent="0.2">
      <c r="C81" s="2"/>
      <c r="G81" s="2"/>
    </row>
    <row r="82" spans="3:7" x14ac:dyDescent="0.2">
      <c r="C82" s="2"/>
      <c r="G82" s="2"/>
    </row>
    <row r="83" spans="3:7" x14ac:dyDescent="0.2">
      <c r="C83" s="2"/>
      <c r="G83" s="2"/>
    </row>
    <row r="84" spans="3:7" x14ac:dyDescent="0.2">
      <c r="C84" s="2"/>
      <c r="G84" s="2"/>
    </row>
    <row r="85" spans="3:7" x14ac:dyDescent="0.2">
      <c r="C85" s="2"/>
    </row>
    <row r="86" spans="3:7" x14ac:dyDescent="0.2">
      <c r="C86" s="2"/>
    </row>
    <row r="87" spans="3:7" x14ac:dyDescent="0.2">
      <c r="C87" s="2"/>
    </row>
    <row r="88" spans="3:7" x14ac:dyDescent="0.2">
      <c r="C88" s="2"/>
    </row>
    <row r="89" spans="3:7" x14ac:dyDescent="0.2">
      <c r="C89" s="2"/>
    </row>
    <row r="90" spans="3:7" x14ac:dyDescent="0.2">
      <c r="C90" s="2"/>
    </row>
    <row r="91" spans="3:7" x14ac:dyDescent="0.2">
      <c r="C91" s="2"/>
    </row>
    <row r="92" spans="3:7" x14ac:dyDescent="0.2">
      <c r="C92" s="2"/>
    </row>
    <row r="93" spans="3:7" x14ac:dyDescent="0.2">
      <c r="C93" s="2"/>
    </row>
    <row r="94" spans="3:7" x14ac:dyDescent="0.2">
      <c r="C94" s="2"/>
    </row>
    <row r="95" spans="3:7" x14ac:dyDescent="0.2">
      <c r="C95" s="2"/>
    </row>
    <row r="96" spans="3:7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</sheetData>
  <phoneticPr fontId="5" type="noConversion"/>
  <pageMargins left="0.75" right="0.75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Trial Balance</vt:lpstr>
      <vt:lpstr>Sch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AGJOHNSO</dc:creator>
  <cp:lastModifiedBy>Kyla Morgan</cp:lastModifiedBy>
  <cp:lastPrinted>2014-01-23T20:58:03Z</cp:lastPrinted>
  <dcterms:created xsi:type="dcterms:W3CDTF">2006-01-05T21:46:14Z</dcterms:created>
  <dcterms:modified xsi:type="dcterms:W3CDTF">2017-04-06T16:28:30Z</dcterms:modified>
</cp:coreProperties>
</file>