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2120" windowHeight="9060"/>
  </bookViews>
  <sheets>
    <sheet name="All LT" sheetId="1" r:id="rId1"/>
    <sheet name="Current" sheetId="2" r:id="rId2"/>
    <sheet name="longterm" sheetId="3" r:id="rId3"/>
  </sheets>
  <calcPr calcId="145621"/>
</workbook>
</file>

<file path=xl/calcChain.xml><?xml version="1.0" encoding="utf-8"?>
<calcChain xmlns="http://schemas.openxmlformats.org/spreadsheetml/2006/main">
  <c r="N14" i="1" l="1"/>
  <c r="M14" i="1"/>
  <c r="N13" i="1"/>
  <c r="M13" i="1"/>
  <c r="O13" i="1" s="1"/>
  <c r="O14" i="1" l="1"/>
  <c r="D14" i="3"/>
  <c r="D13" i="3"/>
  <c r="C14" i="1"/>
  <c r="I14" i="1"/>
  <c r="H14" i="1"/>
  <c r="B14" i="1" s="1"/>
  <c r="I13" i="1"/>
  <c r="C13" i="1" s="1"/>
  <c r="H13" i="1"/>
  <c r="B13" i="1" s="1"/>
  <c r="C17" i="2"/>
  <c r="B17" i="2"/>
  <c r="D14" i="2"/>
  <c r="D13" i="2"/>
  <c r="J14" i="1" l="1"/>
  <c r="J13" i="1"/>
  <c r="D14" i="1"/>
  <c r="D13" i="1"/>
  <c r="A2" i="3"/>
  <c r="A2" i="2"/>
  <c r="L2" i="1"/>
  <c r="G2" i="1"/>
  <c r="N25" i="1" l="1"/>
  <c r="M24" i="1"/>
  <c r="M25" i="1"/>
  <c r="H25" i="1"/>
  <c r="I25" i="1"/>
  <c r="B26" i="1"/>
  <c r="D23" i="3"/>
  <c r="D24" i="3"/>
  <c r="D25" i="3"/>
  <c r="D25" i="2"/>
  <c r="C26" i="2"/>
  <c r="B26" i="2"/>
  <c r="C26" i="3"/>
  <c r="B26" i="3"/>
  <c r="D23" i="2"/>
  <c r="N23" i="1"/>
  <c r="M21" i="1"/>
  <c r="M22" i="1"/>
  <c r="M23" i="1"/>
  <c r="M20" i="1"/>
  <c r="H23" i="1"/>
  <c r="I23" i="1"/>
  <c r="D5" i="2"/>
  <c r="D6" i="2"/>
  <c r="O25" i="1" l="1"/>
  <c r="M26" i="1"/>
  <c r="J25" i="1"/>
  <c r="C25" i="1"/>
  <c r="J23" i="1"/>
  <c r="C23" i="1"/>
  <c r="D23" i="1" s="1"/>
  <c r="O23" i="1"/>
  <c r="N22" i="1"/>
  <c r="O22" i="1" s="1"/>
  <c r="H22" i="1"/>
  <c r="I22" i="1"/>
  <c r="C22" i="1" l="1"/>
  <c r="D22" i="1" s="1"/>
  <c r="D25" i="1"/>
  <c r="J22" i="1"/>
  <c r="D22" i="2"/>
  <c r="D26" i="2" s="1"/>
  <c r="D22" i="3"/>
  <c r="I24" i="1" l="1"/>
  <c r="H24" i="1"/>
  <c r="I21" i="1"/>
  <c r="I20" i="1"/>
  <c r="H21" i="1"/>
  <c r="H20" i="1"/>
  <c r="N15" i="1"/>
  <c r="C15" i="1" s="1"/>
  <c r="N24" i="1"/>
  <c r="N21" i="1"/>
  <c r="N20" i="1"/>
  <c r="N16" i="1"/>
  <c r="C16" i="1" s="1"/>
  <c r="M16" i="1"/>
  <c r="B16" i="1" s="1"/>
  <c r="M15" i="1"/>
  <c r="B15" i="1" s="1"/>
  <c r="N12" i="1"/>
  <c r="N11" i="1"/>
  <c r="N10" i="1"/>
  <c r="N8" i="1"/>
  <c r="N7" i="1"/>
  <c r="O7" i="1" s="1"/>
  <c r="N6" i="1"/>
  <c r="M11" i="1"/>
  <c r="M10" i="1"/>
  <c r="M9" i="1"/>
  <c r="M8" i="1"/>
  <c r="M7" i="1"/>
  <c r="M6" i="1"/>
  <c r="M12" i="1"/>
  <c r="M5" i="1"/>
  <c r="I16" i="1"/>
  <c r="I15" i="1"/>
  <c r="I12" i="1"/>
  <c r="I11" i="1"/>
  <c r="I10" i="1"/>
  <c r="I9" i="1"/>
  <c r="I8" i="1"/>
  <c r="I7" i="1"/>
  <c r="I6" i="1"/>
  <c r="I5" i="1"/>
  <c r="H16" i="1"/>
  <c r="H15" i="1"/>
  <c r="H12" i="1"/>
  <c r="H11" i="1"/>
  <c r="J11" i="1" s="1"/>
  <c r="H10" i="1"/>
  <c r="H9" i="1"/>
  <c r="H8" i="1"/>
  <c r="H7" i="1"/>
  <c r="H6" i="1"/>
  <c r="H5" i="1"/>
  <c r="B5" i="1" s="1"/>
  <c r="D12" i="3"/>
  <c r="D12" i="2"/>
  <c r="D11" i="2"/>
  <c r="D21" i="2"/>
  <c r="C29" i="1"/>
  <c r="C36" i="1"/>
  <c r="J29" i="1"/>
  <c r="D16" i="3"/>
  <c r="D10" i="3"/>
  <c r="C9" i="3"/>
  <c r="N9" i="1" s="1"/>
  <c r="D8" i="3"/>
  <c r="D6" i="3"/>
  <c r="C32" i="2"/>
  <c r="D7" i="3"/>
  <c r="D15" i="3"/>
  <c r="D20" i="3"/>
  <c r="D26" i="3" s="1"/>
  <c r="D29" i="3"/>
  <c r="D7" i="2"/>
  <c r="D8" i="2"/>
  <c r="D9" i="2"/>
  <c r="D10" i="2"/>
  <c r="D15" i="2"/>
  <c r="D16" i="2"/>
  <c r="D20" i="2"/>
  <c r="D24" i="2"/>
  <c r="D29" i="2"/>
  <c r="D21" i="3"/>
  <c r="B32" i="2"/>
  <c r="D29" i="1"/>
  <c r="D11" i="3"/>
  <c r="B17" i="3"/>
  <c r="B32" i="3" s="1"/>
  <c r="C5" i="3"/>
  <c r="C39" i="1" l="1"/>
  <c r="J12" i="1"/>
  <c r="O8" i="1"/>
  <c r="O6" i="1"/>
  <c r="J8" i="1"/>
  <c r="B12" i="1"/>
  <c r="J6" i="1"/>
  <c r="J16" i="1"/>
  <c r="C17" i="3"/>
  <c r="C32" i="3" s="1"/>
  <c r="J10" i="1"/>
  <c r="B9" i="1"/>
  <c r="D9" i="1" s="1"/>
  <c r="M17" i="1"/>
  <c r="M32" i="1" s="1"/>
  <c r="J21" i="1"/>
  <c r="O9" i="1"/>
  <c r="B6" i="1"/>
  <c r="J15" i="1"/>
  <c r="I26" i="1"/>
  <c r="H26" i="1"/>
  <c r="J20" i="1"/>
  <c r="J7" i="1"/>
  <c r="I17" i="1"/>
  <c r="J24" i="1"/>
  <c r="C24" i="1"/>
  <c r="N26" i="1"/>
  <c r="D15" i="1"/>
  <c r="C20" i="1"/>
  <c r="D20" i="1" s="1"/>
  <c r="C21" i="1"/>
  <c r="D21" i="1" s="1"/>
  <c r="J5" i="1"/>
  <c r="D9" i="3"/>
  <c r="J9" i="1"/>
  <c r="C6" i="1"/>
  <c r="D6" i="1" s="1"/>
  <c r="O11" i="1"/>
  <c r="D16" i="1"/>
  <c r="O20" i="1"/>
  <c r="B8" i="1"/>
  <c r="C10" i="1"/>
  <c r="D17" i="2"/>
  <c r="D32" i="2" s="1"/>
  <c r="H17" i="1"/>
  <c r="B7" i="1"/>
  <c r="D7" i="1" s="1"/>
  <c r="C8" i="1"/>
  <c r="D5" i="3"/>
  <c r="B10" i="1"/>
  <c r="B11" i="1"/>
  <c r="D11" i="1" s="1"/>
  <c r="O15" i="1"/>
  <c r="O16" i="1"/>
  <c r="O24" i="1"/>
  <c r="O21" i="1"/>
  <c r="N5" i="1"/>
  <c r="C12" i="1"/>
  <c r="O12" i="1"/>
  <c r="O10" i="1"/>
  <c r="D5" i="1"/>
  <c r="G42" i="1" l="1"/>
  <c r="D12" i="1"/>
  <c r="O26" i="1"/>
  <c r="H32" i="1"/>
  <c r="I32" i="1"/>
  <c r="J26" i="1"/>
  <c r="D24" i="1"/>
  <c r="D26" i="1" s="1"/>
  <c r="C26" i="1"/>
  <c r="J17" i="1"/>
  <c r="D17" i="3"/>
  <c r="D8" i="1"/>
  <c r="D10" i="1"/>
  <c r="C17" i="1"/>
  <c r="D32" i="3"/>
  <c r="B17" i="1"/>
  <c r="B32" i="1" s="1"/>
  <c r="N17" i="1"/>
  <c r="N32" i="1" s="1"/>
  <c r="O5" i="1"/>
  <c r="O17" i="1" s="1"/>
  <c r="C32" i="1" l="1"/>
  <c r="C35" i="1" s="1"/>
  <c r="C38" i="1"/>
  <c r="C40" i="1" s="1"/>
  <c r="J32" i="1"/>
  <c r="O32" i="1"/>
  <c r="D17" i="1"/>
  <c r="D32" i="1" s="1"/>
</calcChain>
</file>

<file path=xl/sharedStrings.xml><?xml version="1.0" encoding="utf-8"?>
<sst xmlns="http://schemas.openxmlformats.org/spreadsheetml/2006/main" count="149" uniqueCount="37">
  <si>
    <t>Revenue Bonds</t>
  </si>
  <si>
    <t>1998 Water and Electric</t>
  </si>
  <si>
    <t>2000 Water and Electric</t>
  </si>
  <si>
    <t>2002 Water and Electric</t>
  </si>
  <si>
    <t>2003 Water and Electric</t>
  </si>
  <si>
    <t>2004 Water and Electric</t>
  </si>
  <si>
    <t>2005 Water and Electric</t>
  </si>
  <si>
    <t>2006 Water and Electric</t>
  </si>
  <si>
    <t>Water</t>
  </si>
  <si>
    <t>Electric</t>
  </si>
  <si>
    <t>Total</t>
  </si>
  <si>
    <t>Premiums (Discounts)</t>
  </si>
  <si>
    <t>Gain (Loss) on Refunding</t>
  </si>
  <si>
    <t xml:space="preserve">   Total Revenue Bonds</t>
  </si>
  <si>
    <t>Special Obligation Bonds</t>
  </si>
  <si>
    <t xml:space="preserve">   Total Obligation Bonds</t>
  </si>
  <si>
    <t>Loan Payable Water and Electric</t>
  </si>
  <si>
    <t>Total Long-term Debt</t>
  </si>
  <si>
    <t>Long-term Debt Balances (including current portion)</t>
  </si>
  <si>
    <t>Long-term Debt Balances</t>
  </si>
  <si>
    <t>Long-term Debt - current portion</t>
  </si>
  <si>
    <t>2009 Water and Electric</t>
  </si>
  <si>
    <t>2008 Water and Electric</t>
  </si>
  <si>
    <t xml:space="preserve">Current portion of bonds payable (was included in line 47 Misc Current &amp; Accrued Liab on schedule 2) </t>
  </si>
  <si>
    <t xml:space="preserve">This should be moved from line 47 to line 33 per reporting requirements of MISO. </t>
  </si>
  <si>
    <t>Amount to report on EIA-412 line 33  "Bonds" only (make a note that this amount includes current portion of long term debt</t>
  </si>
  <si>
    <t>plus Advances from Municipality and other Long Term Debt report on EIA-412, line 34</t>
  </si>
  <si>
    <t>Report this figure on EIA-412 schedule 2, line 37 Total Long Term Debt and on Att. O page 4 of 5, line 22 Long Term Debt</t>
  </si>
  <si>
    <t>Do not include Unamoritized Premium on Long Term Debt</t>
  </si>
  <si>
    <t>Report on EIA-412, line 35</t>
  </si>
  <si>
    <t>Current on the long term note $470,149 moved from Notes Payable, line 41 in  the current debt section to line 34 Adv from Mun and Other LT Debt</t>
  </si>
  <si>
    <t>2011 Water and Electric</t>
  </si>
  <si>
    <t>2012D Water and Electric</t>
  </si>
  <si>
    <t>Total of Line 28 Should Equal</t>
  </si>
  <si>
    <t>2012E Water and Electric</t>
  </si>
  <si>
    <t>2014 Water and Electric</t>
  </si>
  <si>
    <t>2015 Water and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</si>
</sst>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5" applyNumberFormat="1" applyFont="1"/>
    <xf numFmtId="165" fontId="4" fillId="0" borderId="0" xfId="5" applyNumberFormat="1" applyFont="1"/>
    <xf numFmtId="164" fontId="4" fillId="0" borderId="0" xfId="1" applyNumberFormat="1" applyFont="1"/>
    <xf numFmtId="164" fontId="0" fillId="0" borderId="1" xfId="1" applyNumberFormat="1" applyFont="1" applyBorder="1"/>
    <xf numFmtId="165" fontId="0" fillId="0" borderId="2" xfId="5" applyNumberFormat="1" applyFont="1" applyBorder="1"/>
    <xf numFmtId="41" fontId="0" fillId="0" borderId="0" xfId="0" applyNumberFormat="1"/>
    <xf numFmtId="41" fontId="4" fillId="0" borderId="0" xfId="5" applyNumberFormat="1" applyFont="1"/>
    <xf numFmtId="164" fontId="0" fillId="0" borderId="0" xfId="0" applyNumberFormat="1"/>
    <xf numFmtId="0" fontId="0" fillId="2" borderId="0" xfId="0" applyFill="1"/>
    <xf numFmtId="44" fontId="4" fillId="0" borderId="0" xfId="5" applyFont="1"/>
    <xf numFmtId="44" fontId="0" fillId="0" borderId="0" xfId="5" applyFont="1"/>
    <xf numFmtId="44" fontId="0" fillId="0" borderId="1" xfId="5" applyFont="1" applyBorder="1"/>
    <xf numFmtId="44" fontId="0" fillId="0" borderId="2" xfId="5" applyFont="1" applyBorder="1"/>
    <xf numFmtId="44" fontId="4" fillId="2" borderId="0" xfId="5" applyFont="1" applyFill="1"/>
    <xf numFmtId="44" fontId="7" fillId="2" borderId="0" xfId="5" applyFont="1" applyFill="1"/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5" applyNumberFormat="1" applyFont="1"/>
    <xf numFmtId="3" fontId="0" fillId="0" borderId="0" xfId="1" applyNumberFormat="1" applyFont="1"/>
    <xf numFmtId="3" fontId="0" fillId="0" borderId="0" xfId="1" applyNumberFormat="1" applyFont="1" applyFill="1"/>
    <xf numFmtId="3" fontId="0" fillId="2" borderId="0" xfId="0" applyNumberFormat="1" applyFill="1"/>
    <xf numFmtId="3" fontId="0" fillId="0" borderId="0" xfId="1" applyNumberFormat="1" applyFont="1" applyBorder="1"/>
    <xf numFmtId="3" fontId="0" fillId="0" borderId="0" xfId="0" quotePrefix="1" applyNumberFormat="1"/>
    <xf numFmtId="3" fontId="0" fillId="0" borderId="2" xfId="5" applyNumberFormat="1" applyFont="1" applyBorder="1"/>
    <xf numFmtId="3" fontId="6" fillId="0" borderId="0" xfId="2" applyNumberFormat="1" applyFont="1"/>
    <xf numFmtId="3" fontId="6" fillId="0" borderId="0" xfId="0" applyNumberFormat="1" applyFont="1"/>
    <xf numFmtId="44" fontId="4" fillId="3" borderId="0" xfId="5" applyFont="1" applyFill="1"/>
    <xf numFmtId="44" fontId="0" fillId="0" borderId="0" xfId="5" applyFont="1" applyBorder="1"/>
    <xf numFmtId="44" fontId="7" fillId="4" borderId="0" xfId="5" applyFont="1" applyFill="1"/>
    <xf numFmtId="44" fontId="0" fillId="0" borderId="3" xfId="5" applyFont="1" applyBorder="1"/>
    <xf numFmtId="44" fontId="7" fillId="5" borderId="0" xfId="5" applyFont="1" applyFill="1"/>
    <xf numFmtId="44" fontId="4" fillId="0" borderId="1" xfId="5" applyFont="1" applyBorder="1"/>
    <xf numFmtId="44" fontId="4" fillId="4" borderId="1" xfId="5" applyFont="1" applyFill="1" applyBorder="1"/>
    <xf numFmtId="43" fontId="0" fillId="0" borderId="0" xfId="0" applyNumberFormat="1"/>
    <xf numFmtId="43" fontId="0" fillId="0" borderId="0" xfId="1" applyFont="1"/>
    <xf numFmtId="44" fontId="0" fillId="2" borderId="0" xfId="5" applyFont="1" applyFill="1"/>
    <xf numFmtId="43" fontId="0" fillId="0" borderId="0" xfId="1" applyFont="1" applyAlignment="1">
      <alignment horizontal="center"/>
    </xf>
    <xf numFmtId="41" fontId="4" fillId="6" borderId="0" xfId="5" applyNumberFormat="1" applyFont="1" applyFill="1"/>
    <xf numFmtId="164" fontId="4" fillId="6" borderId="0" xfId="1" applyNumberFormat="1" applyFont="1" applyFill="1"/>
    <xf numFmtId="0" fontId="5" fillId="0" borderId="0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19">
    <cellStyle name="Comma" xfId="1" builtinId="3"/>
    <cellStyle name="Comma 2" xfId="2"/>
    <cellStyle name="Comma 3" xfId="3"/>
    <cellStyle name="Comma 4" xfId="4"/>
    <cellStyle name="Currency" xfId="5" builtinId="4"/>
    <cellStyle name="Currency [0] 2" xfId="6"/>
    <cellStyle name="Currency 10" xfId="7"/>
    <cellStyle name="Currency 11" xfId="8"/>
    <cellStyle name="Currency 2" xfId="9"/>
    <cellStyle name="Currency 3" xfId="10"/>
    <cellStyle name="Currency 4" xfId="11"/>
    <cellStyle name="Currency 5" xfId="12"/>
    <cellStyle name="Currency 6" xfId="13"/>
    <cellStyle name="Currency 7" xfId="14"/>
    <cellStyle name="Currency 8" xfId="15"/>
    <cellStyle name="Currency 9" xfId="16"/>
    <cellStyle name="Normal" xfId="0" builtinId="0"/>
    <cellStyle name="Normal 3" xfId="17"/>
    <cellStyle name="Normal 4" xfId="1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selection activeCell="G42" sqref="G42"/>
    </sheetView>
  </sheetViews>
  <sheetFormatPr defaultRowHeight="15.75" customHeight="1" x14ac:dyDescent="0.2"/>
  <cols>
    <col min="1" max="1" width="30.7109375" customWidth="1"/>
    <col min="2" max="2" width="16.85546875" style="21" customWidth="1"/>
    <col min="3" max="3" width="18.140625" style="21" customWidth="1"/>
    <col min="4" max="5" width="22.140625" style="21" customWidth="1"/>
    <col min="6" max="6" width="9.140625" style="21"/>
    <col min="7" max="7" width="31.5703125" style="21" bestFit="1" customWidth="1"/>
    <col min="8" max="10" width="14" style="21" bestFit="1" customWidth="1"/>
    <col min="11" max="11" width="9.140625" style="21"/>
    <col min="12" max="12" width="31.5703125" style="21" bestFit="1" customWidth="1"/>
    <col min="13" max="13" width="15" bestFit="1" customWidth="1"/>
    <col min="14" max="14" width="15.5703125" bestFit="1" customWidth="1"/>
    <col min="15" max="15" width="16" bestFit="1" customWidth="1"/>
  </cols>
  <sheetData>
    <row r="1" spans="1:15" ht="16.5" customHeight="1" x14ac:dyDescent="0.25">
      <c r="A1" s="46" t="s">
        <v>18</v>
      </c>
      <c r="B1" s="46"/>
      <c r="C1" s="46"/>
      <c r="D1" s="46"/>
      <c r="E1" s="20"/>
      <c r="G1" s="48" t="s">
        <v>20</v>
      </c>
      <c r="H1" s="48"/>
      <c r="I1" s="48"/>
      <c r="J1" s="48"/>
      <c r="L1" s="46" t="s">
        <v>19</v>
      </c>
      <c r="M1" s="46"/>
      <c r="N1" s="46"/>
      <c r="O1" s="46"/>
    </row>
    <row r="2" spans="1:15" ht="15.75" customHeight="1" x14ac:dyDescent="0.25">
      <c r="A2" s="47">
        <v>42643</v>
      </c>
      <c r="B2" s="47"/>
      <c r="C2" s="47"/>
      <c r="D2" s="47"/>
      <c r="E2" s="20"/>
      <c r="G2" s="47">
        <f>A2</f>
        <v>42643</v>
      </c>
      <c r="H2" s="47"/>
      <c r="I2" s="47"/>
      <c r="J2" s="47"/>
      <c r="L2" s="47">
        <f>+A2</f>
        <v>42643</v>
      </c>
      <c r="M2" s="47"/>
      <c r="N2" s="47"/>
      <c r="O2" s="47"/>
    </row>
    <row r="3" spans="1:15" ht="15.75" customHeight="1" x14ac:dyDescent="0.2">
      <c r="B3" s="22" t="s">
        <v>8</v>
      </c>
      <c r="C3" s="22" t="s">
        <v>9</v>
      </c>
      <c r="D3" s="22" t="s">
        <v>10</v>
      </c>
      <c r="E3" s="22"/>
      <c r="H3" s="22" t="s">
        <v>8</v>
      </c>
      <c r="I3" s="22" t="s">
        <v>9</v>
      </c>
      <c r="J3" s="22" t="s">
        <v>10</v>
      </c>
      <c r="M3" s="1" t="s">
        <v>8</v>
      </c>
      <c r="N3" s="1" t="s">
        <v>9</v>
      </c>
      <c r="O3" s="1" t="s">
        <v>10</v>
      </c>
    </row>
    <row r="4" spans="1:15" ht="15.75" customHeight="1" x14ac:dyDescent="0.2">
      <c r="A4" s="3" t="s">
        <v>0</v>
      </c>
      <c r="G4" s="23" t="s">
        <v>0</v>
      </c>
      <c r="L4" s="23" t="s">
        <v>0</v>
      </c>
    </row>
    <row r="5" spans="1:15" ht="15.75" customHeight="1" x14ac:dyDescent="0.2">
      <c r="A5" t="s">
        <v>1</v>
      </c>
      <c r="B5" s="14">
        <f>+H5+M5</f>
        <v>0</v>
      </c>
      <c r="C5" s="14">
        <v>0</v>
      </c>
      <c r="D5" s="15">
        <f>+B5+C5</f>
        <v>0</v>
      </c>
      <c r="E5" s="24"/>
      <c r="G5" s="21" t="s">
        <v>1</v>
      </c>
      <c r="H5" s="14">
        <f>+Current!B5</f>
        <v>0</v>
      </c>
      <c r="I5" s="14">
        <f>+Current!C5</f>
        <v>0</v>
      </c>
      <c r="J5" s="15">
        <f>+H5+I5</f>
        <v>0</v>
      </c>
      <c r="L5" s="21" t="s">
        <v>1</v>
      </c>
      <c r="M5" s="14">
        <f>+longterm!B5</f>
        <v>0</v>
      </c>
      <c r="N5" s="14">
        <f>+longterm!C5</f>
        <v>0</v>
      </c>
      <c r="O5" s="15">
        <f>+M5+N5</f>
        <v>0</v>
      </c>
    </row>
    <row r="6" spans="1:15" ht="15.75" customHeight="1" x14ac:dyDescent="0.2">
      <c r="A6" t="s">
        <v>3</v>
      </c>
      <c r="B6" s="14">
        <f t="shared" ref="B6:B14" si="0">+H6+M6</f>
        <v>0</v>
      </c>
      <c r="C6" s="33">
        <f>+I6+N6</f>
        <v>0</v>
      </c>
      <c r="D6" s="15">
        <f>+B6+C6</f>
        <v>0</v>
      </c>
      <c r="E6" s="25"/>
      <c r="G6" s="21" t="s">
        <v>3</v>
      </c>
      <c r="H6" s="14">
        <f>+Current!B6</f>
        <v>0</v>
      </c>
      <c r="I6" s="14">
        <f>+Current!C6</f>
        <v>0</v>
      </c>
      <c r="J6" s="15">
        <f>+H6+I6</f>
        <v>0</v>
      </c>
      <c r="L6" s="21" t="s">
        <v>3</v>
      </c>
      <c r="M6" s="14">
        <f>+longterm!B6</f>
        <v>0</v>
      </c>
      <c r="N6" s="14">
        <f>+longterm!C6</f>
        <v>0</v>
      </c>
      <c r="O6" s="15">
        <f t="shared" ref="O6:O11" si="1">+M6+N6</f>
        <v>0</v>
      </c>
    </row>
    <row r="7" spans="1:15" ht="15.75" customHeight="1" x14ac:dyDescent="0.2">
      <c r="A7" t="s">
        <v>2</v>
      </c>
      <c r="B7" s="14">
        <f t="shared" si="0"/>
        <v>0</v>
      </c>
      <c r="C7" s="14">
        <v>0</v>
      </c>
      <c r="D7" s="15">
        <f t="shared" ref="D7:D16" si="2">+B7+C7</f>
        <v>0</v>
      </c>
      <c r="E7" s="25"/>
      <c r="G7" s="21" t="s">
        <v>2</v>
      </c>
      <c r="H7" s="14">
        <f>+Current!B7</f>
        <v>0</v>
      </c>
      <c r="I7" s="14">
        <f>+Current!C7</f>
        <v>0</v>
      </c>
      <c r="J7" s="15">
        <f t="shared" ref="J7:J16" si="3">+H7+I7</f>
        <v>0</v>
      </c>
      <c r="L7" s="21" t="s">
        <v>2</v>
      </c>
      <c r="M7" s="14">
        <f>+longterm!B7</f>
        <v>0</v>
      </c>
      <c r="N7" s="14">
        <f>+longterm!C7</f>
        <v>0</v>
      </c>
      <c r="O7" s="15">
        <f t="shared" si="1"/>
        <v>0</v>
      </c>
    </row>
    <row r="8" spans="1:15" ht="15.75" customHeight="1" x14ac:dyDescent="0.2">
      <c r="A8" t="s">
        <v>4</v>
      </c>
      <c r="B8" s="14">
        <f t="shared" si="0"/>
        <v>0</v>
      </c>
      <c r="C8" s="33">
        <f>+I8+N8</f>
        <v>0</v>
      </c>
      <c r="D8" s="15">
        <f t="shared" si="2"/>
        <v>0</v>
      </c>
      <c r="E8" s="25"/>
      <c r="G8" s="21" t="s">
        <v>4</v>
      </c>
      <c r="H8" s="14">
        <f>+Current!B8</f>
        <v>0</v>
      </c>
      <c r="I8" s="14">
        <f>+Current!C8</f>
        <v>0</v>
      </c>
      <c r="J8" s="15">
        <f t="shared" si="3"/>
        <v>0</v>
      </c>
      <c r="L8" s="21" t="s">
        <v>4</v>
      </c>
      <c r="M8" s="14">
        <f>+longterm!B8</f>
        <v>0</v>
      </c>
      <c r="N8" s="14">
        <f>+longterm!C8</f>
        <v>0</v>
      </c>
      <c r="O8" s="15">
        <f t="shared" si="1"/>
        <v>0</v>
      </c>
    </row>
    <row r="9" spans="1:15" ht="15.75" customHeight="1" x14ac:dyDescent="0.2">
      <c r="A9" t="s">
        <v>5</v>
      </c>
      <c r="B9" s="14">
        <f t="shared" si="0"/>
        <v>0</v>
      </c>
      <c r="C9" s="14">
        <v>0</v>
      </c>
      <c r="D9" s="15">
        <f t="shared" si="2"/>
        <v>0</v>
      </c>
      <c r="E9" s="25"/>
      <c r="G9" s="21" t="s">
        <v>5</v>
      </c>
      <c r="H9" s="14">
        <f>+Current!B9</f>
        <v>0</v>
      </c>
      <c r="I9" s="14">
        <f>+Current!C9</f>
        <v>0</v>
      </c>
      <c r="J9" s="15">
        <f t="shared" si="3"/>
        <v>0</v>
      </c>
      <c r="L9" s="21" t="s">
        <v>5</v>
      </c>
      <c r="M9" s="14">
        <f>+longterm!B9</f>
        <v>0</v>
      </c>
      <c r="N9" s="14">
        <f>+longterm!C9</f>
        <v>0</v>
      </c>
      <c r="O9" s="15">
        <f t="shared" si="1"/>
        <v>0</v>
      </c>
    </row>
    <row r="10" spans="1:15" ht="15.75" customHeight="1" x14ac:dyDescent="0.2">
      <c r="A10" t="s">
        <v>6</v>
      </c>
      <c r="B10" s="14">
        <f t="shared" si="0"/>
        <v>0</v>
      </c>
      <c r="C10" s="33">
        <f>+I10+N10</f>
        <v>0</v>
      </c>
      <c r="D10" s="15">
        <f t="shared" si="2"/>
        <v>0</v>
      </c>
      <c r="E10" s="25"/>
      <c r="G10" s="21" t="s">
        <v>6</v>
      </c>
      <c r="H10" s="14">
        <f>+Current!B10</f>
        <v>0</v>
      </c>
      <c r="I10" s="14">
        <f>+Current!C10</f>
        <v>0</v>
      </c>
      <c r="J10" s="15">
        <f t="shared" si="3"/>
        <v>0</v>
      </c>
      <c r="L10" s="21" t="s">
        <v>6</v>
      </c>
      <c r="M10" s="14">
        <f>+longterm!B10</f>
        <v>0</v>
      </c>
      <c r="N10" s="14">
        <f>+longterm!C10</f>
        <v>0</v>
      </c>
      <c r="O10" s="15">
        <f t="shared" si="1"/>
        <v>0</v>
      </c>
    </row>
    <row r="11" spans="1:15" ht="15.75" customHeight="1" x14ac:dyDescent="0.2">
      <c r="A11" t="s">
        <v>21</v>
      </c>
      <c r="B11" s="14">
        <f t="shared" si="0"/>
        <v>16540000</v>
      </c>
      <c r="C11" s="14">
        <v>0</v>
      </c>
      <c r="D11" s="15">
        <f>+B11+C11</f>
        <v>16540000</v>
      </c>
      <c r="E11" s="25"/>
      <c r="G11" t="s">
        <v>21</v>
      </c>
      <c r="H11" s="14">
        <f>+Current!B11</f>
        <v>105000</v>
      </c>
      <c r="I11" s="14">
        <f>+Current!C11</f>
        <v>0</v>
      </c>
      <c r="J11" s="15">
        <f t="shared" si="3"/>
        <v>105000</v>
      </c>
      <c r="L11" s="21" t="s">
        <v>21</v>
      </c>
      <c r="M11" s="14">
        <f>+longterm!B11</f>
        <v>16435000</v>
      </c>
      <c r="N11" s="14">
        <f>+longterm!C11</f>
        <v>0</v>
      </c>
      <c r="O11" s="15">
        <f t="shared" si="1"/>
        <v>16435000</v>
      </c>
    </row>
    <row r="12" spans="1:15" ht="15.75" customHeight="1" x14ac:dyDescent="0.2">
      <c r="A12" t="s">
        <v>31</v>
      </c>
      <c r="B12" s="14">
        <f t="shared" si="0"/>
        <v>24792720</v>
      </c>
      <c r="C12" s="33">
        <f>+I12+N12</f>
        <v>50582280</v>
      </c>
      <c r="D12" s="15">
        <f>+B12+C12</f>
        <v>75375000</v>
      </c>
      <c r="E12" s="25"/>
      <c r="G12" t="s">
        <v>31</v>
      </c>
      <c r="H12" s="14">
        <f>+Current!B12</f>
        <v>772240</v>
      </c>
      <c r="I12" s="14">
        <f>+Current!C12</f>
        <v>1847760</v>
      </c>
      <c r="J12" s="15">
        <f t="shared" si="3"/>
        <v>2620000</v>
      </c>
      <c r="L12" s="21" t="s">
        <v>31</v>
      </c>
      <c r="M12" s="14">
        <f>+longterm!B12</f>
        <v>24020480</v>
      </c>
      <c r="N12" s="14">
        <f>+longterm!C12</f>
        <v>48734520</v>
      </c>
      <c r="O12" s="15">
        <f>+M12+N12</f>
        <v>72755000</v>
      </c>
    </row>
    <row r="13" spans="1:15" ht="15.75" customHeight="1" x14ac:dyDescent="0.2">
      <c r="A13" t="s">
        <v>35</v>
      </c>
      <c r="B13" s="14">
        <f t="shared" si="0"/>
        <v>11550000</v>
      </c>
      <c r="C13" s="33">
        <f t="shared" ref="C13:C14" si="4">+I13+N13</f>
        <v>0</v>
      </c>
      <c r="D13" s="15">
        <f t="shared" ref="D13:D14" si="5">+B13+C13</f>
        <v>11550000</v>
      </c>
      <c r="E13" s="25"/>
      <c r="G13" t="s">
        <v>35</v>
      </c>
      <c r="H13" s="14">
        <f>Current!B13</f>
        <v>770000</v>
      </c>
      <c r="I13" s="14">
        <f>Current!C13</f>
        <v>0</v>
      </c>
      <c r="J13" s="15">
        <f t="shared" si="3"/>
        <v>770000</v>
      </c>
      <c r="L13" t="s">
        <v>35</v>
      </c>
      <c r="M13" s="14">
        <f>longterm!B13</f>
        <v>10780000</v>
      </c>
      <c r="N13" s="14">
        <f>longterm!C13</f>
        <v>0</v>
      </c>
      <c r="O13" s="15">
        <f t="shared" ref="O13:O14" si="6">+M13+N13</f>
        <v>10780000</v>
      </c>
    </row>
    <row r="14" spans="1:15" ht="15.75" customHeight="1" x14ac:dyDescent="0.2">
      <c r="A14" t="s">
        <v>36</v>
      </c>
      <c r="B14" s="14">
        <f t="shared" si="0"/>
        <v>10556000</v>
      </c>
      <c r="C14" s="33">
        <f t="shared" si="4"/>
        <v>38899000</v>
      </c>
      <c r="D14" s="15">
        <f t="shared" si="5"/>
        <v>49455000</v>
      </c>
      <c r="E14" s="25"/>
      <c r="G14" t="s">
        <v>36</v>
      </c>
      <c r="H14" s="14">
        <f>Current!B14</f>
        <v>1049750</v>
      </c>
      <c r="I14" s="14">
        <f>Current!C14</f>
        <v>1145250</v>
      </c>
      <c r="J14" s="15">
        <f t="shared" si="3"/>
        <v>2195000</v>
      </c>
      <c r="L14" t="s">
        <v>36</v>
      </c>
      <c r="M14" s="14">
        <f>longterm!B14</f>
        <v>9506250</v>
      </c>
      <c r="N14" s="14">
        <f>longterm!C14</f>
        <v>37753750</v>
      </c>
      <c r="O14" s="15">
        <f t="shared" si="6"/>
        <v>47260000</v>
      </c>
    </row>
    <row r="15" spans="1:15" ht="15.75" customHeight="1" x14ac:dyDescent="0.2">
      <c r="A15" s="13" t="s">
        <v>11</v>
      </c>
      <c r="B15" s="18">
        <f>+M15</f>
        <v>1483950.31</v>
      </c>
      <c r="C15" s="18">
        <f>+N15</f>
        <v>2244918.83</v>
      </c>
      <c r="D15" s="19">
        <f t="shared" si="2"/>
        <v>3728869.14</v>
      </c>
      <c r="E15" s="26"/>
      <c r="G15" s="27" t="s">
        <v>11</v>
      </c>
      <c r="H15" s="18">
        <f>+Current!B15</f>
        <v>0</v>
      </c>
      <c r="I15" s="18">
        <f>+Current!C15</f>
        <v>0</v>
      </c>
      <c r="J15" s="19">
        <f t="shared" si="3"/>
        <v>0</v>
      </c>
      <c r="L15" s="27" t="s">
        <v>11</v>
      </c>
      <c r="M15" s="18">
        <f>+longterm!B15</f>
        <v>1483950.31</v>
      </c>
      <c r="N15" s="18">
        <f>+longterm!C15</f>
        <v>2244918.83</v>
      </c>
      <c r="O15" s="19">
        <f>+M15+N15</f>
        <v>3728869.14</v>
      </c>
    </row>
    <row r="16" spans="1:15" ht="15.75" customHeight="1" x14ac:dyDescent="0.2">
      <c r="A16" s="13" t="s">
        <v>12</v>
      </c>
      <c r="B16" s="18">
        <f>+M16</f>
        <v>-299777.07</v>
      </c>
      <c r="C16" s="18">
        <f>+N16</f>
        <v>-289624.27</v>
      </c>
      <c r="D16" s="19">
        <f t="shared" si="2"/>
        <v>-589401.34000000008</v>
      </c>
      <c r="E16" s="26"/>
      <c r="G16" s="27" t="s">
        <v>12</v>
      </c>
      <c r="H16" s="18">
        <f>+Current!B16</f>
        <v>0</v>
      </c>
      <c r="I16" s="18">
        <f>+Current!C16</f>
        <v>0</v>
      </c>
      <c r="J16" s="19">
        <f t="shared" si="3"/>
        <v>0</v>
      </c>
      <c r="L16" s="27" t="s">
        <v>12</v>
      </c>
      <c r="M16" s="18">
        <f>+longterm!B16</f>
        <v>-299777.07</v>
      </c>
      <c r="N16" s="18">
        <f>+longterm!C16</f>
        <v>-289624.27</v>
      </c>
      <c r="O16" s="19">
        <f>+M16+N16</f>
        <v>-589401.34000000008</v>
      </c>
    </row>
    <row r="17" spans="1:15" ht="15.75" customHeight="1" x14ac:dyDescent="0.2">
      <c r="A17" s="2" t="s">
        <v>13</v>
      </c>
      <c r="B17" s="16">
        <f>SUM(B5:B16)</f>
        <v>64622893.240000002</v>
      </c>
      <c r="C17" s="16">
        <f>SUM(C5:C16)</f>
        <v>91436574.560000002</v>
      </c>
      <c r="D17" s="16">
        <f>SUM(D5:D16)</f>
        <v>156059467.79999998</v>
      </c>
      <c r="E17" s="28"/>
      <c r="G17" s="29" t="s">
        <v>13</v>
      </c>
      <c r="H17" s="16">
        <f>SUM(H5:H16)</f>
        <v>2696990</v>
      </c>
      <c r="I17" s="16">
        <f>SUM(I5:I16)</f>
        <v>2993010</v>
      </c>
      <c r="J17" s="16">
        <f>SUM(J5:J16)</f>
        <v>5690000</v>
      </c>
      <c r="L17" s="29" t="s">
        <v>13</v>
      </c>
      <c r="M17" s="16">
        <f>SUM(M5:M16)</f>
        <v>61925903.240000002</v>
      </c>
      <c r="N17" s="16">
        <f>SUM(N5:N16)</f>
        <v>88443564.560000002</v>
      </c>
      <c r="O17" s="16">
        <f>SUM(O5:O16)</f>
        <v>150369467.79999998</v>
      </c>
    </row>
    <row r="18" spans="1:15" ht="15.75" customHeight="1" x14ac:dyDescent="0.2">
      <c r="B18" s="25"/>
      <c r="C18" s="25"/>
      <c r="D18" s="25"/>
      <c r="E18" s="25"/>
      <c r="H18" s="24"/>
      <c r="I18" s="24"/>
      <c r="J18" s="24"/>
      <c r="M18" s="15"/>
      <c r="N18" s="15"/>
      <c r="O18" s="15"/>
    </row>
    <row r="19" spans="1:15" ht="15.75" customHeight="1" x14ac:dyDescent="0.2">
      <c r="A19" s="3" t="s">
        <v>14</v>
      </c>
      <c r="B19" s="25"/>
      <c r="C19" s="24"/>
      <c r="D19" s="24"/>
      <c r="E19" s="25"/>
      <c r="G19" s="23" t="s">
        <v>14</v>
      </c>
      <c r="H19" s="24"/>
      <c r="I19" s="24"/>
      <c r="J19" s="24"/>
      <c r="L19" s="23" t="s">
        <v>14</v>
      </c>
      <c r="M19" s="15"/>
      <c r="N19" s="15"/>
      <c r="O19" s="15"/>
    </row>
    <row r="20" spans="1:15" ht="15.75" customHeight="1" x14ac:dyDescent="0.2">
      <c r="A20" t="s">
        <v>7</v>
      </c>
      <c r="B20" s="14"/>
      <c r="C20" s="33">
        <f>+N20+I20</f>
        <v>0</v>
      </c>
      <c r="D20" s="15">
        <f t="shared" ref="D20:D25" si="7">+B20+C20</f>
        <v>0</v>
      </c>
      <c r="E20" s="15"/>
      <c r="G20" s="21" t="s">
        <v>7</v>
      </c>
      <c r="H20" s="14">
        <f>+Current!B20</f>
        <v>0</v>
      </c>
      <c r="I20" s="14">
        <f>+Current!C20</f>
        <v>0</v>
      </c>
      <c r="J20" s="15">
        <f>+H20+I20</f>
        <v>0</v>
      </c>
      <c r="L20" s="21" t="s">
        <v>7</v>
      </c>
      <c r="M20" s="14">
        <f>longterm!B20</f>
        <v>0</v>
      </c>
      <c r="N20" s="14">
        <f>+longterm!C20</f>
        <v>0</v>
      </c>
      <c r="O20" s="15">
        <f t="shared" ref="O20:O25" si="8">+M20+N20</f>
        <v>0</v>
      </c>
    </row>
    <row r="21" spans="1:15" ht="15.75" customHeight="1" x14ac:dyDescent="0.2">
      <c r="A21" t="s">
        <v>22</v>
      </c>
      <c r="B21" s="14"/>
      <c r="C21" s="33">
        <f>+N21+I21</f>
        <v>0</v>
      </c>
      <c r="D21" s="15">
        <f t="shared" si="7"/>
        <v>0</v>
      </c>
      <c r="E21" s="15"/>
      <c r="G21" s="21" t="s">
        <v>22</v>
      </c>
      <c r="H21" s="14">
        <f>+Current!B21</f>
        <v>0</v>
      </c>
      <c r="I21" s="14">
        <f>+Current!C21</f>
        <v>0</v>
      </c>
      <c r="J21" s="15">
        <f>+H21+I21</f>
        <v>0</v>
      </c>
      <c r="L21" s="21" t="s">
        <v>22</v>
      </c>
      <c r="M21" s="14">
        <f>longterm!B21</f>
        <v>0</v>
      </c>
      <c r="N21" s="14">
        <f>+longterm!C21</f>
        <v>0</v>
      </c>
      <c r="O21" s="15">
        <f t="shared" si="8"/>
        <v>0</v>
      </c>
    </row>
    <row r="22" spans="1:15" ht="15.75" customHeight="1" x14ac:dyDescent="0.2">
      <c r="A22" t="s">
        <v>32</v>
      </c>
      <c r="B22" s="14"/>
      <c r="C22" s="33">
        <f>+I22+N22</f>
        <v>22050000</v>
      </c>
      <c r="D22" s="15">
        <f t="shared" si="7"/>
        <v>22050000</v>
      </c>
      <c r="E22" s="25"/>
      <c r="G22" t="s">
        <v>32</v>
      </c>
      <c r="H22" s="14">
        <f>+Current!B22</f>
        <v>0</v>
      </c>
      <c r="I22" s="14">
        <f>+Current!C22</f>
        <v>870000</v>
      </c>
      <c r="J22" s="15">
        <f t="shared" ref="J22:J23" si="9">+H22+I22</f>
        <v>870000</v>
      </c>
      <c r="L22" s="21" t="s">
        <v>32</v>
      </c>
      <c r="M22" s="14">
        <f>longterm!B22</f>
        <v>0</v>
      </c>
      <c r="N22" s="14">
        <f>+longterm!C22</f>
        <v>21180000</v>
      </c>
      <c r="O22" s="15">
        <f t="shared" si="8"/>
        <v>21180000</v>
      </c>
    </row>
    <row r="23" spans="1:15" ht="15.75" customHeight="1" x14ac:dyDescent="0.2">
      <c r="A23" t="s">
        <v>34</v>
      </c>
      <c r="B23" s="14"/>
      <c r="C23" s="33">
        <f>N23+I23</f>
        <v>37955000</v>
      </c>
      <c r="D23" s="15">
        <f t="shared" si="7"/>
        <v>37955000</v>
      </c>
      <c r="E23" s="25"/>
      <c r="G23" t="s">
        <v>34</v>
      </c>
      <c r="H23" s="14">
        <f>+Current!B23</f>
        <v>0</v>
      </c>
      <c r="I23" s="14">
        <f>+Current!C23</f>
        <v>500000</v>
      </c>
      <c r="J23" s="15">
        <f t="shared" si="9"/>
        <v>500000</v>
      </c>
      <c r="L23" t="s">
        <v>34</v>
      </c>
      <c r="M23" s="14">
        <f>longterm!B23</f>
        <v>0</v>
      </c>
      <c r="N23" s="14">
        <f>+longterm!C23</f>
        <v>37455000</v>
      </c>
      <c r="O23" s="15">
        <f t="shared" si="8"/>
        <v>37455000</v>
      </c>
    </row>
    <row r="24" spans="1:15" ht="15.75" customHeight="1" x14ac:dyDescent="0.2">
      <c r="A24" s="13" t="s">
        <v>11</v>
      </c>
      <c r="B24" s="18"/>
      <c r="C24" s="18">
        <f>+N24</f>
        <v>2555922.0499999998</v>
      </c>
      <c r="D24" s="19">
        <f t="shared" si="7"/>
        <v>2555922.0499999998</v>
      </c>
      <c r="E24" s="15"/>
      <c r="G24" s="21" t="s">
        <v>11</v>
      </c>
      <c r="H24" s="18">
        <f>+Current!B24</f>
        <v>0</v>
      </c>
      <c r="I24" s="18">
        <f>+Current!C24</f>
        <v>0</v>
      </c>
      <c r="J24" s="42">
        <f>+H24+I24</f>
        <v>0</v>
      </c>
      <c r="L24" s="27" t="s">
        <v>11</v>
      </c>
      <c r="M24" s="18">
        <f>longterm!B24</f>
        <v>0</v>
      </c>
      <c r="N24" s="18">
        <f>+longterm!C24</f>
        <v>2555922.0499999998</v>
      </c>
      <c r="O24" s="19">
        <f t="shared" si="8"/>
        <v>2555922.0499999998</v>
      </c>
    </row>
    <row r="25" spans="1:15" ht="15.75" customHeight="1" x14ac:dyDescent="0.2">
      <c r="A25" s="13" t="s">
        <v>12</v>
      </c>
      <c r="B25" s="18"/>
      <c r="C25" s="18">
        <f>+N25</f>
        <v>-8776984.6999999993</v>
      </c>
      <c r="D25" s="19">
        <f t="shared" si="7"/>
        <v>-8776984.6999999993</v>
      </c>
      <c r="E25" s="15"/>
      <c r="G25" s="27" t="s">
        <v>12</v>
      </c>
      <c r="H25" s="18">
        <f>+Current!B25</f>
        <v>0</v>
      </c>
      <c r="I25" s="18">
        <f>+Current!C25</f>
        <v>0</v>
      </c>
      <c r="J25" s="42">
        <f>+H25+I25</f>
        <v>0</v>
      </c>
      <c r="L25" s="27" t="s">
        <v>12</v>
      </c>
      <c r="M25" s="18">
        <f>longterm!B25</f>
        <v>0</v>
      </c>
      <c r="N25" s="18">
        <f>+longterm!C25</f>
        <v>-8776984.6999999993</v>
      </c>
      <c r="O25" s="19">
        <f t="shared" si="8"/>
        <v>-8776984.6999999993</v>
      </c>
    </row>
    <row r="26" spans="1:15" ht="15.75" customHeight="1" x14ac:dyDescent="0.2">
      <c r="A26" s="2" t="s">
        <v>15</v>
      </c>
      <c r="B26" s="16">
        <f>SUM(B20:B25)</f>
        <v>0</v>
      </c>
      <c r="C26" s="16">
        <f t="shared" ref="C26:D26" si="10">SUM(C20:C25)</f>
        <v>53783937.349999994</v>
      </c>
      <c r="D26" s="16">
        <f t="shared" si="10"/>
        <v>53783937.349999994</v>
      </c>
      <c r="E26" s="34"/>
      <c r="G26" s="29" t="s">
        <v>15</v>
      </c>
      <c r="H26" s="16">
        <f>SUM(H20:H25)</f>
        <v>0</v>
      </c>
      <c r="I26" s="16">
        <f t="shared" ref="I26:J26" si="11">SUM(I20:I25)</f>
        <v>1370000</v>
      </c>
      <c r="J26" s="16">
        <f t="shared" si="11"/>
        <v>1370000</v>
      </c>
      <c r="L26" s="29" t="s">
        <v>15</v>
      </c>
      <c r="M26" s="16">
        <f>SUM(M20:M25)</f>
        <v>0</v>
      </c>
      <c r="N26" s="16">
        <f t="shared" ref="N26:O26" si="12">SUM(N20:N25)</f>
        <v>52413937.349999994</v>
      </c>
      <c r="O26" s="16">
        <f t="shared" si="12"/>
        <v>52413937.349999994</v>
      </c>
    </row>
    <row r="27" spans="1:15" ht="15.75" customHeight="1" x14ac:dyDescent="0.2">
      <c r="B27" s="15"/>
      <c r="C27" s="15"/>
      <c r="D27" s="15"/>
      <c r="E27" s="15"/>
      <c r="H27" s="15"/>
      <c r="I27" s="15"/>
      <c r="J27" s="15"/>
      <c r="M27" s="15"/>
      <c r="N27" s="15"/>
      <c r="O27" s="15"/>
    </row>
    <row r="28" spans="1:15" ht="15.75" customHeight="1" x14ac:dyDescent="0.2">
      <c r="B28" s="15"/>
      <c r="C28" s="15"/>
      <c r="D28" s="15"/>
      <c r="E28" s="15"/>
      <c r="H28" s="15"/>
      <c r="I28" s="15"/>
      <c r="J28" s="15"/>
      <c r="M28" s="15"/>
      <c r="N28" s="15"/>
      <c r="O28" s="15"/>
    </row>
    <row r="29" spans="1:15" ht="15.75" customHeight="1" x14ac:dyDescent="0.2">
      <c r="A29" s="3" t="s">
        <v>16</v>
      </c>
      <c r="B29" s="38">
        <v>0</v>
      </c>
      <c r="C29" s="39">
        <f>I29+N29</f>
        <v>0</v>
      </c>
      <c r="D29" s="16">
        <f>+B29+C29</f>
        <v>0</v>
      </c>
      <c r="E29" s="15"/>
      <c r="G29" s="23" t="s">
        <v>16</v>
      </c>
      <c r="H29" s="14">
        <v>0</v>
      </c>
      <c r="I29" s="14">
        <v>0</v>
      </c>
      <c r="J29" s="15">
        <f>+H29+I29</f>
        <v>0</v>
      </c>
      <c r="L29" s="23" t="s">
        <v>16</v>
      </c>
      <c r="M29" s="14">
        <v>0</v>
      </c>
      <c r="N29" s="14">
        <v>0</v>
      </c>
      <c r="O29" s="14">
        <v>0</v>
      </c>
    </row>
    <row r="30" spans="1:15" ht="15.75" customHeight="1" x14ac:dyDescent="0.2">
      <c r="B30" s="15"/>
      <c r="C30" s="15"/>
      <c r="D30" s="15"/>
      <c r="E30" s="15"/>
      <c r="H30" s="24"/>
      <c r="I30" s="24"/>
      <c r="J30" s="24"/>
      <c r="M30" s="15"/>
      <c r="N30" s="15"/>
      <c r="O30" s="15"/>
    </row>
    <row r="31" spans="1:15" ht="15.75" customHeight="1" x14ac:dyDescent="0.2">
      <c r="B31" s="15"/>
      <c r="C31" s="15"/>
      <c r="D31" s="15"/>
      <c r="E31" s="15"/>
      <c r="H31" s="24"/>
      <c r="I31" s="24"/>
      <c r="J31" s="24"/>
      <c r="M31" s="15"/>
      <c r="N31" s="15"/>
      <c r="O31" s="15"/>
    </row>
    <row r="32" spans="1:15" ht="15.75" customHeight="1" thickBot="1" x14ac:dyDescent="0.25">
      <c r="A32" s="3" t="s">
        <v>17</v>
      </c>
      <c r="B32" s="17">
        <f>+B17+B26+B29</f>
        <v>64622893.240000002</v>
      </c>
      <c r="C32" s="17">
        <f>+C17+C26+C29</f>
        <v>145220511.91</v>
      </c>
      <c r="D32" s="17">
        <f>+D17+D26+D29</f>
        <v>209843405.14999998</v>
      </c>
      <c r="E32" s="34"/>
      <c r="G32" s="23" t="s">
        <v>17</v>
      </c>
      <c r="H32" s="30">
        <f>+H17+H26+H29</f>
        <v>2696990</v>
      </c>
      <c r="I32" s="30">
        <f>+I17+I26+I29</f>
        <v>4363010</v>
      </c>
      <c r="J32" s="30">
        <f>+J17+J26+J29</f>
        <v>7060000</v>
      </c>
      <c r="L32" s="23" t="s">
        <v>17</v>
      </c>
      <c r="M32" s="30">
        <f>+M17+M26+M29</f>
        <v>61925903.240000002</v>
      </c>
      <c r="N32" s="30">
        <f>+N17+N26+N29</f>
        <v>140857501.91</v>
      </c>
      <c r="O32" s="30">
        <f>+O17+O26+O29</f>
        <v>202783405.14999998</v>
      </c>
    </row>
    <row r="33" spans="1:15" ht="15.75" customHeight="1" thickTop="1" x14ac:dyDescent="0.2">
      <c r="B33" s="25"/>
      <c r="C33" s="25"/>
      <c r="D33" s="25"/>
      <c r="E33" s="25"/>
      <c r="M33" s="15"/>
      <c r="N33" s="15"/>
      <c r="O33" s="15"/>
    </row>
    <row r="34" spans="1:15" ht="15.75" customHeight="1" x14ac:dyDescent="0.2">
      <c r="B34" s="25"/>
      <c r="C34" s="25"/>
      <c r="D34" s="25"/>
      <c r="E34" s="25"/>
      <c r="H34" s="25"/>
      <c r="I34" s="25"/>
      <c r="J34" s="25"/>
      <c r="M34" s="15"/>
      <c r="N34" s="15"/>
      <c r="O34" s="15"/>
    </row>
    <row r="35" spans="1:15" ht="15.75" customHeight="1" x14ac:dyDescent="0.2">
      <c r="A35" t="s">
        <v>33</v>
      </c>
      <c r="B35" s="14">
        <v>64822976</v>
      </c>
      <c r="C35" s="33">
        <f>C32</f>
        <v>145220511.91</v>
      </c>
      <c r="D35" s="31" t="s">
        <v>25</v>
      </c>
      <c r="M35" s="14"/>
      <c r="N35" s="14"/>
      <c r="O35" s="14"/>
    </row>
    <row r="36" spans="1:15" ht="15.75" customHeight="1" x14ac:dyDescent="0.2">
      <c r="B36" s="15"/>
      <c r="C36" s="35">
        <f>SUM(C29)</f>
        <v>0</v>
      </c>
      <c r="D36" s="31" t="s">
        <v>26</v>
      </c>
      <c r="M36" s="15"/>
      <c r="N36" s="15"/>
      <c r="O36" s="15"/>
    </row>
    <row r="37" spans="1:15" ht="15.75" customHeight="1" thickBot="1" x14ac:dyDescent="0.25">
      <c r="B37" s="15"/>
      <c r="C37" s="35">
        <v>0</v>
      </c>
      <c r="D37" s="32" t="s">
        <v>30</v>
      </c>
      <c r="M37" s="10"/>
      <c r="N37" s="10"/>
    </row>
    <row r="38" spans="1:15" ht="15.75" customHeight="1" thickBot="1" x14ac:dyDescent="0.25">
      <c r="B38" s="15"/>
      <c r="C38" s="36">
        <f>SUM(C35:C36)</f>
        <v>145220511.91</v>
      </c>
      <c r="D38" s="31" t="s">
        <v>27</v>
      </c>
      <c r="M38" s="10"/>
      <c r="N38" s="10"/>
    </row>
    <row r="39" spans="1:15" ht="15.75" customHeight="1" x14ac:dyDescent="0.2">
      <c r="B39" s="15"/>
      <c r="C39" s="19">
        <f>(SUM(C15,C24))</f>
        <v>4800840.88</v>
      </c>
      <c r="D39" s="31" t="s">
        <v>28</v>
      </c>
    </row>
    <row r="40" spans="1:15" ht="15.75" customHeight="1" x14ac:dyDescent="0.2">
      <c r="B40" s="15"/>
      <c r="C40" s="15">
        <f>SUM(C38+C39)</f>
        <v>150021352.78999999</v>
      </c>
      <c r="D40" s="32" t="s">
        <v>29</v>
      </c>
    </row>
    <row r="41" spans="1:15" ht="15.75" customHeight="1" x14ac:dyDescent="0.2">
      <c r="B41" s="25"/>
      <c r="C41" s="25"/>
      <c r="D41" s="25"/>
      <c r="E41" s="25"/>
    </row>
    <row r="42" spans="1:15" ht="15.75" customHeight="1" x14ac:dyDescent="0.2">
      <c r="G42" s="37">
        <f>I17+I26</f>
        <v>4363010</v>
      </c>
      <c r="H42" s="31" t="s">
        <v>23</v>
      </c>
    </row>
    <row r="43" spans="1:15" ht="15.75" customHeight="1" x14ac:dyDescent="0.2">
      <c r="H43" s="32" t="s">
        <v>24</v>
      </c>
      <c r="M43" s="12"/>
    </row>
  </sheetData>
  <mergeCells count="6">
    <mergeCell ref="L1:O1"/>
    <mergeCell ref="L2:O2"/>
    <mergeCell ref="A2:D2"/>
    <mergeCell ref="A1:D1"/>
    <mergeCell ref="G1:J1"/>
    <mergeCell ref="G2:J2"/>
  </mergeCells>
  <phoneticPr fontId="2" type="noConversion"/>
  <printOptions gridLines="1"/>
  <pageMargins left="0.5" right="0.5" top="0.64" bottom="0.66" header="0.5" footer="0.5"/>
  <pageSetup scale="46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12" sqref="B12"/>
    </sheetView>
  </sheetViews>
  <sheetFormatPr defaultRowHeight="12.75" x14ac:dyDescent="0.2"/>
  <cols>
    <col min="1" max="1" width="30.7109375" customWidth="1"/>
    <col min="2" max="2" width="16.85546875" customWidth="1"/>
    <col min="3" max="3" width="18.140625" customWidth="1"/>
    <col min="4" max="4" width="22.140625" customWidth="1"/>
    <col min="7" max="7" width="9.140625" customWidth="1"/>
  </cols>
  <sheetData>
    <row r="1" spans="1:4" ht="15.75" x14ac:dyDescent="0.25">
      <c r="A1" s="46" t="s">
        <v>20</v>
      </c>
      <c r="B1" s="46"/>
      <c r="C1" s="46"/>
      <c r="D1" s="46"/>
    </row>
    <row r="2" spans="1:4" ht="15.75" x14ac:dyDescent="0.25">
      <c r="A2" s="47">
        <f>'All LT'!A2:D2</f>
        <v>42643</v>
      </c>
      <c r="B2" s="47"/>
      <c r="C2" s="47"/>
      <c r="D2" s="47"/>
    </row>
    <row r="3" spans="1:4" x14ac:dyDescent="0.2">
      <c r="B3" s="1" t="s">
        <v>8</v>
      </c>
      <c r="C3" s="1" t="s">
        <v>9</v>
      </c>
      <c r="D3" s="1" t="s">
        <v>10</v>
      </c>
    </row>
    <row r="4" spans="1:4" x14ac:dyDescent="0.2">
      <c r="A4" s="3" t="s">
        <v>0</v>
      </c>
    </row>
    <row r="5" spans="1:4" x14ac:dyDescent="0.2">
      <c r="A5" t="s">
        <v>1</v>
      </c>
      <c r="B5" s="6">
        <v>0</v>
      </c>
      <c r="C5" s="6">
        <v>0</v>
      </c>
      <c r="D5" s="5">
        <f>+B5+C5</f>
        <v>0</v>
      </c>
    </row>
    <row r="6" spans="1:4" x14ac:dyDescent="0.2">
      <c r="A6" t="s">
        <v>3</v>
      </c>
      <c r="B6" s="7">
        <v>0</v>
      </c>
      <c r="C6" s="7">
        <v>0</v>
      </c>
      <c r="D6" s="4">
        <f>+B6+C6</f>
        <v>0</v>
      </c>
    </row>
    <row r="7" spans="1:4" x14ac:dyDescent="0.2">
      <c r="A7" t="s">
        <v>2</v>
      </c>
      <c r="B7" s="7">
        <v>0</v>
      </c>
      <c r="C7" s="7">
        <v>0</v>
      </c>
      <c r="D7" s="4">
        <f t="shared" ref="D7:D16" si="0">+B7+C7</f>
        <v>0</v>
      </c>
    </row>
    <row r="8" spans="1:4" x14ac:dyDescent="0.2">
      <c r="A8" t="s">
        <v>4</v>
      </c>
      <c r="B8" s="7">
        <v>0</v>
      </c>
      <c r="C8" s="7">
        <v>0</v>
      </c>
      <c r="D8" s="4">
        <f t="shared" si="0"/>
        <v>0</v>
      </c>
    </row>
    <row r="9" spans="1:4" x14ac:dyDescent="0.2">
      <c r="A9" t="s">
        <v>5</v>
      </c>
      <c r="B9" s="7">
        <v>0</v>
      </c>
      <c r="C9" s="7">
        <v>0</v>
      </c>
      <c r="D9" s="4">
        <f t="shared" si="0"/>
        <v>0</v>
      </c>
    </row>
    <row r="10" spans="1:4" x14ac:dyDescent="0.2">
      <c r="A10" t="s">
        <v>6</v>
      </c>
      <c r="B10" s="7">
        <v>0</v>
      </c>
      <c r="C10" s="7">
        <v>0</v>
      </c>
      <c r="D10" s="4">
        <f t="shared" si="0"/>
        <v>0</v>
      </c>
    </row>
    <row r="11" spans="1:4" x14ac:dyDescent="0.2">
      <c r="A11" t="s">
        <v>21</v>
      </c>
      <c r="B11" s="7">
        <v>105000</v>
      </c>
      <c r="C11" s="7">
        <v>0</v>
      </c>
      <c r="D11" s="4">
        <f>+B11+C11</f>
        <v>105000</v>
      </c>
    </row>
    <row r="12" spans="1:4" x14ac:dyDescent="0.2">
      <c r="A12" t="s">
        <v>31</v>
      </c>
      <c r="B12" s="7">
        <v>772240</v>
      </c>
      <c r="C12" s="7">
        <v>1847760</v>
      </c>
      <c r="D12" s="4">
        <f>+B12+C12</f>
        <v>2620000</v>
      </c>
    </row>
    <row r="13" spans="1:4" x14ac:dyDescent="0.2">
      <c r="A13" t="s">
        <v>35</v>
      </c>
      <c r="B13" s="7">
        <v>770000</v>
      </c>
      <c r="C13" s="7">
        <v>0</v>
      </c>
      <c r="D13" s="4">
        <f>+B13+C13</f>
        <v>770000</v>
      </c>
    </row>
    <row r="14" spans="1:4" x14ac:dyDescent="0.2">
      <c r="A14" t="s">
        <v>36</v>
      </c>
      <c r="B14" s="7">
        <v>1049750</v>
      </c>
      <c r="C14" s="7">
        <v>1145250</v>
      </c>
      <c r="D14" s="4">
        <f>+B14+C14</f>
        <v>2195000</v>
      </c>
    </row>
    <row r="15" spans="1:4" x14ac:dyDescent="0.2">
      <c r="A15" t="s">
        <v>11</v>
      </c>
      <c r="B15" s="7">
        <v>0</v>
      </c>
      <c r="C15" s="7">
        <v>0</v>
      </c>
      <c r="D15" s="4">
        <f t="shared" si="0"/>
        <v>0</v>
      </c>
    </row>
    <row r="16" spans="1:4" x14ac:dyDescent="0.2">
      <c r="A16" t="s">
        <v>12</v>
      </c>
      <c r="B16" s="7">
        <v>0</v>
      </c>
      <c r="C16" s="7">
        <v>0</v>
      </c>
      <c r="D16" s="4">
        <f t="shared" si="0"/>
        <v>0</v>
      </c>
    </row>
    <row r="17" spans="1:4" x14ac:dyDescent="0.2">
      <c r="A17" s="2" t="s">
        <v>13</v>
      </c>
      <c r="B17" s="8">
        <f>SUM(B5:B16)</f>
        <v>2696990</v>
      </c>
      <c r="C17" s="8">
        <f>SUM(C5:C16)</f>
        <v>2993010</v>
      </c>
      <c r="D17" s="8">
        <f>SUM(D5:D16)</f>
        <v>5690000</v>
      </c>
    </row>
    <row r="18" spans="1:4" x14ac:dyDescent="0.2">
      <c r="B18" s="4"/>
      <c r="C18" s="4"/>
      <c r="D18" s="4"/>
    </row>
    <row r="19" spans="1:4" x14ac:dyDescent="0.2">
      <c r="A19" s="3" t="s">
        <v>14</v>
      </c>
      <c r="B19" s="4"/>
      <c r="C19" s="4"/>
      <c r="D19" s="4"/>
    </row>
    <row r="20" spans="1:4" x14ac:dyDescent="0.2">
      <c r="A20" t="s">
        <v>7</v>
      </c>
      <c r="B20" s="7">
        <v>0</v>
      </c>
      <c r="C20" s="7">
        <v>0</v>
      </c>
      <c r="D20" s="4">
        <f>+B20+C20</f>
        <v>0</v>
      </c>
    </row>
    <row r="21" spans="1:4" x14ac:dyDescent="0.2">
      <c r="A21" t="s">
        <v>22</v>
      </c>
      <c r="B21" s="7">
        <v>0</v>
      </c>
      <c r="C21" s="7">
        <v>0</v>
      </c>
      <c r="D21" s="4">
        <f>+B21+C21</f>
        <v>0</v>
      </c>
    </row>
    <row r="22" spans="1:4" x14ac:dyDescent="0.2">
      <c r="A22" t="s">
        <v>32</v>
      </c>
      <c r="B22" s="7">
        <v>0</v>
      </c>
      <c r="C22" s="7">
        <v>870000</v>
      </c>
      <c r="D22" s="4">
        <f t="shared" ref="D22:D23" si="1">+B22+C22</f>
        <v>870000</v>
      </c>
    </row>
    <row r="23" spans="1:4" x14ac:dyDescent="0.2">
      <c r="A23" t="s">
        <v>34</v>
      </c>
      <c r="B23" s="7">
        <v>0</v>
      </c>
      <c r="C23" s="7">
        <v>500000</v>
      </c>
      <c r="D23" s="4">
        <f t="shared" si="1"/>
        <v>500000</v>
      </c>
    </row>
    <row r="24" spans="1:4" x14ac:dyDescent="0.2">
      <c r="A24" t="s">
        <v>11</v>
      </c>
      <c r="B24" s="7">
        <v>0</v>
      </c>
      <c r="C24" s="7">
        <v>0</v>
      </c>
      <c r="D24" s="4">
        <f>+B24+C24</f>
        <v>0</v>
      </c>
    </row>
    <row r="25" spans="1:4" x14ac:dyDescent="0.2">
      <c r="A25" t="s">
        <v>12</v>
      </c>
      <c r="B25" s="7">
        <v>0</v>
      </c>
      <c r="C25" s="7">
        <v>0</v>
      </c>
      <c r="D25" s="4">
        <f>+B25+C25</f>
        <v>0</v>
      </c>
    </row>
    <row r="26" spans="1:4" x14ac:dyDescent="0.2">
      <c r="A26" s="2" t="s">
        <v>15</v>
      </c>
      <c r="B26" s="8">
        <f>SUM(B20:B25)</f>
        <v>0</v>
      </c>
      <c r="C26" s="8">
        <f t="shared" ref="C26:D26" si="2">SUM(C20:C25)</f>
        <v>1370000</v>
      </c>
      <c r="D26" s="8">
        <f t="shared" si="2"/>
        <v>1370000</v>
      </c>
    </row>
    <row r="27" spans="1:4" x14ac:dyDescent="0.2">
      <c r="B27" s="4"/>
      <c r="C27" s="4"/>
      <c r="D27" s="4"/>
    </row>
    <row r="28" spans="1:4" x14ac:dyDescent="0.2">
      <c r="B28" s="4"/>
      <c r="C28" s="4"/>
      <c r="D28" s="4"/>
    </row>
    <row r="29" spans="1:4" x14ac:dyDescent="0.2">
      <c r="A29" s="3" t="s">
        <v>16</v>
      </c>
      <c r="B29" s="7">
        <v>0</v>
      </c>
      <c r="C29" s="7">
        <v>0</v>
      </c>
      <c r="D29" s="4">
        <f>+B29+C29</f>
        <v>0</v>
      </c>
    </row>
    <row r="30" spans="1:4" x14ac:dyDescent="0.2">
      <c r="B30" s="4"/>
      <c r="C30" s="4"/>
      <c r="D30" s="4"/>
    </row>
    <row r="31" spans="1:4" x14ac:dyDescent="0.2">
      <c r="B31" s="4"/>
      <c r="C31" s="4"/>
      <c r="D31" s="4"/>
    </row>
    <row r="32" spans="1:4" ht="13.5" thickBot="1" x14ac:dyDescent="0.25">
      <c r="A32" s="3" t="s">
        <v>17</v>
      </c>
      <c r="B32" s="9">
        <f>+B17+B26+B29</f>
        <v>2696990</v>
      </c>
      <c r="C32" s="9">
        <f>+C17+C26+C29</f>
        <v>4363010</v>
      </c>
      <c r="D32" s="9">
        <f>+D17+D26+D29</f>
        <v>7060000</v>
      </c>
    </row>
    <row r="33" spans="2:4" ht="13.5" thickTop="1" x14ac:dyDescent="0.2">
      <c r="B33" s="4"/>
      <c r="C33" s="4"/>
      <c r="D33" s="4"/>
    </row>
    <row r="34" spans="2:4" x14ac:dyDescent="0.2">
      <c r="B34" s="6"/>
      <c r="C34" s="6"/>
      <c r="D34" s="6"/>
    </row>
    <row r="35" spans="2:4" x14ac:dyDescent="0.2">
      <c r="B35" s="10"/>
      <c r="C35" s="10"/>
    </row>
    <row r="36" spans="2:4" x14ac:dyDescent="0.2">
      <c r="B36" s="10"/>
      <c r="C36" s="10"/>
    </row>
    <row r="37" spans="2:4" x14ac:dyDescent="0.2">
      <c r="B37" s="40"/>
      <c r="C37" s="10"/>
    </row>
  </sheetData>
  <mergeCells count="2">
    <mergeCell ref="A2:D2"/>
    <mergeCell ref="A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C26" sqref="C26"/>
    </sheetView>
  </sheetViews>
  <sheetFormatPr defaultRowHeight="12.75" x14ac:dyDescent="0.2"/>
  <cols>
    <col min="1" max="1" width="30.7109375" customWidth="1"/>
    <col min="2" max="2" width="16.85546875" customWidth="1"/>
    <col min="3" max="3" width="18.140625" customWidth="1"/>
    <col min="4" max="4" width="22.140625" customWidth="1"/>
    <col min="5" max="5" width="14.5703125" style="41" bestFit="1" customWidth="1"/>
    <col min="6" max="6" width="13.5703125" bestFit="1" customWidth="1"/>
    <col min="11" max="11" width="11.28515625" style="41" bestFit="1" customWidth="1"/>
    <col min="12" max="12" width="13.5703125" style="41" bestFit="1" customWidth="1"/>
    <col min="13" max="13" width="2.42578125" customWidth="1"/>
    <col min="14" max="14" width="14.5703125" bestFit="1" customWidth="1"/>
    <col min="16" max="16" width="10.28515625" bestFit="1" customWidth="1"/>
    <col min="17" max="17" width="10.5703125" bestFit="1" customWidth="1"/>
    <col min="19" max="19" width="10.28515625" bestFit="1" customWidth="1"/>
  </cols>
  <sheetData>
    <row r="1" spans="1:19" ht="15.75" x14ac:dyDescent="0.25">
      <c r="A1" s="46" t="s">
        <v>19</v>
      </c>
      <c r="B1" s="46"/>
      <c r="C1" s="46"/>
      <c r="D1" s="46"/>
    </row>
    <row r="2" spans="1:19" ht="15.75" x14ac:dyDescent="0.25">
      <c r="A2" s="47">
        <f>'All LT'!A2:D2</f>
        <v>42643</v>
      </c>
      <c r="B2" s="47"/>
      <c r="C2" s="47"/>
      <c r="D2" s="47"/>
      <c r="K2" s="43"/>
      <c r="L2" s="43"/>
    </row>
    <row r="3" spans="1:19" x14ac:dyDescent="0.2">
      <c r="B3" s="1" t="s">
        <v>8</v>
      </c>
      <c r="C3" s="1" t="s">
        <v>9</v>
      </c>
      <c r="D3" s="1" t="s">
        <v>10</v>
      </c>
    </row>
    <row r="4" spans="1:19" x14ac:dyDescent="0.2">
      <c r="A4" s="3" t="s">
        <v>0</v>
      </c>
    </row>
    <row r="5" spans="1:19" x14ac:dyDescent="0.2">
      <c r="A5" t="s">
        <v>1</v>
      </c>
      <c r="B5" s="6">
        <v>0</v>
      </c>
      <c r="C5" s="6">
        <f>+'All LT'!C5-Current!C5</f>
        <v>0</v>
      </c>
      <c r="D5" s="5">
        <f>+B5+C5</f>
        <v>0</v>
      </c>
    </row>
    <row r="6" spans="1:19" x14ac:dyDescent="0.2">
      <c r="A6" t="s">
        <v>3</v>
      </c>
      <c r="B6" s="11">
        <v>0</v>
      </c>
      <c r="C6" s="11">
        <v>0</v>
      </c>
      <c r="D6" s="4">
        <f>+B6+C6</f>
        <v>0</v>
      </c>
    </row>
    <row r="7" spans="1:19" x14ac:dyDescent="0.2">
      <c r="A7" t="s">
        <v>2</v>
      </c>
      <c r="B7" s="7">
        <v>0</v>
      </c>
      <c r="C7" s="7">
        <v>0</v>
      </c>
      <c r="D7" s="4">
        <f t="shared" ref="D7:D16" si="0">+B7+C7</f>
        <v>0</v>
      </c>
    </row>
    <row r="8" spans="1:19" x14ac:dyDescent="0.2">
      <c r="A8" t="s">
        <v>4</v>
      </c>
      <c r="B8" s="11">
        <v>0</v>
      </c>
      <c r="C8" s="11">
        <v>0</v>
      </c>
      <c r="D8" s="4">
        <f t="shared" si="0"/>
        <v>0</v>
      </c>
      <c r="N8" s="40"/>
    </row>
    <row r="9" spans="1:19" x14ac:dyDescent="0.2">
      <c r="A9" t="s">
        <v>5</v>
      </c>
      <c r="B9" s="11">
        <v>0</v>
      </c>
      <c r="C9" s="11">
        <f>+'All LT'!C9-Current!C9</f>
        <v>0</v>
      </c>
      <c r="D9" s="4">
        <f t="shared" si="0"/>
        <v>0</v>
      </c>
      <c r="N9" s="40"/>
    </row>
    <row r="10" spans="1:19" x14ac:dyDescent="0.2">
      <c r="A10" t="s">
        <v>6</v>
      </c>
      <c r="B10" s="11">
        <v>0</v>
      </c>
      <c r="C10" s="11">
        <v>0</v>
      </c>
      <c r="D10" s="4">
        <f t="shared" si="0"/>
        <v>0</v>
      </c>
      <c r="N10" s="40"/>
    </row>
    <row r="11" spans="1:19" x14ac:dyDescent="0.2">
      <c r="A11" t="s">
        <v>21</v>
      </c>
      <c r="B11" s="11">
        <v>16435000</v>
      </c>
      <c r="C11" s="11">
        <v>0</v>
      </c>
      <c r="D11" s="4">
        <f t="shared" si="0"/>
        <v>16435000</v>
      </c>
      <c r="N11" s="40"/>
    </row>
    <row r="12" spans="1:19" x14ac:dyDescent="0.2">
      <c r="A12" t="s">
        <v>31</v>
      </c>
      <c r="B12" s="11">
        <v>24020480</v>
      </c>
      <c r="C12" s="11">
        <v>48734520</v>
      </c>
      <c r="D12" s="4">
        <f>+B12+C12</f>
        <v>72755000</v>
      </c>
      <c r="N12" s="40"/>
      <c r="P12" s="44"/>
      <c r="Q12" s="44"/>
      <c r="S12" s="10"/>
    </row>
    <row r="13" spans="1:19" x14ac:dyDescent="0.2">
      <c r="A13" t="s">
        <v>35</v>
      </c>
      <c r="B13" s="11">
        <v>10780000</v>
      </c>
      <c r="C13" s="11">
        <v>0</v>
      </c>
      <c r="D13" s="4">
        <f>+B13+C13</f>
        <v>10780000</v>
      </c>
      <c r="N13" s="40"/>
      <c r="P13" s="44"/>
      <c r="Q13" s="44"/>
      <c r="S13" s="10"/>
    </row>
    <row r="14" spans="1:19" x14ac:dyDescent="0.2">
      <c r="A14" t="s">
        <v>36</v>
      </c>
      <c r="B14" s="11">
        <v>9506250</v>
      </c>
      <c r="C14" s="11">
        <v>37753750</v>
      </c>
      <c r="D14" s="4">
        <f>+B14+C14</f>
        <v>47260000</v>
      </c>
      <c r="N14" s="40"/>
    </row>
    <row r="15" spans="1:19" x14ac:dyDescent="0.2">
      <c r="A15" t="s">
        <v>11</v>
      </c>
      <c r="B15" s="44">
        <v>1483950.31</v>
      </c>
      <c r="C15" s="44">
        <v>2244918.83</v>
      </c>
      <c r="D15" s="4">
        <f t="shared" si="0"/>
        <v>3728869.14</v>
      </c>
      <c r="F15" s="40"/>
      <c r="N15" s="40"/>
    </row>
    <row r="16" spans="1:19" x14ac:dyDescent="0.2">
      <c r="A16" t="s">
        <v>12</v>
      </c>
      <c r="B16" s="45">
        <v>-299777.07</v>
      </c>
      <c r="C16" s="45">
        <v>-289624.27</v>
      </c>
      <c r="D16" s="4">
        <f t="shared" si="0"/>
        <v>-589401.34000000008</v>
      </c>
      <c r="F16" s="40"/>
      <c r="N16" s="40"/>
    </row>
    <row r="17" spans="1:14" x14ac:dyDescent="0.2">
      <c r="A17" s="2" t="s">
        <v>13</v>
      </c>
      <c r="B17" s="8">
        <f>SUM(B5:B16)</f>
        <v>61925903.240000002</v>
      </c>
      <c r="C17" s="8">
        <f>SUM(C5:C16)</f>
        <v>88443564.560000002</v>
      </c>
      <c r="D17" s="8">
        <f>SUM(D5:D16)</f>
        <v>150369467.79999998</v>
      </c>
      <c r="N17" s="40"/>
    </row>
    <row r="18" spans="1:14" x14ac:dyDescent="0.2">
      <c r="B18" s="4"/>
      <c r="C18" s="4"/>
      <c r="D18" s="4"/>
    </row>
    <row r="19" spans="1:14" x14ac:dyDescent="0.2">
      <c r="A19" s="3" t="s">
        <v>14</v>
      </c>
      <c r="B19" s="4"/>
      <c r="C19" s="4"/>
      <c r="D19" s="4"/>
    </row>
    <row r="20" spans="1:14" x14ac:dyDescent="0.2">
      <c r="A20" t="s">
        <v>7</v>
      </c>
      <c r="B20" s="7"/>
      <c r="C20" s="11">
        <v>0</v>
      </c>
      <c r="D20" s="4">
        <f>+B20+C20</f>
        <v>0</v>
      </c>
    </row>
    <row r="21" spans="1:14" x14ac:dyDescent="0.2">
      <c r="A21" t="s">
        <v>22</v>
      </c>
      <c r="B21" s="7"/>
      <c r="C21" s="11">
        <v>0</v>
      </c>
      <c r="D21" s="4">
        <f>+B21+C21</f>
        <v>0</v>
      </c>
    </row>
    <row r="22" spans="1:14" x14ac:dyDescent="0.2">
      <c r="A22" t="s">
        <v>32</v>
      </c>
      <c r="B22" s="11"/>
      <c r="C22" s="11">
        <v>21180000</v>
      </c>
      <c r="D22" s="4">
        <f t="shared" ref="D22:D25" si="1">+B22+C22</f>
        <v>21180000</v>
      </c>
    </row>
    <row r="23" spans="1:14" x14ac:dyDescent="0.2">
      <c r="A23" t="s">
        <v>34</v>
      </c>
      <c r="B23" s="11"/>
      <c r="C23" s="11">
        <v>37455000</v>
      </c>
      <c r="D23" s="4">
        <f t="shared" si="1"/>
        <v>37455000</v>
      </c>
    </row>
    <row r="24" spans="1:14" x14ac:dyDescent="0.2">
      <c r="A24" t="s">
        <v>11</v>
      </c>
      <c r="B24" s="7"/>
      <c r="C24" s="7">
        <v>2555922.0499999998</v>
      </c>
      <c r="D24" s="4">
        <f t="shared" si="1"/>
        <v>2555922.0499999998</v>
      </c>
      <c r="F24" s="40"/>
    </row>
    <row r="25" spans="1:14" x14ac:dyDescent="0.2">
      <c r="A25" t="s">
        <v>12</v>
      </c>
      <c r="B25" s="7"/>
      <c r="C25" s="7">
        <v>-8776984.6999999993</v>
      </c>
      <c r="D25" s="4">
        <f t="shared" si="1"/>
        <v>-8776984.6999999993</v>
      </c>
      <c r="F25" s="40"/>
    </row>
    <row r="26" spans="1:14" x14ac:dyDescent="0.2">
      <c r="A26" s="2" t="s">
        <v>15</v>
      </c>
      <c r="B26" s="8">
        <f>SUM(B20:B25)</f>
        <v>0</v>
      </c>
      <c r="C26" s="8">
        <f t="shared" ref="C26:D26" si="2">SUM(C20:C25)</f>
        <v>52413937.349999994</v>
      </c>
      <c r="D26" s="8">
        <f t="shared" si="2"/>
        <v>52413937.349999994</v>
      </c>
    </row>
    <row r="27" spans="1:14" x14ac:dyDescent="0.2">
      <c r="B27" s="4"/>
      <c r="C27" s="4"/>
      <c r="D27" s="4"/>
    </row>
    <row r="28" spans="1:14" x14ac:dyDescent="0.2">
      <c r="B28" s="4"/>
      <c r="C28" s="4"/>
      <c r="D28" s="4"/>
    </row>
    <row r="29" spans="1:14" x14ac:dyDescent="0.2">
      <c r="A29" s="3" t="s">
        <v>16</v>
      </c>
      <c r="B29" s="7">
        <v>0</v>
      </c>
      <c r="C29" s="7">
        <v>0</v>
      </c>
      <c r="D29" s="4">
        <f>+B29+C29</f>
        <v>0</v>
      </c>
    </row>
    <row r="30" spans="1:14" x14ac:dyDescent="0.2">
      <c r="B30" s="4"/>
      <c r="C30" s="4"/>
      <c r="D30" s="4"/>
    </row>
    <row r="31" spans="1:14" x14ac:dyDescent="0.2">
      <c r="B31" s="4"/>
      <c r="C31" s="4"/>
      <c r="D31" s="4"/>
    </row>
    <row r="32" spans="1:14" ht="13.5" thickBot="1" x14ac:dyDescent="0.25">
      <c r="A32" s="3" t="s">
        <v>17</v>
      </c>
      <c r="B32" s="9">
        <f>+B17+B26+B29</f>
        <v>61925903.240000002</v>
      </c>
      <c r="C32" s="9">
        <f>+C17+C26+C29</f>
        <v>140857501.91</v>
      </c>
      <c r="D32" s="9">
        <f>+D17+D26+D29</f>
        <v>202783405.14999998</v>
      </c>
    </row>
    <row r="33" spans="2:4" ht="13.5" thickTop="1" x14ac:dyDescent="0.2">
      <c r="B33" s="4"/>
      <c r="C33" s="4"/>
      <c r="D33" s="4"/>
    </row>
    <row r="34" spans="2:4" x14ac:dyDescent="0.2">
      <c r="B34" s="11"/>
      <c r="C34" s="11"/>
      <c r="D34" s="6"/>
    </row>
    <row r="35" spans="2:4" x14ac:dyDescent="0.2">
      <c r="B35" s="10"/>
      <c r="C35" s="10"/>
    </row>
    <row r="36" spans="2:4" x14ac:dyDescent="0.2">
      <c r="B36" s="10"/>
      <c r="C36" s="10"/>
    </row>
    <row r="37" spans="2:4" x14ac:dyDescent="0.2">
      <c r="B37" s="40"/>
      <c r="C37" s="10"/>
    </row>
  </sheetData>
  <mergeCells count="2">
    <mergeCell ref="A1:D1"/>
    <mergeCell ref="A2:D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LT</vt:lpstr>
      <vt:lpstr>Current</vt:lpstr>
      <vt:lpstr>longterm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USER</dc:creator>
  <cp:lastModifiedBy>Kyla Morgan</cp:lastModifiedBy>
  <cp:lastPrinted>2013-02-12T19:54:20Z</cp:lastPrinted>
  <dcterms:created xsi:type="dcterms:W3CDTF">2008-05-05T16:37:26Z</dcterms:created>
  <dcterms:modified xsi:type="dcterms:W3CDTF">2017-03-03T15:34:18Z</dcterms:modified>
</cp:coreProperties>
</file>