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285" windowHeight="7335"/>
  </bookViews>
  <sheets>
    <sheet name="Summary" sheetId="3" r:id="rId1"/>
    <sheet name="2016 Historical" sheetId="1" r:id="rId2"/>
    <sheet name="2015 Historical" sheetId="2" r:id="rId3"/>
  </sheets>
  <calcPr calcId="145621"/>
</workbook>
</file>

<file path=xl/calcChain.xml><?xml version="1.0" encoding="utf-8"?>
<calcChain xmlns="http://schemas.openxmlformats.org/spreadsheetml/2006/main">
  <c r="B21" i="3" l="1"/>
  <c r="B16" i="3" l="1"/>
  <c r="B18" i="3" s="1"/>
  <c r="B9" i="3"/>
  <c r="B11" i="3" l="1"/>
  <c r="B20" i="3"/>
  <c r="B22" i="3" s="1"/>
  <c r="H50" i="2"/>
  <c r="D50" i="2"/>
  <c r="D9" i="2"/>
  <c r="D10" i="2" s="1"/>
  <c r="D15" i="1"/>
  <c r="D11" i="2" l="1"/>
  <c r="F10" i="2"/>
  <c r="F9" i="2"/>
  <c r="D33" i="1"/>
  <c r="E40" i="2"/>
  <c r="E39" i="2"/>
  <c r="E38" i="2"/>
  <c r="E36" i="2"/>
  <c r="E35" i="2"/>
  <c r="E34" i="2"/>
  <c r="E32" i="2"/>
  <c r="E31" i="2"/>
  <c r="E30" i="2"/>
  <c r="E28" i="2"/>
  <c r="E27" i="2"/>
  <c r="E26" i="2"/>
  <c r="F11" i="2" l="1"/>
  <c r="G12" i="2" s="1"/>
  <c r="D12" i="2" s="1"/>
  <c r="D13" i="2" s="1"/>
  <c r="E22" i="1"/>
  <c r="E21" i="1"/>
  <c r="E19" i="1"/>
  <c r="E18" i="1"/>
  <c r="E17" i="1"/>
  <c r="E15" i="1"/>
  <c r="E14" i="1"/>
  <c r="E13" i="1"/>
  <c r="E11" i="1"/>
  <c r="E10" i="1"/>
  <c r="E9" i="1"/>
  <c r="F11" i="1"/>
  <c r="D14" i="2" l="1"/>
  <c r="D15" i="2" s="1"/>
  <c r="F13" i="2"/>
  <c r="F10" i="1"/>
  <c r="F9" i="1"/>
  <c r="F14" i="2" l="1"/>
  <c r="G12" i="1"/>
  <c r="F15" i="2" l="1"/>
  <c r="G16" i="2" s="1"/>
  <c r="D16" i="2" s="1"/>
  <c r="D17" i="2" s="1"/>
  <c r="D18" i="2" s="1"/>
  <c r="D19" i="2" s="1"/>
  <c r="F13" i="1"/>
  <c r="F17" i="2" l="1"/>
  <c r="F14" i="1"/>
  <c r="F18" i="2" l="1"/>
  <c r="F15" i="1"/>
  <c r="G16" i="1" s="1"/>
  <c r="D16" i="1" s="1"/>
  <c r="D17" i="1" s="1"/>
  <c r="F19" i="2" l="1"/>
  <c r="G20" i="2" s="1"/>
  <c r="D20" i="2" s="1"/>
  <c r="D21" i="2" s="1"/>
  <c r="D22" i="2" s="1"/>
  <c r="D23" i="2" s="1"/>
  <c r="F17" i="1"/>
  <c r="D18" i="1"/>
  <c r="F21" i="2" l="1"/>
  <c r="D19" i="1"/>
  <c r="F18" i="1"/>
  <c r="F22" i="2" l="1"/>
  <c r="F19" i="1"/>
  <c r="F23" i="2" l="1"/>
  <c r="G24" i="2" s="1"/>
  <c r="D24" i="2" s="1"/>
  <c r="D26" i="2" s="1"/>
  <c r="G20" i="1"/>
  <c r="D27" i="2" l="1"/>
  <c r="F26" i="2"/>
  <c r="D20" i="1"/>
  <c r="D21" i="1" s="1"/>
  <c r="D28" i="2" l="1"/>
  <c r="F28" i="2" s="1"/>
  <c r="F27" i="2"/>
  <c r="D22" i="1"/>
  <c r="D23" i="1" s="1"/>
  <c r="F21" i="1"/>
  <c r="G29" i="2" l="1"/>
  <c r="D29" i="2" s="1"/>
  <c r="D30" i="2" s="1"/>
  <c r="F30" i="2" s="1"/>
  <c r="F22" i="1"/>
  <c r="D31" i="2" l="1"/>
  <c r="F31" i="2" s="1"/>
  <c r="F23" i="1"/>
  <c r="D32" i="2" l="1"/>
  <c r="F32" i="2" s="1"/>
  <c r="G33" i="2" s="1"/>
  <c r="D33" i="2" s="1"/>
  <c r="D34" i="2" s="1"/>
  <c r="G24" i="1"/>
  <c r="D35" i="2" l="1"/>
  <c r="F34" i="2"/>
  <c r="D24" i="1"/>
  <c r="D25" i="1" s="1"/>
  <c r="D32" i="1"/>
  <c r="D36" i="2" l="1"/>
  <c r="F35" i="2"/>
  <c r="F25" i="1"/>
  <c r="D26" i="1"/>
  <c r="F36" i="2" l="1"/>
  <c r="G37" i="2" s="1"/>
  <c r="D27" i="1"/>
  <c r="F26" i="1"/>
  <c r="D37" i="2" l="1"/>
  <c r="D38" i="2" s="1"/>
  <c r="F27" i="1"/>
  <c r="D39" i="2" l="1"/>
  <c r="F38" i="2"/>
  <c r="G28" i="1"/>
  <c r="D40" i="2" l="1"/>
  <c r="F39" i="2"/>
  <c r="D28" i="1"/>
  <c r="D29" i="1" s="1"/>
  <c r="F40" i="2" l="1"/>
  <c r="G41" i="2" s="1"/>
  <c r="D30" i="1"/>
  <c r="F30" i="1" s="1"/>
  <c r="F29" i="1"/>
  <c r="D41" i="2" l="1"/>
  <c r="D42" i="2" s="1"/>
  <c r="G32" i="1"/>
  <c r="G33" i="1" s="1"/>
  <c r="F33" i="1"/>
  <c r="F42" i="2" l="1"/>
  <c r="D43" i="2"/>
  <c r="H33" i="1"/>
  <c r="G35" i="1"/>
  <c r="D44" i="2" l="1"/>
  <c r="F44" i="2" s="1"/>
  <c r="F43" i="2"/>
  <c r="G45" i="2" l="1"/>
  <c r="D45" i="2" l="1"/>
  <c r="D46" i="2" s="1"/>
  <c r="D47" i="2" s="1"/>
  <c r="F47" i="2" s="1"/>
  <c r="F46" i="2" l="1"/>
  <c r="F50" i="2" s="1"/>
  <c r="G49" i="2" l="1"/>
  <c r="G50" i="2" s="1"/>
  <c r="G52" i="2" s="1"/>
</calcChain>
</file>

<file path=xl/sharedStrings.xml><?xml version="1.0" encoding="utf-8"?>
<sst xmlns="http://schemas.openxmlformats.org/spreadsheetml/2006/main" count="79" uniqueCount="44">
  <si>
    <t>A</t>
  </si>
  <si>
    <t>B</t>
  </si>
  <si>
    <t>C</t>
  </si>
  <si>
    <t>D</t>
  </si>
  <si>
    <t>E</t>
  </si>
  <si>
    <t>F</t>
  </si>
  <si>
    <t>G</t>
  </si>
  <si>
    <t>Month</t>
  </si>
  <si>
    <t>Payment</t>
  </si>
  <si>
    <t>Cumulative Amounts
(C + B)</t>
  </si>
  <si>
    <t>Interest Amount
(C * D)</t>
  </si>
  <si>
    <t>Compounded Interest 
(Sum of E for Qtr)</t>
  </si>
  <si>
    <t>Quarter</t>
  </si>
  <si>
    <t>Q1 2017</t>
  </si>
  <si>
    <t>Q2 2017</t>
  </si>
  <si>
    <t>Q3 2017</t>
  </si>
  <si>
    <t>*Dec-17</t>
  </si>
  <si>
    <t>Q4 2017</t>
  </si>
  <si>
    <t>Check:</t>
  </si>
  <si>
    <t>FERC Monthly Rate (Annual 
Rate / 12)</t>
  </si>
  <si>
    <t xml:space="preserve"> </t>
  </si>
  <si>
    <t>2018 Att. O Rate Update</t>
  </si>
  <si>
    <t xml:space="preserve">Consumers Energy </t>
  </si>
  <si>
    <t>Refund</t>
  </si>
  <si>
    <t>Att. O 2016 Historical Refund Calculation for 2017 Filed Rates</t>
  </si>
  <si>
    <t>Total Refund</t>
  </si>
  <si>
    <t>Q1 2018</t>
  </si>
  <si>
    <t>*Dec-16</t>
  </si>
  <si>
    <t>Att. O 2015 Historical Refund Calculation for 2017 Filed Rates</t>
  </si>
  <si>
    <t>Total refund</t>
  </si>
  <si>
    <t>Filed Att. O</t>
  </si>
  <si>
    <t>Adjusted Att. O</t>
  </si>
  <si>
    <t>Consumers Energy Company</t>
  </si>
  <si>
    <t>Att. O Adjustments</t>
  </si>
  <si>
    <t>Removal of ARO's from prior Att. O's</t>
  </si>
  <si>
    <t>Refund w/o interest</t>
  </si>
  <si>
    <t>Interest</t>
  </si>
  <si>
    <t>Refund with interest</t>
  </si>
  <si>
    <t>Total refund with interest</t>
  </si>
  <si>
    <t>Total interest</t>
  </si>
  <si>
    <t>Att. O line 6a</t>
  </si>
  <si>
    <t>Att. O line 6b</t>
  </si>
  <si>
    <t xml:space="preserve">   see 2nd tab (2016 historical)</t>
  </si>
  <si>
    <t xml:space="preserve">   see 2nd tab (2015 historical)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</si>
</sst>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%"/>
    <numFmt numFmtId="166" formatCode="_(* #,##0_);_(* \(#,##0\);_(* &quot;-&quot;??_);_(@_)"/>
    <numFmt numFmtId="168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Trellis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7" fontId="0" fillId="0" borderId="3" xfId="0" applyNumberFormat="1" applyBorder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164" fontId="0" fillId="0" borderId="3" xfId="0" applyNumberFormat="1" applyBorder="1"/>
    <xf numFmtId="44" fontId="0" fillId="2" borderId="3" xfId="1" applyFont="1" applyFill="1" applyBorder="1"/>
    <xf numFmtId="0" fontId="0" fillId="0" borderId="4" xfId="0" applyBorder="1"/>
    <xf numFmtId="17" fontId="0" fillId="0" borderId="3" xfId="0" applyNumberFormat="1" applyFill="1" applyBorder="1" applyAlignment="1">
      <alignment horizontal="center"/>
    </xf>
    <xf numFmtId="44" fontId="0" fillId="0" borderId="3" xfId="1" applyFont="1" applyFill="1" applyBorder="1"/>
    <xf numFmtId="44" fontId="0" fillId="0" borderId="3" xfId="0" applyNumberFormat="1" applyFill="1" applyBorder="1"/>
    <xf numFmtId="164" fontId="0" fillId="0" borderId="3" xfId="0" applyNumberFormat="1" applyFill="1" applyBorder="1"/>
    <xf numFmtId="0" fontId="0" fillId="0" borderId="4" xfId="0" applyFill="1" applyBorder="1" applyAlignment="1">
      <alignment horizontal="center"/>
    </xf>
    <xf numFmtId="17" fontId="0" fillId="3" borderId="3" xfId="0" applyNumberFormat="1" applyFill="1" applyBorder="1" applyAlignment="1">
      <alignment horizontal="center"/>
    </xf>
    <xf numFmtId="44" fontId="0" fillId="3" borderId="3" xfId="1" applyFont="1" applyFill="1" applyBorder="1"/>
    <xf numFmtId="44" fontId="0" fillId="3" borderId="3" xfId="0" applyNumberFormat="1" applyFill="1" applyBorder="1"/>
    <xf numFmtId="16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44" fontId="2" fillId="3" borderId="3" xfId="0" applyNumberFormat="1" applyFont="1" applyFill="1" applyBorder="1"/>
    <xf numFmtId="44" fontId="0" fillId="0" borderId="0" xfId="0" applyNumberFormat="1"/>
    <xf numFmtId="17" fontId="0" fillId="0" borderId="3" xfId="0" quotePrefix="1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44" fontId="0" fillId="3" borderId="5" xfId="1" applyFont="1" applyFill="1" applyBorder="1"/>
    <xf numFmtId="44" fontId="2" fillId="3" borderId="5" xfId="0" applyNumberFormat="1" applyFont="1" applyFill="1" applyBorder="1"/>
    <xf numFmtId="0" fontId="0" fillId="3" borderId="5" xfId="0" applyFill="1" applyBorder="1"/>
    <xf numFmtId="44" fontId="0" fillId="3" borderId="5" xfId="0" applyNumberFormat="1" applyFill="1" applyBorder="1"/>
    <xf numFmtId="0" fontId="0" fillId="3" borderId="6" xfId="0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2" xfId="0" applyBorder="1"/>
    <xf numFmtId="0" fontId="2" fillId="0" borderId="0" xfId="0" applyFont="1" applyBorder="1"/>
    <xf numFmtId="44" fontId="0" fillId="0" borderId="0" xfId="1" applyFont="1" applyBorder="1"/>
    <xf numFmtId="44" fontId="0" fillId="0" borderId="0" xfId="0" applyNumberFormat="1" applyBorder="1"/>
    <xf numFmtId="0" fontId="4" fillId="0" borderId="0" xfId="0" applyFont="1"/>
    <xf numFmtId="165" fontId="0" fillId="0" borderId="0" xfId="2" applyNumberFormat="1" applyFont="1"/>
    <xf numFmtId="165" fontId="0" fillId="0" borderId="0" xfId="0" applyNumberFormat="1"/>
    <xf numFmtId="44" fontId="0" fillId="0" borderId="1" xfId="0" applyNumberFormat="1" applyFont="1" applyBorder="1"/>
    <xf numFmtId="44" fontId="5" fillId="0" borderId="1" xfId="0" applyNumberFormat="1" applyFont="1" applyBorder="1"/>
    <xf numFmtId="0" fontId="2" fillId="0" borderId="3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6" fontId="0" fillId="0" borderId="0" xfId="3" applyNumberFormat="1" applyFont="1"/>
    <xf numFmtId="166" fontId="0" fillId="0" borderId="7" xfId="3" applyNumberFormat="1" applyFont="1" applyBorder="1"/>
    <xf numFmtId="0" fontId="3" fillId="0" borderId="0" xfId="0" applyFont="1" applyAlignment="1">
      <alignment horizontal="center"/>
    </xf>
    <xf numFmtId="0" fontId="0" fillId="0" borderId="7" xfId="0" applyBorder="1"/>
    <xf numFmtId="168" fontId="0" fillId="0" borderId="0" xfId="1" applyNumberFormat="1" applyFont="1"/>
    <xf numFmtId="168" fontId="2" fillId="0" borderId="0" xfId="0" applyNumberFormat="1" applyFont="1"/>
    <xf numFmtId="168" fontId="2" fillId="0" borderId="8" xfId="0" applyNumberFormat="1" applyFont="1" applyBorder="1"/>
    <xf numFmtId="166" fontId="2" fillId="0" borderId="7" xfId="0" applyNumberFormat="1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9" sqref="A29"/>
    </sheetView>
  </sheetViews>
  <sheetFormatPr defaultRowHeight="14.25" x14ac:dyDescent="0.45"/>
  <cols>
    <col min="1" max="1" width="23.265625" customWidth="1"/>
    <col min="2" max="2" width="14.6640625" customWidth="1"/>
    <col min="3" max="3" width="27.06640625" customWidth="1"/>
  </cols>
  <sheetData>
    <row r="1" spans="1:3" x14ac:dyDescent="0.45">
      <c r="A1" t="s">
        <v>32</v>
      </c>
    </row>
    <row r="2" spans="1:3" x14ac:dyDescent="0.45">
      <c r="A2" t="s">
        <v>33</v>
      </c>
    </row>
    <row r="3" spans="1:3" x14ac:dyDescent="0.45">
      <c r="A3" t="s">
        <v>34</v>
      </c>
    </row>
    <row r="6" spans="1:3" x14ac:dyDescent="0.45">
      <c r="A6" s="49">
        <v>2016</v>
      </c>
    </row>
    <row r="7" spans="1:3" x14ac:dyDescent="0.45">
      <c r="A7" t="s">
        <v>30</v>
      </c>
      <c r="B7" s="54">
        <v>8406877</v>
      </c>
    </row>
    <row r="8" spans="1:3" x14ac:dyDescent="0.45">
      <c r="A8" t="s">
        <v>31</v>
      </c>
      <c r="B8" s="51">
        <v>8392574</v>
      </c>
    </row>
    <row r="9" spans="1:3" x14ac:dyDescent="0.45">
      <c r="A9" t="s">
        <v>35</v>
      </c>
      <c r="B9" s="50">
        <f>B7-B8</f>
        <v>14303</v>
      </c>
    </row>
    <row r="10" spans="1:3" x14ac:dyDescent="0.45">
      <c r="A10" t="s">
        <v>36</v>
      </c>
      <c r="B10" s="51">
        <v>1134</v>
      </c>
      <c r="C10" t="s">
        <v>42</v>
      </c>
    </row>
    <row r="11" spans="1:3" x14ac:dyDescent="0.45">
      <c r="A11" t="s">
        <v>37</v>
      </c>
      <c r="B11" s="54">
        <f>B9+B10</f>
        <v>15437</v>
      </c>
    </row>
    <row r="12" spans="1:3" x14ac:dyDescent="0.45">
      <c r="B12" s="50"/>
    </row>
    <row r="13" spans="1:3" x14ac:dyDescent="0.45">
      <c r="A13" s="49">
        <v>2015</v>
      </c>
      <c r="B13" s="50"/>
    </row>
    <row r="14" spans="1:3" x14ac:dyDescent="0.45">
      <c r="A14" t="s">
        <v>30</v>
      </c>
      <c r="B14" s="54">
        <v>6908763</v>
      </c>
    </row>
    <row r="15" spans="1:3" x14ac:dyDescent="0.45">
      <c r="A15" t="s">
        <v>31</v>
      </c>
      <c r="B15" s="51">
        <v>6896950</v>
      </c>
    </row>
    <row r="16" spans="1:3" x14ac:dyDescent="0.45">
      <c r="A16" t="s">
        <v>35</v>
      </c>
      <c r="B16" s="50">
        <f>B14-B15</f>
        <v>11813</v>
      </c>
    </row>
    <row r="17" spans="1:3" x14ac:dyDescent="0.45">
      <c r="A17" t="s">
        <v>36</v>
      </c>
      <c r="B17" s="53">
        <v>497</v>
      </c>
      <c r="C17" t="s">
        <v>43</v>
      </c>
    </row>
    <row r="18" spans="1:3" x14ac:dyDescent="0.45">
      <c r="A18" t="s">
        <v>37</v>
      </c>
      <c r="B18" s="54">
        <f>B16+B17</f>
        <v>12310</v>
      </c>
    </row>
    <row r="20" spans="1:3" x14ac:dyDescent="0.45">
      <c r="A20" s="1" t="s">
        <v>29</v>
      </c>
      <c r="B20" s="55">
        <f>B9+B16</f>
        <v>26116</v>
      </c>
      <c r="C20" t="s">
        <v>40</v>
      </c>
    </row>
    <row r="21" spans="1:3" x14ac:dyDescent="0.45">
      <c r="A21" s="1" t="s">
        <v>39</v>
      </c>
      <c r="B21" s="57">
        <f>B10+B17</f>
        <v>1631</v>
      </c>
      <c r="C21" t="s">
        <v>41</v>
      </c>
    </row>
    <row r="22" spans="1:3" ht="14.65" thickBot="1" x14ac:dyDescent="0.5">
      <c r="A22" s="1" t="s">
        <v>38</v>
      </c>
      <c r="B22" s="56">
        <f>B20+B21</f>
        <v>27747</v>
      </c>
    </row>
    <row r="23" spans="1:3" ht="14.65" thickTop="1" x14ac:dyDescent="0.4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"/>
  <sheetViews>
    <sheetView workbookViewId="0">
      <selection activeCell="G38" sqref="G38"/>
    </sheetView>
  </sheetViews>
  <sheetFormatPr defaultRowHeight="14.25" x14ac:dyDescent="0.45"/>
  <cols>
    <col min="2" max="2" width="10.3984375" customWidth="1"/>
    <col min="3" max="3" width="16.1328125" style="2" customWidth="1"/>
    <col min="4" max="4" width="15.73046875" customWidth="1"/>
    <col min="5" max="5" width="16.73046875" bestFit="1" customWidth="1"/>
    <col min="6" max="6" width="10.86328125" bestFit="1" customWidth="1"/>
    <col min="7" max="7" width="21.1328125" customWidth="1"/>
    <col min="8" max="8" width="11.86328125" bestFit="1" customWidth="1"/>
    <col min="9" max="9" width="12.59765625" bestFit="1" customWidth="1"/>
    <col min="10" max="10" width="11.1328125" bestFit="1" customWidth="1"/>
    <col min="11" max="11" width="12.59765625" bestFit="1" customWidth="1"/>
    <col min="12" max="36" width="11.1328125" bestFit="1" customWidth="1"/>
    <col min="37" max="50" width="12.1328125" bestFit="1" customWidth="1"/>
  </cols>
  <sheetData>
    <row r="1" spans="1:10" x14ac:dyDescent="0.45">
      <c r="A1" s="1" t="s">
        <v>21</v>
      </c>
    </row>
    <row r="2" spans="1:10" x14ac:dyDescent="0.45">
      <c r="A2" s="1" t="s">
        <v>22</v>
      </c>
    </row>
    <row r="3" spans="1:10" x14ac:dyDescent="0.45">
      <c r="A3" s="1"/>
    </row>
    <row r="4" spans="1:10" x14ac:dyDescent="0.45">
      <c r="A4" s="1"/>
    </row>
    <row r="5" spans="1:10" x14ac:dyDescent="0.45">
      <c r="B5" s="52" t="s">
        <v>24</v>
      </c>
      <c r="C5" s="52"/>
      <c r="D5" s="52"/>
      <c r="E5" s="52"/>
    </row>
    <row r="7" spans="1:10" ht="14.65" thickBot="1" x14ac:dyDescent="0.5">
      <c r="B7" s="1" t="s">
        <v>0</v>
      </c>
      <c r="C7" s="3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</row>
    <row r="8" spans="1:10" ht="43.15" thickBot="1" x14ac:dyDescent="0.5">
      <c r="B8" s="4" t="s">
        <v>7</v>
      </c>
      <c r="C8" s="5" t="s">
        <v>23</v>
      </c>
      <c r="D8" s="6" t="s">
        <v>9</v>
      </c>
      <c r="E8" s="6" t="s">
        <v>19</v>
      </c>
      <c r="F8" s="6" t="s">
        <v>10</v>
      </c>
      <c r="G8" s="6" t="s">
        <v>11</v>
      </c>
      <c r="H8" s="7" t="s">
        <v>12</v>
      </c>
    </row>
    <row r="9" spans="1:10" x14ac:dyDescent="0.45">
      <c r="B9" s="8">
        <v>42736</v>
      </c>
      <c r="C9" s="9">
        <v>0</v>
      </c>
      <c r="D9" s="10">
        <v>0</v>
      </c>
      <c r="E9" s="11">
        <f>0.035/12</f>
        <v>2.9166666666666668E-3</v>
      </c>
      <c r="F9" s="10">
        <f>D9*E9</f>
        <v>0</v>
      </c>
      <c r="G9" s="12"/>
      <c r="H9" s="13"/>
    </row>
    <row r="10" spans="1:10" x14ac:dyDescent="0.45">
      <c r="B10" s="8">
        <v>42767</v>
      </c>
      <c r="C10" s="9">
        <v>0</v>
      </c>
      <c r="D10" s="10">
        <v>0</v>
      </c>
      <c r="E10" s="11">
        <f>0.035/12</f>
        <v>2.9166666666666668E-3</v>
      </c>
      <c r="F10" s="10">
        <f>D10*E10</f>
        <v>0</v>
      </c>
      <c r="G10" s="12"/>
      <c r="H10" s="13"/>
    </row>
    <row r="11" spans="1:10" x14ac:dyDescent="0.45">
      <c r="B11" s="14">
        <v>42795</v>
      </c>
      <c r="C11" s="15">
        <v>0</v>
      </c>
      <c r="D11" s="16">
        <v>0</v>
      </c>
      <c r="E11" s="17">
        <f>0.035/12</f>
        <v>2.9166666666666668E-3</v>
      </c>
      <c r="F11" s="16">
        <f>D11*E11</f>
        <v>0</v>
      </c>
      <c r="G11" s="12"/>
      <c r="H11" s="18"/>
    </row>
    <row r="12" spans="1:10" x14ac:dyDescent="0.45">
      <c r="B12" s="19"/>
      <c r="C12" s="20"/>
      <c r="D12" s="21">
        <v>0</v>
      </c>
      <c r="E12" s="22"/>
      <c r="F12" s="21"/>
      <c r="G12" s="20">
        <f>F9+F10+F11</f>
        <v>0</v>
      </c>
      <c r="H12" s="23" t="s">
        <v>13</v>
      </c>
    </row>
    <row r="13" spans="1:10" x14ac:dyDescent="0.45">
      <c r="B13" s="8">
        <v>42826</v>
      </c>
      <c r="C13" s="9">
        <v>0</v>
      </c>
      <c r="D13" s="10">
        <v>0</v>
      </c>
      <c r="E13" s="11">
        <f>0.0371/12</f>
        <v>3.0916666666666666E-3</v>
      </c>
      <c r="F13" s="10">
        <f>D13*E13</f>
        <v>0</v>
      </c>
      <c r="G13" s="12"/>
      <c r="H13" s="13"/>
    </row>
    <row r="14" spans="1:10" x14ac:dyDescent="0.45">
      <c r="B14" s="8">
        <v>42856</v>
      </c>
      <c r="C14" s="9">
        <v>0</v>
      </c>
      <c r="D14" s="10">
        <v>0</v>
      </c>
      <c r="E14" s="11">
        <f>0.0371/12</f>
        <v>3.0916666666666666E-3</v>
      </c>
      <c r="F14" s="10">
        <f>D14*E14</f>
        <v>0</v>
      </c>
      <c r="G14" s="12"/>
      <c r="H14" s="13"/>
    </row>
    <row r="15" spans="1:10" x14ac:dyDescent="0.45">
      <c r="B15" s="14">
        <v>42887</v>
      </c>
      <c r="C15" s="15">
        <v>11813</v>
      </c>
      <c r="D15" s="10">
        <f>D14+C15</f>
        <v>11813</v>
      </c>
      <c r="E15" s="17">
        <f>0.0371/12</f>
        <v>3.0916666666666666E-3</v>
      </c>
      <c r="F15" s="16">
        <f>D15*E15</f>
        <v>36.521858333333334</v>
      </c>
      <c r="G15" s="12"/>
      <c r="H15" s="18"/>
    </row>
    <row r="16" spans="1:10" x14ac:dyDescent="0.45">
      <c r="B16" s="19"/>
      <c r="C16" s="20"/>
      <c r="D16" s="24">
        <f>D15+G16</f>
        <v>11849.521858333334</v>
      </c>
      <c r="E16" s="22"/>
      <c r="F16" s="21"/>
      <c r="G16" s="20">
        <f>F13+F14+F15</f>
        <v>36.521858333333334</v>
      </c>
      <c r="H16" s="23" t="s">
        <v>14</v>
      </c>
      <c r="J16" s="25"/>
    </row>
    <row r="17" spans="2:8" x14ac:dyDescent="0.45">
      <c r="B17" s="8">
        <v>42917</v>
      </c>
      <c r="C17" s="9">
        <v>0</v>
      </c>
      <c r="D17" s="10">
        <f>D16+C17</f>
        <v>11849.521858333334</v>
      </c>
      <c r="E17" s="11">
        <f>0.0396/12</f>
        <v>3.3000000000000004E-3</v>
      </c>
      <c r="F17" s="10">
        <f>D17*E17</f>
        <v>39.103422132500008</v>
      </c>
      <c r="G17" s="12"/>
      <c r="H17" s="13"/>
    </row>
    <row r="18" spans="2:8" x14ac:dyDescent="0.45">
      <c r="B18" s="8">
        <v>42948</v>
      </c>
      <c r="C18" s="9">
        <v>0</v>
      </c>
      <c r="D18" s="10">
        <f>D17+C18</f>
        <v>11849.521858333334</v>
      </c>
      <c r="E18" s="11">
        <f>0.0396/12</f>
        <v>3.3000000000000004E-3</v>
      </c>
      <c r="F18" s="10">
        <f>D18*E18</f>
        <v>39.103422132500008</v>
      </c>
      <c r="G18" s="12"/>
      <c r="H18" s="13"/>
    </row>
    <row r="19" spans="2:8" x14ac:dyDescent="0.45">
      <c r="B19" s="14">
        <v>42979</v>
      </c>
      <c r="C19" s="15">
        <v>0</v>
      </c>
      <c r="D19" s="16">
        <f>D18+C19</f>
        <v>11849.521858333334</v>
      </c>
      <c r="E19" s="17">
        <f>0.0396/12</f>
        <v>3.3000000000000004E-3</v>
      </c>
      <c r="F19" s="16">
        <f>D19*E19</f>
        <v>39.103422132500008</v>
      </c>
      <c r="G19" s="12"/>
      <c r="H19" s="18"/>
    </row>
    <row r="20" spans="2:8" x14ac:dyDescent="0.45">
      <c r="B20" s="19"/>
      <c r="C20" s="20"/>
      <c r="D20" s="24">
        <f>D19+G20</f>
        <v>11966.832124730834</v>
      </c>
      <c r="E20" s="22"/>
      <c r="F20" s="21"/>
      <c r="G20" s="20">
        <f>F17+F18+F19</f>
        <v>117.31026639750002</v>
      </c>
      <c r="H20" s="23" t="s">
        <v>15</v>
      </c>
    </row>
    <row r="21" spans="2:8" x14ac:dyDescent="0.45">
      <c r="B21" s="8">
        <v>43009</v>
      </c>
      <c r="C21" s="9">
        <v>0</v>
      </c>
      <c r="D21" s="10">
        <f>D20+C21</f>
        <v>11966.832124730834</v>
      </c>
      <c r="E21" s="11">
        <f>0.0421/12</f>
        <v>3.5083333333333334E-3</v>
      </c>
      <c r="F21" s="10">
        <f>D21*E21</f>
        <v>41.983636037597343</v>
      </c>
      <c r="G21" s="12"/>
      <c r="H21" s="13"/>
    </row>
    <row r="22" spans="2:8" x14ac:dyDescent="0.45">
      <c r="B22" s="8">
        <v>43040</v>
      </c>
      <c r="C22" s="9">
        <v>0</v>
      </c>
      <c r="D22" s="10">
        <f>D21+C23</f>
        <v>11966.832124730834</v>
      </c>
      <c r="E22" s="11">
        <f>0.0421/12</f>
        <v>3.5083333333333334E-3</v>
      </c>
      <c r="F22" s="10">
        <f>D22*E22</f>
        <v>41.983636037597343</v>
      </c>
      <c r="G22" s="12"/>
      <c r="H22" s="13"/>
    </row>
    <row r="23" spans="2:8" x14ac:dyDescent="0.45">
      <c r="B23" s="26">
        <v>43070</v>
      </c>
      <c r="C23" s="15">
        <v>0</v>
      </c>
      <c r="D23" s="16">
        <f>(D22+C23)</f>
        <v>11966.832124730834</v>
      </c>
      <c r="E23" s="17">
        <v>3.5000000000000001E-3</v>
      </c>
      <c r="F23" s="16">
        <f>D23*E23</f>
        <v>41.883912436557921</v>
      </c>
      <c r="G23" s="12"/>
      <c r="H23" s="18"/>
    </row>
    <row r="24" spans="2:8" ht="14.65" thickBot="1" x14ac:dyDescent="0.5">
      <c r="B24" s="26"/>
      <c r="C24" s="15"/>
      <c r="D24" s="24">
        <f>D23+G24</f>
        <v>12092.683309242586</v>
      </c>
      <c r="E24" s="17"/>
      <c r="F24" s="16"/>
      <c r="G24" s="28">
        <f>F21+F22+F23</f>
        <v>125.85118451175261</v>
      </c>
      <c r="H24" s="32" t="s">
        <v>17</v>
      </c>
    </row>
    <row r="25" spans="2:8" x14ac:dyDescent="0.45">
      <c r="B25" s="26">
        <v>43101</v>
      </c>
      <c r="C25" s="15"/>
      <c r="D25" s="16">
        <f>(D24+C25)</f>
        <v>12092.683309242586</v>
      </c>
      <c r="E25" s="17">
        <v>3.5000000000000001E-3</v>
      </c>
      <c r="F25" s="16">
        <f>D25*E25</f>
        <v>42.324391582349051</v>
      </c>
      <c r="G25" s="12"/>
      <c r="H25" s="18"/>
    </row>
    <row r="26" spans="2:8" x14ac:dyDescent="0.45">
      <c r="B26" s="26">
        <v>43132</v>
      </c>
      <c r="C26" s="15"/>
      <c r="D26" s="16">
        <f>(D25+C26)</f>
        <v>12092.683309242586</v>
      </c>
      <c r="E26" s="17">
        <v>3.5000000000000001E-3</v>
      </c>
      <c r="F26" s="16">
        <f t="shared" ref="F26:F30" si="0">D26*E26</f>
        <v>42.324391582349051</v>
      </c>
      <c r="G26" s="12"/>
      <c r="H26" s="18"/>
    </row>
    <row r="27" spans="2:8" x14ac:dyDescent="0.45">
      <c r="B27" s="26">
        <v>43160</v>
      </c>
      <c r="C27" s="15"/>
      <c r="D27" s="16">
        <f>(D26+C27)</f>
        <v>12092.683309242586</v>
      </c>
      <c r="E27" s="17">
        <v>3.5000000000000001E-3</v>
      </c>
      <c r="F27" s="16">
        <f t="shared" si="0"/>
        <v>42.324391582349051</v>
      </c>
      <c r="G27" s="12"/>
      <c r="H27" s="18"/>
    </row>
    <row r="28" spans="2:8" ht="14.65" thickBot="1" x14ac:dyDescent="0.5">
      <c r="B28" s="26"/>
      <c r="C28" s="15"/>
      <c r="D28" s="24">
        <f>D27+G28</f>
        <v>12219.656483989633</v>
      </c>
      <c r="E28" s="17"/>
      <c r="F28" s="16"/>
      <c r="G28" s="28">
        <f>F25+F26+F27</f>
        <v>126.97317474704715</v>
      </c>
      <c r="H28" s="23" t="s">
        <v>26</v>
      </c>
    </row>
    <row r="29" spans="2:8" x14ac:dyDescent="0.45">
      <c r="B29" s="26">
        <v>43191</v>
      </c>
      <c r="C29" s="15"/>
      <c r="D29" s="16">
        <f>(D28+C29)</f>
        <v>12219.656483989633</v>
      </c>
      <c r="E29" s="17">
        <v>3.7000000000000002E-3</v>
      </c>
      <c r="F29" s="16">
        <f t="shared" si="0"/>
        <v>45.21272899076164</v>
      </c>
      <c r="G29" s="12"/>
      <c r="H29" s="18"/>
    </row>
    <row r="30" spans="2:8" x14ac:dyDescent="0.45">
      <c r="B30" s="26">
        <v>43221</v>
      </c>
      <c r="C30" s="15"/>
      <c r="D30" s="16">
        <f>(D29+C30)</f>
        <v>12219.656483989633</v>
      </c>
      <c r="E30" s="17">
        <v>3.7000000000000002E-3</v>
      </c>
      <c r="F30" s="16">
        <f t="shared" si="0"/>
        <v>45.21272899076164</v>
      </c>
      <c r="G30" s="12"/>
      <c r="H30" s="18"/>
    </row>
    <row r="31" spans="2:8" x14ac:dyDescent="0.45">
      <c r="B31" s="26"/>
      <c r="C31" s="15"/>
      <c r="D31" s="16"/>
      <c r="E31" s="17"/>
      <c r="F31" s="16"/>
      <c r="G31" s="12"/>
      <c r="H31" s="18"/>
    </row>
    <row r="32" spans="2:8" ht="14.65" thickBot="1" x14ac:dyDescent="0.5">
      <c r="B32" s="27"/>
      <c r="C32" s="28"/>
      <c r="D32" s="29">
        <f>(D23+G24)*0</f>
        <v>0</v>
      </c>
      <c r="E32" s="30"/>
      <c r="F32" s="31"/>
      <c r="G32" s="28">
        <f>F29+F30+F31</f>
        <v>90.42545798152328</v>
      </c>
    </row>
    <row r="33" spans="2:50" ht="16.899999999999999" thickBot="1" x14ac:dyDescent="0.8">
      <c r="B33" s="33"/>
      <c r="C33" s="34"/>
      <c r="D33" s="43">
        <f>C15</f>
        <v>11813</v>
      </c>
      <c r="E33" s="33"/>
      <c r="F33" s="35">
        <f>SUM(F9:F32)</f>
        <v>497.08194197115643</v>
      </c>
      <c r="G33" s="35">
        <f>G12+G16+G20+G24+G28+G32</f>
        <v>497.08194197115637</v>
      </c>
      <c r="H33" s="44">
        <f>D33+F33</f>
        <v>12310.081941971157</v>
      </c>
      <c r="I33" t="s">
        <v>20</v>
      </c>
    </row>
    <row r="34" spans="2:50" x14ac:dyDescent="0.45">
      <c r="H34" t="s">
        <v>25</v>
      </c>
    </row>
    <row r="35" spans="2:50" x14ac:dyDescent="0.45">
      <c r="F35" t="s">
        <v>18</v>
      </c>
      <c r="G35" s="25">
        <f>F33-G33</f>
        <v>0</v>
      </c>
    </row>
    <row r="36" spans="2:50" x14ac:dyDescent="0.45">
      <c r="B36" s="37"/>
      <c r="C36" s="38"/>
      <c r="D36" s="39"/>
      <c r="E36" s="39"/>
      <c r="F36" s="39"/>
      <c r="G36" s="39"/>
      <c r="H36" s="39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2:50" x14ac:dyDescent="0.45">
      <c r="D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2:50" x14ac:dyDescent="0.45">
      <c r="B38" s="40" t="s">
        <v>20</v>
      </c>
      <c r="E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2:50" x14ac:dyDescent="0.45">
      <c r="B39" s="40" t="s">
        <v>20</v>
      </c>
      <c r="E39" s="4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2:50" x14ac:dyDescent="0.4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2:50" x14ac:dyDescent="0.45">
      <c r="C4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5"/>
      <c r="AS41" s="2"/>
      <c r="AT41" s="2"/>
      <c r="AU41" s="2"/>
      <c r="AV41" s="2"/>
      <c r="AW41" s="2"/>
      <c r="AX41" s="2"/>
    </row>
    <row r="42" spans="2:50" x14ac:dyDescent="0.45">
      <c r="C4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5"/>
      <c r="AT42" s="2"/>
      <c r="AU42" s="2"/>
      <c r="AV42" s="2"/>
      <c r="AW42" s="2"/>
      <c r="AX42" s="2"/>
    </row>
    <row r="43" spans="2:50" x14ac:dyDescent="0.45">
      <c r="C4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5"/>
      <c r="AU43" s="2"/>
      <c r="AV43" s="2"/>
      <c r="AW43" s="2"/>
      <c r="AX43" s="2"/>
    </row>
    <row r="44" spans="2:50" x14ac:dyDescent="0.45">
      <c r="C4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5"/>
      <c r="AV44" s="2"/>
      <c r="AW44" s="2"/>
      <c r="AX44" s="2"/>
    </row>
    <row r="45" spans="2:50" x14ac:dyDescent="0.45">
      <c r="C4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5"/>
      <c r="AW45" s="2"/>
      <c r="AX45" s="2"/>
    </row>
    <row r="47" spans="2:50" x14ac:dyDescent="0.45">
      <c r="C47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</sheetData>
  <mergeCells count="1">
    <mergeCell ref="B5:E5"/>
  </mergeCells>
  <pageMargins left="0.7" right="0.7" top="0.75" bottom="0.75" header="0.3" footer="0.3"/>
  <pageSetup scale="94" orientation="landscape" r:id="rId1"/>
  <ignoredErrors>
    <ignoredError sqref="D16 D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workbookViewId="0">
      <selection activeCell="H52" sqref="H52"/>
    </sheetView>
  </sheetViews>
  <sheetFormatPr defaultRowHeight="14.25" x14ac:dyDescent="0.45"/>
  <cols>
    <col min="2" max="2" width="10.3984375" customWidth="1"/>
    <col min="3" max="3" width="16.1328125" style="2" customWidth="1"/>
    <col min="4" max="4" width="15.73046875" customWidth="1"/>
    <col min="5" max="5" width="16.73046875" bestFit="1" customWidth="1"/>
    <col min="6" max="6" width="10.86328125" bestFit="1" customWidth="1"/>
    <col min="7" max="7" width="21.1328125" customWidth="1"/>
    <col min="8" max="8" width="11.86328125" bestFit="1" customWidth="1"/>
    <col min="9" max="9" width="12.59765625" bestFit="1" customWidth="1"/>
    <col min="10" max="10" width="11.1328125" bestFit="1" customWidth="1"/>
    <col min="11" max="11" width="12.59765625" bestFit="1" customWidth="1"/>
    <col min="12" max="36" width="11.1328125" bestFit="1" customWidth="1"/>
    <col min="37" max="50" width="12.1328125" bestFit="1" customWidth="1"/>
  </cols>
  <sheetData>
    <row r="1" spans="1:8" x14ac:dyDescent="0.45">
      <c r="A1" s="1" t="s">
        <v>21</v>
      </c>
    </row>
    <row r="2" spans="1:8" x14ac:dyDescent="0.45">
      <c r="A2" s="1" t="s">
        <v>22</v>
      </c>
    </row>
    <row r="3" spans="1:8" x14ac:dyDescent="0.45">
      <c r="A3" s="1"/>
    </row>
    <row r="4" spans="1:8" x14ac:dyDescent="0.45">
      <c r="A4" s="1"/>
    </row>
    <row r="5" spans="1:8" x14ac:dyDescent="0.45">
      <c r="B5" s="52" t="s">
        <v>28</v>
      </c>
      <c r="C5" s="52"/>
      <c r="D5" s="52"/>
      <c r="E5" s="52"/>
    </row>
    <row r="7" spans="1:8" ht="14.65" thickBot="1" x14ac:dyDescent="0.5">
      <c r="B7" s="1" t="s">
        <v>0</v>
      </c>
      <c r="C7" s="3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</row>
    <row r="8" spans="1:8" ht="43.15" thickBot="1" x14ac:dyDescent="0.5">
      <c r="B8" s="4" t="s">
        <v>7</v>
      </c>
      <c r="C8" s="5" t="s">
        <v>8</v>
      </c>
      <c r="D8" s="6" t="s">
        <v>9</v>
      </c>
      <c r="E8" s="6" t="s">
        <v>19</v>
      </c>
      <c r="F8" s="6" t="s">
        <v>10</v>
      </c>
      <c r="G8" s="6" t="s">
        <v>11</v>
      </c>
      <c r="H8" s="7" t="s">
        <v>12</v>
      </c>
    </row>
    <row r="9" spans="1:8" x14ac:dyDescent="0.45">
      <c r="B9" s="8">
        <v>42370</v>
      </c>
      <c r="C9" s="9">
        <v>0</v>
      </c>
      <c r="D9" s="10">
        <f>C9</f>
        <v>0</v>
      </c>
      <c r="E9" s="11">
        <v>2.7000000000000001E-3</v>
      </c>
      <c r="F9" s="10">
        <f>D9*E9</f>
        <v>0</v>
      </c>
      <c r="G9" s="12"/>
      <c r="H9" s="13"/>
    </row>
    <row r="10" spans="1:8" x14ac:dyDescent="0.45">
      <c r="B10" s="8">
        <v>42401</v>
      </c>
      <c r="C10" s="9">
        <v>0</v>
      </c>
      <c r="D10" s="10">
        <f>D9+C10</f>
        <v>0</v>
      </c>
      <c r="E10" s="11">
        <v>2.7000000000000001E-3</v>
      </c>
      <c r="F10" s="10">
        <f>D10*E10</f>
        <v>0</v>
      </c>
      <c r="G10" s="12"/>
      <c r="H10" s="13"/>
    </row>
    <row r="11" spans="1:8" x14ac:dyDescent="0.45">
      <c r="B11" s="14">
        <v>42430</v>
      </c>
      <c r="C11" s="15">
        <v>0</v>
      </c>
      <c r="D11" s="16">
        <f>D10+C11</f>
        <v>0</v>
      </c>
      <c r="E11" s="17">
        <v>2.7000000000000001E-3</v>
      </c>
      <c r="F11" s="16">
        <f>D11*E11</f>
        <v>0</v>
      </c>
      <c r="G11" s="12"/>
      <c r="H11" s="18"/>
    </row>
    <row r="12" spans="1:8" x14ac:dyDescent="0.45">
      <c r="B12" s="19"/>
      <c r="C12" s="20"/>
      <c r="D12" s="21">
        <f>D11+G12</f>
        <v>0</v>
      </c>
      <c r="E12" s="22"/>
      <c r="F12" s="21"/>
      <c r="G12" s="20">
        <f>F9+F10+F11</f>
        <v>0</v>
      </c>
      <c r="H12" s="23" t="s">
        <v>13</v>
      </c>
    </row>
    <row r="13" spans="1:8" x14ac:dyDescent="0.45">
      <c r="B13" s="8">
        <v>42461</v>
      </c>
      <c r="C13" s="9">
        <v>0</v>
      </c>
      <c r="D13" s="10">
        <f>D12+C13</f>
        <v>0</v>
      </c>
      <c r="E13" s="11">
        <v>2.8999999999999998E-3</v>
      </c>
      <c r="F13" s="10">
        <f>D13*E13</f>
        <v>0</v>
      </c>
      <c r="G13" s="12"/>
      <c r="H13" s="13"/>
    </row>
    <row r="14" spans="1:8" x14ac:dyDescent="0.45">
      <c r="B14" s="8">
        <v>42491</v>
      </c>
      <c r="C14" s="9">
        <v>0</v>
      </c>
      <c r="D14" s="10">
        <f>D13+C14</f>
        <v>0</v>
      </c>
      <c r="E14" s="11">
        <v>2.8999999999999998E-3</v>
      </c>
      <c r="F14" s="10">
        <f>D14*E14</f>
        <v>0</v>
      </c>
      <c r="G14" s="12"/>
      <c r="H14" s="13"/>
    </row>
    <row r="15" spans="1:8" x14ac:dyDescent="0.45">
      <c r="B15" s="14">
        <v>42522</v>
      </c>
      <c r="C15" s="15">
        <v>14303</v>
      </c>
      <c r="D15" s="16">
        <f>D14+C15</f>
        <v>14303</v>
      </c>
      <c r="E15" s="17">
        <v>2.8999999999999998E-3</v>
      </c>
      <c r="F15" s="16">
        <f>D15*E15</f>
        <v>41.478699999999996</v>
      </c>
      <c r="G15" s="12"/>
      <c r="H15" s="18"/>
    </row>
    <row r="16" spans="1:8" x14ac:dyDescent="0.45">
      <c r="B16" s="19"/>
      <c r="C16" s="20"/>
      <c r="D16" s="24">
        <f>D15+G16</f>
        <v>14344.4787</v>
      </c>
      <c r="E16" s="22"/>
      <c r="F16" s="21"/>
      <c r="G16" s="20">
        <f>F13+F14+F15</f>
        <v>41.478699999999996</v>
      </c>
      <c r="H16" s="23" t="s">
        <v>14</v>
      </c>
    </row>
    <row r="17" spans="2:8" x14ac:dyDescent="0.45">
      <c r="B17" s="8">
        <v>42552</v>
      </c>
      <c r="C17" s="9">
        <v>0</v>
      </c>
      <c r="D17" s="10">
        <f>D16</f>
        <v>14344.4787</v>
      </c>
      <c r="E17" s="11">
        <v>2.8999999999999998E-3</v>
      </c>
      <c r="F17" s="10">
        <f>D17*E17</f>
        <v>41.598988229999996</v>
      </c>
      <c r="G17" s="12"/>
      <c r="H17" s="13"/>
    </row>
    <row r="18" spans="2:8" x14ac:dyDescent="0.45">
      <c r="B18" s="8">
        <v>42583</v>
      </c>
      <c r="C18" s="9">
        <v>0</v>
      </c>
      <c r="D18" s="10">
        <f>D17</f>
        <v>14344.4787</v>
      </c>
      <c r="E18" s="11">
        <v>2.8999999999999998E-3</v>
      </c>
      <c r="F18" s="10">
        <f>D18*E18</f>
        <v>41.598988229999996</v>
      </c>
      <c r="G18" s="12"/>
      <c r="H18" s="13"/>
    </row>
    <row r="19" spans="2:8" x14ac:dyDescent="0.45">
      <c r="B19" s="14">
        <v>42614</v>
      </c>
      <c r="C19" s="15">
        <v>0</v>
      </c>
      <c r="D19" s="16">
        <f>D18</f>
        <v>14344.4787</v>
      </c>
      <c r="E19" s="17">
        <v>2.8999999999999998E-3</v>
      </c>
      <c r="F19" s="16">
        <f>D19*E19</f>
        <v>41.598988229999996</v>
      </c>
      <c r="G19" s="12"/>
      <c r="H19" s="18"/>
    </row>
    <row r="20" spans="2:8" x14ac:dyDescent="0.45">
      <c r="B20" s="19"/>
      <c r="C20" s="20"/>
      <c r="D20" s="24">
        <f>D19+G20</f>
        <v>14469.27566469</v>
      </c>
      <c r="E20" s="22"/>
      <c r="F20" s="21"/>
      <c r="G20" s="20">
        <f>F17+F18+F19</f>
        <v>124.79696468999998</v>
      </c>
      <c r="H20" s="23" t="s">
        <v>15</v>
      </c>
    </row>
    <row r="21" spans="2:8" x14ac:dyDescent="0.45">
      <c r="B21" s="8">
        <v>42644</v>
      </c>
      <c r="C21" s="9">
        <v>0</v>
      </c>
      <c r="D21" s="10">
        <f>D20</f>
        <v>14469.27566469</v>
      </c>
      <c r="E21" s="11">
        <v>2.8999999999999998E-3</v>
      </c>
      <c r="F21" s="10">
        <f>D21*E21</f>
        <v>41.960899427600999</v>
      </c>
      <c r="G21" s="12"/>
      <c r="H21" s="13"/>
    </row>
    <row r="22" spans="2:8" x14ac:dyDescent="0.45">
      <c r="B22" s="8">
        <v>42675</v>
      </c>
      <c r="C22" s="9">
        <v>0</v>
      </c>
      <c r="D22" s="10">
        <f>D21</f>
        <v>14469.27566469</v>
      </c>
      <c r="E22" s="11">
        <v>2.8999999999999998E-3</v>
      </c>
      <c r="F22" s="10">
        <f>D22*E22</f>
        <v>41.960899427600999</v>
      </c>
      <c r="G22" s="12"/>
      <c r="H22" s="13"/>
    </row>
    <row r="23" spans="2:8" x14ac:dyDescent="0.45">
      <c r="B23" s="26" t="s">
        <v>27</v>
      </c>
      <c r="C23" s="15">
        <v>0</v>
      </c>
      <c r="D23" s="16">
        <f>D22</f>
        <v>14469.27566469</v>
      </c>
      <c r="E23" s="17">
        <v>2.8999999999999998E-3</v>
      </c>
      <c r="F23" s="16">
        <f>D23*E23</f>
        <v>41.960899427600999</v>
      </c>
      <c r="G23" s="12"/>
      <c r="H23" s="18"/>
    </row>
    <row r="24" spans="2:8" ht="14.65" thickBot="1" x14ac:dyDescent="0.5">
      <c r="B24" s="27"/>
      <c r="C24" s="28"/>
      <c r="D24" s="28">
        <f>D23+G24</f>
        <v>14595.158362972803</v>
      </c>
      <c r="E24" s="30"/>
      <c r="F24" s="31"/>
      <c r="G24" s="28">
        <f>F21+F22+F23</f>
        <v>125.88269828280301</v>
      </c>
      <c r="H24" s="32" t="s">
        <v>17</v>
      </c>
    </row>
    <row r="25" spans="2:8" x14ac:dyDescent="0.45">
      <c r="B25" s="45"/>
      <c r="C25" s="46"/>
      <c r="D25" s="47"/>
      <c r="E25" s="47"/>
      <c r="F25" s="47"/>
      <c r="G25" s="47"/>
      <c r="H25" s="48"/>
    </row>
    <row r="26" spans="2:8" x14ac:dyDescent="0.45">
      <c r="B26" s="8">
        <v>42736</v>
      </c>
      <c r="C26" s="9">
        <v>0</v>
      </c>
      <c r="D26" s="16">
        <f>D24</f>
        <v>14595.158362972803</v>
      </c>
      <c r="E26" s="11">
        <f>0.035/12</f>
        <v>2.9166666666666668E-3</v>
      </c>
      <c r="F26" s="10">
        <f>D26*E26</f>
        <v>42.569211892004013</v>
      </c>
      <c r="G26" s="12"/>
      <c r="H26" s="13"/>
    </row>
    <row r="27" spans="2:8" x14ac:dyDescent="0.45">
      <c r="B27" s="8">
        <v>42767</v>
      </c>
      <c r="C27" s="9">
        <v>0</v>
      </c>
      <c r="D27" s="10">
        <f>D26</f>
        <v>14595.158362972803</v>
      </c>
      <c r="E27" s="11">
        <f>0.035/12</f>
        <v>2.9166666666666668E-3</v>
      </c>
      <c r="F27" s="10">
        <f>D27*E27</f>
        <v>42.569211892004013</v>
      </c>
      <c r="G27" s="12"/>
      <c r="H27" s="13"/>
    </row>
    <row r="28" spans="2:8" x14ac:dyDescent="0.45">
      <c r="B28" s="14">
        <v>42795</v>
      </c>
      <c r="C28" s="15">
        <v>0</v>
      </c>
      <c r="D28" s="16">
        <f>D27</f>
        <v>14595.158362972803</v>
      </c>
      <c r="E28" s="17">
        <f>0.035/12</f>
        <v>2.9166666666666668E-3</v>
      </c>
      <c r="F28" s="16">
        <f>D28*E28</f>
        <v>42.569211892004013</v>
      </c>
      <c r="G28" s="12"/>
      <c r="H28" s="18"/>
    </row>
    <row r="29" spans="2:8" x14ac:dyDescent="0.45">
      <c r="B29" s="19"/>
      <c r="C29" s="20"/>
      <c r="D29" s="21">
        <f>D28+G29</f>
        <v>14722.865998648815</v>
      </c>
      <c r="E29" s="22"/>
      <c r="F29" s="21"/>
      <c r="G29" s="20">
        <f>F26+F27+F28</f>
        <v>127.70763567601205</v>
      </c>
      <c r="H29" s="23" t="s">
        <v>13</v>
      </c>
    </row>
    <row r="30" spans="2:8" x14ac:dyDescent="0.45">
      <c r="B30" s="8">
        <v>42826</v>
      </c>
      <c r="C30" s="9">
        <v>0</v>
      </c>
      <c r="D30" s="10">
        <f>D29</f>
        <v>14722.865998648815</v>
      </c>
      <c r="E30" s="11">
        <f>0.0371/12</f>
        <v>3.0916666666666666E-3</v>
      </c>
      <c r="F30" s="10">
        <f>D30*E30</f>
        <v>45.518194045822582</v>
      </c>
      <c r="G30" s="12"/>
      <c r="H30" s="13"/>
    </row>
    <row r="31" spans="2:8" x14ac:dyDescent="0.45">
      <c r="B31" s="8">
        <v>42856</v>
      </c>
      <c r="C31" s="9">
        <v>0</v>
      </c>
      <c r="D31" s="10">
        <f>D30</f>
        <v>14722.865998648815</v>
      </c>
      <c r="E31" s="11">
        <f>0.0371/12</f>
        <v>3.0916666666666666E-3</v>
      </c>
      <c r="F31" s="10">
        <f>D31*E31</f>
        <v>45.518194045822582</v>
      </c>
      <c r="G31" s="12"/>
      <c r="H31" s="13"/>
    </row>
    <row r="32" spans="2:8" x14ac:dyDescent="0.45">
      <c r="B32" s="14">
        <v>42887</v>
      </c>
      <c r="C32" s="15">
        <v>0</v>
      </c>
      <c r="D32" s="16">
        <f>D31</f>
        <v>14722.865998648815</v>
      </c>
      <c r="E32" s="17">
        <f>0.0371/12</f>
        <v>3.0916666666666666E-3</v>
      </c>
      <c r="F32" s="16">
        <f>D32*E32</f>
        <v>45.518194045822582</v>
      </c>
      <c r="G32" s="12"/>
      <c r="H32" s="18"/>
    </row>
    <row r="33" spans="2:10" x14ac:dyDescent="0.45">
      <c r="B33" s="19"/>
      <c r="C33" s="20"/>
      <c r="D33" s="24">
        <f>D32+G33</f>
        <v>14859.420580786282</v>
      </c>
      <c r="E33" s="22"/>
      <c r="F33" s="21"/>
      <c r="G33" s="20">
        <f>F30+F31+F32</f>
        <v>136.55458213746775</v>
      </c>
      <c r="H33" s="23" t="s">
        <v>14</v>
      </c>
      <c r="J33" s="25"/>
    </row>
    <row r="34" spans="2:10" x14ac:dyDescent="0.45">
      <c r="B34" s="8">
        <v>42917</v>
      </c>
      <c r="C34" s="9">
        <v>0</v>
      </c>
      <c r="D34" s="10">
        <f>D33</f>
        <v>14859.420580786282</v>
      </c>
      <c r="E34" s="11">
        <f>0.0396/12</f>
        <v>3.3000000000000004E-3</v>
      </c>
      <c r="F34" s="10">
        <f>D34*E34</f>
        <v>49.036087916594738</v>
      </c>
      <c r="G34" s="12"/>
      <c r="H34" s="13"/>
    </row>
    <row r="35" spans="2:10" x14ac:dyDescent="0.45">
      <c r="B35" s="8">
        <v>42948</v>
      </c>
      <c r="C35" s="9">
        <v>0</v>
      </c>
      <c r="D35" s="10">
        <f>D34</f>
        <v>14859.420580786282</v>
      </c>
      <c r="E35" s="11">
        <f>0.0396/12</f>
        <v>3.3000000000000004E-3</v>
      </c>
      <c r="F35" s="10">
        <f>D35*E35</f>
        <v>49.036087916594738</v>
      </c>
      <c r="G35" s="12"/>
      <c r="H35" s="13"/>
    </row>
    <row r="36" spans="2:10" x14ac:dyDescent="0.45">
      <c r="B36" s="14">
        <v>42979</v>
      </c>
      <c r="C36" s="15">
        <v>0</v>
      </c>
      <c r="D36" s="16">
        <f>D35</f>
        <v>14859.420580786282</v>
      </c>
      <c r="E36" s="17">
        <f>0.0396/12</f>
        <v>3.3000000000000004E-3</v>
      </c>
      <c r="F36" s="16">
        <f>D36*E36</f>
        <v>49.036087916594738</v>
      </c>
      <c r="G36" s="12"/>
      <c r="H36" s="18"/>
    </row>
    <row r="37" spans="2:10" x14ac:dyDescent="0.45">
      <c r="B37" s="19"/>
      <c r="C37" s="20"/>
      <c r="D37" s="24">
        <f>D36+G37</f>
        <v>15006.528844536066</v>
      </c>
      <c r="E37" s="22"/>
      <c r="F37" s="21"/>
      <c r="G37" s="20">
        <f>F34+F35+F36</f>
        <v>147.10826374978421</v>
      </c>
      <c r="H37" s="23" t="s">
        <v>15</v>
      </c>
    </row>
    <row r="38" spans="2:10" x14ac:dyDescent="0.45">
      <c r="B38" s="8">
        <v>43009</v>
      </c>
      <c r="C38" s="9">
        <v>0</v>
      </c>
      <c r="D38" s="10">
        <f>D37</f>
        <v>15006.528844536066</v>
      </c>
      <c r="E38" s="11">
        <f>0.0421/12</f>
        <v>3.5083333333333334E-3</v>
      </c>
      <c r="F38" s="10">
        <f>D38*E38</f>
        <v>52.647905362914031</v>
      </c>
      <c r="G38" s="12"/>
      <c r="H38" s="13"/>
    </row>
    <row r="39" spans="2:10" x14ac:dyDescent="0.45">
      <c r="B39" s="8">
        <v>43040</v>
      </c>
      <c r="C39" s="9">
        <v>0</v>
      </c>
      <c r="D39" s="10">
        <f>D38</f>
        <v>15006.528844536066</v>
      </c>
      <c r="E39" s="11">
        <f>0.0421/12</f>
        <v>3.5083333333333334E-3</v>
      </c>
      <c r="F39" s="10">
        <f>D39*E39</f>
        <v>52.647905362914031</v>
      </c>
      <c r="G39" s="12"/>
      <c r="H39" s="13"/>
    </row>
    <row r="40" spans="2:10" x14ac:dyDescent="0.45">
      <c r="B40" s="26" t="s">
        <v>16</v>
      </c>
      <c r="C40" s="15">
        <v>0</v>
      </c>
      <c r="D40" s="16">
        <f>D39</f>
        <v>15006.528844536066</v>
      </c>
      <c r="E40" s="17">
        <f>0.0421/12</f>
        <v>3.5083333333333334E-3</v>
      </c>
      <c r="F40" s="16">
        <f>D40*E40</f>
        <v>52.647905362914031</v>
      </c>
      <c r="G40" s="12"/>
      <c r="H40" s="18"/>
    </row>
    <row r="41" spans="2:10" ht="14.65" thickBot="1" x14ac:dyDescent="0.5">
      <c r="B41" s="27"/>
      <c r="C41" s="28"/>
      <c r="D41" s="29">
        <f>D40+G41</f>
        <v>15164.472560624808</v>
      </c>
      <c r="E41" s="30"/>
      <c r="F41" s="31"/>
      <c r="G41" s="28">
        <f>F38+F39+F40</f>
        <v>157.94371608874209</v>
      </c>
      <c r="H41" s="32" t="s">
        <v>17</v>
      </c>
    </row>
    <row r="42" spans="2:10" x14ac:dyDescent="0.45">
      <c r="B42" s="8">
        <v>43101</v>
      </c>
      <c r="C42" s="9">
        <v>0</v>
      </c>
      <c r="D42" s="16">
        <f>D41</f>
        <v>15164.472560624808</v>
      </c>
      <c r="E42" s="11">
        <v>3.5000000000000001E-3</v>
      </c>
      <c r="F42" s="10">
        <f>D42*E42</f>
        <v>53.075653962186834</v>
      </c>
      <c r="G42" s="12"/>
      <c r="H42" s="13"/>
    </row>
    <row r="43" spans="2:10" x14ac:dyDescent="0.45">
      <c r="B43" s="8">
        <v>43132</v>
      </c>
      <c r="C43" s="9">
        <v>0</v>
      </c>
      <c r="D43" s="10">
        <f>D42</f>
        <v>15164.472560624808</v>
      </c>
      <c r="E43" s="11">
        <v>3.5000000000000001E-3</v>
      </c>
      <c r="F43" s="10">
        <f>D43*E43</f>
        <v>53.075653962186834</v>
      </c>
      <c r="G43" s="12"/>
      <c r="H43" s="13"/>
    </row>
    <row r="44" spans="2:10" x14ac:dyDescent="0.45">
      <c r="B44" s="14">
        <v>43160</v>
      </c>
      <c r="C44" s="15">
        <v>0</v>
      </c>
      <c r="D44" s="16">
        <f>D43</f>
        <v>15164.472560624808</v>
      </c>
      <c r="E44" s="17">
        <v>3.5000000000000001E-3</v>
      </c>
      <c r="F44" s="16">
        <f>D44*E44</f>
        <v>53.075653962186834</v>
      </c>
      <c r="G44" s="12"/>
      <c r="H44" s="18"/>
    </row>
    <row r="45" spans="2:10" x14ac:dyDescent="0.45">
      <c r="B45" s="19"/>
      <c r="C45" s="20"/>
      <c r="D45" s="21">
        <f>D44+G45</f>
        <v>15323.69952251137</v>
      </c>
      <c r="E45" s="22"/>
      <c r="F45" s="21"/>
      <c r="G45" s="20">
        <f>F42+F43+F44</f>
        <v>159.2269618865605</v>
      </c>
      <c r="H45" s="23" t="s">
        <v>13</v>
      </c>
    </row>
    <row r="46" spans="2:10" x14ac:dyDescent="0.45">
      <c r="B46" s="8">
        <v>43191</v>
      </c>
      <c r="C46" s="9">
        <v>0</v>
      </c>
      <c r="D46" s="10">
        <f>D45</f>
        <v>15323.69952251137</v>
      </c>
      <c r="E46" s="11">
        <v>3.7000000000000002E-3</v>
      </c>
      <c r="F46" s="10">
        <f>D46*E46</f>
        <v>56.69768823329207</v>
      </c>
      <c r="G46" s="12"/>
      <c r="H46" s="13"/>
    </row>
    <row r="47" spans="2:10" ht="14.65" thickBot="1" x14ac:dyDescent="0.5">
      <c r="B47" s="8">
        <v>43221</v>
      </c>
      <c r="C47" s="9">
        <v>0</v>
      </c>
      <c r="D47" s="10">
        <f>D46</f>
        <v>15323.69952251137</v>
      </c>
      <c r="E47" s="11">
        <v>3.7000000000000002E-3</v>
      </c>
      <c r="F47" s="10">
        <f>D47*E47</f>
        <v>56.69768823329207</v>
      </c>
      <c r="G47" s="12"/>
      <c r="H47" s="13"/>
    </row>
    <row r="48" spans="2:10" ht="14.65" thickBot="1" x14ac:dyDescent="0.5">
      <c r="B48" s="33"/>
      <c r="C48" s="34"/>
      <c r="D48" s="33"/>
      <c r="E48" s="33"/>
      <c r="F48" s="35"/>
      <c r="G48" s="35"/>
      <c r="H48" s="36"/>
    </row>
    <row r="49" spans="2:50" ht="14.65" thickBot="1" x14ac:dyDescent="0.5">
      <c r="B49" s="27"/>
      <c r="C49" s="28"/>
      <c r="D49" s="29"/>
      <c r="E49" s="30"/>
      <c r="F49" s="31"/>
      <c r="G49" s="28">
        <f>F47+F46</f>
        <v>113.39537646658414</v>
      </c>
      <c r="H49" s="32"/>
    </row>
    <row r="50" spans="2:50" ht="16.899999999999999" thickBot="1" x14ac:dyDescent="0.8">
      <c r="B50" s="33"/>
      <c r="C50" s="34"/>
      <c r="D50" s="35">
        <f>C15</f>
        <v>14303</v>
      </c>
      <c r="E50" s="33"/>
      <c r="F50" s="35">
        <f>SUM(F15:F47)</f>
        <v>1134.0948989779536</v>
      </c>
      <c r="G50" s="35">
        <f>G29+G33+G37+G41+G45+G49+G16+G20+G24</f>
        <v>1134.0948989779538</v>
      </c>
      <c r="H50" s="44">
        <f>D50+F50</f>
        <v>15437.094898977954</v>
      </c>
    </row>
    <row r="51" spans="2:50" x14ac:dyDescent="0.45">
      <c r="H51" t="s">
        <v>29</v>
      </c>
    </row>
    <row r="52" spans="2:50" x14ac:dyDescent="0.45">
      <c r="F52" t="s">
        <v>18</v>
      </c>
      <c r="G52" s="25">
        <f>F50-G50</f>
        <v>0</v>
      </c>
    </row>
    <row r="53" spans="2:50" x14ac:dyDescent="0.45">
      <c r="B53" s="37"/>
      <c r="C53" s="38"/>
      <c r="D53" s="39"/>
      <c r="E53" s="39"/>
      <c r="F53" s="39"/>
      <c r="G53" s="39"/>
      <c r="H53" s="39"/>
      <c r="I53" s="3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2:50" x14ac:dyDescent="0.45">
      <c r="D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2:50" x14ac:dyDescent="0.45">
      <c r="B55" s="40" t="s">
        <v>20</v>
      </c>
      <c r="E55" s="4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2:50" x14ac:dyDescent="0.45">
      <c r="B56" s="40" t="s">
        <v>20</v>
      </c>
      <c r="E56" s="4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2:50" x14ac:dyDescent="0.45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2:50" x14ac:dyDescent="0.45">
      <c r="C5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5"/>
      <c r="AS58" s="2"/>
      <c r="AT58" s="2"/>
      <c r="AU58" s="2"/>
      <c r="AV58" s="2"/>
      <c r="AW58" s="2"/>
      <c r="AX58" s="2"/>
    </row>
    <row r="59" spans="2:50" x14ac:dyDescent="0.45">
      <c r="C5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/>
      <c r="AT59" s="2"/>
      <c r="AU59" s="2"/>
      <c r="AV59" s="2"/>
      <c r="AW59" s="2"/>
      <c r="AX59" s="2"/>
    </row>
    <row r="60" spans="2:50" x14ac:dyDescent="0.45">
      <c r="C6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5"/>
      <c r="AU60" s="2"/>
      <c r="AV60" s="2"/>
      <c r="AW60" s="2"/>
      <c r="AX60" s="2"/>
    </row>
    <row r="61" spans="2:50" x14ac:dyDescent="0.45">
      <c r="C6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5"/>
      <c r="AV61" s="2"/>
      <c r="AW61" s="2"/>
      <c r="AX61" s="2"/>
    </row>
    <row r="62" spans="2:50" x14ac:dyDescent="0.45">
      <c r="C6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5"/>
      <c r="AW62" s="2"/>
      <c r="AX62" s="2"/>
    </row>
    <row r="64" spans="2:50" x14ac:dyDescent="0.45">
      <c r="C6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</row>
  </sheetData>
  <mergeCells count="1"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2016 Historical</vt:lpstr>
      <vt:lpstr>2015 Historical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J. JUDY</dc:creator>
  <cp:lastModifiedBy>DAN S. ALFRED</cp:lastModifiedBy>
  <cp:lastPrinted>2018-04-18T13:42:17Z</cp:lastPrinted>
  <dcterms:created xsi:type="dcterms:W3CDTF">2017-11-15T17:50:26Z</dcterms:created>
  <dcterms:modified xsi:type="dcterms:W3CDTF">2018-04-18T13:50:02Z</dcterms:modified>
</cp:coreProperties>
</file>