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329"/>
  <workbookPr defaultThemeVersion="124226"/>
  <mc:AlternateContent xmlns:mc="http://schemas.openxmlformats.org/markup-compatibility/2006">
    <mc:Choice Requires="x15">
      <x15ac:absPath xmlns:x15ac="http://schemas.microsoft.com/office/spreadsheetml/2010/11/ac" url="S:\Accounting Scans\2017 Scans\"/>
    </mc:Choice>
  </mc:AlternateContent>
  <bookViews>
    <workbookView xWindow="0" yWindow="0" windowWidth="19200" windowHeight="6950" tabRatio="546"/>
  </bookViews>
  <sheets>
    <sheet name="Nonlevelized RUS 12-original" sheetId="6" r:id="rId1"/>
    <sheet name="Divisor" sheetId="7" r:id="rId2"/>
    <sheet name="Work Papers" sheetId="3" r:id="rId3"/>
    <sheet name="30.9 Facilities" sheetId="9" r:id="rId4"/>
  </sheets>
  <definedNames>
    <definedName name="_xlnm.Print_Area" localSheetId="0">'Nonlevelized RUS 12-original'!$A$1:$K$311</definedName>
    <definedName name="_xlnm.Print_Area" localSheetId="2">'Work Papers'!$A$1:$E$42</definedName>
  </definedNames>
  <calcPr calcId="171027"/>
</workbook>
</file>

<file path=xl/calcChain.xml><?xml version="1.0" encoding="utf-8"?>
<calcChain xmlns="http://schemas.openxmlformats.org/spreadsheetml/2006/main">
  <c r="N84" i="6" l="1"/>
  <c r="N85" i="6" l="1"/>
  <c r="N87" i="6"/>
  <c r="D47" i="3"/>
  <c r="I17" i="9"/>
  <c r="I14" i="9"/>
  <c r="D17" i="9"/>
  <c r="D14" i="9"/>
  <c r="D48" i="3" l="1"/>
  <c r="D49" i="3" s="1"/>
  <c r="C14" i="3"/>
  <c r="D244" i="6" l="1"/>
  <c r="D146" i="6"/>
  <c r="O84" i="6" l="1"/>
  <c r="O85" i="6" l="1"/>
  <c r="O86" i="6"/>
  <c r="O87" i="6" l="1"/>
  <c r="B20" i="7" l="1"/>
  <c r="B22" i="7" s="1"/>
  <c r="N34" i="7"/>
  <c r="O34" i="7" s="1"/>
  <c r="N35" i="7"/>
  <c r="O35" i="7" s="1"/>
  <c r="N38" i="7"/>
  <c r="O38" i="7" s="1"/>
  <c r="N39" i="7"/>
  <c r="O39" i="7" s="1"/>
  <c r="N42" i="7"/>
  <c r="O42" i="7"/>
  <c r="N43" i="7"/>
  <c r="O43" i="7" s="1"/>
  <c r="D273" i="6" l="1"/>
  <c r="D271" i="6"/>
  <c r="K270" i="6"/>
  <c r="D270" i="6"/>
  <c r="B270" i="6"/>
  <c r="I264" i="6"/>
  <c r="D15" i="6" s="1"/>
  <c r="I255" i="6"/>
  <c r="D246" i="6"/>
  <c r="E244" i="6" s="1"/>
  <c r="G245" i="6"/>
  <c r="G244" i="6"/>
  <c r="D237" i="6"/>
  <c r="G235" i="6" s="1"/>
  <c r="D231" i="6"/>
  <c r="G230" i="6"/>
  <c r="G229" i="6"/>
  <c r="G227" i="6"/>
  <c r="I218" i="6"/>
  <c r="I220" i="6" s="1"/>
  <c r="I209" i="6"/>
  <c r="I212" i="6" s="1"/>
  <c r="I214" i="6" s="1"/>
  <c r="I223" i="6" s="1"/>
  <c r="D205" i="6"/>
  <c r="D203" i="6"/>
  <c r="K202" i="6"/>
  <c r="D202" i="6"/>
  <c r="B202" i="6"/>
  <c r="D172" i="6"/>
  <c r="D176" i="6" s="1"/>
  <c r="D180" i="6" s="1"/>
  <c r="D169" i="6"/>
  <c r="F167" i="6"/>
  <c r="F163" i="6"/>
  <c r="D158" i="6"/>
  <c r="B157" i="6"/>
  <c r="B155" i="6"/>
  <c r="D152" i="6"/>
  <c r="D116" i="6" s="1"/>
  <c r="D119" i="6" s="1"/>
  <c r="I151" i="6"/>
  <c r="F149" i="6"/>
  <c r="F147" i="6"/>
  <c r="F148" i="6" s="1"/>
  <c r="D138" i="6"/>
  <c r="D136" i="6"/>
  <c r="K135" i="6"/>
  <c r="D135" i="6"/>
  <c r="B135" i="6"/>
  <c r="D111" i="6"/>
  <c r="F109" i="6"/>
  <c r="D102" i="6"/>
  <c r="D101" i="6"/>
  <c r="D100" i="6"/>
  <c r="D99" i="6"/>
  <c r="D98" i="6"/>
  <c r="D95" i="6"/>
  <c r="F94" i="6"/>
  <c r="B94" i="6"/>
  <c r="B102" i="6" s="1"/>
  <c r="F93" i="6"/>
  <c r="B93" i="6"/>
  <c r="B101" i="6" s="1"/>
  <c r="G92" i="6"/>
  <c r="F92" i="6"/>
  <c r="B92" i="6"/>
  <c r="B100" i="6" s="1"/>
  <c r="F91" i="6"/>
  <c r="F113" i="6" s="1"/>
  <c r="B91" i="6"/>
  <c r="B99" i="6" s="1"/>
  <c r="G90" i="6"/>
  <c r="F90" i="6"/>
  <c r="B90" i="6"/>
  <c r="B98" i="6" s="1"/>
  <c r="D87" i="6"/>
  <c r="D76" i="6"/>
  <c r="D74" i="6"/>
  <c r="K73" i="6"/>
  <c r="D73" i="6"/>
  <c r="B73" i="6"/>
  <c r="I46" i="6"/>
  <c r="I45" i="6"/>
  <c r="I34" i="6"/>
  <c r="I22" i="6"/>
  <c r="F15" i="6"/>
  <c r="D14" i="6"/>
  <c r="D103" i="6" l="1"/>
  <c r="I244" i="6"/>
  <c r="G14" i="6"/>
  <c r="E228" i="6"/>
  <c r="G228" i="6" s="1"/>
  <c r="G231" i="6" s="1"/>
  <c r="I231" i="6" s="1"/>
  <c r="G83" i="6"/>
  <c r="I83" i="6" s="1"/>
  <c r="G91" i="6"/>
  <c r="D121" i="6"/>
  <c r="I222" i="6"/>
  <c r="I224" i="6" s="1"/>
  <c r="E245" i="6"/>
  <c r="I245" i="6" s="1"/>
  <c r="E246" i="6"/>
  <c r="I246" i="6" l="1"/>
  <c r="I249" i="6" s="1"/>
  <c r="G146" i="6"/>
  <c r="G85" i="6"/>
  <c r="I235" i="6"/>
  <c r="K235" i="6" s="1"/>
  <c r="G148" i="6"/>
  <c r="I148" i="6" s="1"/>
  <c r="G147" i="6"/>
  <c r="I147" i="6" s="1"/>
  <c r="G144" i="6"/>
  <c r="G117" i="6"/>
  <c r="I117" i="6" s="1"/>
  <c r="I91" i="6"/>
  <c r="G113" i="6"/>
  <c r="G17" i="6"/>
  <c r="I17" i="6" s="1"/>
  <c r="G15" i="6"/>
  <c r="I15" i="6" s="1"/>
  <c r="G16" i="6"/>
  <c r="I16" i="6" s="1"/>
  <c r="I14" i="6"/>
  <c r="I99" i="6"/>
  <c r="D173" i="6" l="1"/>
  <c r="D183" i="6"/>
  <c r="G150" i="6"/>
  <c r="G86" i="6"/>
  <c r="G149" i="6"/>
  <c r="I149" i="6" s="1"/>
  <c r="I144" i="6"/>
  <c r="G145" i="6"/>
  <c r="I145" i="6" s="1"/>
  <c r="I85" i="6"/>
  <c r="G93" i="6"/>
  <c r="I93" i="6" s="1"/>
  <c r="I18" i="6"/>
  <c r="G155" i="6"/>
  <c r="I155" i="6" s="1"/>
  <c r="I113" i="6"/>
  <c r="I146" i="6"/>
  <c r="G156" i="6"/>
  <c r="D179" i="6" l="1"/>
  <c r="D181" i="6" s="1"/>
  <c r="D186" i="6" s="1"/>
  <c r="D197" i="6" s="1"/>
  <c r="I101" i="6"/>
  <c r="I86" i="6"/>
  <c r="I87" i="6" s="1"/>
  <c r="G87" i="6" s="1"/>
  <c r="G94" i="6"/>
  <c r="I94" i="6" s="1"/>
  <c r="I95" i="6" s="1"/>
  <c r="G162" i="6"/>
  <c r="I156" i="6"/>
  <c r="I150" i="6"/>
  <c r="I152" i="6" s="1"/>
  <c r="I116" i="6" s="1"/>
  <c r="G157" i="6"/>
  <c r="I157" i="6" s="1"/>
  <c r="I158" i="6" l="1"/>
  <c r="G163" i="6"/>
  <c r="I163" i="6" s="1"/>
  <c r="I162" i="6"/>
  <c r="G118" i="6"/>
  <c r="I118" i="6" s="1"/>
  <c r="I119" i="6" s="1"/>
  <c r="G165" i="6"/>
  <c r="I102" i="6"/>
  <c r="I103" i="6" s="1"/>
  <c r="G103" i="6" s="1"/>
  <c r="G180" i="6" l="1"/>
  <c r="I180" i="6" s="1"/>
  <c r="G107" i="6"/>
  <c r="G167" i="6"/>
  <c r="I165" i="6"/>
  <c r="G108" i="6" l="1"/>
  <c r="I107" i="6"/>
  <c r="I167" i="6"/>
  <c r="G168" i="6"/>
  <c r="I168" i="6" s="1"/>
  <c r="I169" i="6" l="1"/>
  <c r="G110" i="6"/>
  <c r="I110" i="6" s="1"/>
  <c r="I108" i="6"/>
  <c r="G109" i="6"/>
  <c r="I109" i="6" s="1"/>
  <c r="I111" i="6" l="1"/>
  <c r="I121" i="6" s="1"/>
  <c r="I183" i="6" s="1"/>
  <c r="I179" i="6" s="1"/>
  <c r="I181" i="6" s="1"/>
  <c r="I186" i="6" s="1"/>
  <c r="I197" i="6" s="1"/>
  <c r="I11" i="6" s="1"/>
  <c r="I24" i="6" s="1"/>
  <c r="D36" i="6" s="1"/>
  <c r="D42" i="6" l="1"/>
  <c r="D37" i="6"/>
  <c r="D40" i="6"/>
  <c r="I40" i="6"/>
  <c r="I42" i="6"/>
  <c r="D41" i="6"/>
  <c r="I41" i="6"/>
  <c r="P84" i="6"/>
  <c r="N20" i="6" s="1"/>
  <c r="P85" i="6"/>
  <c r="N21" i="6" s="1"/>
  <c r="P86" i="6"/>
  <c r="N22" i="6" s="1"/>
  <c r="D41" i="3"/>
  <c r="D37" i="3"/>
  <c r="D27" i="3"/>
  <c r="D23" i="3"/>
  <c r="D13" i="3"/>
  <c r="D7" i="3"/>
  <c r="N23" i="6" l="1"/>
  <c r="P87" i="6"/>
</calcChain>
</file>

<file path=xl/sharedStrings.xml><?xml version="1.0" encoding="utf-8"?>
<sst xmlns="http://schemas.openxmlformats.org/spreadsheetml/2006/main" count="550" uniqueCount="421">
  <si>
    <t xml:space="preserve">Formula Rate - Non-Levelized </t>
  </si>
  <si>
    <t xml:space="preserve">     Rate Formula Template</t>
  </si>
  <si>
    <t xml:space="preserve"> </t>
  </si>
  <si>
    <t xml:space="preserve"> Utilizing RUS Form 12 Data</t>
  </si>
  <si>
    <t>Line</t>
  </si>
  <si>
    <t>Allocated</t>
  </si>
  <si>
    <t>No.</t>
  </si>
  <si>
    <t>Amount</t>
  </si>
  <si>
    <t xml:space="preserve">REVENUE CREDITS </t>
  </si>
  <si>
    <t>Total</t>
  </si>
  <si>
    <t>Allocator</t>
  </si>
  <si>
    <t xml:space="preserve">  Account No. 454</t>
  </si>
  <si>
    <t>TP</t>
  </si>
  <si>
    <t xml:space="preserve">  Account No. 456</t>
  </si>
  <si>
    <t>Revenues from Grandfathered Interzonal Transactions</t>
  </si>
  <si>
    <t>Revenues from service provided by the ISO at a discount</t>
  </si>
  <si>
    <t>TOTAL REVENUE CREDITS  (sum lines 2-5)</t>
  </si>
  <si>
    <t>NET REVENUE REQUIREMENT</t>
  </si>
  <si>
    <t>DIVISOR</t>
  </si>
  <si>
    <t xml:space="preserve">  Average of 12 coincident system peaks for requirements (RQ) service       </t>
  </si>
  <si>
    <t>(Note A)</t>
  </si>
  <si>
    <t xml:space="preserve">  Plus 12 CP of firm bundled sales over one year not in line 8</t>
  </si>
  <si>
    <t>(Note B)</t>
  </si>
  <si>
    <t xml:space="preserve">  Plus 12 CP of Network Load not in line 8</t>
  </si>
  <si>
    <t>(Note C)</t>
  </si>
  <si>
    <t xml:space="preserve">  Less 12 CP of firm P-T-P over one year (enter negative)</t>
  </si>
  <si>
    <t>(Note D)</t>
  </si>
  <si>
    <t xml:space="preserve">  Plus Contract Demand of firm P-T-P over one year</t>
  </si>
  <si>
    <t>Divisor (sum lines 8-14)</t>
  </si>
  <si>
    <t>Annual Cost ($/kW/Yr)</t>
  </si>
  <si>
    <t>Peak Rate</t>
  </si>
  <si>
    <t>Off-Peak Rate</t>
  </si>
  <si>
    <t>Point-To-Point Rate ($/kW/Wk)</t>
  </si>
  <si>
    <t>Point-To-Point Rate ($/kW/Day)</t>
  </si>
  <si>
    <t xml:space="preserve"> Capped at weekly rate</t>
  </si>
  <si>
    <t>Point-To-Point Rate ($/MWh)</t>
  </si>
  <si>
    <t xml:space="preserve"> Capped at weekly</t>
  </si>
  <si>
    <t xml:space="preserve"> times 1,000)</t>
  </si>
  <si>
    <t xml:space="preserve"> and daily rates</t>
  </si>
  <si>
    <t xml:space="preserve"> Short Term</t>
  </si>
  <si>
    <t xml:space="preserve"> Long Term</t>
  </si>
  <si>
    <t>(1)</t>
  </si>
  <si>
    <t>(2)</t>
  </si>
  <si>
    <t>(3)</t>
  </si>
  <si>
    <t>(4)</t>
  </si>
  <si>
    <t>(5)</t>
  </si>
  <si>
    <t>RUS Form 12</t>
  </si>
  <si>
    <t>Transmission</t>
  </si>
  <si>
    <t>Reference</t>
  </si>
  <si>
    <t>Company Total</t>
  </si>
  <si>
    <t xml:space="preserve">                  Allocator</t>
  </si>
  <si>
    <t>(Col 3 times Col 4)</t>
  </si>
  <si>
    <t>RATE BASE:</t>
  </si>
  <si>
    <t xml:space="preserve">  Production</t>
  </si>
  <si>
    <t>12h.A.6.e</t>
  </si>
  <si>
    <t>NA</t>
  </si>
  <si>
    <t xml:space="preserve">  Transmission</t>
  </si>
  <si>
    <t>12h.A.11.e</t>
  </si>
  <si>
    <t xml:space="preserve">  Distribution</t>
  </si>
  <si>
    <t xml:space="preserve">  General &amp; Intangible</t>
  </si>
  <si>
    <t>W/S</t>
  </si>
  <si>
    <t xml:space="preserve">  Common</t>
  </si>
  <si>
    <t>CE</t>
  </si>
  <si>
    <t>GP=</t>
  </si>
  <si>
    <t>NET PLANT IN SERVICE</t>
  </si>
  <si>
    <t>NP=</t>
  </si>
  <si>
    <t xml:space="preserve">  Account No. 281 (enter negative) </t>
  </si>
  <si>
    <t>NP</t>
  </si>
  <si>
    <t xml:space="preserve">  Account No. 282 (enter negative)</t>
  </si>
  <si>
    <t xml:space="preserve">  Account No. 283 (enter negative)</t>
  </si>
  <si>
    <t xml:space="preserve">  Account No. 190</t>
  </si>
  <si>
    <t xml:space="preserve">  Account No. 255 (enter negative)</t>
  </si>
  <si>
    <t xml:space="preserve">LAND HELD FOR FUTURE USE </t>
  </si>
  <si>
    <t>calculated</t>
  </si>
  <si>
    <t xml:space="preserve">  Materials &amp; Supplies (Note G)</t>
  </si>
  <si>
    <t>TE</t>
  </si>
  <si>
    <t xml:space="preserve">  Prepayments</t>
  </si>
  <si>
    <t>GP</t>
  </si>
  <si>
    <t>RATE BASE  (sum lines 18, 24, 25, and 29)</t>
  </si>
  <si>
    <t xml:space="preserve">  Transmission </t>
  </si>
  <si>
    <t xml:space="preserve">     Less Account 565</t>
  </si>
  <si>
    <t>12i.A.8.a</t>
  </si>
  <si>
    <t xml:space="preserve">  A&amp;G</t>
  </si>
  <si>
    <t xml:space="preserve">     Less FERC Annual Fees</t>
  </si>
  <si>
    <t xml:space="preserve">  Transmission Lease Payments</t>
  </si>
  <si>
    <t xml:space="preserve">  LABOR RELATED</t>
  </si>
  <si>
    <t xml:space="preserve">          Payroll</t>
  </si>
  <si>
    <t xml:space="preserve">          Highway and vehicle</t>
  </si>
  <si>
    <t xml:space="preserve">  PLANT RELATED</t>
  </si>
  <si>
    <t xml:space="preserve">         Property</t>
  </si>
  <si>
    <t xml:space="preserve">         Gross Receipts</t>
  </si>
  <si>
    <t xml:space="preserve">         Other</t>
  </si>
  <si>
    <t xml:space="preserve">         Payments in lieu of taxes</t>
  </si>
  <si>
    <t xml:space="preserve">INCOME TAXES          </t>
  </si>
  <si>
    <t>(Note K)</t>
  </si>
  <si>
    <t xml:space="preserve">     T=1 - {[(1 - SIT) * (1 - FIT)] / (1 - SIT * FIT * p)} =</t>
  </si>
  <si>
    <t xml:space="preserve">     CIT=(T/1-T) * (1-(WCLTD/R)) =</t>
  </si>
  <si>
    <t xml:space="preserve">       and FIT, SIT &amp; p are as given in footnote K.</t>
  </si>
  <si>
    <t xml:space="preserve">      1 / (1 - T)  = (from line 21)</t>
  </si>
  <si>
    <t>Income Tax Calculation = line 22 * line 28</t>
  </si>
  <si>
    <t>ITC adjustment (line 23 * line 24)</t>
  </si>
  <si>
    <t>Total Income Taxes</t>
  </si>
  <si>
    <t>(line 25 plus line 26)</t>
  </si>
  <si>
    <t xml:space="preserve">RETURN </t>
  </si>
  <si>
    <t xml:space="preserve">                SUPPORTING CALCULATIONS AND NOTES</t>
  </si>
  <si>
    <t xml:space="preserve">TRANSMISSION EXPENSES </t>
  </si>
  <si>
    <t>TE=</t>
  </si>
  <si>
    <t>TRANSMISSION PLANT INCLUDED IN ISO RATES</t>
  </si>
  <si>
    <t>TP=</t>
  </si>
  <si>
    <t>WAGES &amp; SALARY ALLOCATOR   (W&amp;S)</t>
  </si>
  <si>
    <t>$</t>
  </si>
  <si>
    <t>Allocation</t>
  </si>
  <si>
    <t>W&amp;S Allocator</t>
  </si>
  <si>
    <t xml:space="preserve">  Other</t>
  </si>
  <si>
    <t>($ / Allocation)</t>
  </si>
  <si>
    <t>=</t>
  </si>
  <si>
    <t>% Electric</t>
  </si>
  <si>
    <t>Labor Ratio</t>
  </si>
  <si>
    <t xml:space="preserve">  Electric</t>
  </si>
  <si>
    <t>(line 17 / line 20)</t>
  </si>
  <si>
    <t>(line 16)</t>
  </si>
  <si>
    <t xml:space="preserve">  Gas</t>
  </si>
  <si>
    <t>*</t>
  </si>
  <si>
    <t xml:space="preserve">  Water</t>
  </si>
  <si>
    <t>RETURN (R)</t>
  </si>
  <si>
    <t>Cost</t>
  </si>
  <si>
    <t>%</t>
  </si>
  <si>
    <t>(Note P)</t>
  </si>
  <si>
    <t>Weighted</t>
  </si>
  <si>
    <t xml:space="preserve">  Long Term Debt</t>
  </si>
  <si>
    <t>=WCLTD</t>
  </si>
  <si>
    <t xml:space="preserve">  Proprietary Capital</t>
  </si>
  <si>
    <t>=R</t>
  </si>
  <si>
    <t>REVENUE CREDITS</t>
  </si>
  <si>
    <t>Load</t>
  </si>
  <si>
    <t xml:space="preserve">  a. Bundled Non-RQ Sales for Resale</t>
  </si>
  <si>
    <t>(Note Q)</t>
  </si>
  <si>
    <t xml:space="preserve">  Total of (a)-(b)</t>
  </si>
  <si>
    <t>ACCOUNT 456 (OTHER ELECTRIC REVENUES)</t>
  </si>
  <si>
    <t xml:space="preserve">  a. Transmission charges for all transmission transactions </t>
  </si>
  <si>
    <t>General Note:  References to pages in this formulary rate are indicated as:  (page#, line#, col.#)</t>
  </si>
  <si>
    <t>Note</t>
  </si>
  <si>
    <t>Letter</t>
  </si>
  <si>
    <t>A</t>
  </si>
  <si>
    <t>B</t>
  </si>
  <si>
    <t>C</t>
  </si>
  <si>
    <t>D</t>
  </si>
  <si>
    <t>E</t>
  </si>
  <si>
    <t>F</t>
  </si>
  <si>
    <t>G</t>
  </si>
  <si>
    <t>H</t>
  </si>
  <si>
    <t>I</t>
  </si>
  <si>
    <t>J</t>
  </si>
  <si>
    <t>K</t>
  </si>
  <si>
    <t>FIT =</t>
  </si>
  <si>
    <t>SIT=</t>
  </si>
  <si>
    <t xml:space="preserve">  (State Income Tax Rate or Composite SIT)</t>
  </si>
  <si>
    <t>p =</t>
  </si>
  <si>
    <t xml:space="preserve">  (percent of federal income tax deductible for state purposes)</t>
  </si>
  <si>
    <t>L</t>
  </si>
  <si>
    <t>M</t>
  </si>
  <si>
    <t>N</t>
  </si>
  <si>
    <t>O</t>
  </si>
  <si>
    <t>P</t>
  </si>
  <si>
    <t>Q</t>
  </si>
  <si>
    <t>R</t>
  </si>
  <si>
    <t>Includes income related only to transmission facilities, such as pole attachments, rentals and special use.</t>
  </si>
  <si>
    <t>(page 4, line 33)</t>
  </si>
  <si>
    <t xml:space="preserve">  Less 12 CP or Contract Demands from service over one year provided by ISO at a discount (enter negative)</t>
  </si>
  <si>
    <t>WORKING CAPITAL (Note H)</t>
  </si>
  <si>
    <t xml:space="preserve">  CWC  </t>
  </si>
  <si>
    <t xml:space="preserve">  b. Bundled Sales for Resale included in Divisor on page 1 </t>
  </si>
  <si>
    <t xml:space="preserve">  b. Transmission charges for all transmission transactions included in Divisor on page 1</t>
  </si>
  <si>
    <t>(page 4, line 30)</t>
  </si>
  <si>
    <t xml:space="preserve">  Total  (sum lines 12-15)</t>
  </si>
  <si>
    <t>(Note T)</t>
  </si>
  <si>
    <t>zero</t>
  </si>
  <si>
    <t>5a</t>
  </si>
  <si>
    <t>Transmission plant included in ISO rates  (line 1 less lines 2 &amp; 3)</t>
  </si>
  <si>
    <t>Transmission related only.</t>
  </si>
  <si>
    <t>Removes dollar amount of transmission expenses included in the OATT ancillary services rates, including all of Account No. 561.</t>
  </si>
  <si>
    <t>Enter dollar amounts</t>
  </si>
  <si>
    <t>S</t>
  </si>
  <si>
    <t>T</t>
  </si>
  <si>
    <t>TOTAL O&amp;M  (sum lines 1, 3, 5a, 6, 7 less lines 2, 4, 5)</t>
  </si>
  <si>
    <t>page 1 of 5</t>
  </si>
  <si>
    <t>page 2 of 5</t>
  </si>
  <si>
    <t>12h.A.16.e</t>
  </si>
  <si>
    <t>12h.B.1-4.f</t>
  </si>
  <si>
    <t>12h.B.5.f</t>
  </si>
  <si>
    <t>12h.B.6.f</t>
  </si>
  <si>
    <t>12h.G.4.d + 5.d.</t>
  </si>
  <si>
    <t>12h.B.5.c</t>
  </si>
  <si>
    <t>Amortized Investment Tax Credit (enter negative)</t>
  </si>
  <si>
    <t>U</t>
  </si>
  <si>
    <t>V</t>
  </si>
  <si>
    <t xml:space="preserve">REV. REQUIREMENT TO BE COLLECTED UNDER </t>
  </si>
  <si>
    <t>32a</t>
  </si>
  <si>
    <t>Proprietary Capital Cost Rate =</t>
  </si>
  <si>
    <t>TIER =</t>
  </si>
  <si>
    <t>page 3 of 5</t>
  </si>
  <si>
    <t>page 4 of 5</t>
  </si>
  <si>
    <t>page 5 of 5</t>
  </si>
  <si>
    <t xml:space="preserve">  [Rate Base (page 2, line 30) * Rate of Return (page 4, line 24)]</t>
  </si>
  <si>
    <t>(Note E)</t>
  </si>
  <si>
    <t>(Note G)</t>
  </si>
  <si>
    <t>References to data from RUS Form 12 are indicated as:   #.x.y.z  (page,section, line, column)</t>
  </si>
  <si>
    <t>To the extent the page references to RUS Form 12 are missing, the entity will include a "Notes" section in the RUS 12 to provide this data.</t>
  </si>
  <si>
    <t>(line 16 / 52; line 16 / 52)</t>
  </si>
  <si>
    <t>(line 7 / line 15)</t>
  </si>
  <si>
    <t>(line 1- line 7)</t>
  </si>
  <si>
    <t>(line 2- line 8)</t>
  </si>
  <si>
    <t>(line 3 - line 9)</t>
  </si>
  <si>
    <t>(line 4 - line 10)</t>
  </si>
  <si>
    <t>(line 5 - line 11)</t>
  </si>
  <si>
    <t>ADJUSTMENTS TO RATE BASE  (Note F)</t>
  </si>
  <si>
    <t xml:space="preserve">     Less EPRI &amp; Reg. Comm. Exp. &amp; Non-safety Ad.  (Note I)</t>
  </si>
  <si>
    <t>TAXES OTHER THAN INCOME TAXES  (Note J)</t>
  </si>
  <si>
    <t>REV. REQUIREMENT  (sum lines 8, 12, 20, 27, 28)</t>
  </si>
  <si>
    <t>Attachment GG]</t>
  </si>
  <si>
    <t>[Revenue requirement for facilities included on page 2, line 2, and also included in</t>
  </si>
  <si>
    <t>Less transmission plant excluded from ISO rates  (Note M)</t>
  </si>
  <si>
    <t>Total transmission plant  (page 2, line 2, column 3)</t>
  </si>
  <si>
    <t>Total transmission expenses  (page 3, line 1, column 3)</t>
  </si>
  <si>
    <t>Less transmission expenses included in OATT Ancillary Services  (Note L)</t>
  </si>
  <si>
    <t>Included transmission expenses  (line 6 less line 7)</t>
  </si>
  <si>
    <t>Percentage of transmission expenses after adjustment  (line 8 divided by line 6)</t>
  </si>
  <si>
    <t>Percentage of transmission plant included in ISO Rates  (line 5)</t>
  </si>
  <si>
    <t>Percentage of transmission expenses included in ISO Rates  (line 9 times line 10)</t>
  </si>
  <si>
    <t>COMMON PLANT ALLOCATOR  (CE)  (Note O)</t>
  </si>
  <si>
    <t xml:space="preserve">  Total  (sum lines 17-19)</t>
  </si>
  <si>
    <t>Total  (sum lines 22-23)</t>
  </si>
  <si>
    <t>ACCOUNT 447  (SALES FOR RESALE)</t>
  </si>
  <si>
    <t>ACCOUNT 454 (RENT FROM ELECTRIC PROPERTY)  (Note R)</t>
  </si>
  <si>
    <t>FERC Annual Charge ($/MWh)</t>
  </si>
  <si>
    <t>Network &amp; P-to-P Rate ($/kW/Mo)  (line 16 / 12)</t>
  </si>
  <si>
    <t xml:space="preserve">  Less Contract Demand from Grandfathered Interzonal transactions over one year (enter negative)  (Note S)</t>
  </si>
  <si>
    <t>TOTAL GROSS PLANT  (sum lines 1-5)</t>
  </si>
  <si>
    <t>TOTAL ACCUM. DEPRECIATION  (sum lines 7-11)</t>
  </si>
  <si>
    <t>TOTAL NET PLANT  (sum lines 13-17)</t>
  </si>
  <si>
    <t>TOTAL ADJUSTMENTS  (sum lines 19 - 23)</t>
  </si>
  <si>
    <t>TOTAL WORKING CAPITAL  (sum lines 26 - 28)</t>
  </si>
  <si>
    <t xml:space="preserve">     Plus Transmission Related Reg. Comm. Exp.  (Note I)</t>
  </si>
  <si>
    <t>TOTAL DEPRECIATION  (sum lines 9 - 11)</t>
  </si>
  <si>
    <t>TOTAL OTHER TAXES  (sum lines 13 - 19)</t>
  </si>
  <si>
    <t>Less transmission plant included in OATT Ancillary Services  (Note N )</t>
  </si>
  <si>
    <t>Percentage of transmission plant included in ISO Rates  (line 4 divided by line 1)</t>
  </si>
  <si>
    <t>Inputs Required:</t>
  </si>
  <si>
    <t>The balances in Accounts 190, 281, 282 and 283, as adjusted by any amounts in contra accounts identified as regulatory assetsor liabilities related to FASB 106 or 109.  Balance of Account 255 is reduced by prior flow throughs and excluded if the utility chose to utilize amortization of tax credits against taxable income as discussed in Note K.  Account 281 is not allocated.</t>
  </si>
  <si>
    <t>Line 5 - EPRI Annual Membership Dues, all Regulatory Commission Expenses, and non-safety related advertising.  Line 5a - Regulatory Commission Expenses directly related to transmission service, ISO filings, or transmission siting.</t>
  </si>
  <si>
    <t>Includes only FICA, unemployment, highway, property, gross receipts, and other assessments charged in the current year.  Taxes related to income are excluded.  Gross receipts taxes are not included in transmission revenue requirement in the Rate Formula Template, since they are recovered elsewhere.</t>
  </si>
  <si>
    <t>Removes transmission plant determined by Commission order to be state-jurisdictional according to the seven-factor test (until RUS 12 balances are adjusted to reflect application of seven-factor test).</t>
  </si>
  <si>
    <t>Line 29 must equal zero since all short-term power sales must be unbundled and the transmission component reflected in Account No. 456 and all other uses are to be included in the divisor.</t>
  </si>
  <si>
    <t>GROSS REVENUE REQUIREMENT  (page 3, line 31)</t>
  </si>
  <si>
    <t>(line 16 / 260; line 16 / 365)</t>
  </si>
  <si>
    <t>(line 16 / 4,160; line 16 / 8,760</t>
  </si>
  <si>
    <t>LESS ATTACHMENT GG ADJUSTMENT [Attachment GG, page 2, line 3,</t>
  </si>
  <si>
    <t>column 10]  (Note U)</t>
  </si>
  <si>
    <t xml:space="preserve">The utility's maximum monthly megawatt load (60-minute integration) for RQ service at time of applicable pricing zone coincident monthly peaks. RQ service is service which the supplier plans to provide on an on-going basis (i.e., the supplier includes projected load for this service in its system resource planning). </t>
  </si>
  <si>
    <t>Includes LF, IF, LU, IU service.  LF means "firm service" (cannot be interrupted for economic reasons and is intended to remain reliable even under adverse conditions), and long-term (duration of at least five years); does not meet definition of RQ service.  IF is "firm service" for a term longer than one but less than five years.  LU is service from a designated generating unit, of a term no less than five years.  LI is service from a designated generating unit for a term between one and five years.  Measured at time of applicable pricing zone coincident monthly peaks.</t>
  </si>
  <si>
    <t xml:space="preserve"> LF as defined above at time of applicable pricing zone coincident monthly peaks.</t>
  </si>
  <si>
    <t>30a</t>
  </si>
  <si>
    <t>LESS ATTACHMENT MM ADJUSTMENT [Attachment MM, page 2, line 3,</t>
  </si>
  <si>
    <t>Attachment MM]</t>
  </si>
  <si>
    <t>ATTACHMENT O (line 29 - line 30 - line 30a)</t>
  </si>
  <si>
    <t xml:space="preserve">  Total of (a)-(b)-(c)-(d)</t>
  </si>
  <si>
    <t>32b</t>
  </si>
  <si>
    <t>W</t>
  </si>
  <si>
    <t>X</t>
  </si>
  <si>
    <t>GROSS PLANT IN SERVICE  (Note Y)</t>
  </si>
  <si>
    <t>12h.A.1&amp;18.e</t>
  </si>
  <si>
    <t>ACCUMULATED DEPRECIATION  (Note Y)</t>
  </si>
  <si>
    <t>12a.B.25</t>
  </si>
  <si>
    <t>O&amp;M  (Note Z)</t>
  </si>
  <si>
    <t>12a.A.8.b + A.17.b</t>
  </si>
  <si>
    <t>12a.A.14.b + A.20.b</t>
  </si>
  <si>
    <t>DEPRECIATION AND AMORTIZATION EXPENSE  (Note Y)</t>
  </si>
  <si>
    <t>12h.B.7.c &amp; 12h.B.12.c</t>
  </si>
  <si>
    <t xml:space="preserve">              Long Term Interest  12a.A.24.b</t>
  </si>
  <si>
    <t>12a.B.39</t>
  </si>
  <si>
    <t>12a.B.46 + B.47 + B.52 + B.53 + B.54</t>
  </si>
  <si>
    <t>Cash Working Capital assigned to transmission is one-eighth of O&amp;M allocated to transmission at page 3, line 8, column 5.  Prepayments are the electric related prepayments booked to Account No. 165 and reported on Section B, line 25 in the RUS 12.</t>
  </si>
  <si>
    <t>Y</t>
  </si>
  <si>
    <t>Plant in Service, Accumulated Depreciation, and Depreciation Expense amounts exclude Asset Retirement Obligation amounts unless authorized by FERC.</t>
  </si>
  <si>
    <t>Schedule 10-FERC charges should not be included in O&amp;M recovered under this Attachment O.</t>
  </si>
  <si>
    <t>Z</t>
  </si>
  <si>
    <t xml:space="preserve">       where WCLTD = (page 4, line 22) and R= (page 4, line 24)</t>
  </si>
  <si>
    <t>= WS</t>
  </si>
  <si>
    <t>The FERC's annual charges for the year assessed the Transmission Owner for service under this tariff, if any.</t>
  </si>
  <si>
    <t>Grandfathered agreements whose rates have been changed to eliminate or mitigate pancaking - the revenues are included in line 4, page 1 and the loads are included in line 13, page 1.  Grandfathered agreements whose rates have not been changed to eliminate or mitigate pancaking - the revenues are not included in line 4, page 1 nor are the loads included in line 13, page 1.</t>
  </si>
  <si>
    <t>The revenues credited on page 1, lines 2-5 shall include only the amounts received directly (in the case of grandfathered agreements) or from the ISO (for service under this tariff) reflecting the Transmission Owner's integrated transmission facilities.  They do not include revenues associated with FERC annual charges, gross receipts taxes, ancillary services, facilities not included in this template (e.g., direct assignment facilities and GSUs) which are not recovered under this Rate Formula Template.</t>
  </si>
  <si>
    <t>Pursuant to Attachment GG of the Midwest ISO Tariff, removes dollar amount of revenue requirements calculated pursuant to Attachment GG.</t>
  </si>
  <si>
    <t>Pursuant to Attachment MM of the Midwest ISO Tariff, removes dollar amount of revenue requirements calculated pursuant to Attachment MM.</t>
  </si>
  <si>
    <t>12h.B.7.f &amp; 12h.B.12.f</t>
  </si>
  <si>
    <t>column 14]  (Note W)</t>
  </si>
  <si>
    <t xml:space="preserve">  c. Transmission charges from Schedules associated with Attachment GG (Note V)</t>
  </si>
  <si>
    <t xml:space="preserve">  d. Transmission charges from Schedules associated with Attachment MM (Note X)</t>
  </si>
  <si>
    <t>The currently effective income tax rate,  where FIT is the Federal income tax rate; SIT is the State income tax rate, and p =  "the percentage of federal income tax deductible for state income taxes".  If the utility is taxed in more than one state it must attach a work paper showing the name of each state and how the blended or composite SIT was developed.  Furthermore, a utility that elected to utilize amortization of tax credits against taxable income, rather than book tax credits to Account No. 255 and reduce rate base, must reduce its income tax expense by the amount of the Amortized Investment Tax Credit multiplied by (1/1-T) (page 3, line 26).</t>
  </si>
  <si>
    <t>Removes dollar amount of transmission plant included in the development of OATT ancillary services rates and generation step-up facilities, which are deemed included in OATT ancillary services.  For these purposes, generation step-up facilities are those facilities at a generator substation on which there is no through-flow when the generator is shut down.</t>
  </si>
  <si>
    <t>Removes from revenue credits revenues that are distributed pursuant to Schedules associated with Attachment GG of the Midwest ISO Tariff, since the Transmission Owner's Attachment O revenue requirements have already been reduced by the Attachment GG revenue requirements.</t>
  </si>
  <si>
    <t>Removes from revenue credits revenues that are distributed pursuant to Schedules associated with Attachment MM of the Midwest ISO Tariff, since the Transmission Owner's Attachment O revenue requirements have already been reduced by the Attachment MM revenue requirements.</t>
  </si>
  <si>
    <t>Attachment O-RUS Non-Levelized Generic</t>
  </si>
  <si>
    <t>6a</t>
  </si>
  <si>
    <t>Adjustments to Net Revenue Requirement (Note AA)</t>
  </si>
  <si>
    <t>6b</t>
  </si>
  <si>
    <t>Interest on Adjustments (Note BB)</t>
  </si>
  <si>
    <t>6c</t>
  </si>
  <si>
    <t>Total Adjustment (line 6a + line 6b)</t>
  </si>
  <si>
    <t>AA</t>
  </si>
  <si>
    <t>BB</t>
  </si>
  <si>
    <t xml:space="preserve">Adjustments required pursuant to Section V (Changes to Annual Updates) of Attachment O.  Refunds shall be entered as a negative number to reduce the </t>
  </si>
  <si>
    <t>net revenue requirement.  Surcharges shall be entered as a positive number to increase the net revenue requirement.</t>
  </si>
  <si>
    <t>Interest required pursuant to Section V (Changes to Annual Updates) of Attachment O.  Interest on any refunds shall be entered as a negative number to reduce the</t>
  </si>
  <si>
    <t xml:space="preserve"> net revenue requirement.  Interest on surcharge shall be entered as a positive number to increase the net revenue requirement.</t>
  </si>
  <si>
    <t>(line 1 minus line 6 plus Line 6c)</t>
  </si>
  <si>
    <t>Debt cost rate = long-term interest (line 21) / long term debt (line 22).  The Proprietary Capital Cost rate is implicit, a residual calculation after TIER is determined.  TIER will be supported in the filing and no change in TIER may be made absent a filing with the ISO and the FERC, if the entity is under FERC's jurisdiction. A 50 basis point adder for RTO participation may be added to the ROE or Proprietary Capital Cost up to the upper end of the zone of reasonableness established by FERC for a Transmission Owner that has turned over functional control of its Transmission Facilities to MISO or provides service over Non-transferred Transmission Facilities through the MISO Tariff with MISO acting as agent, subject to the following criteria. By use of this template, any Transmission Owner utilizing the RTO Adder affirms that it: 1) commits to providing refunds (with interest at the FERC refund interest rates) to the extent that the ROE or zone of reasonableness established in Docket No. EL14-12 when applied to the effective date established in Docket No. ER15-1210-000 would result in a lower revenue requirement than that charged; and 2) commits to providing refunds (with interest at the FERC refund interest rates) consistent with any refund effective date established in any other proceedings resulting in a new base ROE or new zone of reasonableness for the MISO transmission owners’ base ROE, to the extent that the ROE or zone of reasonableness established in any such proceedings, when applied as of the refund effective date established in such proceedings, would result in a lower revenue requirement than that charged. The ROE associated with facilities for which a Transmission Customer receives credits under Section 30.9 of the Tariff shall not be increased by the RTO Adder.</t>
  </si>
  <si>
    <t xml:space="preserve">ROE Determination </t>
  </si>
  <si>
    <t>ROE per EL14-12, Effective 9-28-2016</t>
  </si>
  <si>
    <t>RTO Adder per ER15-1210, Effective May 10, 2015</t>
  </si>
  <si>
    <t>Account</t>
  </si>
  <si>
    <t xml:space="preserve">Land &amp; Land Rights  </t>
  </si>
  <si>
    <t>Structures &amp; Improvements</t>
  </si>
  <si>
    <t>Station Equipment</t>
  </si>
  <si>
    <t>Poles &amp; Fixtures - Transmission</t>
  </si>
  <si>
    <t>Overhead Conductors</t>
  </si>
  <si>
    <t>Page 2 of 5 line 2</t>
  </si>
  <si>
    <t>Land &amp; Land Rights - Gen Plant</t>
  </si>
  <si>
    <t>Structures &amp; Improv - Gen Plant</t>
  </si>
  <si>
    <t>Office Furn &amp; Fix - Gen Plant</t>
  </si>
  <si>
    <t>Transportation Equipment</t>
  </si>
  <si>
    <t>Page 2 of 5 line 4</t>
  </si>
  <si>
    <t>Accum Depr - Trans Plant</t>
  </si>
  <si>
    <t>Page 2 of 5 line 8</t>
  </si>
  <si>
    <t>Accum Depr - Gen Plant</t>
  </si>
  <si>
    <t>Page 2 of 5 line 10</t>
  </si>
  <si>
    <t>Plant Materials (Inventory)</t>
  </si>
  <si>
    <t>Page 2 of 5 line 27</t>
  </si>
  <si>
    <t>Prepayments - Insurance</t>
  </si>
  <si>
    <t>Prepayments - Other</t>
  </si>
  <si>
    <t>Page 2 of 5 line 28</t>
  </si>
  <si>
    <t>Station Exp - Transission</t>
  </si>
  <si>
    <t>Station Exp - Load Monitoring</t>
  </si>
  <si>
    <t>Maintenance of Station Equipment</t>
  </si>
  <si>
    <t>Page 3 line 1</t>
  </si>
  <si>
    <t>Depr Exp Transmission</t>
  </si>
  <si>
    <t>Page 3 line 9</t>
  </si>
  <si>
    <t>Depr Exp General Plant</t>
  </si>
  <si>
    <t>Page 3 line 10</t>
  </si>
  <si>
    <t>Employer FICA Tax</t>
  </si>
  <si>
    <t>State Unemployement Tax</t>
  </si>
  <si>
    <t>Property Tax</t>
  </si>
  <si>
    <t>ND Elec Trans Tax</t>
  </si>
  <si>
    <t>Interest on Long Term Debt</t>
  </si>
  <si>
    <t>Interest on Short Term Debt</t>
  </si>
  <si>
    <t>Page 4 line 21</t>
  </si>
  <si>
    <t>LT Debt Basin Econ Loan</t>
  </si>
  <si>
    <t>Long Term Debt - CoBank</t>
  </si>
  <si>
    <t>Note Payable Current</t>
  </si>
  <si>
    <t>Page 4 line 22</t>
  </si>
  <si>
    <t>Upper Missouri Power Cooperative</t>
  </si>
  <si>
    <t>For the 12 months ended 12/31/2016</t>
  </si>
  <si>
    <t>GFA Trans Rev</t>
  </si>
  <si>
    <t>GFA Load</t>
  </si>
  <si>
    <t>GFA #</t>
  </si>
  <si>
    <t>Average</t>
  </si>
  <si>
    <t>Dec</t>
  </si>
  <si>
    <t>Nov</t>
  </si>
  <si>
    <t>Oct</t>
  </si>
  <si>
    <t>Sep</t>
  </si>
  <si>
    <t>Aug</t>
  </si>
  <si>
    <t>Jul</t>
  </si>
  <si>
    <t>June</t>
  </si>
  <si>
    <t>May</t>
  </si>
  <si>
    <t>Apr</t>
  </si>
  <si>
    <t>Mar</t>
  </si>
  <si>
    <t>Feb</t>
  </si>
  <si>
    <t>Jan</t>
  </si>
  <si>
    <t xml:space="preserve">By month for each GFA, provide the GFA #, the GFA load, and the GFA transmission revenues </t>
  </si>
  <si>
    <t>Do the above numbers include any GFA related load?  If yes, provide the following</t>
  </si>
  <si>
    <t>_2/  Indicate if the amount reported represents bundled load only.  _______</t>
  </si>
  <si>
    <t>_1/  Indicate Midwest ISO Pricing Zone in which this load is located.</t>
  </si>
  <si>
    <t xml:space="preserve">should be reported on Attachment O, page 1, line 8, </t>
  </si>
  <si>
    <t>Average _1/, _2/</t>
  </si>
  <si>
    <t>Sub total</t>
  </si>
  <si>
    <t>Jun</t>
  </si>
  <si>
    <t>kW coincident peak</t>
  </si>
  <si>
    <r>
      <rPr>
        <u/>
        <sz val="10"/>
        <rFont val="Arial"/>
        <family val="2"/>
      </rPr>
      <t>MISO NOTE - JOINT ZONE RATE DEVELOPMENT - FOR TO'S THAT OWN TRANSMISSION FACILITIES IN MORE THAN 1 PRICING ZONE (TARIFF REFERENCE SCH 7/8 SECTION 8(B); SCH 9 SECTION 3(B)):</t>
    </r>
    <r>
      <rPr>
        <sz val="10"/>
        <rFont val="Arial"/>
        <family val="2"/>
      </rPr>
      <t xml:space="preserve">
1) TOTAL ATRR SHOULD BE ALLOCATED PROPORTIONATELY TO EACH PRICING ZONE BASED ON THE GROSS TRANSMISSION PLANT VALUE OF ALL OF ITS TRANSMISSION FACILITIES RECOVERED IN ATTACHMENT O LOCATED IN THAT PRICING ZONE RELATIVE TO THE GROSS TRANSMISSION PLANT VALUE OF ALL OF ITS TRANSMISSION FACILITIES RECOVERED IN ATTACHMENT O
(RATIOS CALCULATED BELOW ARE USED TO ALLOCATE THE TOTAL ATRR TO EACH PRICING ZONE) 
</t>
    </r>
  </si>
  <si>
    <t>Rev Req. Allocation</t>
  </si>
  <si>
    <t>Gross Plant</t>
  </si>
  <si>
    <t>MDU</t>
  </si>
  <si>
    <t>SPP</t>
  </si>
  <si>
    <r>
      <rPr>
        <u/>
        <sz val="10"/>
        <rFont val="Arial MT"/>
      </rPr>
      <t>MISO NOTE - JOINT ZONE RATE DEVELOPMENT - FOR TO'S THAT OWN TRANSMISSION FACILITIES IN MORE THAN 1 PRICING ZONE (TARIFF REFERENCE SCH 7/8 SECTION 8(B); SCH 9 SECTION 3(B)):</t>
    </r>
    <r>
      <rPr>
        <sz val="10"/>
        <rFont val="Arial MT"/>
      </rPr>
      <t xml:space="preserve">
1) TOTAL ATRR SHOULD BE ALLOCATED PROPORTIONATELY TO EACH PRICING ZONE BASED ON THE GROSS TRANSMISSION PLANT VALUE OF ALL OF ITS TRANSMISSION FACILITIES RECOVERED IN ATTACHMENT O LOCATED IN THAT PRICING ZONE RELATIVE TO THE GROSS TRANSMISSION PLANT VALUE OF ALL OF ITS TRANSMISSION FACILITIES RECOVERED IN ATTACHMENT O
2) PORTION OF TOTAL LOAD THAT IS SERVED BY TO IN EACH PRICING ZONE IS INCLUDED IN THE RATE CALCULATIONS OF THE PRICING ZONE IN WHICH THE LOAD IS LOCATED</t>
    </r>
  </si>
  <si>
    <t>Based on Gross Plant</t>
  </si>
  <si>
    <t>Control Area</t>
  </si>
  <si>
    <t>ATRR</t>
  </si>
  <si>
    <t>SPP*</t>
  </si>
  <si>
    <t>ATRR in Zones</t>
  </si>
  <si>
    <t>* = Not in MISO</t>
  </si>
  <si>
    <t>Admin &amp; Gen Salaries</t>
  </si>
  <si>
    <t>Page 4 line 13</t>
  </si>
  <si>
    <t>Report peak conincident with the pricing zone for each month in KWs</t>
  </si>
  <si>
    <t>Upper Missouri</t>
  </si>
  <si>
    <t>For the Year ended 2016</t>
  </si>
  <si>
    <t>Medora Substation</t>
  </si>
  <si>
    <t>Description</t>
  </si>
  <si>
    <t>Gross Book Value</t>
  </si>
  <si>
    <t>Accumulated Depreciation</t>
  </si>
  <si>
    <t>Original Cost</t>
  </si>
  <si>
    <t>41.6 kv portion</t>
  </si>
  <si>
    <t>Annual Depreciatoin</t>
  </si>
  <si>
    <t>Monthly Depreciation</t>
  </si>
  <si>
    <t>Halliday Substation</t>
  </si>
  <si>
    <t>Fed Unemployemnt Tax</t>
  </si>
  <si>
    <t>Page 3 line 16</t>
  </si>
  <si>
    <t>Page 3 line 18</t>
  </si>
  <si>
    <t>Attachment O divisor - MISO ONLY</t>
  </si>
  <si>
    <t>The Medora Substation contains a 230 – 60 kV portion and a 230 – 41.6 kV portion.  The costs that are used in the MISO attachment O for cost recovery includes only the 230 – 41.6 kV portion of the yard.  This includes the transformer and the 41.kV breakers and other miscellaneous equipment.</t>
  </si>
  <si>
    <t>The Halliday Substation contains 115 kV equipment and bay as well as a 115 – 41.6 kV portion of the substation.  The costs that are used in the MISO attachment O for cost recovery includes only the 115 – 41.6 kV portion of the yard.  This includes the transformer and the 41.kV breakers and other miscellaneous equipment.</t>
  </si>
  <si>
    <t>12.5% agreed upon by MDU and UMPC</t>
  </si>
  <si>
    <t>Page 4 line 16</t>
  </si>
  <si>
    <t>Page 4 line 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</si>
</sst>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42" formatCode="_(&quot;$&quot;* #,##0_);_(&quot;$&quot;* \(#,##0\);_(&quot;$&quot;*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
    <numFmt numFmtId="168" formatCode="0.0000"/>
    <numFmt numFmtId="169" formatCode="&quot;$&quot;#,##0"/>
    <numFmt numFmtId="170" formatCode="&quot;$&quot;#,##0.000"/>
    <numFmt numFmtId="171" formatCode="&quot;$&quot;#,##0.00"/>
    <numFmt numFmtId="172" formatCode="_(* #,##0_);_(* \(#,##0\);_(* &quot;-&quot;??_);_(@_)"/>
    <numFmt numFmtId="173" formatCode="0.00_)"/>
    <numFmt numFmtId="174" formatCode="_(&quot;$&quot;* #,##0_);_(&quot;$&quot;* \(#,##0\);_(&quot;$&quot;* &quot;-&quot;??_);_(@_)"/>
  </numFmts>
  <fonts count="33">
    <font>
      <sz val="12"/>
      <name val="Arial MT"/>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name val="Times New Roman"/>
      <family val="1"/>
    </font>
    <font>
      <b/>
      <sz val="12"/>
      <name val="Times New Roman"/>
      <family val="1"/>
    </font>
    <font>
      <sz val="12"/>
      <color indexed="10"/>
      <name val="Times New Roman"/>
      <family val="1"/>
    </font>
    <font>
      <sz val="12"/>
      <name val="Arial MT"/>
    </font>
    <font>
      <sz val="12"/>
      <color rgb="FF0070C0"/>
      <name val="Times New Roman"/>
      <family val="1"/>
    </font>
    <font>
      <b/>
      <sz val="11"/>
      <color theme="1"/>
      <name val="Calibri"/>
      <family val="2"/>
      <scheme val="minor"/>
    </font>
    <font>
      <b/>
      <u/>
      <sz val="11"/>
      <color theme="1"/>
      <name val="Calibri"/>
      <family val="2"/>
      <scheme val="minor"/>
    </font>
    <font>
      <b/>
      <sz val="16"/>
      <color theme="1"/>
      <name val="Times New Roman"/>
      <family val="1"/>
    </font>
    <font>
      <sz val="10"/>
      <name val="Arial"/>
      <family val="2"/>
    </font>
    <font>
      <sz val="8"/>
      <name val="Arial"/>
      <family val="2"/>
    </font>
    <font>
      <b/>
      <i/>
      <sz val="16"/>
      <name val="Helv"/>
    </font>
    <font>
      <sz val="9"/>
      <name val="Arial"/>
      <family val="2"/>
    </font>
    <font>
      <u/>
      <sz val="10"/>
      <name val="Arial"/>
      <family val="2"/>
    </font>
    <font>
      <sz val="10"/>
      <color indexed="8"/>
      <name val="Arial"/>
      <family val="2"/>
    </font>
    <font>
      <sz val="12"/>
      <name val="Arial"/>
      <family val="2"/>
    </font>
    <font>
      <sz val="8"/>
      <name val="Times New Roman"/>
      <family val="1"/>
    </font>
    <font>
      <sz val="10"/>
      <name val="Arial MT"/>
    </font>
    <font>
      <u/>
      <sz val="10"/>
      <name val="Arial MT"/>
    </font>
    <font>
      <sz val="12"/>
      <color indexed="8"/>
      <name val="Arial"/>
      <family val="2"/>
    </font>
    <font>
      <b/>
      <sz val="10"/>
      <color indexed="8"/>
      <name val="Arial"/>
      <family val="2"/>
    </font>
    <font>
      <b/>
      <sz val="10"/>
      <name val="Arial"/>
      <family val="2"/>
    </font>
    <font>
      <sz val="11"/>
      <name val="Arial MT"/>
    </font>
    <font>
      <b/>
      <sz val="12"/>
      <name val="Arial MT"/>
    </font>
    <font>
      <sz val="11"/>
      <name val="Calibri"/>
      <family val="2"/>
      <scheme val="minor"/>
    </font>
  </fonts>
  <fills count="8">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rgb="FFFFFF00"/>
        <bgColor indexed="64"/>
      </patternFill>
    </fill>
    <fill>
      <patternFill patternType="solid">
        <fgColor indexed="22"/>
        <bgColor indexed="64"/>
      </patternFill>
    </fill>
    <fill>
      <patternFill patternType="solid">
        <fgColor indexed="26"/>
        <bgColor indexed="64"/>
      </patternFill>
    </fill>
    <fill>
      <patternFill patternType="solid">
        <fgColor theme="4" tint="0.59999389629810485"/>
        <bgColor indexed="64"/>
      </patternFill>
    </fill>
  </fills>
  <borders count="29">
    <border>
      <left/>
      <right/>
      <top/>
      <bottom/>
      <diagonal/>
    </border>
    <border>
      <left/>
      <right/>
      <top/>
      <bottom style="medium">
        <color indexed="64"/>
      </bottom>
      <diagonal/>
    </border>
    <border>
      <left/>
      <right/>
      <top/>
      <bottom style="double">
        <color indexed="64"/>
      </bottom>
      <diagonal/>
    </border>
    <border>
      <left/>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5">
    <xf numFmtId="171" fontId="0" fillId="0" borderId="0" applyProtection="0"/>
    <xf numFmtId="9" fontId="12" fillId="0" borderId="0" applyFont="0" applyFill="0" applyBorder="0" applyAlignment="0" applyProtection="0"/>
    <xf numFmtId="0" fontId="8" fillId="0" borderId="0"/>
    <xf numFmtId="44" fontId="8" fillId="0" borderId="0" applyFont="0" applyFill="0" applyBorder="0" applyAlignment="0" applyProtection="0"/>
    <xf numFmtId="0" fontId="7" fillId="0" borderId="0"/>
    <xf numFmtId="43" fontId="7" fillId="0" borderId="0" applyFont="0" applyFill="0" applyBorder="0" applyAlignment="0" applyProtection="0"/>
    <xf numFmtId="44" fontId="17" fillId="0" borderId="0" applyFont="0" applyFill="0" applyBorder="0" applyAlignment="0" applyProtection="0"/>
    <xf numFmtId="38" fontId="18" fillId="5" borderId="0" applyNumberFormat="0" applyBorder="0" applyAlignment="0" applyProtection="0"/>
    <xf numFmtId="10" fontId="18" fillId="6" borderId="12" applyNumberFormat="0" applyBorder="0" applyAlignment="0" applyProtection="0"/>
    <xf numFmtId="173" fontId="19" fillId="0" borderId="0"/>
    <xf numFmtId="0" fontId="20" fillId="0" borderId="0"/>
    <xf numFmtId="10" fontId="17" fillId="0" borderId="0" applyFont="0" applyFill="0" applyBorder="0" applyAlignment="0" applyProtection="0"/>
    <xf numFmtId="43" fontId="12" fillId="0" borderId="0" applyFont="0" applyFill="0" applyBorder="0" applyAlignment="0" applyProtection="0"/>
    <xf numFmtId="0" fontId="22" fillId="0" borderId="0"/>
    <xf numFmtId="0" fontId="6" fillId="0" borderId="0"/>
  </cellStyleXfs>
  <cellXfs count="214">
    <xf numFmtId="171" fontId="0" fillId="0" borderId="0" xfId="0" applyAlignment="1"/>
    <xf numFmtId="171" fontId="9" fillId="0" borderId="0" xfId="0" applyFont="1" applyFill="1" applyAlignment="1" applyProtection="1"/>
    <xf numFmtId="169" fontId="9" fillId="0" borderId="0" xfId="0" applyNumberFormat="1" applyFont="1" applyFill="1" applyBorder="1" applyProtection="1"/>
    <xf numFmtId="1" fontId="9" fillId="0" borderId="0" xfId="0" applyNumberFormat="1" applyFont="1" applyFill="1" applyProtection="1"/>
    <xf numFmtId="169" fontId="9" fillId="2" borderId="0" xfId="0" applyNumberFormat="1" applyFont="1" applyFill="1" applyBorder="1" applyProtection="1"/>
    <xf numFmtId="1" fontId="9" fillId="0" borderId="0" xfId="0" applyNumberFormat="1" applyFont="1" applyFill="1" applyAlignment="1" applyProtection="1"/>
    <xf numFmtId="3" fontId="9" fillId="0" borderId="0" xfId="0" applyNumberFormat="1" applyFont="1" applyAlignment="1" applyProtection="1"/>
    <xf numFmtId="169" fontId="9" fillId="0" borderId="0" xfId="0" applyNumberFormat="1" applyFont="1" applyFill="1" applyBorder="1" applyAlignment="1" applyProtection="1"/>
    <xf numFmtId="3" fontId="9" fillId="0" borderId="0" xfId="0" applyNumberFormat="1" applyFont="1" applyFill="1" applyAlignment="1" applyProtection="1"/>
    <xf numFmtId="171" fontId="9" fillId="0" borderId="4" xfId="0" applyFont="1" applyBorder="1" applyAlignment="1" applyProtection="1"/>
    <xf numFmtId="171" fontId="9" fillId="0" borderId="5" xfId="0" applyFont="1" applyBorder="1" applyAlignment="1" applyProtection="1"/>
    <xf numFmtId="171" fontId="9" fillId="0" borderId="6" xfId="0" applyFont="1" applyBorder="1" applyAlignment="1" applyProtection="1"/>
    <xf numFmtId="171" fontId="9" fillId="0" borderId="7" xfId="0" applyFont="1" applyBorder="1" applyAlignment="1" applyProtection="1"/>
    <xf numFmtId="171" fontId="9" fillId="0" borderId="0" xfId="0" applyFont="1" applyBorder="1" applyAlignment="1" applyProtection="1"/>
    <xf numFmtId="171" fontId="9" fillId="0" borderId="8" xfId="0" applyFont="1" applyBorder="1" applyAlignment="1" applyProtection="1"/>
    <xf numFmtId="10" fontId="13" fillId="4" borderId="8" xfId="1" applyNumberFormat="1" applyFont="1" applyFill="1" applyBorder="1" applyAlignment="1" applyProtection="1"/>
    <xf numFmtId="171" fontId="9" fillId="0" borderId="9" xfId="0" applyFont="1" applyBorder="1" applyAlignment="1" applyProtection="1"/>
    <xf numFmtId="171" fontId="9" fillId="0" borderId="10" xfId="0" applyFont="1" applyBorder="1" applyAlignment="1" applyProtection="1"/>
    <xf numFmtId="171" fontId="9" fillId="0" borderId="11" xfId="0" applyFont="1" applyBorder="1" applyAlignment="1" applyProtection="1"/>
    <xf numFmtId="171" fontId="9" fillId="0" borderId="0" xfId="0" applyFont="1" applyAlignment="1" applyProtection="1"/>
    <xf numFmtId="171" fontId="9" fillId="0" borderId="0" xfId="0" applyFont="1" applyAlignment="1" applyProtection="1">
      <alignment horizontal="right"/>
    </xf>
    <xf numFmtId="0" fontId="9" fillId="0" borderId="0" xfId="0" applyNumberFormat="1" applyFont="1" applyAlignment="1" applyProtection="1"/>
    <xf numFmtId="0" fontId="9" fillId="0" borderId="0" xfId="0" applyNumberFormat="1" applyFont="1" applyAlignment="1" applyProtection="1">
      <alignment horizontal="left"/>
    </xf>
    <xf numFmtId="0" fontId="9" fillId="0" borderId="0" xfId="0" applyNumberFormat="1" applyFont="1" applyProtection="1"/>
    <xf numFmtId="0" fontId="9" fillId="2" borderId="0" xfId="0" applyNumberFormat="1" applyFont="1" applyFill="1" applyProtection="1"/>
    <xf numFmtId="171" fontId="9" fillId="2" borderId="0" xfId="0" applyFont="1" applyFill="1" applyAlignment="1" applyProtection="1"/>
    <xf numFmtId="0" fontId="9" fillId="2" borderId="0" xfId="0" applyNumberFormat="1" applyFont="1" applyFill="1" applyAlignment="1" applyProtection="1">
      <alignment horizontal="right"/>
    </xf>
    <xf numFmtId="49" fontId="9" fillId="2" borderId="0" xfId="0" applyNumberFormat="1" applyFont="1" applyFill="1" applyProtection="1"/>
    <xf numFmtId="49" fontId="9" fillId="0" borderId="0" xfId="0" applyNumberFormat="1" applyFont="1" applyProtection="1"/>
    <xf numFmtId="0" fontId="9" fillId="0" borderId="1" xfId="0" applyNumberFormat="1" applyFont="1" applyBorder="1" applyAlignment="1" applyProtection="1">
      <alignment horizontal="center"/>
    </xf>
    <xf numFmtId="3" fontId="9" fillId="0" borderId="0" xfId="0" applyNumberFormat="1" applyFont="1" applyProtection="1"/>
    <xf numFmtId="42" fontId="9" fillId="0" borderId="0" xfId="0" applyNumberFormat="1" applyFont="1" applyProtection="1"/>
    <xf numFmtId="0" fontId="9" fillId="0" borderId="1" xfId="0" applyNumberFormat="1" applyFont="1" applyBorder="1" applyAlignment="1" applyProtection="1">
      <alignment horizontal="centerContinuous"/>
    </xf>
    <xf numFmtId="166" fontId="9" fillId="0" borderId="0" xfId="0" applyNumberFormat="1" applyFont="1" applyAlignment="1" applyProtection="1"/>
    <xf numFmtId="3" fontId="9" fillId="2" borderId="0" xfId="0" applyNumberFormat="1" applyFont="1" applyFill="1" applyProtection="1"/>
    <xf numFmtId="3" fontId="9" fillId="0" borderId="1" xfId="0" applyNumberFormat="1" applyFont="1" applyBorder="1" applyAlignment="1" applyProtection="1"/>
    <xf numFmtId="3" fontId="9" fillId="0" borderId="0" xfId="0" applyNumberFormat="1" applyFont="1" applyAlignment="1" applyProtection="1">
      <alignment horizontal="fill"/>
    </xf>
    <xf numFmtId="3" fontId="9" fillId="3" borderId="0" xfId="0" applyNumberFormat="1" applyFont="1" applyFill="1" applyAlignment="1" applyProtection="1"/>
    <xf numFmtId="3" fontId="9" fillId="0" borderId="3" xfId="0" applyNumberFormat="1" applyFont="1" applyBorder="1" applyAlignment="1" applyProtection="1"/>
    <xf numFmtId="42" fontId="9" fillId="0" borderId="2" xfId="0" applyNumberFormat="1" applyFont="1" applyBorder="1" applyAlignment="1" applyProtection="1">
      <alignment horizontal="right"/>
    </xf>
    <xf numFmtId="3" fontId="9" fillId="0" borderId="0" xfId="0" applyNumberFormat="1" applyFont="1" applyFill="1" applyBorder="1" applyProtection="1"/>
    <xf numFmtId="3" fontId="9" fillId="2" borderId="0" xfId="0" applyNumberFormat="1" applyFont="1" applyFill="1" applyBorder="1" applyProtection="1"/>
    <xf numFmtId="3" fontId="9" fillId="2" borderId="1" xfId="0" applyNumberFormat="1" applyFont="1" applyFill="1" applyBorder="1" applyProtection="1"/>
    <xf numFmtId="167" fontId="9" fillId="0" borderId="0" xfId="0" applyNumberFormat="1" applyFont="1" applyProtection="1"/>
    <xf numFmtId="167" fontId="9" fillId="0" borderId="0" xfId="0" applyNumberFormat="1" applyFont="1" applyAlignment="1" applyProtection="1">
      <alignment horizontal="center"/>
    </xf>
    <xf numFmtId="171" fontId="9" fillId="0" borderId="0" xfId="0" applyFont="1" applyAlignment="1" applyProtection="1">
      <alignment horizontal="center"/>
    </xf>
    <xf numFmtId="170" fontId="9" fillId="0" borderId="0" xfId="0" applyNumberFormat="1" applyFont="1" applyAlignment="1" applyProtection="1"/>
    <xf numFmtId="170" fontId="9" fillId="2" borderId="0" xfId="0" applyNumberFormat="1" applyFont="1" applyFill="1" applyProtection="1"/>
    <xf numFmtId="170" fontId="9" fillId="0" borderId="0" xfId="0" applyNumberFormat="1" applyFont="1" applyProtection="1"/>
    <xf numFmtId="170" fontId="9" fillId="0" borderId="0" xfId="0" applyNumberFormat="1" applyFont="1" applyFill="1" applyProtection="1"/>
    <xf numFmtId="0" fontId="9" fillId="0" borderId="0" xfId="0" applyNumberFormat="1" applyFont="1" applyAlignment="1" applyProtection="1">
      <alignment horizontal="right"/>
    </xf>
    <xf numFmtId="49" fontId="9" fillId="0" borderId="0" xfId="0" applyNumberFormat="1" applyFont="1" applyAlignment="1" applyProtection="1">
      <alignment horizontal="left"/>
    </xf>
    <xf numFmtId="49" fontId="9" fillId="0" borderId="0" xfId="0" applyNumberFormat="1" applyFont="1" applyAlignment="1" applyProtection="1">
      <alignment horizontal="center"/>
    </xf>
    <xf numFmtId="3" fontId="10" fillId="0" borderId="0" xfId="0" applyNumberFormat="1" applyFont="1" applyAlignment="1" applyProtection="1">
      <alignment horizontal="center"/>
    </xf>
    <xf numFmtId="0" fontId="10" fillId="0" borderId="0" xfId="0" applyNumberFormat="1" applyFont="1" applyAlignment="1" applyProtection="1">
      <alignment horizontal="center"/>
    </xf>
    <xf numFmtId="171" fontId="10" fillId="0" borderId="0" xfId="0" applyFont="1" applyAlignment="1" applyProtection="1">
      <alignment horizontal="center"/>
    </xf>
    <xf numFmtId="3" fontId="10" fillId="0" borderId="0" xfId="0" applyNumberFormat="1" applyFont="1" applyAlignment="1" applyProtection="1"/>
    <xf numFmtId="0" fontId="10" fillId="0" borderId="0" xfId="0" applyNumberFormat="1" applyFont="1" applyAlignment="1" applyProtection="1"/>
    <xf numFmtId="3" fontId="9" fillId="2" borderId="0" xfId="0" applyNumberFormat="1" applyFont="1" applyFill="1" applyBorder="1" applyAlignment="1" applyProtection="1"/>
    <xf numFmtId="165" fontId="9" fillId="0" borderId="0" xfId="0" applyNumberFormat="1" applyFont="1" applyAlignment="1" applyProtection="1"/>
    <xf numFmtId="3" fontId="9" fillId="2" borderId="1" xfId="0" applyNumberFormat="1" applyFont="1" applyFill="1" applyBorder="1" applyAlignment="1" applyProtection="1"/>
    <xf numFmtId="164" fontId="9" fillId="0" borderId="0" xfId="0" applyNumberFormat="1" applyFont="1" applyAlignment="1" applyProtection="1">
      <alignment horizontal="center"/>
    </xf>
    <xf numFmtId="3" fontId="9" fillId="2" borderId="0" xfId="0" applyNumberFormat="1" applyFont="1" applyFill="1" applyAlignment="1" applyProtection="1"/>
    <xf numFmtId="165" fontId="9" fillId="0" borderId="0" xfId="0" applyNumberFormat="1" applyFont="1" applyAlignment="1" applyProtection="1">
      <alignment horizontal="right"/>
    </xf>
    <xf numFmtId="171" fontId="9" fillId="0" borderId="1" xfId="0" applyFont="1" applyBorder="1" applyAlignment="1" applyProtection="1"/>
    <xf numFmtId="3" fontId="9" fillId="0" borderId="2" xfId="0" applyNumberFormat="1" applyFont="1" applyBorder="1" applyAlignment="1" applyProtection="1"/>
    <xf numFmtId="3" fontId="9" fillId="0" borderId="0" xfId="0" applyNumberFormat="1" applyFont="1" applyAlignment="1" applyProtection="1">
      <alignment horizontal="right"/>
    </xf>
    <xf numFmtId="166" fontId="9" fillId="0" borderId="0" xfId="0" applyNumberFormat="1" applyFont="1" applyAlignment="1" applyProtection="1">
      <alignment horizontal="right"/>
    </xf>
    <xf numFmtId="10" fontId="9" fillId="0" borderId="0" xfId="0" applyNumberFormat="1" applyFont="1" applyAlignment="1" applyProtection="1">
      <alignment horizontal="left"/>
    </xf>
    <xf numFmtId="166" fontId="9" fillId="0" borderId="0" xfId="0" applyNumberFormat="1" applyFont="1" applyAlignment="1" applyProtection="1">
      <alignment horizontal="center"/>
    </xf>
    <xf numFmtId="164" fontId="9" fillId="0" borderId="0" xfId="0" applyNumberFormat="1" applyFont="1" applyAlignment="1" applyProtection="1">
      <alignment horizontal="left"/>
    </xf>
    <xf numFmtId="10" fontId="9" fillId="0" borderId="0" xfId="0" applyNumberFormat="1" applyFont="1" applyFill="1" applyAlignment="1" applyProtection="1">
      <alignment horizontal="right"/>
    </xf>
    <xf numFmtId="168" fontId="9" fillId="0" borderId="0" xfId="0" applyNumberFormat="1" applyFont="1" applyFill="1" applyAlignment="1" applyProtection="1">
      <alignment horizontal="right"/>
    </xf>
    <xf numFmtId="3" fontId="9" fillId="0" borderId="0" xfId="0" applyNumberFormat="1" applyFont="1" applyFill="1" applyAlignment="1" applyProtection="1">
      <alignment horizontal="right"/>
    </xf>
    <xf numFmtId="3" fontId="9" fillId="0" borderId="0" xfId="0" applyNumberFormat="1" applyFont="1" applyBorder="1" applyAlignment="1" applyProtection="1"/>
    <xf numFmtId="0" fontId="9" fillId="0" borderId="0" xfId="0" applyNumberFormat="1" applyFont="1" applyFill="1" applyAlignment="1" applyProtection="1"/>
    <xf numFmtId="0" fontId="9" fillId="0" borderId="0" xfId="0" applyNumberFormat="1" applyFont="1" applyAlignment="1" applyProtection="1">
      <alignment horizontal="center"/>
    </xf>
    <xf numFmtId="0" fontId="9" fillId="0" borderId="0" xfId="0" applyNumberFormat="1" applyFont="1" applyFill="1" applyAlignment="1" applyProtection="1">
      <alignment horizontal="center"/>
    </xf>
    <xf numFmtId="3" fontId="9" fillId="0" borderId="2" xfId="0" applyNumberFormat="1" applyFont="1" applyFill="1" applyBorder="1" applyAlignment="1" applyProtection="1"/>
    <xf numFmtId="0" fontId="9" fillId="0" borderId="0" xfId="0" applyNumberFormat="1" applyFont="1" applyFill="1" applyProtection="1"/>
    <xf numFmtId="0" fontId="9" fillId="0" borderId="1" xfId="0" applyNumberFormat="1" applyFont="1" applyBorder="1" applyProtection="1"/>
    <xf numFmtId="3" fontId="9" fillId="0" borderId="0" xfId="0" applyNumberFormat="1" applyFont="1" applyAlignment="1" applyProtection="1">
      <alignment horizontal="center"/>
    </xf>
    <xf numFmtId="171" fontId="9" fillId="0" borderId="0" xfId="0" applyFont="1" applyFill="1" applyBorder="1" applyAlignment="1" applyProtection="1"/>
    <xf numFmtId="49" fontId="9" fillId="0" borderId="0" xfId="0" applyNumberFormat="1" applyFont="1" applyAlignment="1" applyProtection="1"/>
    <xf numFmtId="171" fontId="0" fillId="0" borderId="0" xfId="0" applyFont="1" applyFill="1" applyBorder="1" applyAlignment="1" applyProtection="1"/>
    <xf numFmtId="171" fontId="0" fillId="0" borderId="0" xfId="0" applyFill="1" applyBorder="1" applyAlignment="1" applyProtection="1"/>
    <xf numFmtId="165" fontId="9" fillId="0" borderId="0" xfId="0" applyNumberFormat="1" applyFont="1" applyProtection="1"/>
    <xf numFmtId="166" fontId="9" fillId="0" borderId="0" xfId="0" applyNumberFormat="1" applyFont="1" applyProtection="1"/>
    <xf numFmtId="3" fontId="9" fillId="0" borderId="1" xfId="0" applyNumberFormat="1" applyFont="1" applyBorder="1" applyAlignment="1" applyProtection="1">
      <alignment horizontal="center"/>
    </xf>
    <xf numFmtId="4" fontId="9" fillId="0" borderId="0" xfId="0" applyNumberFormat="1" applyFont="1" applyAlignment="1" applyProtection="1"/>
    <xf numFmtId="3" fontId="9" fillId="0" borderId="0" xfId="0" applyNumberFormat="1" applyFont="1" applyBorder="1" applyAlignment="1" applyProtection="1">
      <alignment horizontal="center"/>
    </xf>
    <xf numFmtId="3" fontId="9" fillId="0" borderId="0" xfId="0" quotePrefix="1" applyNumberFormat="1" applyFont="1" applyAlignment="1" applyProtection="1"/>
    <xf numFmtId="0" fontId="9" fillId="0" borderId="1" xfId="0" applyNumberFormat="1" applyFont="1" applyBorder="1" applyAlignment="1" applyProtection="1"/>
    <xf numFmtId="169" fontId="9" fillId="2" borderId="0" xfId="0" applyNumberFormat="1" applyFont="1" applyFill="1" applyAlignment="1" applyProtection="1"/>
    <xf numFmtId="9" fontId="9" fillId="0" borderId="0" xfId="0" applyNumberFormat="1" applyFont="1" applyAlignment="1" applyProtection="1"/>
    <xf numFmtId="168" fontId="9" fillId="0" borderId="0" xfId="0" applyNumberFormat="1" applyFont="1" applyAlignment="1" applyProtection="1"/>
    <xf numFmtId="9" fontId="9" fillId="0" borderId="1" xfId="0" applyNumberFormat="1" applyFont="1" applyBorder="1" applyAlignment="1" applyProtection="1"/>
    <xf numFmtId="168" fontId="9" fillId="0" borderId="1" xfId="0" applyNumberFormat="1" applyFont="1" applyBorder="1" applyAlignment="1" applyProtection="1"/>
    <xf numFmtId="10" fontId="9" fillId="2" borderId="0" xfId="0" applyNumberFormat="1" applyFont="1" applyFill="1" applyAlignment="1" applyProtection="1"/>
    <xf numFmtId="0" fontId="11" fillId="0" borderId="0" xfId="0" applyNumberFormat="1" applyFont="1" applyProtection="1"/>
    <xf numFmtId="171" fontId="11" fillId="0" borderId="0" xfId="0" applyFont="1" applyAlignment="1" applyProtection="1"/>
    <xf numFmtId="0" fontId="9" fillId="0" borderId="0" xfId="0" applyNumberFormat="1" applyFont="1" applyBorder="1" applyProtection="1"/>
    <xf numFmtId="169" fontId="9" fillId="2" borderId="0" xfId="0" applyNumberFormat="1" applyFont="1" applyFill="1" applyBorder="1" applyAlignment="1" applyProtection="1"/>
    <xf numFmtId="0" fontId="9" fillId="0" borderId="0" xfId="0" applyNumberFormat="1" applyFont="1" applyBorder="1" applyAlignment="1" applyProtection="1"/>
    <xf numFmtId="0" fontId="9" fillId="0" borderId="0" xfId="0" applyNumberFormat="1" applyFont="1" applyFill="1" applyBorder="1" applyAlignment="1" applyProtection="1"/>
    <xf numFmtId="0" fontId="9" fillId="0" borderId="0" xfId="0" applyNumberFormat="1" applyFont="1" applyFill="1" applyBorder="1" applyProtection="1"/>
    <xf numFmtId="0" fontId="9" fillId="0" borderId="1" xfId="0" applyNumberFormat="1" applyFont="1" applyFill="1" applyBorder="1" applyAlignment="1" applyProtection="1"/>
    <xf numFmtId="0" fontId="9" fillId="0" borderId="1" xfId="0" applyNumberFormat="1" applyFont="1" applyFill="1" applyBorder="1" applyProtection="1"/>
    <xf numFmtId="169" fontId="9" fillId="2" borderId="1" xfId="0" applyNumberFormat="1" applyFont="1" applyFill="1" applyBorder="1" applyAlignment="1" applyProtection="1"/>
    <xf numFmtId="171" fontId="9" fillId="0" borderId="0" xfId="0" applyNumberFormat="1" applyFont="1" applyAlignment="1" applyProtection="1"/>
    <xf numFmtId="169" fontId="9" fillId="0" borderId="0" xfId="0" applyNumberFormat="1" applyFont="1" applyAlignment="1" applyProtection="1">
      <alignment horizontal="right"/>
    </xf>
    <xf numFmtId="169" fontId="9" fillId="0" borderId="0" xfId="0" applyNumberFormat="1" applyFont="1" applyProtection="1"/>
    <xf numFmtId="0" fontId="9" fillId="0" borderId="0" xfId="0" applyNumberFormat="1" applyFont="1" applyAlignment="1" applyProtection="1">
      <alignment horizontal="left" indent="8"/>
    </xf>
    <xf numFmtId="0" fontId="9" fillId="0" borderId="0" xfId="0" applyNumberFormat="1" applyFont="1" applyAlignment="1" applyProtection="1">
      <alignment horizontal="center" vertical="top" wrapText="1"/>
    </xf>
    <xf numFmtId="0" fontId="9" fillId="0" borderId="0" xfId="0" applyNumberFormat="1" applyFont="1" applyFill="1" applyAlignment="1" applyProtection="1">
      <alignment horizontal="left" vertical="top" wrapText="1"/>
    </xf>
    <xf numFmtId="0" fontId="9" fillId="0" borderId="0" xfId="0" applyNumberFormat="1" applyFont="1" applyFill="1" applyAlignment="1" applyProtection="1">
      <alignment vertical="top" wrapText="1"/>
    </xf>
    <xf numFmtId="10" fontId="9" fillId="0" borderId="0" xfId="0" applyNumberFormat="1" applyFont="1" applyFill="1" applyAlignment="1" applyProtection="1">
      <alignment vertical="top" wrapText="1"/>
    </xf>
    <xf numFmtId="3" fontId="9" fillId="0" borderId="0" xfId="0" applyNumberFormat="1" applyFont="1" applyFill="1" applyAlignment="1" applyProtection="1">
      <alignment vertical="top" wrapText="1"/>
    </xf>
    <xf numFmtId="171" fontId="9" fillId="0" borderId="0" xfId="0" applyFont="1" applyAlignment="1" applyProtection="1">
      <alignment horizontal="center" vertical="top" wrapText="1"/>
    </xf>
    <xf numFmtId="171" fontId="9" fillId="0" borderId="0" xfId="0" applyFont="1" applyAlignment="1" applyProtection="1">
      <alignment horizontal="center" vertical="top"/>
    </xf>
    <xf numFmtId="0" fontId="9" fillId="0" borderId="0" xfId="0" applyNumberFormat="1" applyFont="1" applyFill="1" applyAlignment="1" applyProtection="1">
      <alignment horizontal="left" vertical="top"/>
    </xf>
    <xf numFmtId="10" fontId="9" fillId="0" borderId="0" xfId="0" applyNumberFormat="1" applyFont="1" applyFill="1" applyProtection="1"/>
    <xf numFmtId="0" fontId="9" fillId="0" borderId="0" xfId="0" applyNumberFormat="1" applyFont="1" applyFill="1" applyAlignment="1" applyProtection="1">
      <alignment vertical="top"/>
    </xf>
    <xf numFmtId="0" fontId="11" fillId="0" borderId="0" xfId="0" applyNumberFormat="1" applyFont="1" applyFill="1" applyProtection="1"/>
    <xf numFmtId="10" fontId="11" fillId="0" borderId="0" xfId="0" applyNumberFormat="1" applyFont="1" applyFill="1" applyProtection="1"/>
    <xf numFmtId="3" fontId="11" fillId="0" borderId="0" xfId="0" applyNumberFormat="1" applyFont="1" applyAlignment="1" applyProtection="1"/>
    <xf numFmtId="171" fontId="0" fillId="0" borderId="0" xfId="0" applyFont="1" applyAlignment="1" applyProtection="1">
      <alignment horizontal="center"/>
    </xf>
    <xf numFmtId="0" fontId="7" fillId="0" borderId="0" xfId="4"/>
    <xf numFmtId="172" fontId="0" fillId="0" borderId="0" xfId="5" applyNumberFormat="1" applyFont="1"/>
    <xf numFmtId="0" fontId="7" fillId="0" borderId="0" xfId="4" applyAlignment="1">
      <alignment horizontal="left" indent="1"/>
    </xf>
    <xf numFmtId="0" fontId="15" fillId="0" borderId="0" xfId="4" applyFont="1" applyAlignment="1">
      <alignment horizontal="center"/>
    </xf>
    <xf numFmtId="172" fontId="0" fillId="0" borderId="0" xfId="5" applyNumberFormat="1" applyFont="1" applyFill="1" applyBorder="1"/>
    <xf numFmtId="172" fontId="0" fillId="4" borderId="12" xfId="5" applyNumberFormat="1" applyFont="1" applyFill="1" applyBorder="1"/>
    <xf numFmtId="0" fontId="14" fillId="0" borderId="0" xfId="4" applyFont="1"/>
    <xf numFmtId="0" fontId="16" fillId="0" borderId="0" xfId="4" applyFont="1"/>
    <xf numFmtId="0" fontId="7" fillId="0" borderId="0" xfId="4" applyAlignment="1">
      <alignment horizontal="center"/>
    </xf>
    <xf numFmtId="3" fontId="7" fillId="0" borderId="0" xfId="4" applyNumberFormat="1"/>
    <xf numFmtId="171" fontId="9" fillId="0" borderId="0" xfId="0" applyFont="1" applyAlignment="1"/>
    <xf numFmtId="0" fontId="23" fillId="0" borderId="0" xfId="13" applyFont="1" applyBorder="1" applyAlignment="1">
      <alignment horizontal="center" wrapText="1"/>
    </xf>
    <xf numFmtId="169" fontId="23" fillId="0" borderId="0" xfId="13" applyNumberFormat="1" applyFont="1" applyBorder="1" applyAlignment="1">
      <alignment horizontal="center" wrapText="1"/>
    </xf>
    <xf numFmtId="49" fontId="0" fillId="7" borderId="20" xfId="0" applyNumberFormat="1" applyFont="1" applyFill="1" applyBorder="1" applyAlignment="1">
      <alignment horizontal="center"/>
    </xf>
    <xf numFmtId="0" fontId="23" fillId="0" borderId="0" xfId="13" applyFont="1" applyBorder="1" applyAlignment="1">
      <alignment horizontal="right"/>
    </xf>
    <xf numFmtId="171" fontId="24" fillId="0" borderId="0" xfId="0" applyFont="1" applyAlignment="1"/>
    <xf numFmtId="171" fontId="12" fillId="0" borderId="0" xfId="0" applyFont="1" applyBorder="1" applyAlignment="1"/>
    <xf numFmtId="171" fontId="24" fillId="0" borderId="21" xfId="0" applyFont="1" applyBorder="1" applyAlignment="1"/>
    <xf numFmtId="10" fontId="23" fillId="0" borderId="22" xfId="1" applyNumberFormat="1" applyFont="1" applyBorder="1" applyAlignment="1">
      <alignment horizontal="center"/>
    </xf>
    <xf numFmtId="172" fontId="23" fillId="0" borderId="22" xfId="12" applyNumberFormat="1" applyFont="1" applyBorder="1" applyAlignment="1">
      <alignment horizontal="center"/>
    </xf>
    <xf numFmtId="171" fontId="12" fillId="0" borderId="23" xfId="0" applyFont="1" applyBorder="1" applyAlignment="1">
      <alignment horizontal="center"/>
    </xf>
    <xf numFmtId="0" fontId="23" fillId="0" borderId="24" xfId="13" applyFont="1" applyBorder="1" applyAlignment="1">
      <alignment horizontal="right"/>
    </xf>
    <xf numFmtId="3" fontId="23" fillId="2" borderId="12" xfId="0" applyNumberFormat="1" applyFont="1" applyFill="1" applyBorder="1" applyAlignment="1"/>
    <xf numFmtId="174" fontId="12" fillId="0" borderId="25" xfId="0" applyNumberFormat="1" applyFont="1" applyBorder="1" applyAlignment="1"/>
    <xf numFmtId="10" fontId="23" fillId="0" borderId="12" xfId="1" applyNumberFormat="1" applyFont="1" applyBorder="1"/>
    <xf numFmtId="0" fontId="23" fillId="0" borderId="26" xfId="13" applyFont="1" applyFill="1" applyBorder="1" applyAlignment="1">
      <alignment horizontal="right"/>
    </xf>
    <xf numFmtId="172" fontId="23" fillId="0" borderId="27" xfId="12" applyNumberFormat="1" applyFont="1" applyBorder="1"/>
    <xf numFmtId="10" fontId="23" fillId="0" borderId="27" xfId="1" applyNumberFormat="1" applyFont="1" applyBorder="1"/>
    <xf numFmtId="174" fontId="12" fillId="0" borderId="28" xfId="0" applyNumberFormat="1" applyFont="1" applyBorder="1" applyAlignment="1"/>
    <xf numFmtId="0" fontId="12" fillId="0" borderId="10" xfId="0" applyNumberFormat="1" applyFont="1" applyBorder="1" applyAlignment="1"/>
    <xf numFmtId="0" fontId="27" fillId="0" borderId="4" xfId="13" applyFont="1" applyBorder="1" applyAlignment="1">
      <alignment horizontal="center" wrapText="1"/>
    </xf>
    <xf numFmtId="169" fontId="27" fillId="0" borderId="6" xfId="13" applyNumberFormat="1" applyFont="1" applyBorder="1" applyAlignment="1">
      <alignment horizontal="center" wrapText="1"/>
    </xf>
    <xf numFmtId="171" fontId="28" fillId="0" borderId="12" xfId="0" applyFont="1" applyBorder="1" applyAlignment="1">
      <alignment horizontal="left"/>
    </xf>
    <xf numFmtId="174" fontId="12" fillId="0" borderId="12" xfId="6" applyNumberFormat="1" applyFont="1" applyBorder="1"/>
    <xf numFmtId="171" fontId="28" fillId="0" borderId="12" xfId="0" applyFont="1" applyFill="1" applyBorder="1" applyAlignment="1">
      <alignment horizontal="center"/>
    </xf>
    <xf numFmtId="171" fontId="29" fillId="0" borderId="0" xfId="0" applyFont="1" applyAlignment="1">
      <alignment horizontal="center"/>
    </xf>
    <xf numFmtId="0" fontId="4" fillId="0" borderId="0" xfId="2" applyFont="1" applyAlignment="1">
      <alignment horizontal="center"/>
    </xf>
    <xf numFmtId="0" fontId="4" fillId="0" borderId="0" xfId="2" applyFont="1"/>
    <xf numFmtId="171" fontId="30" fillId="0" borderId="0" xfId="0" applyFont="1" applyAlignment="1"/>
    <xf numFmtId="44" fontId="4" fillId="0" borderId="0" xfId="2" applyNumberFormat="1" applyFont="1"/>
    <xf numFmtId="171" fontId="30" fillId="0" borderId="0" xfId="0" applyFont="1" applyAlignment="1">
      <alignment horizontal="center"/>
    </xf>
    <xf numFmtId="171" fontId="31" fillId="0" borderId="13" xfId="0" applyFont="1" applyBorder="1" applyAlignment="1"/>
    <xf numFmtId="171" fontId="0" fillId="0" borderId="14" xfId="0" applyBorder="1" applyAlignment="1"/>
    <xf numFmtId="171" fontId="0" fillId="0" borderId="15" xfId="0" applyBorder="1" applyAlignment="1"/>
    <xf numFmtId="171" fontId="31" fillId="0" borderId="16" xfId="0" applyFont="1" applyBorder="1" applyAlignment="1"/>
    <xf numFmtId="171" fontId="0" fillId="0" borderId="0" xfId="0" applyBorder="1" applyAlignment="1"/>
    <xf numFmtId="171" fontId="0" fillId="0" borderId="17" xfId="0" applyBorder="1" applyAlignment="1"/>
    <xf numFmtId="171" fontId="0" fillId="0" borderId="16" xfId="0" applyBorder="1" applyAlignment="1"/>
    <xf numFmtId="171" fontId="0" fillId="0" borderId="18" xfId="0" applyBorder="1" applyAlignment="1"/>
    <xf numFmtId="171" fontId="0" fillId="0" borderId="1" xfId="0" applyBorder="1" applyAlignment="1"/>
    <xf numFmtId="171" fontId="0" fillId="0" borderId="19" xfId="0" applyBorder="1" applyAlignment="1"/>
    <xf numFmtId="0" fontId="3" fillId="0" borderId="0" xfId="4" applyFont="1"/>
    <xf numFmtId="3" fontId="3" fillId="0" borderId="0" xfId="4" applyNumberFormat="1" applyFont="1"/>
    <xf numFmtId="0" fontId="3" fillId="0" borderId="0" xfId="4" applyFont="1" applyAlignment="1">
      <alignment horizontal="left" indent="1"/>
    </xf>
    <xf numFmtId="171" fontId="17" fillId="0" borderId="0" xfId="0" applyFont="1" applyAlignment="1">
      <alignment vertical="center"/>
    </xf>
    <xf numFmtId="172" fontId="32" fillId="0" borderId="0" xfId="5" applyNumberFormat="1" applyFont="1"/>
    <xf numFmtId="0" fontId="2" fillId="0" borderId="0" xfId="2" applyFont="1"/>
    <xf numFmtId="0" fontId="17" fillId="7" borderId="13" xfId="0" applyNumberFormat="1" applyFont="1" applyFill="1" applyBorder="1" applyAlignment="1">
      <alignment horizontal="left" wrapText="1"/>
    </xf>
    <xf numFmtId="0" fontId="17" fillId="7" borderId="14" xfId="0" applyNumberFormat="1" applyFont="1" applyFill="1" applyBorder="1" applyAlignment="1">
      <alignment horizontal="left" wrapText="1"/>
    </xf>
    <xf numFmtId="0" fontId="17" fillId="7" borderId="15" xfId="0" applyNumberFormat="1" applyFont="1" applyFill="1" applyBorder="1" applyAlignment="1">
      <alignment horizontal="left" wrapText="1"/>
    </xf>
    <xf numFmtId="0" fontId="17" fillId="7" borderId="16" xfId="0" applyNumberFormat="1" applyFont="1" applyFill="1" applyBorder="1" applyAlignment="1">
      <alignment horizontal="left" wrapText="1"/>
    </xf>
    <xf numFmtId="0" fontId="17" fillId="7" borderId="0" xfId="0" applyNumberFormat="1" applyFont="1" applyFill="1" applyBorder="1" applyAlignment="1">
      <alignment horizontal="left" wrapText="1"/>
    </xf>
    <xf numFmtId="0" fontId="17" fillId="7" borderId="17" xfId="0" applyNumberFormat="1" applyFont="1" applyFill="1" applyBorder="1" applyAlignment="1">
      <alignment horizontal="left" wrapText="1"/>
    </xf>
    <xf numFmtId="0" fontId="17" fillId="7" borderId="18" xfId="0" applyNumberFormat="1" applyFont="1" applyFill="1" applyBorder="1" applyAlignment="1">
      <alignment horizontal="left" wrapText="1"/>
    </xf>
    <xf numFmtId="0" fontId="17" fillId="7" borderId="1" xfId="0" applyNumberFormat="1" applyFont="1" applyFill="1" applyBorder="1" applyAlignment="1">
      <alignment horizontal="left" wrapText="1"/>
    </xf>
    <xf numFmtId="0" fontId="17" fillId="7" borderId="19" xfId="0" applyNumberFormat="1" applyFont="1" applyFill="1" applyBorder="1" applyAlignment="1">
      <alignment horizontal="left" wrapText="1"/>
    </xf>
    <xf numFmtId="0" fontId="25" fillId="7" borderId="13" xfId="0" applyNumberFormat="1" applyFont="1" applyFill="1" applyBorder="1" applyAlignment="1">
      <alignment horizontal="left" wrapText="1"/>
    </xf>
    <xf numFmtId="0" fontId="25" fillId="7" borderId="14" xfId="0" applyNumberFormat="1" applyFont="1" applyFill="1" applyBorder="1" applyAlignment="1">
      <alignment horizontal="left" wrapText="1"/>
    </xf>
    <xf numFmtId="0" fontId="25" fillId="7" borderId="15" xfId="0" applyNumberFormat="1" applyFont="1" applyFill="1" applyBorder="1" applyAlignment="1">
      <alignment horizontal="left" wrapText="1"/>
    </xf>
    <xf numFmtId="0" fontId="25" fillId="7" borderId="16" xfId="0" applyNumberFormat="1" applyFont="1" applyFill="1" applyBorder="1" applyAlignment="1">
      <alignment horizontal="left" wrapText="1"/>
    </xf>
    <xf numFmtId="0" fontId="25" fillId="7" borderId="0" xfId="0" applyNumberFormat="1" applyFont="1" applyFill="1" applyBorder="1" applyAlignment="1">
      <alignment horizontal="left" wrapText="1"/>
    </xf>
    <xf numFmtId="0" fontId="25" fillId="7" borderId="17" xfId="0" applyNumberFormat="1" applyFont="1" applyFill="1" applyBorder="1" applyAlignment="1">
      <alignment horizontal="left" wrapText="1"/>
    </xf>
    <xf numFmtId="0" fontId="25" fillId="7" borderId="18" xfId="0" applyNumberFormat="1" applyFont="1" applyFill="1" applyBorder="1" applyAlignment="1">
      <alignment horizontal="left" wrapText="1"/>
    </xf>
    <xf numFmtId="0" fontId="25" fillId="7" borderId="1" xfId="0" applyNumberFormat="1" applyFont="1" applyFill="1" applyBorder="1" applyAlignment="1">
      <alignment horizontal="left" wrapText="1"/>
    </xf>
    <xf numFmtId="0" fontId="25" fillId="7" borderId="19" xfId="0" applyNumberFormat="1" applyFont="1" applyFill="1" applyBorder="1" applyAlignment="1">
      <alignment horizontal="left" wrapText="1"/>
    </xf>
    <xf numFmtId="0" fontId="9" fillId="0" borderId="0" xfId="0" applyNumberFormat="1" applyFont="1" applyAlignment="1" applyProtection="1">
      <alignment vertical="top" wrapText="1"/>
    </xf>
    <xf numFmtId="0" fontId="9" fillId="0" borderId="0" xfId="0" applyNumberFormat="1" applyFont="1" applyAlignment="1" applyProtection="1">
      <alignment horizontal="right"/>
    </xf>
    <xf numFmtId="0" fontId="9" fillId="0" borderId="0" xfId="0" applyNumberFormat="1" applyFont="1" applyAlignment="1" applyProtection="1">
      <alignment horizontal="left" wrapText="1"/>
    </xf>
    <xf numFmtId="0" fontId="9" fillId="0" borderId="0" xfId="0" applyNumberFormat="1" applyFont="1" applyAlignment="1" applyProtection="1">
      <alignment horizontal="center"/>
    </xf>
    <xf numFmtId="0" fontId="0" fillId="0" borderId="0" xfId="0" applyNumberFormat="1" applyFont="1" applyFill="1" applyBorder="1" applyAlignment="1" applyProtection="1">
      <alignment horizontal="center"/>
    </xf>
    <xf numFmtId="0" fontId="9" fillId="0" borderId="0" xfId="0" applyNumberFormat="1" applyFont="1" applyFill="1" applyAlignment="1" applyProtection="1">
      <alignment vertical="top" wrapText="1"/>
    </xf>
    <xf numFmtId="0" fontId="5" fillId="0" borderId="0" xfId="4" applyFont="1" applyAlignment="1">
      <alignment horizontal="center"/>
    </xf>
    <xf numFmtId="0" fontId="7" fillId="0" borderId="0" xfId="4" applyAlignment="1">
      <alignment horizontal="center"/>
    </xf>
    <xf numFmtId="171" fontId="0" fillId="0" borderId="16" xfId="0" applyBorder="1" applyAlignment="1">
      <alignment horizontal="left" vertical="top" wrapText="1"/>
    </xf>
    <xf numFmtId="171" fontId="0" fillId="0" borderId="0" xfId="0" applyBorder="1" applyAlignment="1">
      <alignment horizontal="left" vertical="top" wrapText="1"/>
    </xf>
    <xf numFmtId="171" fontId="0" fillId="0" borderId="17" xfId="0" applyBorder="1" applyAlignment="1">
      <alignment horizontal="left" vertical="top" wrapText="1"/>
    </xf>
    <xf numFmtId="0" fontId="1" fillId="0" borderId="0" xfId="2" applyFont="1"/>
  </cellXfs>
  <cellStyles count="15">
    <cellStyle name="Comma" xfId="12" builtinId="3"/>
    <cellStyle name="Comma 2" xfId="5"/>
    <cellStyle name="Currency 2" xfId="3"/>
    <cellStyle name="Currency 3" xfId="6"/>
    <cellStyle name="Grey" xfId="7"/>
    <cellStyle name="Input [yellow]" xfId="8"/>
    <cellStyle name="Normal" xfId="0" builtinId="0"/>
    <cellStyle name="Normal - Style1" xfId="9"/>
    <cellStyle name="Normal 2" xfId="2"/>
    <cellStyle name="Normal 2 2" xfId="10"/>
    <cellStyle name="Normal 3" xfId="4"/>
    <cellStyle name="Normal 4" xfId="14"/>
    <cellStyle name="Normal_GRE_Rate_Zones_Allocation_11042004" xfId="13"/>
    <cellStyle name="Percent" xfId="1" builtinId="5"/>
    <cellStyle name="Percent [2]" xfId="1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37"/>
  <sheetViews>
    <sheetView tabSelected="1" topLeftCell="A238" zoomScale="90" zoomScaleNormal="90" zoomScaleSheetLayoutView="90" workbookViewId="0">
      <selection activeCell="M253" sqref="M253"/>
    </sheetView>
  </sheetViews>
  <sheetFormatPr defaultColWidth="8.84375" defaultRowHeight="15.5"/>
  <cols>
    <col min="1" max="1" width="4.23046875" style="19" customWidth="1"/>
    <col min="2" max="2" width="28" style="19" customWidth="1"/>
    <col min="3" max="3" width="31.69140625" style="19" customWidth="1"/>
    <col min="4" max="4" width="12.765625" style="19" customWidth="1"/>
    <col min="5" max="5" width="5.765625" style="19" customWidth="1"/>
    <col min="6" max="6" width="4.23046875" style="19" customWidth="1"/>
    <col min="7" max="7" width="10" style="19" customWidth="1"/>
    <col min="8" max="8" width="3.4609375" style="19" customWidth="1"/>
    <col min="9" max="9" width="12.765625" style="19" customWidth="1"/>
    <col min="10" max="10" width="1.765625" style="19" customWidth="1"/>
    <col min="11" max="11" width="6.765625" style="19" customWidth="1"/>
    <col min="12" max="12" width="8.84375" style="19"/>
    <col min="13" max="13" width="16.3046875" style="19" customWidth="1"/>
    <col min="14" max="14" width="11.3046875" style="19" customWidth="1"/>
    <col min="15" max="15" width="13.53515625" style="19" customWidth="1"/>
    <col min="16" max="17" width="11.765625" style="19" customWidth="1"/>
    <col min="18" max="18" width="20.84375" style="19" customWidth="1"/>
    <col min="19" max="16384" width="8.84375" style="19"/>
  </cols>
  <sheetData>
    <row r="1" spans="1:18" ht="15.75" customHeight="1">
      <c r="K1" s="20" t="s">
        <v>301</v>
      </c>
    </row>
    <row r="2" spans="1:18" ht="15.75" customHeight="1">
      <c r="B2" s="21"/>
      <c r="C2" s="21"/>
      <c r="D2" s="22"/>
      <c r="E2" s="21"/>
      <c r="F2" s="21"/>
      <c r="G2" s="21"/>
      <c r="H2" s="23"/>
      <c r="I2" s="23"/>
      <c r="J2" s="203" t="s">
        <v>185</v>
      </c>
      <c r="K2" s="203"/>
    </row>
    <row r="3" spans="1:18">
      <c r="B3" s="21"/>
      <c r="C3" s="21"/>
      <c r="D3" s="22"/>
      <c r="E3" s="21"/>
      <c r="F3" s="21"/>
      <c r="G3" s="21"/>
      <c r="H3" s="23"/>
      <c r="I3" s="23"/>
      <c r="J3" s="23"/>
      <c r="K3" s="23"/>
    </row>
    <row r="4" spans="1:18">
      <c r="B4" s="21" t="s">
        <v>0</v>
      </c>
      <c r="C4" s="21"/>
      <c r="D4" s="22" t="s">
        <v>1</v>
      </c>
      <c r="E4" s="21"/>
      <c r="F4" s="21"/>
      <c r="G4" s="21"/>
      <c r="H4" s="24"/>
      <c r="I4" s="25"/>
      <c r="J4" s="24"/>
      <c r="K4" s="26" t="s">
        <v>360</v>
      </c>
    </row>
    <row r="5" spans="1:18">
      <c r="B5" s="21"/>
      <c r="C5" s="6" t="s">
        <v>2</v>
      </c>
      <c r="D5" s="6" t="s">
        <v>3</v>
      </c>
      <c r="E5" s="6"/>
      <c r="F5" s="6"/>
      <c r="G5" s="6"/>
      <c r="H5" s="23"/>
      <c r="I5" s="23"/>
      <c r="J5" s="23"/>
      <c r="K5" s="23"/>
    </row>
    <row r="6" spans="1:18">
      <c r="B6" s="23"/>
      <c r="C6" s="23"/>
      <c r="D6" s="23"/>
      <c r="E6" s="23"/>
      <c r="F6" s="23"/>
      <c r="G6" s="23"/>
      <c r="H6" s="23"/>
      <c r="I6" s="23"/>
      <c r="J6" s="23"/>
      <c r="K6" s="23"/>
    </row>
    <row r="7" spans="1:18" ht="15.75" customHeight="1">
      <c r="A7" s="76"/>
      <c r="B7" s="23"/>
      <c r="C7" s="23"/>
      <c r="D7" s="27" t="s">
        <v>359</v>
      </c>
      <c r="E7" s="23"/>
      <c r="F7" s="23"/>
      <c r="G7" s="23"/>
      <c r="H7" s="23"/>
      <c r="I7" s="23"/>
      <c r="J7" s="23"/>
      <c r="K7" s="23"/>
    </row>
    <row r="8" spans="1:18" ht="16" thickBot="1">
      <c r="A8" s="76"/>
      <c r="B8" s="23"/>
      <c r="C8" s="23"/>
      <c r="D8" s="28"/>
      <c r="E8" s="23"/>
      <c r="F8" s="23"/>
      <c r="G8" s="23"/>
      <c r="H8" s="23"/>
      <c r="I8" s="23"/>
      <c r="J8" s="23"/>
      <c r="K8" s="23"/>
    </row>
    <row r="9" spans="1:18">
      <c r="A9" s="76" t="s">
        <v>4</v>
      </c>
      <c r="B9" s="23"/>
      <c r="C9" s="23"/>
      <c r="D9" s="28"/>
      <c r="E9" s="23"/>
      <c r="F9" s="23"/>
      <c r="G9" s="23"/>
      <c r="H9" s="23"/>
      <c r="I9" s="76" t="s">
        <v>5</v>
      </c>
      <c r="J9" s="23"/>
      <c r="K9" s="23"/>
      <c r="M9" s="193" t="s">
        <v>391</v>
      </c>
      <c r="N9" s="194"/>
      <c r="O9" s="194"/>
      <c r="P9" s="194"/>
      <c r="Q9" s="194"/>
      <c r="R9" s="195"/>
    </row>
    <row r="10" spans="1:18" ht="16" thickBot="1">
      <c r="A10" s="29" t="s">
        <v>6</v>
      </c>
      <c r="B10" s="23"/>
      <c r="C10" s="23"/>
      <c r="D10" s="23"/>
      <c r="E10" s="23"/>
      <c r="F10" s="23"/>
      <c r="G10" s="23"/>
      <c r="H10" s="23"/>
      <c r="I10" s="29" t="s">
        <v>7</v>
      </c>
      <c r="J10" s="23"/>
      <c r="K10" s="23"/>
      <c r="M10" s="196"/>
      <c r="N10" s="197"/>
      <c r="O10" s="197"/>
      <c r="P10" s="197"/>
      <c r="Q10" s="197"/>
      <c r="R10" s="198"/>
    </row>
    <row r="11" spans="1:18">
      <c r="A11" s="76">
        <v>1</v>
      </c>
      <c r="B11" s="23" t="s">
        <v>253</v>
      </c>
      <c r="C11" s="23"/>
      <c r="D11" s="30"/>
      <c r="E11" s="23"/>
      <c r="F11" s="23"/>
      <c r="G11" s="23"/>
      <c r="H11" s="23"/>
      <c r="I11" s="31">
        <f>+I197</f>
        <v>2017059.0391505272</v>
      </c>
      <c r="J11" s="23"/>
      <c r="K11" s="23"/>
      <c r="M11" s="196"/>
      <c r="N11" s="197"/>
      <c r="O11" s="197"/>
      <c r="P11" s="197"/>
      <c r="Q11" s="197"/>
      <c r="R11" s="198"/>
    </row>
    <row r="12" spans="1:18">
      <c r="A12" s="76"/>
      <c r="B12" s="23"/>
      <c r="C12" s="23"/>
      <c r="D12" s="23"/>
      <c r="E12" s="23"/>
      <c r="F12" s="23"/>
      <c r="G12" s="23"/>
      <c r="H12" s="23"/>
      <c r="I12" s="30"/>
      <c r="J12" s="23"/>
      <c r="K12" s="23"/>
      <c r="M12" s="196"/>
      <c r="N12" s="197"/>
      <c r="O12" s="197"/>
      <c r="P12" s="197"/>
      <c r="Q12" s="197"/>
      <c r="R12" s="198"/>
    </row>
    <row r="13" spans="1:18" ht="16" thickBot="1">
      <c r="A13" s="76" t="s">
        <v>2</v>
      </c>
      <c r="B13" s="21" t="s">
        <v>8</v>
      </c>
      <c r="C13" s="6" t="s">
        <v>175</v>
      </c>
      <c r="D13" s="29" t="s">
        <v>9</v>
      </c>
      <c r="E13" s="6"/>
      <c r="F13" s="32" t="s">
        <v>10</v>
      </c>
      <c r="G13" s="32"/>
      <c r="H13" s="23"/>
      <c r="I13" s="30"/>
      <c r="J13" s="23"/>
      <c r="K13" s="23"/>
      <c r="M13" s="196"/>
      <c r="N13" s="197"/>
      <c r="O13" s="197"/>
      <c r="P13" s="197"/>
      <c r="Q13" s="197"/>
      <c r="R13" s="198"/>
    </row>
    <row r="14" spans="1:18">
      <c r="A14" s="76">
        <v>2</v>
      </c>
      <c r="B14" s="21" t="s">
        <v>11</v>
      </c>
      <c r="C14" s="6" t="s">
        <v>173</v>
      </c>
      <c r="D14" s="6">
        <f>I257</f>
        <v>0</v>
      </c>
      <c r="E14" s="6"/>
      <c r="F14" s="6" t="s">
        <v>12</v>
      </c>
      <c r="G14" s="33">
        <f>I223</f>
        <v>1</v>
      </c>
      <c r="H14" s="6"/>
      <c r="I14" s="6">
        <f>+G14*D14</f>
        <v>0</v>
      </c>
      <c r="J14" s="23"/>
      <c r="K14" s="23"/>
      <c r="M14" s="196"/>
      <c r="N14" s="197"/>
      <c r="O14" s="197"/>
      <c r="P14" s="197"/>
      <c r="Q14" s="197"/>
      <c r="R14" s="198"/>
    </row>
    <row r="15" spans="1:18">
      <c r="A15" s="76">
        <v>3</v>
      </c>
      <c r="B15" s="21" t="s">
        <v>13</v>
      </c>
      <c r="C15" s="6" t="s">
        <v>167</v>
      </c>
      <c r="D15" s="6">
        <f>I264</f>
        <v>0</v>
      </c>
      <c r="E15" s="6"/>
      <c r="F15" s="6" t="str">
        <f>+F14</f>
        <v>TP</v>
      </c>
      <c r="G15" s="33">
        <f>+G14</f>
        <v>1</v>
      </c>
      <c r="H15" s="6"/>
      <c r="I15" s="6">
        <f>+G15*D15</f>
        <v>0</v>
      </c>
      <c r="J15" s="23"/>
      <c r="K15" s="23"/>
      <c r="M15" s="196"/>
      <c r="N15" s="197"/>
      <c r="O15" s="197"/>
      <c r="P15" s="197"/>
      <c r="Q15" s="197"/>
      <c r="R15" s="198"/>
    </row>
    <row r="16" spans="1:18" ht="16" thickBot="1">
      <c r="A16" s="76">
        <v>4</v>
      </c>
      <c r="B16" s="21" t="s">
        <v>14</v>
      </c>
      <c r="C16" s="6"/>
      <c r="D16" s="34">
        <v>0</v>
      </c>
      <c r="E16" s="6"/>
      <c r="F16" s="6" t="s">
        <v>12</v>
      </c>
      <c r="G16" s="33">
        <f>+G14</f>
        <v>1</v>
      </c>
      <c r="H16" s="6"/>
      <c r="I16" s="6">
        <f>+G16*D16</f>
        <v>0</v>
      </c>
      <c r="J16" s="23"/>
      <c r="K16" s="23"/>
      <c r="M16" s="199"/>
      <c r="N16" s="200"/>
      <c r="O16" s="200"/>
      <c r="P16" s="200"/>
      <c r="Q16" s="200"/>
      <c r="R16" s="201"/>
    </row>
    <row r="17" spans="1:18" ht="16" thickBot="1">
      <c r="A17" s="76">
        <v>5</v>
      </c>
      <c r="B17" s="21" t="s">
        <v>15</v>
      </c>
      <c r="C17" s="6"/>
      <c r="D17" s="34">
        <v>0</v>
      </c>
      <c r="E17" s="6"/>
      <c r="F17" s="6" t="s">
        <v>12</v>
      </c>
      <c r="G17" s="33">
        <f>+G14</f>
        <v>1</v>
      </c>
      <c r="H17" s="6"/>
      <c r="I17" s="35">
        <f>+G17*D17</f>
        <v>0</v>
      </c>
      <c r="J17" s="23"/>
      <c r="K17" s="23"/>
      <c r="M17" s="137"/>
      <c r="N17" s="137"/>
      <c r="O17" s="137"/>
      <c r="P17" s="137"/>
      <c r="Q17" s="137"/>
      <c r="R17" s="137"/>
    </row>
    <row r="18" spans="1:18" ht="16" thickBot="1">
      <c r="A18" s="76">
        <v>6</v>
      </c>
      <c r="B18" s="21" t="s">
        <v>16</v>
      </c>
      <c r="C18" s="23"/>
      <c r="D18" s="36" t="s">
        <v>2</v>
      </c>
      <c r="E18" s="6"/>
      <c r="F18" s="6"/>
      <c r="G18" s="33"/>
      <c r="H18" s="6"/>
      <c r="I18" s="6">
        <f>SUM(I14:I17)</f>
        <v>0</v>
      </c>
      <c r="J18" s="23"/>
      <c r="K18" s="23"/>
      <c r="M18" s="156" t="s">
        <v>392</v>
      </c>
      <c r="N18" s="140"/>
      <c r="O18" s="137"/>
      <c r="P18" s="137"/>
      <c r="Q18" s="137"/>
      <c r="R18" s="137"/>
    </row>
    <row r="19" spans="1:18">
      <c r="A19" s="76"/>
      <c r="C19" s="23"/>
      <c r="D19" s="6" t="s">
        <v>2</v>
      </c>
      <c r="E19" s="23"/>
      <c r="F19" s="23"/>
      <c r="G19" s="33"/>
      <c r="H19" s="23"/>
      <c r="J19" s="23"/>
      <c r="K19" s="23"/>
      <c r="M19" s="157" t="s">
        <v>393</v>
      </c>
      <c r="N19" s="158" t="s">
        <v>394</v>
      </c>
      <c r="O19" s="137"/>
      <c r="P19" s="137"/>
      <c r="Q19" s="137"/>
      <c r="R19" s="137"/>
    </row>
    <row r="20" spans="1:18">
      <c r="A20" s="76" t="s">
        <v>302</v>
      </c>
      <c r="B20" s="21" t="s">
        <v>303</v>
      </c>
      <c r="C20" s="23"/>
      <c r="D20" s="6"/>
      <c r="E20" s="23"/>
      <c r="F20" s="23"/>
      <c r="G20" s="33"/>
      <c r="H20" s="23"/>
      <c r="I20" s="37">
        <v>0</v>
      </c>
      <c r="J20" s="23"/>
      <c r="K20" s="23"/>
      <c r="M20" s="159" t="s">
        <v>389</v>
      </c>
      <c r="N20" s="160">
        <f>+P84</f>
        <v>128525.79242802532</v>
      </c>
      <c r="O20" s="137"/>
      <c r="P20" s="137"/>
      <c r="Q20" s="137"/>
      <c r="R20" s="137"/>
    </row>
    <row r="21" spans="1:18">
      <c r="A21" s="76" t="s">
        <v>304</v>
      </c>
      <c r="B21" s="21" t="s">
        <v>305</v>
      </c>
      <c r="C21" s="23"/>
      <c r="D21" s="6"/>
      <c r="E21" s="23"/>
      <c r="F21" s="23"/>
      <c r="G21" s="33"/>
      <c r="H21" s="23"/>
      <c r="I21" s="37">
        <v>0</v>
      </c>
      <c r="J21" s="23"/>
      <c r="K21" s="23"/>
      <c r="M21" s="159" t="s">
        <v>395</v>
      </c>
      <c r="N21" s="160">
        <f t="shared" ref="N21:N22" si="0">+P85</f>
        <v>1888533.2467225017</v>
      </c>
      <c r="O21" s="137"/>
      <c r="P21" s="137"/>
      <c r="Q21" s="137"/>
      <c r="R21" s="137"/>
    </row>
    <row r="22" spans="1:18" ht="16" thickBot="1">
      <c r="A22" s="76" t="s">
        <v>306</v>
      </c>
      <c r="B22" s="21" t="s">
        <v>307</v>
      </c>
      <c r="C22" s="23"/>
      <c r="D22" s="6"/>
      <c r="E22" s="23"/>
      <c r="F22" s="23"/>
      <c r="G22" s="33"/>
      <c r="H22" s="23"/>
      <c r="I22" s="38">
        <f>I20+I21</f>
        <v>0</v>
      </c>
      <c r="J22" s="23"/>
      <c r="K22" s="23"/>
      <c r="M22" s="159"/>
      <c r="N22" s="160">
        <f t="shared" si="0"/>
        <v>0</v>
      </c>
      <c r="O22" s="137"/>
      <c r="P22" s="137"/>
      <c r="Q22" s="137"/>
      <c r="R22" s="137"/>
    </row>
    <row r="23" spans="1:18">
      <c r="A23" s="76"/>
      <c r="C23" s="23"/>
      <c r="D23" s="6"/>
      <c r="E23" s="23"/>
      <c r="F23" s="23"/>
      <c r="G23" s="33"/>
      <c r="H23" s="23"/>
      <c r="J23" s="23"/>
      <c r="K23" s="23"/>
      <c r="M23" s="161" t="s">
        <v>396</v>
      </c>
      <c r="N23" s="160">
        <f>SUM(N20:N22)</f>
        <v>2017059.039150527</v>
      </c>
      <c r="O23" s="137"/>
      <c r="P23" s="137"/>
      <c r="Q23" s="137"/>
      <c r="R23" s="137"/>
    </row>
    <row r="24" spans="1:18" ht="16" thickBot="1">
      <c r="A24" s="76">
        <v>7</v>
      </c>
      <c r="B24" s="21" t="s">
        <v>17</v>
      </c>
      <c r="C24" s="23" t="s">
        <v>314</v>
      </c>
      <c r="D24" s="36" t="s">
        <v>2</v>
      </c>
      <c r="E24" s="6"/>
      <c r="F24" s="6"/>
      <c r="G24" s="6"/>
      <c r="H24" s="6"/>
      <c r="I24" s="39">
        <f>+I11-I18+I22</f>
        <v>2017059.0391505272</v>
      </c>
      <c r="J24" s="23"/>
      <c r="K24" s="23"/>
      <c r="M24" s="162" t="s">
        <v>397</v>
      </c>
      <c r="N24" s="137"/>
      <c r="O24" s="137"/>
      <c r="P24" s="137"/>
      <c r="Q24" s="137"/>
      <c r="R24" s="137"/>
    </row>
    <row r="25" spans="1:18" ht="16" thickTop="1">
      <c r="A25" s="76"/>
      <c r="C25" s="23"/>
      <c r="D25" s="36"/>
      <c r="E25" s="6"/>
      <c r="F25" s="6"/>
      <c r="G25" s="6"/>
      <c r="H25" s="6"/>
      <c r="J25" s="23"/>
      <c r="K25" s="23"/>
    </row>
    <row r="26" spans="1:18">
      <c r="A26" s="76"/>
      <c r="B26" s="21" t="s">
        <v>18</v>
      </c>
      <c r="C26" s="23"/>
      <c r="D26" s="30"/>
      <c r="E26" s="23"/>
      <c r="F26" s="23"/>
      <c r="G26" s="23"/>
      <c r="H26" s="23"/>
      <c r="I26" s="30"/>
      <c r="J26" s="23"/>
      <c r="K26" s="23"/>
    </row>
    <row r="27" spans="1:18">
      <c r="A27" s="76">
        <v>8</v>
      </c>
      <c r="B27" s="21" t="s">
        <v>19</v>
      </c>
      <c r="D27" s="30"/>
      <c r="E27" s="23"/>
      <c r="F27" s="23"/>
      <c r="G27" s="23" t="s">
        <v>20</v>
      </c>
      <c r="H27" s="23"/>
      <c r="I27" s="34">
        <v>52276</v>
      </c>
      <c r="J27" s="23"/>
      <c r="K27" s="23"/>
    </row>
    <row r="28" spans="1:18">
      <c r="A28" s="76">
        <v>9</v>
      </c>
      <c r="B28" s="21" t="s">
        <v>21</v>
      </c>
      <c r="C28" s="6"/>
      <c r="D28" s="6"/>
      <c r="E28" s="6"/>
      <c r="F28" s="6"/>
      <c r="G28" s="6" t="s">
        <v>22</v>
      </c>
      <c r="H28" s="6"/>
      <c r="I28" s="34">
        <v>0</v>
      </c>
      <c r="J28" s="23"/>
      <c r="K28" s="23"/>
    </row>
    <row r="29" spans="1:18">
      <c r="A29" s="76">
        <v>10</v>
      </c>
      <c r="B29" s="21" t="s">
        <v>23</v>
      </c>
      <c r="C29" s="23"/>
      <c r="D29" s="23"/>
      <c r="E29" s="23"/>
      <c r="F29" s="23"/>
      <c r="G29" s="23" t="s">
        <v>24</v>
      </c>
      <c r="H29" s="23"/>
      <c r="I29" s="34">
        <v>0</v>
      </c>
      <c r="J29" s="23"/>
      <c r="K29" s="23"/>
    </row>
    <row r="30" spans="1:18">
      <c r="A30" s="76">
        <v>11</v>
      </c>
      <c r="B30" s="40" t="s">
        <v>25</v>
      </c>
      <c r="C30" s="23"/>
      <c r="D30" s="23"/>
      <c r="E30" s="23"/>
      <c r="F30" s="23"/>
      <c r="G30" s="23" t="s">
        <v>26</v>
      </c>
      <c r="H30" s="23"/>
      <c r="I30" s="34">
        <v>0</v>
      </c>
      <c r="J30" s="23"/>
      <c r="K30" s="23"/>
    </row>
    <row r="31" spans="1:18">
      <c r="A31" s="76">
        <v>12</v>
      </c>
      <c r="B31" s="40" t="s">
        <v>27</v>
      </c>
      <c r="C31" s="23"/>
      <c r="D31" s="23"/>
      <c r="E31" s="23"/>
      <c r="F31" s="23"/>
      <c r="G31" s="23"/>
      <c r="H31" s="23"/>
      <c r="I31" s="34">
        <v>0</v>
      </c>
      <c r="J31" s="23"/>
      <c r="K31" s="23"/>
    </row>
    <row r="32" spans="1:18">
      <c r="A32" s="76">
        <v>13</v>
      </c>
      <c r="B32" s="40" t="s">
        <v>236</v>
      </c>
      <c r="C32" s="23"/>
      <c r="D32" s="23"/>
      <c r="E32" s="23"/>
      <c r="F32" s="23"/>
      <c r="G32" s="23"/>
      <c r="H32" s="23"/>
      <c r="I32" s="41">
        <v>0</v>
      </c>
      <c r="J32" s="23"/>
      <c r="K32" s="23"/>
    </row>
    <row r="33" spans="1:11" ht="16" thickBot="1">
      <c r="A33" s="76">
        <v>14</v>
      </c>
      <c r="B33" s="21" t="s">
        <v>168</v>
      </c>
      <c r="C33" s="23"/>
      <c r="D33" s="23"/>
      <c r="E33" s="23"/>
      <c r="F33" s="23"/>
      <c r="G33" s="23"/>
      <c r="H33" s="23"/>
      <c r="I33" s="42">
        <v>0</v>
      </c>
      <c r="J33" s="23"/>
      <c r="K33" s="23"/>
    </row>
    <row r="34" spans="1:11">
      <c r="A34" s="76">
        <v>15</v>
      </c>
      <c r="B34" s="21" t="s">
        <v>28</v>
      </c>
      <c r="C34" s="23"/>
      <c r="D34" s="23"/>
      <c r="E34" s="23"/>
      <c r="F34" s="23"/>
      <c r="G34" s="23"/>
      <c r="H34" s="23"/>
      <c r="I34" s="30">
        <f>SUM(I27:I33)</f>
        <v>52276</v>
      </c>
      <c r="J34" s="23"/>
      <c r="K34" s="23"/>
    </row>
    <row r="35" spans="1:11">
      <c r="A35" s="76"/>
      <c r="B35" s="21"/>
      <c r="C35" s="23"/>
      <c r="D35" s="23"/>
      <c r="E35" s="23"/>
      <c r="F35" s="23"/>
      <c r="G35" s="23"/>
      <c r="H35" s="23"/>
      <c r="I35" s="30"/>
      <c r="J35" s="23"/>
      <c r="K35" s="23"/>
    </row>
    <row r="36" spans="1:11">
      <c r="A36" s="76">
        <v>16</v>
      </c>
      <c r="B36" s="21" t="s">
        <v>29</v>
      </c>
      <c r="C36" s="23" t="s">
        <v>209</v>
      </c>
      <c r="D36" s="43">
        <f>IF(I34&gt;0,I24/I34,0)</f>
        <v>38.584800657099379</v>
      </c>
      <c r="E36" s="23"/>
      <c r="F36" s="23"/>
      <c r="G36" s="23"/>
      <c r="H36" s="23"/>
      <c r="J36" s="23"/>
      <c r="K36" s="23"/>
    </row>
    <row r="37" spans="1:11">
      <c r="A37" s="76">
        <v>17</v>
      </c>
      <c r="B37" s="21" t="s">
        <v>235</v>
      </c>
      <c r="C37" s="23"/>
      <c r="D37" s="43">
        <f>+D36/12</f>
        <v>3.2154000547582817</v>
      </c>
      <c r="E37" s="23"/>
      <c r="F37" s="23"/>
      <c r="G37" s="23"/>
      <c r="H37" s="23"/>
      <c r="J37" s="23"/>
      <c r="K37" s="23"/>
    </row>
    <row r="38" spans="1:11">
      <c r="A38" s="76"/>
      <c r="B38" s="21"/>
      <c r="C38" s="23"/>
      <c r="D38" s="43"/>
      <c r="E38" s="23"/>
      <c r="F38" s="23"/>
      <c r="G38" s="23"/>
      <c r="H38" s="23"/>
      <c r="J38" s="23"/>
      <c r="K38" s="23"/>
    </row>
    <row r="39" spans="1:11">
      <c r="A39" s="76"/>
      <c r="B39" s="21"/>
      <c r="C39" s="23"/>
      <c r="D39" s="44" t="s">
        <v>30</v>
      </c>
      <c r="E39" s="23"/>
      <c r="F39" s="23"/>
      <c r="G39" s="23"/>
      <c r="H39" s="23"/>
      <c r="I39" s="45" t="s">
        <v>31</v>
      </c>
      <c r="J39" s="23"/>
      <c r="K39" s="23"/>
    </row>
    <row r="40" spans="1:11">
      <c r="A40" s="76">
        <v>18</v>
      </c>
      <c r="B40" s="21" t="s">
        <v>32</v>
      </c>
      <c r="C40" s="23" t="s">
        <v>208</v>
      </c>
      <c r="D40" s="43">
        <f>+D36/52</f>
        <v>0.74201539725191112</v>
      </c>
      <c r="E40" s="23"/>
      <c r="F40" s="23"/>
      <c r="G40" s="23"/>
      <c r="H40" s="23"/>
      <c r="I40" s="46">
        <f>+D36/52</f>
        <v>0.74201539725191112</v>
      </c>
      <c r="J40" s="23"/>
      <c r="K40" s="23"/>
    </row>
    <row r="41" spans="1:11">
      <c r="A41" s="76">
        <v>19</v>
      </c>
      <c r="B41" s="21" t="s">
        <v>33</v>
      </c>
      <c r="C41" s="23" t="s">
        <v>254</v>
      </c>
      <c r="D41" s="43">
        <f>+D36/260</f>
        <v>0.14840307945038222</v>
      </c>
      <c r="E41" s="23" t="s">
        <v>34</v>
      </c>
      <c r="G41" s="23"/>
      <c r="H41" s="23"/>
      <c r="I41" s="46">
        <f>+D36/365</f>
        <v>0.10571178262219008</v>
      </c>
      <c r="J41" s="23"/>
      <c r="K41" s="23"/>
    </row>
    <row r="42" spans="1:11">
      <c r="A42" s="76">
        <v>20</v>
      </c>
      <c r="B42" s="21" t="s">
        <v>35</v>
      </c>
      <c r="C42" s="23" t="s">
        <v>255</v>
      </c>
      <c r="D42" s="43">
        <f>+D36/4160*1000</f>
        <v>9.2751924656488889</v>
      </c>
      <c r="E42" s="23" t="s">
        <v>36</v>
      </c>
      <c r="G42" s="23"/>
      <c r="H42" s="23"/>
      <c r="I42" s="46">
        <f>+D36/8760*1000</f>
        <v>4.4046576092579199</v>
      </c>
      <c r="J42" s="23"/>
      <c r="K42" s="23"/>
    </row>
    <row r="43" spans="1:11">
      <c r="A43" s="76"/>
      <c r="B43" s="21"/>
      <c r="C43" s="23" t="s">
        <v>37</v>
      </c>
      <c r="D43" s="23"/>
      <c r="E43" s="23" t="s">
        <v>38</v>
      </c>
      <c r="G43" s="23"/>
      <c r="H43" s="23"/>
      <c r="J43" s="23"/>
      <c r="K43" s="23" t="s">
        <v>2</v>
      </c>
    </row>
    <row r="44" spans="1:11">
      <c r="A44" s="76"/>
      <c r="B44" s="21"/>
      <c r="C44" s="23"/>
      <c r="D44" s="23"/>
      <c r="E44" s="23"/>
      <c r="G44" s="23"/>
      <c r="H44" s="23"/>
      <c r="J44" s="23"/>
      <c r="K44" s="23" t="s">
        <v>2</v>
      </c>
    </row>
    <row r="45" spans="1:11">
      <c r="A45" s="76">
        <v>21</v>
      </c>
      <c r="B45" s="21" t="s">
        <v>234</v>
      </c>
      <c r="C45" s="23" t="s">
        <v>204</v>
      </c>
      <c r="D45" s="47">
        <v>0</v>
      </c>
      <c r="E45" s="48" t="s">
        <v>39</v>
      </c>
      <c r="F45" s="48"/>
      <c r="G45" s="48"/>
      <c r="H45" s="48"/>
      <c r="I45" s="48">
        <f>D45</f>
        <v>0</v>
      </c>
      <c r="J45" s="48" t="s">
        <v>39</v>
      </c>
      <c r="K45" s="23"/>
    </row>
    <row r="46" spans="1:11">
      <c r="A46" s="76">
        <v>22</v>
      </c>
      <c r="B46" s="21"/>
      <c r="C46" s="23"/>
      <c r="D46" s="47">
        <v>0</v>
      </c>
      <c r="E46" s="48" t="s">
        <v>40</v>
      </c>
      <c r="F46" s="48"/>
      <c r="G46" s="48"/>
      <c r="H46" s="48"/>
      <c r="I46" s="48">
        <f>D46</f>
        <v>0</v>
      </c>
      <c r="J46" s="48" t="s">
        <v>40</v>
      </c>
      <c r="K46" s="23"/>
    </row>
    <row r="47" spans="1:11">
      <c r="A47" s="76"/>
      <c r="B47" s="21"/>
      <c r="C47" s="23"/>
      <c r="D47" s="49"/>
      <c r="E47" s="48"/>
      <c r="F47" s="48"/>
      <c r="G47" s="48"/>
      <c r="H47" s="48"/>
      <c r="I47" s="48"/>
      <c r="J47" s="48"/>
      <c r="K47" s="23"/>
    </row>
    <row r="48" spans="1:11">
      <c r="B48" s="21"/>
      <c r="C48" s="21"/>
      <c r="D48" s="22"/>
      <c r="E48" s="21"/>
      <c r="F48" s="21"/>
      <c r="G48" s="21"/>
      <c r="H48" s="23"/>
      <c r="I48" s="50"/>
      <c r="J48" s="50"/>
      <c r="K48" s="50"/>
    </row>
    <row r="49" spans="2:11">
      <c r="B49" s="21"/>
      <c r="C49" s="21"/>
      <c r="D49" s="22"/>
      <c r="E49" s="21"/>
      <c r="F49" s="21"/>
      <c r="G49" s="21"/>
      <c r="H49" s="23"/>
      <c r="I49" s="50"/>
      <c r="J49" s="50"/>
      <c r="K49" s="50"/>
    </row>
    <row r="50" spans="2:11">
      <c r="B50" s="21"/>
      <c r="C50" s="21"/>
      <c r="D50" s="22"/>
      <c r="E50" s="21"/>
      <c r="F50" s="21"/>
      <c r="G50" s="21"/>
      <c r="H50" s="23"/>
      <c r="I50" s="50"/>
      <c r="J50" s="50"/>
      <c r="K50" s="50"/>
    </row>
    <row r="51" spans="2:11">
      <c r="B51" s="21"/>
      <c r="C51" s="21"/>
      <c r="D51" s="22"/>
      <c r="E51" s="21"/>
      <c r="F51" s="21"/>
      <c r="G51" s="21"/>
      <c r="H51" s="23"/>
      <c r="I51" s="50"/>
      <c r="J51" s="50"/>
      <c r="K51" s="50"/>
    </row>
    <row r="52" spans="2:11">
      <c r="B52" s="21"/>
      <c r="C52" s="21"/>
      <c r="D52" s="22"/>
      <c r="E52" s="21"/>
      <c r="F52" s="21"/>
      <c r="G52" s="21"/>
      <c r="H52" s="23"/>
      <c r="I52" s="50"/>
      <c r="J52" s="50"/>
      <c r="K52" s="50"/>
    </row>
    <row r="53" spans="2:11">
      <c r="B53" s="21"/>
      <c r="C53" s="21"/>
      <c r="D53" s="22"/>
      <c r="E53" s="21"/>
      <c r="F53" s="21"/>
      <c r="G53" s="21"/>
      <c r="H53" s="23"/>
      <c r="I53" s="50"/>
      <c r="J53" s="50"/>
      <c r="K53" s="50"/>
    </row>
    <row r="54" spans="2:11">
      <c r="B54" s="21"/>
      <c r="C54" s="21"/>
      <c r="D54" s="22"/>
      <c r="E54" s="21"/>
      <c r="F54" s="21"/>
      <c r="G54" s="21"/>
      <c r="H54" s="23"/>
      <c r="I54" s="50"/>
      <c r="J54" s="50"/>
      <c r="K54" s="50"/>
    </row>
    <row r="55" spans="2:11">
      <c r="B55" s="21"/>
      <c r="C55" s="21"/>
      <c r="D55" s="22"/>
      <c r="E55" s="21"/>
      <c r="F55" s="21"/>
      <c r="G55" s="21"/>
      <c r="H55" s="23"/>
      <c r="I55" s="50"/>
      <c r="J55" s="50"/>
      <c r="K55" s="50"/>
    </row>
    <row r="56" spans="2:11">
      <c r="B56" s="21"/>
      <c r="C56" s="21"/>
      <c r="D56" s="22"/>
      <c r="E56" s="21"/>
      <c r="F56" s="21"/>
      <c r="G56" s="21"/>
      <c r="H56" s="23"/>
      <c r="I56" s="50"/>
      <c r="J56" s="50"/>
      <c r="K56" s="50"/>
    </row>
    <row r="57" spans="2:11">
      <c r="B57" s="21"/>
      <c r="C57" s="21"/>
      <c r="D57" s="22"/>
      <c r="E57" s="21"/>
      <c r="F57" s="21"/>
      <c r="G57" s="21"/>
      <c r="H57" s="23"/>
      <c r="I57" s="50"/>
      <c r="J57" s="50"/>
      <c r="K57" s="50"/>
    </row>
    <row r="58" spans="2:11">
      <c r="B58" s="21"/>
      <c r="C58" s="21"/>
      <c r="D58" s="22"/>
      <c r="E58" s="21"/>
      <c r="F58" s="21"/>
      <c r="G58" s="21"/>
      <c r="H58" s="23"/>
      <c r="I58" s="50"/>
      <c r="J58" s="50"/>
      <c r="K58" s="50"/>
    </row>
    <row r="59" spans="2:11">
      <c r="B59" s="21"/>
      <c r="C59" s="21"/>
      <c r="D59" s="22"/>
      <c r="E59" s="21"/>
      <c r="F59" s="21"/>
      <c r="G59" s="21"/>
      <c r="H59" s="23"/>
      <c r="I59" s="50"/>
      <c r="J59" s="50"/>
      <c r="K59" s="50"/>
    </row>
    <row r="60" spans="2:11">
      <c r="B60" s="21"/>
      <c r="C60" s="21"/>
      <c r="D60" s="22"/>
      <c r="E60" s="21"/>
      <c r="F60" s="21"/>
      <c r="G60" s="21"/>
      <c r="H60" s="23"/>
      <c r="I60" s="50"/>
      <c r="J60" s="50"/>
      <c r="K60" s="50"/>
    </row>
    <row r="61" spans="2:11">
      <c r="B61" s="21"/>
      <c r="C61" s="21"/>
      <c r="D61" s="22"/>
      <c r="E61" s="21"/>
      <c r="F61" s="21"/>
      <c r="G61" s="21"/>
      <c r="H61" s="23"/>
      <c r="I61" s="50"/>
      <c r="J61" s="50"/>
      <c r="K61" s="50"/>
    </row>
    <row r="62" spans="2:11">
      <c r="B62" s="21"/>
      <c r="C62" s="21"/>
      <c r="D62" s="22"/>
      <c r="E62" s="21"/>
      <c r="F62" s="21"/>
      <c r="G62" s="21"/>
      <c r="H62" s="23"/>
      <c r="I62" s="50"/>
      <c r="J62" s="50"/>
      <c r="K62" s="50"/>
    </row>
    <row r="63" spans="2:11">
      <c r="B63" s="21"/>
      <c r="C63" s="21"/>
      <c r="D63" s="22"/>
      <c r="E63" s="21"/>
      <c r="F63" s="21"/>
      <c r="G63" s="21"/>
      <c r="H63" s="23"/>
      <c r="I63" s="50"/>
      <c r="J63" s="50"/>
      <c r="K63" s="50"/>
    </row>
    <row r="64" spans="2:11">
      <c r="B64" s="21"/>
      <c r="C64" s="21"/>
      <c r="D64" s="22"/>
      <c r="E64" s="21"/>
      <c r="F64" s="21"/>
      <c r="G64" s="21"/>
      <c r="H64" s="23"/>
      <c r="I64" s="50"/>
      <c r="J64" s="50"/>
      <c r="K64" s="50"/>
    </row>
    <row r="65" spans="1:18">
      <c r="B65" s="21"/>
      <c r="C65" s="21"/>
      <c r="D65" s="22"/>
      <c r="E65" s="21"/>
      <c r="F65" s="21"/>
      <c r="G65" s="21"/>
      <c r="H65" s="23"/>
      <c r="I65" s="50"/>
      <c r="J65" s="50"/>
      <c r="K65" s="50"/>
    </row>
    <row r="66" spans="1:18">
      <c r="A66" s="76"/>
      <c r="B66" s="21"/>
      <c r="C66" s="23"/>
      <c r="D66" s="49"/>
      <c r="E66" s="48"/>
      <c r="F66" s="48"/>
      <c r="G66" s="48"/>
      <c r="H66" s="48"/>
      <c r="I66" s="48"/>
      <c r="J66" s="48"/>
      <c r="K66" s="23"/>
    </row>
    <row r="67" spans="1:18">
      <c r="A67" s="76"/>
      <c r="B67" s="21"/>
      <c r="C67" s="23"/>
      <c r="D67" s="49"/>
      <c r="E67" s="48"/>
      <c r="F67" s="48"/>
      <c r="G67" s="48"/>
      <c r="H67" s="48"/>
      <c r="I67" s="48"/>
      <c r="J67" s="48"/>
      <c r="K67" s="23"/>
    </row>
    <row r="68" spans="1:18">
      <c r="A68" s="76"/>
      <c r="B68" s="21"/>
      <c r="C68" s="23"/>
      <c r="D68" s="49"/>
      <c r="E68" s="48"/>
      <c r="F68" s="48"/>
      <c r="G68" s="48"/>
      <c r="H68" s="48"/>
      <c r="I68" s="48"/>
      <c r="J68" s="48"/>
      <c r="K68" s="23"/>
    </row>
    <row r="69" spans="1:18">
      <c r="A69" s="76"/>
      <c r="B69" s="21"/>
      <c r="C69" s="23"/>
      <c r="D69" s="49"/>
      <c r="E69" s="48"/>
      <c r="F69" s="48"/>
      <c r="G69" s="48"/>
      <c r="H69" s="48"/>
      <c r="I69" s="48"/>
      <c r="J69" s="48"/>
      <c r="K69" s="23"/>
    </row>
    <row r="70" spans="1:18" ht="16" thickBot="1">
      <c r="J70" s="23"/>
      <c r="K70" s="20" t="s">
        <v>301</v>
      </c>
    </row>
    <row r="71" spans="1:18">
      <c r="B71" s="21"/>
      <c r="C71" s="21"/>
      <c r="D71" s="22"/>
      <c r="E71" s="21"/>
      <c r="F71" s="21"/>
      <c r="G71" s="21"/>
      <c r="H71" s="23"/>
      <c r="I71" s="23"/>
      <c r="J71" s="203" t="s">
        <v>186</v>
      </c>
      <c r="K71" s="203"/>
      <c r="M71" s="184" t="s">
        <v>386</v>
      </c>
      <c r="N71" s="185"/>
      <c r="O71" s="185"/>
      <c r="P71" s="185"/>
      <c r="Q71" s="185"/>
      <c r="R71" s="186"/>
    </row>
    <row r="72" spans="1:18">
      <c r="B72" s="23"/>
      <c r="C72" s="23"/>
      <c r="D72" s="23"/>
      <c r="E72" s="23"/>
      <c r="F72" s="23"/>
      <c r="G72" s="23"/>
      <c r="H72" s="23"/>
      <c r="I72" s="23"/>
      <c r="J72" s="23"/>
      <c r="K72" s="23"/>
      <c r="M72" s="187"/>
      <c r="N72" s="188"/>
      <c r="O72" s="188"/>
      <c r="P72" s="188"/>
      <c r="Q72" s="188"/>
      <c r="R72" s="189"/>
    </row>
    <row r="73" spans="1:18">
      <c r="B73" s="21" t="str">
        <f>B4</f>
        <v xml:space="preserve">Formula Rate - Non-Levelized </v>
      </c>
      <c r="C73" s="21"/>
      <c r="D73" s="22" t="str">
        <f>D4</f>
        <v xml:space="preserve">     Rate Formula Template</v>
      </c>
      <c r="E73" s="21"/>
      <c r="F73" s="21"/>
      <c r="G73" s="21"/>
      <c r="H73" s="21"/>
      <c r="J73" s="21"/>
      <c r="K73" s="50" t="str">
        <f>K4</f>
        <v>For the 12 months ended 12/31/2016</v>
      </c>
      <c r="M73" s="187"/>
      <c r="N73" s="188"/>
      <c r="O73" s="188"/>
      <c r="P73" s="188"/>
      <c r="Q73" s="188"/>
      <c r="R73" s="189"/>
    </row>
    <row r="74" spans="1:18">
      <c r="B74" s="21"/>
      <c r="C74" s="6" t="s">
        <v>2</v>
      </c>
      <c r="D74" s="6" t="str">
        <f>D5</f>
        <v xml:space="preserve"> Utilizing RUS Form 12 Data</v>
      </c>
      <c r="E74" s="6"/>
      <c r="F74" s="6"/>
      <c r="G74" s="6"/>
      <c r="H74" s="6"/>
      <c r="I74" s="6"/>
      <c r="J74" s="6"/>
      <c r="K74" s="6"/>
      <c r="M74" s="187"/>
      <c r="N74" s="188"/>
      <c r="O74" s="188"/>
      <c r="P74" s="188"/>
      <c r="Q74" s="188"/>
      <c r="R74" s="189"/>
    </row>
    <row r="75" spans="1:18">
      <c r="B75" s="21"/>
      <c r="C75" s="6" t="s">
        <v>2</v>
      </c>
      <c r="D75" s="6" t="s">
        <v>2</v>
      </c>
      <c r="E75" s="6"/>
      <c r="F75" s="6"/>
      <c r="G75" s="6" t="s">
        <v>2</v>
      </c>
      <c r="H75" s="6"/>
      <c r="I75" s="6"/>
      <c r="J75" s="6"/>
      <c r="K75" s="6"/>
      <c r="M75" s="187"/>
      <c r="N75" s="188"/>
      <c r="O75" s="188"/>
      <c r="P75" s="188"/>
      <c r="Q75" s="188"/>
      <c r="R75" s="189"/>
    </row>
    <row r="76" spans="1:18">
      <c r="B76" s="21"/>
      <c r="C76" s="23"/>
      <c r="D76" s="6" t="str">
        <f>D7</f>
        <v>Upper Missouri Power Cooperative</v>
      </c>
      <c r="E76" s="6"/>
      <c r="F76" s="6"/>
      <c r="G76" s="6"/>
      <c r="H76" s="6"/>
      <c r="I76" s="6"/>
      <c r="J76" s="6"/>
      <c r="K76" s="6"/>
      <c r="M76" s="187"/>
      <c r="N76" s="188"/>
      <c r="O76" s="188"/>
      <c r="P76" s="188"/>
      <c r="Q76" s="188"/>
      <c r="R76" s="189"/>
    </row>
    <row r="77" spans="1:18" ht="16" thickBot="1">
      <c r="B77" s="76" t="s">
        <v>41</v>
      </c>
      <c r="C77" s="76" t="s">
        <v>42</v>
      </c>
      <c r="D77" s="76" t="s">
        <v>43</v>
      </c>
      <c r="E77" s="6" t="s">
        <v>2</v>
      </c>
      <c r="F77" s="6"/>
      <c r="G77" s="51" t="s">
        <v>44</v>
      </c>
      <c r="H77" s="6"/>
      <c r="I77" s="52" t="s">
        <v>45</v>
      </c>
      <c r="J77" s="6"/>
      <c r="K77" s="76"/>
      <c r="M77" s="190"/>
      <c r="N77" s="191"/>
      <c r="O77" s="191"/>
      <c r="P77" s="191"/>
      <c r="Q77" s="191"/>
      <c r="R77" s="192"/>
    </row>
    <row r="78" spans="1:18">
      <c r="B78" s="21"/>
      <c r="C78" s="53" t="s">
        <v>46</v>
      </c>
      <c r="D78" s="6"/>
      <c r="E78" s="6"/>
      <c r="F78" s="6"/>
      <c r="G78" s="76"/>
      <c r="H78" s="6"/>
      <c r="I78" s="54" t="s">
        <v>47</v>
      </c>
      <c r="J78" s="6"/>
      <c r="K78" s="76"/>
      <c r="M78" s="137"/>
      <c r="N78" s="137"/>
      <c r="O78" s="137"/>
      <c r="P78" s="137"/>
      <c r="Q78" s="137"/>
      <c r="R78" s="137"/>
    </row>
    <row r="79" spans="1:18">
      <c r="A79" s="76" t="s">
        <v>4</v>
      </c>
      <c r="B79" s="21"/>
      <c r="C79" s="55" t="s">
        <v>48</v>
      </c>
      <c r="D79" s="54" t="s">
        <v>49</v>
      </c>
      <c r="E79" s="56"/>
      <c r="F79" s="54" t="s">
        <v>50</v>
      </c>
      <c r="H79" s="56"/>
      <c r="I79" s="76" t="s">
        <v>51</v>
      </c>
      <c r="J79" s="6"/>
      <c r="K79" s="76"/>
      <c r="M79" s="137"/>
      <c r="N79" s="137"/>
      <c r="O79" s="137"/>
      <c r="P79" s="137"/>
      <c r="Q79" s="137"/>
      <c r="R79" s="137"/>
    </row>
    <row r="80" spans="1:18" ht="16" thickBot="1">
      <c r="A80" s="29" t="s">
        <v>6</v>
      </c>
      <c r="B80" s="57" t="s">
        <v>52</v>
      </c>
      <c r="C80" s="6"/>
      <c r="D80" s="6"/>
      <c r="E80" s="6"/>
      <c r="F80" s="6"/>
      <c r="G80" s="6"/>
      <c r="H80" s="6"/>
      <c r="I80" s="6"/>
      <c r="J80" s="6"/>
      <c r="K80" s="6"/>
      <c r="M80" s="137"/>
      <c r="N80" s="137"/>
      <c r="O80" s="137"/>
      <c r="P80" s="137"/>
      <c r="Q80" s="137"/>
      <c r="R80" s="137"/>
    </row>
    <row r="81" spans="1:18" ht="16" thickBot="1">
      <c r="A81" s="76"/>
      <c r="B81" s="21" t="s">
        <v>269</v>
      </c>
      <c r="C81" s="6"/>
      <c r="D81" s="6"/>
      <c r="E81" s="6"/>
      <c r="F81" s="6"/>
      <c r="G81" s="6"/>
      <c r="H81" s="6"/>
      <c r="I81" s="6"/>
      <c r="J81" s="6"/>
      <c r="K81" s="6"/>
      <c r="M81" s="138"/>
      <c r="N81" s="139"/>
      <c r="O81" s="138"/>
      <c r="P81" s="140" t="s">
        <v>41</v>
      </c>
      <c r="Q81" s="137"/>
      <c r="R81" s="137"/>
    </row>
    <row r="82" spans="1:18" ht="16" thickBot="1">
      <c r="A82" s="76">
        <v>1</v>
      </c>
      <c r="B82" s="21" t="s">
        <v>53</v>
      </c>
      <c r="C82" s="19" t="s">
        <v>54</v>
      </c>
      <c r="D82" s="58">
        <v>0</v>
      </c>
      <c r="E82" s="6"/>
      <c r="F82" s="6" t="s">
        <v>55</v>
      </c>
      <c r="G82" s="59" t="s">
        <v>2</v>
      </c>
      <c r="H82" s="6"/>
      <c r="I82" s="6" t="s">
        <v>2</v>
      </c>
      <c r="J82" s="6"/>
      <c r="K82" s="6"/>
      <c r="M82" s="141"/>
      <c r="N82" s="142"/>
      <c r="O82" s="142"/>
      <c r="P82" s="143" t="s">
        <v>387</v>
      </c>
      <c r="Q82" s="137"/>
      <c r="R82" s="137"/>
    </row>
    <row r="83" spans="1:18">
      <c r="A83" s="76">
        <v>2</v>
      </c>
      <c r="B83" s="21" t="s">
        <v>56</v>
      </c>
      <c r="C83" s="19" t="s">
        <v>57</v>
      </c>
      <c r="D83" s="58">
        <v>17841286.289999999</v>
      </c>
      <c r="E83" s="6"/>
      <c r="F83" s="6" t="s">
        <v>12</v>
      </c>
      <c r="G83" s="59">
        <f>I223</f>
        <v>1</v>
      </c>
      <c r="H83" s="6"/>
      <c r="I83" s="6">
        <f>+G83*D83</f>
        <v>17841286.289999999</v>
      </c>
      <c r="J83" s="6"/>
      <c r="K83" s="6"/>
      <c r="M83" s="144"/>
      <c r="N83" s="145" t="s">
        <v>388</v>
      </c>
      <c r="O83" s="146" t="s">
        <v>5</v>
      </c>
      <c r="P83" s="147" t="s">
        <v>111</v>
      </c>
      <c r="Q83" s="137"/>
      <c r="R83" s="137"/>
    </row>
    <row r="84" spans="1:18">
      <c r="A84" s="76">
        <v>3</v>
      </c>
      <c r="B84" s="21" t="s">
        <v>58</v>
      </c>
      <c r="C84" s="19" t="s">
        <v>187</v>
      </c>
      <c r="D84" s="58">
        <v>0</v>
      </c>
      <c r="E84" s="6"/>
      <c r="F84" s="6" t="s">
        <v>55</v>
      </c>
      <c r="G84" s="59" t="s">
        <v>2</v>
      </c>
      <c r="H84" s="6"/>
      <c r="I84" s="6" t="s">
        <v>2</v>
      </c>
      <c r="J84" s="6"/>
      <c r="K84" s="6"/>
      <c r="M84" s="148" t="s">
        <v>389</v>
      </c>
      <c r="N84" s="149">
        <f>'30.9 Facilities'!D13+'30.9 Facilities'!I13+('30.9 Facilities'!D13+'30.9 Facilities'!I13)/D83</f>
        <v>1136836.0637193967</v>
      </c>
      <c r="O84" s="151">
        <f>N84/N87</f>
        <v>6.3719400341475982E-2</v>
      </c>
      <c r="P84" s="150">
        <f>O84*$I$24</f>
        <v>128525.79242802532</v>
      </c>
      <c r="Q84" s="137"/>
      <c r="R84" s="137"/>
    </row>
    <row r="85" spans="1:18">
      <c r="A85" s="76">
        <v>4</v>
      </c>
      <c r="B85" s="21" t="s">
        <v>59</v>
      </c>
      <c r="C85" s="19" t="s">
        <v>270</v>
      </c>
      <c r="D85" s="58">
        <v>1249270.96</v>
      </c>
      <c r="E85" s="6"/>
      <c r="F85" s="6" t="s">
        <v>60</v>
      </c>
      <c r="G85" s="59">
        <f>I231</f>
        <v>0.125</v>
      </c>
      <c r="H85" s="6"/>
      <c r="I85" s="6">
        <f>+G85*D85</f>
        <v>156158.87</v>
      </c>
      <c r="J85" s="6"/>
      <c r="K85" s="6"/>
      <c r="M85" s="148" t="s">
        <v>390</v>
      </c>
      <c r="N85" s="149">
        <f>D83-N84</f>
        <v>16704450.226280602</v>
      </c>
      <c r="O85" s="151">
        <f>N85/N87</f>
        <v>0.93628059965852395</v>
      </c>
      <c r="P85" s="150">
        <f t="shared" ref="P85:P86" si="1">O85*$I$24</f>
        <v>1888533.2467225017</v>
      </c>
      <c r="Q85" s="137"/>
      <c r="R85" s="137"/>
    </row>
    <row r="86" spans="1:18" ht="16" thickBot="1">
      <c r="A86" s="76">
        <v>5</v>
      </c>
      <c r="B86" s="21" t="s">
        <v>61</v>
      </c>
      <c r="C86" s="6"/>
      <c r="D86" s="60">
        <v>0</v>
      </c>
      <c r="E86" s="6"/>
      <c r="F86" s="6" t="s">
        <v>62</v>
      </c>
      <c r="G86" s="59">
        <f>K235</f>
        <v>0</v>
      </c>
      <c r="H86" s="6"/>
      <c r="I86" s="35">
        <f>+G86*D86</f>
        <v>0</v>
      </c>
      <c r="J86" s="6"/>
      <c r="K86" s="6"/>
      <c r="M86" s="148"/>
      <c r="N86" s="149">
        <v>0</v>
      </c>
      <c r="O86" s="151">
        <f>N86/N87</f>
        <v>0</v>
      </c>
      <c r="P86" s="150">
        <f t="shared" si="1"/>
        <v>0</v>
      </c>
      <c r="Q86" s="137"/>
      <c r="R86" s="137"/>
    </row>
    <row r="87" spans="1:18" ht="16" thickBot="1">
      <c r="A87" s="76">
        <v>6</v>
      </c>
      <c r="B87" s="21" t="s">
        <v>237</v>
      </c>
      <c r="C87" s="6"/>
      <c r="D87" s="6">
        <f>SUM(D82:D86)</f>
        <v>19090557.25</v>
      </c>
      <c r="E87" s="6"/>
      <c r="F87" s="6" t="s">
        <v>63</v>
      </c>
      <c r="G87" s="61">
        <f>IF(I87&gt;0,I87/D87,0)</f>
        <v>0.94274069239126057</v>
      </c>
      <c r="H87" s="6"/>
      <c r="I87" s="6">
        <f>SUM(I82:I86)</f>
        <v>17997445.16</v>
      </c>
      <c r="J87" s="6"/>
      <c r="K87" s="61"/>
      <c r="M87" s="152" t="s">
        <v>9</v>
      </c>
      <c r="N87" s="153">
        <f>+N84+N85</f>
        <v>17841286.289999999</v>
      </c>
      <c r="O87" s="154">
        <f>SUM(O84:O86)</f>
        <v>0.99999999999999989</v>
      </c>
      <c r="P87" s="155">
        <f>SUM(P84:P86)</f>
        <v>2017059.039150527</v>
      </c>
      <c r="Q87" s="137"/>
      <c r="R87" s="137"/>
    </row>
    <row r="88" spans="1:18">
      <c r="B88" s="21"/>
      <c r="C88" s="6"/>
      <c r="D88" s="6"/>
      <c r="E88" s="6"/>
      <c r="F88" s="6"/>
      <c r="G88" s="61"/>
      <c r="H88" s="6"/>
      <c r="I88" s="6"/>
      <c r="J88" s="6"/>
      <c r="K88" s="61"/>
      <c r="M88" s="137"/>
      <c r="N88" s="137"/>
      <c r="O88" s="137"/>
      <c r="P88" s="137"/>
      <c r="Q88" s="137"/>
      <c r="R88" s="137"/>
    </row>
    <row r="89" spans="1:18">
      <c r="B89" s="21" t="s">
        <v>271</v>
      </c>
      <c r="C89" s="6"/>
      <c r="D89" s="6"/>
      <c r="E89" s="6"/>
      <c r="F89" s="6"/>
      <c r="G89" s="6"/>
      <c r="H89" s="6"/>
      <c r="I89" s="6"/>
      <c r="J89" s="6"/>
      <c r="K89" s="6"/>
    </row>
    <row r="90" spans="1:18">
      <c r="A90" s="76">
        <v>7</v>
      </c>
      <c r="B90" s="21" t="str">
        <f>+B82</f>
        <v xml:space="preserve">  Production</v>
      </c>
      <c r="C90" s="19" t="s">
        <v>188</v>
      </c>
      <c r="D90" s="62">
        <v>0</v>
      </c>
      <c r="E90" s="6"/>
      <c r="F90" s="6" t="str">
        <f t="shared" ref="F90:G94" si="2">+F82</f>
        <v>NA</v>
      </c>
      <c r="G90" s="59" t="str">
        <f t="shared" si="2"/>
        <v xml:space="preserve"> </v>
      </c>
      <c r="H90" s="6"/>
      <c r="I90" s="6" t="s">
        <v>2</v>
      </c>
      <c r="J90" s="6"/>
      <c r="K90" s="6"/>
    </row>
    <row r="91" spans="1:18">
      <c r="A91" s="76">
        <v>8</v>
      </c>
      <c r="B91" s="21" t="str">
        <f>+B83</f>
        <v xml:space="preserve">  Transmission</v>
      </c>
      <c r="C91" s="19" t="s">
        <v>189</v>
      </c>
      <c r="D91" s="62">
        <v>10607432.85</v>
      </c>
      <c r="E91" s="6"/>
      <c r="F91" s="6" t="str">
        <f t="shared" si="2"/>
        <v>TP</v>
      </c>
      <c r="G91" s="59">
        <f>I223</f>
        <v>1</v>
      </c>
      <c r="H91" s="6"/>
      <c r="I91" s="6">
        <f>+G91*D91</f>
        <v>10607432.85</v>
      </c>
      <c r="J91" s="6"/>
      <c r="K91" s="6"/>
    </row>
    <row r="92" spans="1:18">
      <c r="A92" s="76">
        <v>9</v>
      </c>
      <c r="B92" s="21" t="str">
        <f>+B84</f>
        <v xml:space="preserve">  Distribution</v>
      </c>
      <c r="C92" s="1" t="s">
        <v>190</v>
      </c>
      <c r="D92" s="62">
        <v>0</v>
      </c>
      <c r="E92" s="6"/>
      <c r="F92" s="6" t="str">
        <f t="shared" si="2"/>
        <v>NA</v>
      </c>
      <c r="G92" s="59" t="str">
        <f t="shared" si="2"/>
        <v xml:space="preserve"> </v>
      </c>
      <c r="H92" s="6"/>
      <c r="I92" s="6" t="s">
        <v>2</v>
      </c>
      <c r="J92" s="6"/>
      <c r="K92" s="6"/>
    </row>
    <row r="93" spans="1:18">
      <c r="A93" s="76">
        <v>10</v>
      </c>
      <c r="B93" s="21" t="str">
        <f>+B85</f>
        <v xml:space="preserve">  General &amp; Intangible</v>
      </c>
      <c r="C93" s="1" t="s">
        <v>293</v>
      </c>
      <c r="D93" s="58">
        <v>259200.29</v>
      </c>
      <c r="E93" s="6"/>
      <c r="F93" s="6" t="str">
        <f t="shared" si="2"/>
        <v>W/S</v>
      </c>
      <c r="G93" s="59">
        <f t="shared" si="2"/>
        <v>0.125</v>
      </c>
      <c r="H93" s="6"/>
      <c r="I93" s="6">
        <f>+G93*D93</f>
        <v>32400.036250000001</v>
      </c>
      <c r="J93" s="6"/>
      <c r="K93" s="6"/>
    </row>
    <row r="94" spans="1:18" ht="16" thickBot="1">
      <c r="A94" s="76">
        <v>11</v>
      </c>
      <c r="B94" s="21" t="str">
        <f>+B86</f>
        <v xml:space="preserve">  Common</v>
      </c>
      <c r="C94" s="8"/>
      <c r="D94" s="60">
        <v>0</v>
      </c>
      <c r="E94" s="6"/>
      <c r="F94" s="6" t="str">
        <f t="shared" si="2"/>
        <v>CE</v>
      </c>
      <c r="G94" s="59">
        <f t="shared" si="2"/>
        <v>0</v>
      </c>
      <c r="H94" s="6"/>
      <c r="I94" s="35">
        <f>+G94*D94</f>
        <v>0</v>
      </c>
      <c r="J94" s="6"/>
      <c r="K94" s="6"/>
    </row>
    <row r="95" spans="1:18">
      <c r="A95" s="76">
        <v>12</v>
      </c>
      <c r="B95" s="21" t="s">
        <v>238</v>
      </c>
      <c r="C95" s="6"/>
      <c r="D95" s="6">
        <f>SUM(D90:D94)</f>
        <v>10866633.139999999</v>
      </c>
      <c r="E95" s="6"/>
      <c r="F95" s="6"/>
      <c r="G95" s="6"/>
      <c r="H95" s="6"/>
      <c r="I95" s="6">
        <f>SUM(I90:I94)</f>
        <v>10639832.88625</v>
      </c>
      <c r="J95" s="6"/>
      <c r="K95" s="6"/>
    </row>
    <row r="96" spans="1:18">
      <c r="A96" s="76"/>
      <c r="C96" s="6" t="s">
        <v>2</v>
      </c>
      <c r="E96" s="6"/>
      <c r="F96" s="6"/>
      <c r="G96" s="61"/>
      <c r="H96" s="6"/>
      <c r="J96" s="6"/>
      <c r="K96" s="61"/>
    </row>
    <row r="97" spans="1:11">
      <c r="A97" s="76"/>
      <c r="B97" s="21" t="s">
        <v>64</v>
      </c>
      <c r="C97" s="6"/>
      <c r="D97" s="6"/>
      <c r="E97" s="6"/>
      <c r="F97" s="6"/>
      <c r="G97" s="6"/>
      <c r="H97" s="6"/>
      <c r="I97" s="6"/>
      <c r="J97" s="6"/>
      <c r="K97" s="6"/>
    </row>
    <row r="98" spans="1:11">
      <c r="A98" s="76">
        <v>13</v>
      </c>
      <c r="B98" s="21" t="str">
        <f>+B90</f>
        <v xml:space="preserve">  Production</v>
      </c>
      <c r="C98" s="6" t="s">
        <v>210</v>
      </c>
      <c r="D98" s="6">
        <f>D82-D90</f>
        <v>0</v>
      </c>
      <c r="E98" s="6"/>
      <c r="F98" s="6"/>
      <c r="G98" s="61"/>
      <c r="H98" s="6"/>
      <c r="I98" s="6" t="s">
        <v>2</v>
      </c>
      <c r="J98" s="6"/>
      <c r="K98" s="61"/>
    </row>
    <row r="99" spans="1:11">
      <c r="A99" s="76">
        <v>14</v>
      </c>
      <c r="B99" s="21" t="str">
        <f>+B91</f>
        <v xml:space="preserve">  Transmission</v>
      </c>
      <c r="C99" s="6" t="s">
        <v>211</v>
      </c>
      <c r="D99" s="6">
        <f>D83-D91</f>
        <v>7233853.4399999995</v>
      </c>
      <c r="E99" s="6"/>
      <c r="F99" s="6"/>
      <c r="G99" s="59"/>
      <c r="H99" s="6"/>
      <c r="I99" s="6">
        <f>I83-I91</f>
        <v>7233853.4399999995</v>
      </c>
      <c r="J99" s="6"/>
      <c r="K99" s="61"/>
    </row>
    <row r="100" spans="1:11">
      <c r="A100" s="76">
        <v>15</v>
      </c>
      <c r="B100" s="21" t="str">
        <f>+B92</f>
        <v xml:space="preserve">  Distribution</v>
      </c>
      <c r="C100" s="6" t="s">
        <v>212</v>
      </c>
      <c r="D100" s="6">
        <f>D84-D92</f>
        <v>0</v>
      </c>
      <c r="E100" s="6"/>
      <c r="F100" s="6"/>
      <c r="G100" s="61"/>
      <c r="H100" s="6"/>
      <c r="I100" s="6" t="s">
        <v>2</v>
      </c>
      <c r="J100" s="6"/>
      <c r="K100" s="61"/>
    </row>
    <row r="101" spans="1:11">
      <c r="A101" s="76">
        <v>16</v>
      </c>
      <c r="B101" s="21" t="str">
        <f>+B93</f>
        <v xml:space="preserve">  General &amp; Intangible</v>
      </c>
      <c r="C101" s="6" t="s">
        <v>213</v>
      </c>
      <c r="D101" s="6">
        <f>D85-D93</f>
        <v>990070.66999999993</v>
      </c>
      <c r="E101" s="6"/>
      <c r="F101" s="6"/>
      <c r="G101" s="61"/>
      <c r="H101" s="6"/>
      <c r="I101" s="6">
        <f>I85-I93</f>
        <v>123758.83374999999</v>
      </c>
      <c r="J101" s="6"/>
      <c r="K101" s="61"/>
    </row>
    <row r="102" spans="1:11" ht="16" thickBot="1">
      <c r="A102" s="76">
        <v>17</v>
      </c>
      <c r="B102" s="21" t="str">
        <f>+B94</f>
        <v xml:space="preserve">  Common</v>
      </c>
      <c r="C102" s="6" t="s">
        <v>214</v>
      </c>
      <c r="D102" s="35">
        <f>D86-D94</f>
        <v>0</v>
      </c>
      <c r="E102" s="6"/>
      <c r="F102" s="6"/>
      <c r="G102" s="61"/>
      <c r="H102" s="6"/>
      <c r="I102" s="35">
        <f>I86-I94</f>
        <v>0</v>
      </c>
      <c r="J102" s="6"/>
      <c r="K102" s="61"/>
    </row>
    <row r="103" spans="1:11">
      <c r="A103" s="76">
        <v>18</v>
      </c>
      <c r="B103" s="21" t="s">
        <v>239</v>
      </c>
      <c r="C103" s="6"/>
      <c r="D103" s="6">
        <f>SUM(D98:D102)</f>
        <v>8223924.1099999994</v>
      </c>
      <c r="E103" s="6"/>
      <c r="F103" s="6" t="s">
        <v>65</v>
      </c>
      <c r="G103" s="61">
        <f>IF(I103&gt;0,I103/D103,0)</f>
        <v>0.8946595536799038</v>
      </c>
      <c r="H103" s="6"/>
      <c r="I103" s="6">
        <f>SUM(I98:I102)</f>
        <v>7357612.2737499997</v>
      </c>
      <c r="J103" s="6"/>
      <c r="K103" s="6"/>
    </row>
    <row r="104" spans="1:11">
      <c r="A104" s="76"/>
      <c r="C104" s="6"/>
      <c r="E104" s="6"/>
      <c r="H104" s="6"/>
      <c r="J104" s="6"/>
      <c r="K104" s="61"/>
    </row>
    <row r="105" spans="1:11">
      <c r="A105" s="76"/>
      <c r="B105" s="21" t="s">
        <v>215</v>
      </c>
      <c r="C105" s="6"/>
      <c r="D105" s="6"/>
      <c r="E105" s="6"/>
      <c r="F105" s="6"/>
      <c r="G105" s="6"/>
      <c r="H105" s="6"/>
      <c r="I105" s="6"/>
      <c r="J105" s="6"/>
      <c r="K105" s="6"/>
    </row>
    <row r="106" spans="1:11">
      <c r="A106" s="76">
        <v>19</v>
      </c>
      <c r="B106" s="21" t="s">
        <v>66</v>
      </c>
      <c r="C106" s="6"/>
      <c r="D106" s="62">
        <v>0</v>
      </c>
      <c r="E106" s="6"/>
      <c r="F106" s="6"/>
      <c r="G106" s="63" t="s">
        <v>176</v>
      </c>
      <c r="H106" s="6"/>
      <c r="I106" s="6">
        <v>0</v>
      </c>
      <c r="J106" s="6"/>
      <c r="K106" s="61"/>
    </row>
    <row r="107" spans="1:11">
      <c r="A107" s="76">
        <v>20</v>
      </c>
      <c r="B107" s="21" t="s">
        <v>68</v>
      </c>
      <c r="C107" s="6"/>
      <c r="D107" s="62">
        <v>0</v>
      </c>
      <c r="E107" s="6"/>
      <c r="F107" s="6" t="s">
        <v>67</v>
      </c>
      <c r="G107" s="59">
        <f>+G103</f>
        <v>0.8946595536799038</v>
      </c>
      <c r="H107" s="6"/>
      <c r="I107" s="6">
        <f>D107*G107</f>
        <v>0</v>
      </c>
      <c r="J107" s="6"/>
      <c r="K107" s="61"/>
    </row>
    <row r="108" spans="1:11">
      <c r="A108" s="76">
        <v>21</v>
      </c>
      <c r="B108" s="21" t="s">
        <v>69</v>
      </c>
      <c r="C108" s="6"/>
      <c r="D108" s="58">
        <v>0</v>
      </c>
      <c r="E108" s="6"/>
      <c r="F108" s="6" t="s">
        <v>67</v>
      </c>
      <c r="G108" s="59">
        <f>+G107</f>
        <v>0.8946595536799038</v>
      </c>
      <c r="H108" s="6"/>
      <c r="I108" s="6">
        <f>D108*G108</f>
        <v>0</v>
      </c>
      <c r="J108" s="6"/>
      <c r="K108" s="61"/>
    </row>
    <row r="109" spans="1:11">
      <c r="A109" s="76">
        <v>22</v>
      </c>
      <c r="B109" s="21" t="s">
        <v>70</v>
      </c>
      <c r="C109" s="6"/>
      <c r="D109" s="58">
        <v>0</v>
      </c>
      <c r="E109" s="6"/>
      <c r="F109" s="6" t="str">
        <f>+F108</f>
        <v>NP</v>
      </c>
      <c r="G109" s="59">
        <f>+G108</f>
        <v>0.8946595536799038</v>
      </c>
      <c r="H109" s="6"/>
      <c r="I109" s="6">
        <f>D109*G109</f>
        <v>0</v>
      </c>
      <c r="J109" s="6"/>
      <c r="K109" s="61"/>
    </row>
    <row r="110" spans="1:11" ht="16" thickBot="1">
      <c r="A110" s="76">
        <v>23</v>
      </c>
      <c r="B110" s="19" t="s">
        <v>71</v>
      </c>
      <c r="D110" s="60">
        <v>0</v>
      </c>
      <c r="E110" s="6"/>
      <c r="F110" s="6" t="s">
        <v>67</v>
      </c>
      <c r="G110" s="59">
        <f>+G108</f>
        <v>0.8946595536799038</v>
      </c>
      <c r="H110" s="6"/>
      <c r="I110" s="35">
        <f>D110*G110</f>
        <v>0</v>
      </c>
      <c r="J110" s="6"/>
      <c r="K110" s="6"/>
    </row>
    <row r="111" spans="1:11">
      <c r="A111" s="76">
        <v>24</v>
      </c>
      <c r="B111" s="21" t="s">
        <v>240</v>
      </c>
      <c r="C111" s="6"/>
      <c r="D111" s="6">
        <f>SUM(D106:D110)</f>
        <v>0</v>
      </c>
      <c r="E111" s="6"/>
      <c r="F111" s="6"/>
      <c r="G111" s="6"/>
      <c r="H111" s="6"/>
      <c r="I111" s="6">
        <f>SUM(I106:I110)</f>
        <v>0</v>
      </c>
      <c r="J111" s="6"/>
      <c r="K111" s="6"/>
    </row>
    <row r="112" spans="1:11">
      <c r="A112" s="76"/>
      <c r="C112" s="6"/>
      <c r="E112" s="6"/>
      <c r="F112" s="6"/>
      <c r="G112" s="61"/>
      <c r="H112" s="6"/>
      <c r="J112" s="6"/>
      <c r="K112" s="61"/>
    </row>
    <row r="113" spans="1:11">
      <c r="A113" s="76">
        <v>25</v>
      </c>
      <c r="B113" s="21" t="s">
        <v>72</v>
      </c>
      <c r="C113" s="6" t="s">
        <v>205</v>
      </c>
      <c r="D113" s="62">
        <v>0</v>
      </c>
      <c r="E113" s="6"/>
      <c r="F113" s="6" t="str">
        <f>+F91</f>
        <v>TP</v>
      </c>
      <c r="G113" s="59">
        <f>+G91</f>
        <v>1</v>
      </c>
      <c r="H113" s="6"/>
      <c r="I113" s="6">
        <f>+G113*D113</f>
        <v>0</v>
      </c>
      <c r="J113" s="6"/>
      <c r="K113" s="6"/>
    </row>
    <row r="114" spans="1:11">
      <c r="A114" s="76"/>
      <c r="B114" s="21"/>
      <c r="C114" s="6"/>
      <c r="D114" s="6"/>
      <c r="E114" s="6"/>
      <c r="F114" s="6"/>
      <c r="G114" s="6"/>
      <c r="H114" s="6"/>
      <c r="I114" s="6"/>
      <c r="J114" s="6"/>
      <c r="K114" s="6"/>
    </row>
    <row r="115" spans="1:11">
      <c r="A115" s="76"/>
      <c r="B115" s="21" t="s">
        <v>169</v>
      </c>
      <c r="D115" s="6"/>
      <c r="E115" s="6"/>
      <c r="F115" s="6"/>
      <c r="G115" s="6"/>
      <c r="H115" s="6"/>
      <c r="I115" s="6"/>
      <c r="J115" s="6"/>
      <c r="K115" s="6"/>
    </row>
    <row r="116" spans="1:11">
      <c r="A116" s="76">
        <v>26</v>
      </c>
      <c r="B116" s="21" t="s">
        <v>170</v>
      </c>
      <c r="C116" s="6" t="s">
        <v>73</v>
      </c>
      <c r="D116" s="6">
        <f>D152/8</f>
        <v>294893.67</v>
      </c>
      <c r="E116" s="6"/>
      <c r="F116" s="6"/>
      <c r="G116" s="61"/>
      <c r="H116" s="6"/>
      <c r="I116" s="6">
        <f>I152/8</f>
        <v>96118.716874999998</v>
      </c>
      <c r="J116" s="23"/>
      <c r="K116" s="61"/>
    </row>
    <row r="117" spans="1:11">
      <c r="A117" s="76">
        <v>27</v>
      </c>
      <c r="B117" s="21" t="s">
        <v>74</v>
      </c>
      <c r="C117" s="19" t="s">
        <v>191</v>
      </c>
      <c r="D117" s="62">
        <v>100463.97</v>
      </c>
      <c r="E117" s="6"/>
      <c r="F117" s="6" t="s">
        <v>75</v>
      </c>
      <c r="G117" s="59">
        <f>I224</f>
        <v>1</v>
      </c>
      <c r="H117" s="6"/>
      <c r="I117" s="6">
        <f>+G117*D117</f>
        <v>100463.97</v>
      </c>
      <c r="J117" s="6" t="s">
        <v>2</v>
      </c>
      <c r="K117" s="61"/>
    </row>
    <row r="118" spans="1:11" ht="16" thickBot="1">
      <c r="A118" s="76">
        <v>28</v>
      </c>
      <c r="B118" s="21" t="s">
        <v>76</v>
      </c>
      <c r="C118" s="19" t="s">
        <v>272</v>
      </c>
      <c r="D118" s="60">
        <v>141250.96</v>
      </c>
      <c r="E118" s="6"/>
      <c r="F118" s="6" t="s">
        <v>77</v>
      </c>
      <c r="G118" s="59">
        <f>+G87</f>
        <v>0.94274069239126057</v>
      </c>
      <c r="H118" s="6"/>
      <c r="I118" s="35">
        <f>+G118*D118</f>
        <v>133163.02783133026</v>
      </c>
      <c r="J118" s="6"/>
      <c r="K118" s="61"/>
    </row>
    <row r="119" spans="1:11">
      <c r="A119" s="76">
        <v>29</v>
      </c>
      <c r="B119" s="21" t="s">
        <v>241</v>
      </c>
      <c r="C119" s="23"/>
      <c r="D119" s="6">
        <f>D116+D117+D118</f>
        <v>536608.6</v>
      </c>
      <c r="E119" s="23"/>
      <c r="F119" s="23"/>
      <c r="G119" s="23"/>
      <c r="H119" s="23"/>
      <c r="I119" s="6">
        <f>I116+I117+I118</f>
        <v>329745.71470633027</v>
      </c>
      <c r="J119" s="23"/>
      <c r="K119" s="23"/>
    </row>
    <row r="120" spans="1:11" ht="16" thickBot="1">
      <c r="C120" s="6"/>
      <c r="D120" s="64"/>
      <c r="E120" s="6"/>
      <c r="F120" s="6"/>
      <c r="G120" s="6"/>
      <c r="H120" s="6"/>
      <c r="I120" s="64"/>
      <c r="J120" s="6"/>
      <c r="K120" s="6"/>
    </row>
    <row r="121" spans="1:11" ht="16" thickBot="1">
      <c r="A121" s="76">
        <v>30</v>
      </c>
      <c r="B121" s="21" t="s">
        <v>78</v>
      </c>
      <c r="C121" s="6"/>
      <c r="D121" s="65">
        <f>+D119+D113+D111+D103</f>
        <v>8760532.709999999</v>
      </c>
      <c r="E121" s="6"/>
      <c r="F121" s="6"/>
      <c r="G121" s="61"/>
      <c r="H121" s="6"/>
      <c r="I121" s="65">
        <f>+I119+I113+I111+I103</f>
        <v>7687357.9884563303</v>
      </c>
      <c r="J121" s="6"/>
      <c r="K121" s="61"/>
    </row>
    <row r="122" spans="1:11" ht="16" thickTop="1">
      <c r="A122" s="76"/>
      <c r="B122" s="21"/>
      <c r="C122" s="6"/>
      <c r="D122" s="6"/>
      <c r="E122" s="6"/>
      <c r="F122" s="6"/>
      <c r="G122" s="6"/>
      <c r="H122" s="6"/>
      <c r="I122" s="6"/>
      <c r="J122" s="6"/>
      <c r="K122" s="6"/>
    </row>
    <row r="123" spans="1:11">
      <c r="A123" s="76"/>
      <c r="B123" s="21"/>
      <c r="C123" s="6"/>
      <c r="D123" s="6"/>
      <c r="E123" s="6"/>
      <c r="F123" s="6"/>
      <c r="G123" s="6"/>
      <c r="H123" s="6"/>
      <c r="I123" s="6"/>
      <c r="J123" s="6"/>
      <c r="K123" s="6"/>
    </row>
    <row r="124" spans="1:11">
      <c r="A124" s="76"/>
      <c r="B124" s="21"/>
      <c r="C124" s="6"/>
      <c r="D124" s="6"/>
      <c r="E124" s="6"/>
      <c r="F124" s="6"/>
      <c r="G124" s="6"/>
      <c r="H124" s="6"/>
      <c r="I124" s="6"/>
      <c r="J124" s="6"/>
      <c r="K124" s="6"/>
    </row>
    <row r="125" spans="1:11">
      <c r="A125" s="76"/>
      <c r="B125" s="21"/>
      <c r="C125" s="6"/>
      <c r="D125" s="6"/>
      <c r="E125" s="6"/>
      <c r="F125" s="6"/>
      <c r="G125" s="6"/>
      <c r="H125" s="6"/>
      <c r="I125" s="6"/>
      <c r="J125" s="6"/>
      <c r="K125" s="6"/>
    </row>
    <row r="126" spans="1:11">
      <c r="A126" s="76"/>
      <c r="B126" s="21"/>
      <c r="C126" s="6"/>
      <c r="D126" s="6"/>
      <c r="E126" s="6"/>
      <c r="F126" s="6"/>
      <c r="G126" s="6"/>
      <c r="H126" s="6"/>
      <c r="I126" s="6"/>
      <c r="J126" s="6"/>
      <c r="K126" s="6"/>
    </row>
    <row r="127" spans="1:11">
      <c r="A127" s="76"/>
      <c r="B127" s="21"/>
      <c r="C127" s="6"/>
      <c r="D127" s="6"/>
      <c r="E127" s="6"/>
      <c r="F127" s="6"/>
      <c r="G127" s="6"/>
      <c r="H127" s="6"/>
      <c r="I127" s="6"/>
      <c r="J127" s="6"/>
      <c r="K127" s="6"/>
    </row>
    <row r="128" spans="1:11">
      <c r="A128" s="76"/>
      <c r="B128" s="21"/>
      <c r="C128" s="6"/>
      <c r="D128" s="6"/>
      <c r="E128" s="6"/>
      <c r="F128" s="6"/>
      <c r="G128" s="6"/>
      <c r="H128" s="6"/>
      <c r="I128" s="6"/>
      <c r="J128" s="6"/>
      <c r="K128" s="6"/>
    </row>
    <row r="129" spans="1:11">
      <c r="A129" s="76"/>
      <c r="B129" s="21"/>
      <c r="C129" s="6"/>
      <c r="D129" s="6"/>
      <c r="E129" s="6"/>
      <c r="F129" s="6"/>
      <c r="G129" s="6"/>
      <c r="H129" s="6"/>
      <c r="I129" s="6"/>
      <c r="J129" s="6"/>
      <c r="K129" s="6"/>
    </row>
    <row r="130" spans="1:11">
      <c r="A130" s="76"/>
      <c r="B130" s="21"/>
      <c r="C130" s="6"/>
      <c r="D130" s="6"/>
      <c r="E130" s="6"/>
      <c r="F130" s="6"/>
      <c r="G130" s="6"/>
      <c r="H130" s="6"/>
      <c r="I130" s="6"/>
      <c r="J130" s="6"/>
      <c r="K130" s="6"/>
    </row>
    <row r="131" spans="1:11">
      <c r="A131" s="76"/>
      <c r="B131" s="21"/>
      <c r="C131" s="6"/>
      <c r="D131" s="6"/>
      <c r="E131" s="6"/>
      <c r="F131" s="6"/>
      <c r="G131" s="6"/>
      <c r="H131" s="6"/>
      <c r="I131" s="6"/>
      <c r="J131" s="6"/>
      <c r="K131" s="6"/>
    </row>
    <row r="132" spans="1:11">
      <c r="A132" s="76"/>
      <c r="B132" s="21"/>
      <c r="C132" s="6"/>
      <c r="D132" s="6"/>
      <c r="E132" s="6"/>
      <c r="F132" s="6"/>
      <c r="G132" s="6"/>
      <c r="H132" s="6"/>
      <c r="I132" s="6"/>
      <c r="J132" s="6"/>
      <c r="K132" s="20" t="s">
        <v>301</v>
      </c>
    </row>
    <row r="133" spans="1:11">
      <c r="B133" s="21"/>
      <c r="C133" s="21"/>
      <c r="D133" s="22"/>
      <c r="E133" s="21"/>
      <c r="F133" s="21"/>
      <c r="G133" s="21"/>
      <c r="H133" s="23"/>
      <c r="I133" s="23"/>
      <c r="J133" s="203" t="s">
        <v>200</v>
      </c>
      <c r="K133" s="203"/>
    </row>
    <row r="134" spans="1:11">
      <c r="A134" s="76"/>
      <c r="B134" s="21"/>
      <c r="C134" s="6"/>
      <c r="D134" s="6"/>
      <c r="E134" s="6"/>
      <c r="F134" s="6"/>
      <c r="G134" s="6"/>
      <c r="H134" s="6"/>
      <c r="I134" s="6"/>
      <c r="J134" s="6"/>
      <c r="K134" s="6"/>
    </row>
    <row r="135" spans="1:11">
      <c r="A135" s="76"/>
      <c r="B135" s="21" t="str">
        <f>B4</f>
        <v xml:space="preserve">Formula Rate - Non-Levelized </v>
      </c>
      <c r="C135" s="6"/>
      <c r="D135" s="6" t="str">
        <f>D4</f>
        <v xml:space="preserve">     Rate Formula Template</v>
      </c>
      <c r="E135" s="6"/>
      <c r="F135" s="6"/>
      <c r="G135" s="6"/>
      <c r="H135" s="6"/>
      <c r="J135" s="6"/>
      <c r="K135" s="66" t="str">
        <f>K4</f>
        <v>For the 12 months ended 12/31/2016</v>
      </c>
    </row>
    <row r="136" spans="1:11">
      <c r="A136" s="76"/>
      <c r="B136" s="21"/>
      <c r="C136" s="6"/>
      <c r="D136" s="6" t="str">
        <f>D5</f>
        <v xml:space="preserve"> Utilizing RUS Form 12 Data</v>
      </c>
      <c r="E136" s="6"/>
      <c r="F136" s="6"/>
      <c r="G136" s="6"/>
      <c r="H136" s="6"/>
      <c r="I136" s="6"/>
      <c r="J136" s="6"/>
      <c r="K136" s="6"/>
    </row>
    <row r="137" spans="1:11">
      <c r="A137" s="76"/>
      <c r="C137" s="6"/>
      <c r="D137" s="6"/>
      <c r="E137" s="6"/>
      <c r="F137" s="6"/>
      <c r="G137" s="6"/>
      <c r="H137" s="6"/>
      <c r="I137" s="6"/>
      <c r="J137" s="6"/>
      <c r="K137" s="6"/>
    </row>
    <row r="138" spans="1:11">
      <c r="A138" s="76"/>
      <c r="D138" s="19" t="str">
        <f>D7</f>
        <v>Upper Missouri Power Cooperative</v>
      </c>
      <c r="J138" s="6"/>
      <c r="K138" s="6"/>
    </row>
    <row r="139" spans="1:11">
      <c r="A139" s="76"/>
      <c r="B139" s="76" t="s">
        <v>41</v>
      </c>
      <c r="C139" s="76" t="s">
        <v>42</v>
      </c>
      <c r="D139" s="76" t="s">
        <v>43</v>
      </c>
      <c r="E139" s="6" t="s">
        <v>2</v>
      </c>
      <c r="F139" s="6"/>
      <c r="G139" s="51" t="s">
        <v>44</v>
      </c>
      <c r="H139" s="6"/>
      <c r="I139" s="52" t="s">
        <v>45</v>
      </c>
      <c r="J139" s="6"/>
      <c r="K139" s="6"/>
    </row>
    <row r="140" spans="1:11">
      <c r="A140" s="76"/>
      <c r="B140" s="76"/>
      <c r="C140" s="23"/>
      <c r="D140" s="23"/>
      <c r="E140" s="23"/>
      <c r="F140" s="23"/>
      <c r="G140" s="23"/>
      <c r="H140" s="23"/>
      <c r="I140" s="23"/>
      <c r="J140" s="23"/>
      <c r="K140" s="54"/>
    </row>
    <row r="141" spans="1:11">
      <c r="A141" s="76" t="s">
        <v>4</v>
      </c>
      <c r="B141" s="21"/>
      <c r="C141" s="53" t="s">
        <v>46</v>
      </c>
      <c r="D141" s="6"/>
      <c r="E141" s="6"/>
      <c r="F141" s="6"/>
      <c r="G141" s="76"/>
      <c r="H141" s="6"/>
      <c r="I141" s="54" t="s">
        <v>47</v>
      </c>
      <c r="J141" s="6"/>
      <c r="K141" s="54"/>
    </row>
    <row r="142" spans="1:11" ht="16" thickBot="1">
      <c r="A142" s="29" t="s">
        <v>6</v>
      </c>
      <c r="B142" s="21"/>
      <c r="C142" s="55" t="s">
        <v>48</v>
      </c>
      <c r="D142" s="54" t="s">
        <v>49</v>
      </c>
      <c r="E142" s="56"/>
      <c r="F142" s="54" t="s">
        <v>50</v>
      </c>
      <c r="H142" s="56"/>
      <c r="I142" s="76" t="s">
        <v>51</v>
      </c>
      <c r="J142" s="6"/>
      <c r="K142" s="54"/>
    </row>
    <row r="143" spans="1:11">
      <c r="A143" s="76"/>
      <c r="B143" s="21" t="s">
        <v>273</v>
      </c>
      <c r="C143" s="6"/>
      <c r="D143" s="6"/>
      <c r="E143" s="6"/>
      <c r="F143" s="6"/>
      <c r="G143" s="6"/>
      <c r="H143" s="6"/>
      <c r="I143" s="6"/>
      <c r="J143" s="6"/>
      <c r="K143" s="6"/>
    </row>
    <row r="144" spans="1:11">
      <c r="A144" s="76">
        <v>1</v>
      </c>
      <c r="B144" s="21" t="s">
        <v>79</v>
      </c>
      <c r="C144" s="19" t="s">
        <v>274</v>
      </c>
      <c r="D144" s="62">
        <v>541778.36</v>
      </c>
      <c r="E144" s="6"/>
      <c r="F144" s="6" t="s">
        <v>75</v>
      </c>
      <c r="G144" s="59">
        <f>I224</f>
        <v>1</v>
      </c>
      <c r="H144" s="6"/>
      <c r="I144" s="6">
        <f t="shared" ref="I144:I151" si="3">+G144*D144</f>
        <v>541778.36</v>
      </c>
      <c r="J144" s="23"/>
      <c r="K144" s="6"/>
    </row>
    <row r="145" spans="1:11">
      <c r="A145" s="76">
        <v>2</v>
      </c>
      <c r="B145" s="21" t="s">
        <v>80</v>
      </c>
      <c r="C145" s="19" t="s">
        <v>81</v>
      </c>
      <c r="D145" s="62">
        <v>0</v>
      </c>
      <c r="E145" s="6"/>
      <c r="F145" s="6" t="s">
        <v>75</v>
      </c>
      <c r="G145" s="59">
        <f>+G144</f>
        <v>1</v>
      </c>
      <c r="H145" s="6"/>
      <c r="I145" s="6">
        <f t="shared" si="3"/>
        <v>0</v>
      </c>
      <c r="J145" s="23"/>
      <c r="K145" s="6"/>
    </row>
    <row r="146" spans="1:11">
      <c r="A146" s="76">
        <v>3</v>
      </c>
      <c r="B146" s="21" t="s">
        <v>82</v>
      </c>
      <c r="C146" s="19" t="s">
        <v>275</v>
      </c>
      <c r="D146" s="62">
        <f>1796911+20460</f>
        <v>1817371</v>
      </c>
      <c r="E146" s="6"/>
      <c r="F146" s="6" t="s">
        <v>60</v>
      </c>
      <c r="G146" s="59">
        <f>I231</f>
        <v>0.125</v>
      </c>
      <c r="H146" s="6"/>
      <c r="I146" s="6">
        <f t="shared" si="3"/>
        <v>227171.375</v>
      </c>
      <c r="J146" s="6"/>
      <c r="K146" s="6" t="s">
        <v>2</v>
      </c>
    </row>
    <row r="147" spans="1:11">
      <c r="A147" s="76">
        <v>4</v>
      </c>
      <c r="B147" s="21" t="s">
        <v>83</v>
      </c>
      <c r="C147" s="6"/>
      <c r="D147" s="62">
        <v>0</v>
      </c>
      <c r="E147" s="6"/>
      <c r="F147" s="6" t="str">
        <f>+F146</f>
        <v>W/S</v>
      </c>
      <c r="G147" s="59">
        <f>I231</f>
        <v>0.125</v>
      </c>
      <c r="H147" s="6"/>
      <c r="I147" s="6">
        <f t="shared" si="3"/>
        <v>0</v>
      </c>
      <c r="J147" s="6"/>
      <c r="K147" s="6"/>
    </row>
    <row r="148" spans="1:11">
      <c r="A148" s="76">
        <v>5</v>
      </c>
      <c r="B148" s="21" t="s">
        <v>216</v>
      </c>
      <c r="C148" s="6"/>
      <c r="D148" s="62">
        <v>0</v>
      </c>
      <c r="E148" s="6"/>
      <c r="F148" s="6" t="str">
        <f>+F147</f>
        <v>W/S</v>
      </c>
      <c r="G148" s="59">
        <f>I231</f>
        <v>0.125</v>
      </c>
      <c r="H148" s="6"/>
      <c r="I148" s="6">
        <f t="shared" si="3"/>
        <v>0</v>
      </c>
      <c r="J148" s="6"/>
      <c r="K148" s="6"/>
    </row>
    <row r="149" spans="1:11">
      <c r="A149" s="76" t="s">
        <v>177</v>
      </c>
      <c r="B149" s="21" t="s">
        <v>242</v>
      </c>
      <c r="C149" s="6"/>
      <c r="D149" s="62">
        <v>0</v>
      </c>
      <c r="E149" s="6"/>
      <c r="F149" s="6" t="str">
        <f>+F144</f>
        <v>TE</v>
      </c>
      <c r="G149" s="59">
        <f>+G144</f>
        <v>1</v>
      </c>
      <c r="H149" s="6"/>
      <c r="I149" s="6">
        <f t="shared" si="3"/>
        <v>0</v>
      </c>
      <c r="J149" s="6"/>
      <c r="K149" s="6"/>
    </row>
    <row r="150" spans="1:11">
      <c r="A150" s="76">
        <v>6</v>
      </c>
      <c r="B150" s="21" t="s">
        <v>61</v>
      </c>
      <c r="C150" s="6"/>
      <c r="D150" s="62">
        <v>0</v>
      </c>
      <c r="E150" s="6"/>
      <c r="F150" s="6" t="s">
        <v>62</v>
      </c>
      <c r="G150" s="59">
        <f>K235</f>
        <v>0</v>
      </c>
      <c r="H150" s="6"/>
      <c r="I150" s="6">
        <f t="shared" si="3"/>
        <v>0</v>
      </c>
      <c r="J150" s="6"/>
      <c r="K150" s="6"/>
    </row>
    <row r="151" spans="1:11" ht="16" thickBot="1">
      <c r="A151" s="76">
        <v>7</v>
      </c>
      <c r="B151" s="21" t="s">
        <v>84</v>
      </c>
      <c r="C151" s="6"/>
      <c r="D151" s="60">
        <v>0</v>
      </c>
      <c r="E151" s="6"/>
      <c r="F151" s="6" t="s">
        <v>55</v>
      </c>
      <c r="G151" s="59">
        <v>1</v>
      </c>
      <c r="H151" s="6"/>
      <c r="I151" s="35">
        <f t="shared" si="3"/>
        <v>0</v>
      </c>
      <c r="J151" s="6"/>
      <c r="K151" s="6"/>
    </row>
    <row r="152" spans="1:11">
      <c r="A152" s="76">
        <v>8</v>
      </c>
      <c r="B152" s="21" t="s">
        <v>184</v>
      </c>
      <c r="C152" s="6"/>
      <c r="D152" s="6">
        <f>+D144-D145+D146-D147-D148+D149+D150+D151</f>
        <v>2359149.36</v>
      </c>
      <c r="E152" s="6"/>
      <c r="F152" s="6"/>
      <c r="G152" s="6"/>
      <c r="H152" s="6"/>
      <c r="I152" s="6">
        <f>+I144-I145+I146-I147-I148+I149+I150+I151</f>
        <v>768949.73499999999</v>
      </c>
      <c r="J152" s="6"/>
      <c r="K152" s="6"/>
    </row>
    <row r="153" spans="1:11">
      <c r="A153" s="76"/>
      <c r="C153" s="6"/>
      <c r="E153" s="6"/>
      <c r="F153" s="6"/>
      <c r="G153" s="6"/>
      <c r="H153" s="6"/>
      <c r="J153" s="6"/>
      <c r="K153" s="6"/>
    </row>
    <row r="154" spans="1:11">
      <c r="A154" s="76"/>
      <c r="B154" s="21" t="s">
        <v>276</v>
      </c>
      <c r="C154" s="6"/>
      <c r="D154" s="6"/>
      <c r="E154" s="6"/>
      <c r="F154" s="6"/>
      <c r="G154" s="6"/>
      <c r="H154" s="6"/>
      <c r="I154" s="6"/>
      <c r="J154" s="6"/>
      <c r="K154" s="6"/>
    </row>
    <row r="155" spans="1:11">
      <c r="A155" s="76">
        <v>9</v>
      </c>
      <c r="B155" s="21" t="str">
        <f>+B144</f>
        <v xml:space="preserve">  Transmission </v>
      </c>
      <c r="C155" s="19" t="s">
        <v>192</v>
      </c>
      <c r="D155" s="62">
        <v>419549</v>
      </c>
      <c r="E155" s="6"/>
      <c r="F155" s="6" t="s">
        <v>12</v>
      </c>
      <c r="G155" s="59">
        <f>+G113</f>
        <v>1</v>
      </c>
      <c r="H155" s="6"/>
      <c r="I155" s="6">
        <f>+G155*D155</f>
        <v>419549</v>
      </c>
      <c r="J155" s="6"/>
      <c r="K155" s="61"/>
    </row>
    <row r="156" spans="1:11">
      <c r="A156" s="76">
        <v>10</v>
      </c>
      <c r="B156" s="21" t="s">
        <v>59</v>
      </c>
      <c r="C156" s="19" t="s">
        <v>277</v>
      </c>
      <c r="D156" s="62">
        <v>50862</v>
      </c>
      <c r="E156" s="6"/>
      <c r="F156" s="6" t="s">
        <v>60</v>
      </c>
      <c r="G156" s="59">
        <f>+G146</f>
        <v>0.125</v>
      </c>
      <c r="H156" s="6"/>
      <c r="I156" s="6">
        <f>+G156*D156</f>
        <v>6357.75</v>
      </c>
      <c r="J156" s="6"/>
      <c r="K156" s="61"/>
    </row>
    <row r="157" spans="1:11" ht="16" thickBot="1">
      <c r="A157" s="76">
        <v>11</v>
      </c>
      <c r="B157" s="21" t="str">
        <f>+B150</f>
        <v xml:space="preserve">  Common</v>
      </c>
      <c r="C157" s="6"/>
      <c r="D157" s="60">
        <v>0</v>
      </c>
      <c r="E157" s="6"/>
      <c r="F157" s="6" t="s">
        <v>62</v>
      </c>
      <c r="G157" s="59">
        <f>+G150</f>
        <v>0</v>
      </c>
      <c r="H157" s="6"/>
      <c r="I157" s="35">
        <f>+G157*D157</f>
        <v>0</v>
      </c>
      <c r="J157" s="6"/>
      <c r="K157" s="61"/>
    </row>
    <row r="158" spans="1:11">
      <c r="A158" s="76">
        <v>12</v>
      </c>
      <c r="B158" s="21" t="s">
        <v>243</v>
      </c>
      <c r="C158" s="6"/>
      <c r="D158" s="6">
        <f>SUM(D155:D157)</f>
        <v>470411</v>
      </c>
      <c r="E158" s="6"/>
      <c r="F158" s="6"/>
      <c r="G158" s="6"/>
      <c r="H158" s="6"/>
      <c r="I158" s="6">
        <f>SUM(I155:I157)</f>
        <v>425906.75</v>
      </c>
      <c r="J158" s="6"/>
      <c r="K158" s="6"/>
    </row>
    <row r="159" spans="1:11">
      <c r="A159" s="76"/>
      <c r="B159" s="21"/>
      <c r="C159" s="6"/>
      <c r="D159" s="6"/>
      <c r="E159" s="6"/>
      <c r="F159" s="6"/>
      <c r="G159" s="6"/>
      <c r="H159" s="6"/>
      <c r="I159" s="6"/>
      <c r="J159" s="6"/>
      <c r="K159" s="6"/>
    </row>
    <row r="160" spans="1:11">
      <c r="A160" s="76" t="s">
        <v>2</v>
      </c>
      <c r="B160" s="21" t="s">
        <v>217</v>
      </c>
      <c r="D160" s="6"/>
      <c r="E160" s="6"/>
      <c r="F160" s="6"/>
      <c r="G160" s="6"/>
      <c r="H160" s="6"/>
      <c r="I160" s="6"/>
      <c r="J160" s="6"/>
      <c r="K160" s="6"/>
    </row>
    <row r="161" spans="1:11">
      <c r="A161" s="76"/>
      <c r="B161" s="21" t="s">
        <v>85</v>
      </c>
      <c r="E161" s="6"/>
      <c r="F161" s="6"/>
      <c r="H161" s="6"/>
      <c r="J161" s="6"/>
      <c r="K161" s="61"/>
    </row>
    <row r="162" spans="1:11">
      <c r="A162" s="76">
        <v>13</v>
      </c>
      <c r="B162" s="21" t="s">
        <v>86</v>
      </c>
      <c r="C162" s="6"/>
      <c r="D162" s="62">
        <v>0</v>
      </c>
      <c r="E162" s="6"/>
      <c r="F162" s="6" t="s">
        <v>60</v>
      </c>
      <c r="G162" s="33">
        <f>+G156</f>
        <v>0.125</v>
      </c>
      <c r="H162" s="6"/>
      <c r="I162" s="6">
        <f>+G162*D162</f>
        <v>0</v>
      </c>
      <c r="J162" s="6"/>
      <c r="K162" s="61"/>
    </row>
    <row r="163" spans="1:11">
      <c r="A163" s="76">
        <v>14</v>
      </c>
      <c r="B163" s="21" t="s">
        <v>87</v>
      </c>
      <c r="C163" s="6"/>
      <c r="D163" s="62">
        <v>0</v>
      </c>
      <c r="E163" s="6"/>
      <c r="F163" s="6" t="str">
        <f>+F162</f>
        <v>W/S</v>
      </c>
      <c r="G163" s="33">
        <f>+G162</f>
        <v>0.125</v>
      </c>
      <c r="H163" s="6"/>
      <c r="I163" s="6">
        <f>+G163*D163</f>
        <v>0</v>
      </c>
      <c r="J163" s="6"/>
      <c r="K163" s="61"/>
    </row>
    <row r="164" spans="1:11">
      <c r="A164" s="76">
        <v>15</v>
      </c>
      <c r="B164" s="21" t="s">
        <v>88</v>
      </c>
      <c r="C164" s="6"/>
      <c r="E164" s="6"/>
      <c r="F164" s="6"/>
      <c r="H164" s="6"/>
      <c r="J164" s="6"/>
      <c r="K164" s="61"/>
    </row>
    <row r="165" spans="1:11">
      <c r="A165" s="76">
        <v>16</v>
      </c>
      <c r="B165" s="21" t="s">
        <v>89</v>
      </c>
      <c r="C165" s="6"/>
      <c r="D165" s="62">
        <v>39618.269999999997</v>
      </c>
      <c r="E165" s="6"/>
      <c r="F165" s="6" t="s">
        <v>77</v>
      </c>
      <c r="G165" s="33">
        <f>+G87</f>
        <v>0.94274069239126057</v>
      </c>
      <c r="H165" s="6"/>
      <c r="I165" s="6">
        <f>+G165*D165</f>
        <v>37349.755291143905</v>
      </c>
      <c r="J165" s="6"/>
      <c r="K165" s="61"/>
    </row>
    <row r="166" spans="1:11">
      <c r="A166" s="76">
        <v>17</v>
      </c>
      <c r="B166" s="21" t="s">
        <v>90</v>
      </c>
      <c r="C166" s="6"/>
      <c r="D166" s="62">
        <v>0</v>
      </c>
      <c r="E166" s="6"/>
      <c r="F166" s="6"/>
      <c r="G166" s="67" t="s">
        <v>176</v>
      </c>
      <c r="H166" s="6"/>
      <c r="I166" s="6">
        <v>0</v>
      </c>
      <c r="J166" s="6"/>
      <c r="K166" s="61"/>
    </row>
    <row r="167" spans="1:11">
      <c r="A167" s="76">
        <v>18</v>
      </c>
      <c r="B167" s="21" t="s">
        <v>91</v>
      </c>
      <c r="C167" s="6"/>
      <c r="D167" s="62">
        <v>2777.72</v>
      </c>
      <c r="E167" s="6"/>
      <c r="F167" s="6" t="str">
        <f>+F165</f>
        <v>GP</v>
      </c>
      <c r="G167" s="33">
        <f>+G165</f>
        <v>0.94274069239126057</v>
      </c>
      <c r="H167" s="6"/>
      <c r="I167" s="6">
        <f>+G167*D167</f>
        <v>2618.669676069052</v>
      </c>
      <c r="J167" s="6"/>
      <c r="K167" s="61"/>
    </row>
    <row r="168" spans="1:11" ht="16" thickBot="1">
      <c r="A168" s="76">
        <v>19</v>
      </c>
      <c r="B168" s="21" t="s">
        <v>92</v>
      </c>
      <c r="C168" s="6"/>
      <c r="D168" s="60">
        <v>0</v>
      </c>
      <c r="E168" s="6"/>
      <c r="F168" s="6" t="s">
        <v>77</v>
      </c>
      <c r="G168" s="33">
        <f>+G167</f>
        <v>0.94274069239126057</v>
      </c>
      <c r="H168" s="6"/>
      <c r="I168" s="35">
        <f>+G168*D168</f>
        <v>0</v>
      </c>
      <c r="J168" s="6"/>
      <c r="K168" s="61"/>
    </row>
    <row r="169" spans="1:11">
      <c r="A169" s="76">
        <v>20</v>
      </c>
      <c r="B169" s="21" t="s">
        <v>244</v>
      </c>
      <c r="C169" s="6"/>
      <c r="D169" s="6">
        <f>SUM(D162:D168)</f>
        <v>42395.99</v>
      </c>
      <c r="E169" s="6"/>
      <c r="F169" s="6"/>
      <c r="G169" s="33"/>
      <c r="H169" s="6"/>
      <c r="I169" s="6">
        <f>SUM(I162:I168)</f>
        <v>39968.424967212959</v>
      </c>
      <c r="J169" s="6"/>
      <c r="K169" s="6"/>
    </row>
    <row r="170" spans="1:11">
      <c r="A170" s="76"/>
      <c r="B170" s="21"/>
      <c r="C170" s="6"/>
      <c r="D170" s="6"/>
      <c r="E170" s="6"/>
      <c r="F170" s="6"/>
      <c r="G170" s="33"/>
      <c r="H170" s="6"/>
      <c r="I170" s="6"/>
      <c r="J170" s="6"/>
      <c r="K170" s="6"/>
    </row>
    <row r="171" spans="1:11">
      <c r="A171" s="76"/>
      <c r="B171" s="21" t="s">
        <v>93</v>
      </c>
      <c r="C171" s="68" t="s">
        <v>94</v>
      </c>
      <c r="D171" s="6"/>
      <c r="E171" s="6"/>
      <c r="F171" s="6" t="s">
        <v>55</v>
      </c>
      <c r="G171" s="69"/>
      <c r="H171" s="6"/>
      <c r="I171" s="6"/>
      <c r="J171" s="6"/>
    </row>
    <row r="172" spans="1:11">
      <c r="A172" s="76">
        <v>21</v>
      </c>
      <c r="B172" s="70" t="s">
        <v>95</v>
      </c>
      <c r="C172" s="6"/>
      <c r="D172" s="71">
        <f>IF(D289&gt;0,1-(((1-D290)*(1-D289))/(1-D290*D289*D291)),0)</f>
        <v>0</v>
      </c>
      <c r="E172" s="6"/>
      <c r="G172" s="69"/>
      <c r="H172" s="6"/>
      <c r="J172" s="6"/>
    </row>
    <row r="173" spans="1:11">
      <c r="A173" s="76">
        <v>22</v>
      </c>
      <c r="B173" s="19" t="s">
        <v>96</v>
      </c>
      <c r="C173" s="6"/>
      <c r="D173" s="71">
        <f>IF(I246&gt;0,(D172/(1-D172))*(1-I244/I246),0)</f>
        <v>0</v>
      </c>
      <c r="E173" s="6"/>
      <c r="G173" s="69"/>
      <c r="H173" s="6"/>
      <c r="J173" s="6"/>
    </row>
    <row r="174" spans="1:11">
      <c r="A174" s="76"/>
      <c r="B174" s="21" t="s">
        <v>286</v>
      </c>
      <c r="C174" s="6"/>
      <c r="D174" s="6"/>
      <c r="E174" s="6"/>
      <c r="G174" s="69"/>
      <c r="H174" s="6"/>
      <c r="J174" s="6"/>
    </row>
    <row r="175" spans="1:11">
      <c r="A175" s="76"/>
      <c r="B175" s="21" t="s">
        <v>97</v>
      </c>
      <c r="C175" s="6"/>
      <c r="D175" s="6"/>
      <c r="E175" s="6"/>
      <c r="G175" s="69"/>
      <c r="H175" s="6"/>
      <c r="J175" s="6"/>
    </row>
    <row r="176" spans="1:11">
      <c r="A176" s="76">
        <v>23</v>
      </c>
      <c r="B176" s="70" t="s">
        <v>98</v>
      </c>
      <c r="C176" s="6"/>
      <c r="D176" s="72">
        <f>IF(D172&gt;0,1/(1-D172),0)</f>
        <v>0</v>
      </c>
      <c r="E176" s="6"/>
      <c r="G176" s="69"/>
      <c r="H176" s="6"/>
      <c r="J176" s="6"/>
    </row>
    <row r="177" spans="1:11">
      <c r="A177" s="76">
        <v>24</v>
      </c>
      <c r="B177" s="21" t="s">
        <v>193</v>
      </c>
      <c r="C177" s="6"/>
      <c r="D177" s="62">
        <v>0</v>
      </c>
      <c r="E177" s="6"/>
      <c r="G177" s="69"/>
      <c r="H177" s="6"/>
      <c r="J177" s="6"/>
    </row>
    <row r="178" spans="1:11">
      <c r="A178" s="76"/>
      <c r="B178" s="21"/>
      <c r="C178" s="6"/>
      <c r="D178" s="6"/>
      <c r="E178" s="6"/>
      <c r="G178" s="69"/>
      <c r="H178" s="6"/>
      <c r="J178" s="6"/>
    </row>
    <row r="179" spans="1:11">
      <c r="A179" s="76">
        <v>25</v>
      </c>
      <c r="B179" s="70" t="s">
        <v>99</v>
      </c>
      <c r="C179" s="68"/>
      <c r="D179" s="6">
        <f>D173*D183</f>
        <v>0</v>
      </c>
      <c r="E179" s="6"/>
      <c r="F179" s="6" t="s">
        <v>55</v>
      </c>
      <c r="G179" s="33"/>
      <c r="H179" s="6"/>
      <c r="I179" s="6">
        <f>D173*I183</f>
        <v>0</v>
      </c>
      <c r="J179" s="6"/>
    </row>
    <row r="180" spans="1:11" ht="16" thickBot="1">
      <c r="A180" s="76">
        <v>26</v>
      </c>
      <c r="B180" s="19" t="s">
        <v>100</v>
      </c>
      <c r="C180" s="68"/>
      <c r="D180" s="35">
        <f>D176*D177</f>
        <v>0</v>
      </c>
      <c r="E180" s="6"/>
      <c r="F180" s="19" t="s">
        <v>67</v>
      </c>
      <c r="G180" s="33">
        <f>G103</f>
        <v>0.8946595536799038</v>
      </c>
      <c r="H180" s="6"/>
      <c r="I180" s="35">
        <f>G180*D180</f>
        <v>0</v>
      </c>
      <c r="J180" s="6"/>
    </row>
    <row r="181" spans="1:11">
      <c r="A181" s="76">
        <v>27</v>
      </c>
      <c r="B181" s="70" t="s">
        <v>101</v>
      </c>
      <c r="C181" s="19" t="s">
        <v>102</v>
      </c>
      <c r="D181" s="73">
        <f>+D179+D180</f>
        <v>0</v>
      </c>
      <c r="E181" s="6"/>
      <c r="F181" s="6" t="s">
        <v>2</v>
      </c>
      <c r="G181" s="33" t="s">
        <v>2</v>
      </c>
      <c r="H181" s="6"/>
      <c r="I181" s="73">
        <f>+I179+I180</f>
        <v>0</v>
      </c>
      <c r="J181" s="6"/>
    </row>
    <row r="182" spans="1:11">
      <c r="A182" s="76"/>
      <c r="B182" s="21"/>
      <c r="C182" s="68"/>
      <c r="D182" s="6"/>
      <c r="E182" s="6"/>
      <c r="F182" s="6"/>
      <c r="G182" s="69"/>
      <c r="H182" s="6"/>
      <c r="I182" s="6"/>
      <c r="J182" s="6"/>
    </row>
    <row r="183" spans="1:11">
      <c r="A183" s="76">
        <v>28</v>
      </c>
      <c r="B183" s="21" t="s">
        <v>103</v>
      </c>
      <c r="C183" s="61"/>
      <c r="D183" s="6">
        <f>+$I246*D121</f>
        <v>891436.00257451704</v>
      </c>
      <c r="E183" s="6"/>
      <c r="F183" s="6" t="s">
        <v>55</v>
      </c>
      <c r="G183" s="69"/>
      <c r="H183" s="6"/>
      <c r="I183" s="6">
        <f>+$I246*I121</f>
        <v>782234.12918331439</v>
      </c>
      <c r="J183" s="6"/>
    </row>
    <row r="184" spans="1:11">
      <c r="A184" s="76"/>
      <c r="B184" s="70" t="s">
        <v>203</v>
      </c>
      <c r="D184" s="6"/>
      <c r="E184" s="6"/>
      <c r="F184" s="6"/>
      <c r="G184" s="69"/>
      <c r="H184" s="6"/>
      <c r="I184" s="6"/>
      <c r="J184" s="6"/>
      <c r="K184" s="61"/>
    </row>
    <row r="185" spans="1:11">
      <c r="A185" s="76"/>
      <c r="B185" s="21"/>
      <c r="D185" s="74"/>
      <c r="E185" s="6"/>
      <c r="F185" s="6"/>
      <c r="G185" s="69"/>
      <c r="H185" s="6"/>
      <c r="I185" s="74"/>
      <c r="J185" s="6"/>
      <c r="K185" s="61"/>
    </row>
    <row r="186" spans="1:11">
      <c r="A186" s="76">
        <v>29</v>
      </c>
      <c r="B186" s="21" t="s">
        <v>218</v>
      </c>
      <c r="C186" s="6"/>
      <c r="D186" s="74">
        <f>+D183+D181+D169+D158+D152</f>
        <v>3763392.352574517</v>
      </c>
      <c r="E186" s="6"/>
      <c r="F186" s="6"/>
      <c r="G186" s="6"/>
      <c r="H186" s="6"/>
      <c r="I186" s="74">
        <f>+I183+I181+I169+I158+I152</f>
        <v>2017059.0391505272</v>
      </c>
      <c r="J186" s="23"/>
      <c r="K186" s="23"/>
    </row>
    <row r="187" spans="1:11">
      <c r="A187" s="76"/>
      <c r="B187" s="21"/>
      <c r="C187" s="6"/>
      <c r="D187" s="74"/>
      <c r="E187" s="6"/>
      <c r="F187" s="6"/>
      <c r="G187" s="6"/>
      <c r="H187" s="6"/>
      <c r="I187" s="74"/>
      <c r="J187" s="23"/>
      <c r="K187" s="23"/>
    </row>
    <row r="188" spans="1:11">
      <c r="A188" s="76">
        <v>30</v>
      </c>
      <c r="B188" s="21" t="s">
        <v>256</v>
      </c>
      <c r="C188" s="6"/>
      <c r="D188" s="74"/>
      <c r="E188" s="6"/>
      <c r="F188" s="6"/>
      <c r="G188" s="6"/>
      <c r="H188" s="6"/>
      <c r="I188" s="74"/>
      <c r="J188" s="23"/>
      <c r="K188" s="23"/>
    </row>
    <row r="189" spans="1:11">
      <c r="A189" s="76"/>
      <c r="B189" s="21" t="s">
        <v>257</v>
      </c>
      <c r="C189" s="6"/>
      <c r="D189" s="74"/>
      <c r="E189" s="6"/>
      <c r="F189" s="6"/>
      <c r="G189" s="6"/>
      <c r="H189" s="6"/>
      <c r="I189" s="74"/>
      <c r="J189" s="23"/>
      <c r="K189" s="23"/>
    </row>
    <row r="190" spans="1:11">
      <c r="A190" s="76"/>
      <c r="B190" s="204" t="s">
        <v>220</v>
      </c>
      <c r="C190" s="204"/>
      <c r="J190" s="23"/>
      <c r="K190" s="23"/>
    </row>
    <row r="191" spans="1:11">
      <c r="A191" s="76"/>
      <c r="B191" s="21" t="s">
        <v>219</v>
      </c>
      <c r="C191" s="6"/>
      <c r="D191" s="58">
        <v>0</v>
      </c>
      <c r="E191" s="6"/>
      <c r="F191" s="6"/>
      <c r="G191" s="6"/>
      <c r="H191" s="6"/>
      <c r="I191" s="58">
        <v>0</v>
      </c>
      <c r="J191" s="23"/>
      <c r="K191" s="23"/>
    </row>
    <row r="192" spans="1:11">
      <c r="A192" s="76"/>
      <c r="B192" s="21"/>
      <c r="C192" s="6"/>
      <c r="D192" s="74"/>
      <c r="E192" s="6"/>
      <c r="F192" s="6"/>
      <c r="G192" s="6"/>
      <c r="H192" s="6"/>
      <c r="I192" s="74"/>
      <c r="J192" s="23"/>
      <c r="K192" s="23"/>
    </row>
    <row r="193" spans="1:12" ht="17.25" customHeight="1">
      <c r="A193" s="76" t="s">
        <v>261</v>
      </c>
      <c r="B193" s="21" t="s">
        <v>262</v>
      </c>
      <c r="C193" s="6"/>
      <c r="D193" s="74"/>
      <c r="E193" s="6"/>
      <c r="F193" s="6"/>
      <c r="G193" s="6"/>
      <c r="H193" s="6"/>
      <c r="I193" s="74"/>
      <c r="J193" s="23"/>
      <c r="K193" s="23"/>
    </row>
    <row r="194" spans="1:12" ht="17.25" customHeight="1">
      <c r="A194" s="76"/>
      <c r="B194" s="75" t="s">
        <v>294</v>
      </c>
      <c r="C194" s="6"/>
      <c r="D194" s="74"/>
      <c r="E194" s="6"/>
      <c r="F194" s="6"/>
      <c r="G194" s="6"/>
      <c r="H194" s="6"/>
      <c r="I194" s="74"/>
      <c r="J194" s="23"/>
      <c r="K194" s="23"/>
    </row>
    <row r="195" spans="1:12" ht="16.5" customHeight="1">
      <c r="A195" s="76"/>
      <c r="B195" s="205" t="s">
        <v>220</v>
      </c>
      <c r="C195" s="205"/>
      <c r="J195" s="23"/>
      <c r="K195" s="23"/>
    </row>
    <row r="196" spans="1:12" ht="17.25" customHeight="1" thickBot="1">
      <c r="A196" s="76"/>
      <c r="B196" s="21" t="s">
        <v>263</v>
      </c>
      <c r="C196" s="6"/>
      <c r="D196" s="60">
        <v>0</v>
      </c>
      <c r="E196" s="6"/>
      <c r="F196" s="6"/>
      <c r="G196" s="6"/>
      <c r="H196" s="6"/>
      <c r="I196" s="60">
        <v>0</v>
      </c>
      <c r="J196" s="23"/>
      <c r="K196" s="23"/>
    </row>
    <row r="197" spans="1:12" ht="17.25" customHeight="1" thickBot="1">
      <c r="A197" s="77">
        <v>31</v>
      </c>
      <c r="B197" s="1" t="s">
        <v>196</v>
      </c>
      <c r="C197" s="8"/>
      <c r="D197" s="78">
        <f>D186-D191-D196</f>
        <v>3763392.352574517</v>
      </c>
      <c r="E197" s="8"/>
      <c r="F197" s="8"/>
      <c r="G197" s="8"/>
      <c r="H197" s="8"/>
      <c r="I197" s="78">
        <f>I186-I191-I196</f>
        <v>2017059.0391505272</v>
      </c>
      <c r="J197" s="79"/>
      <c r="K197" s="8"/>
      <c r="L197" s="1"/>
    </row>
    <row r="198" spans="1:12" ht="16" thickTop="1">
      <c r="A198" s="76"/>
      <c r="B198" s="21" t="s">
        <v>264</v>
      </c>
      <c r="C198" s="6"/>
      <c r="D198" s="74"/>
      <c r="E198" s="6"/>
      <c r="F198" s="6"/>
      <c r="G198" s="6"/>
      <c r="H198" s="6"/>
      <c r="I198" s="74"/>
      <c r="J198" s="23"/>
      <c r="K198" s="23"/>
    </row>
    <row r="199" spans="1:12">
      <c r="A199" s="76"/>
      <c r="B199" s="21"/>
      <c r="C199" s="6"/>
      <c r="D199" s="74"/>
      <c r="E199" s="6"/>
      <c r="F199" s="6"/>
      <c r="G199" s="6"/>
      <c r="H199" s="6"/>
      <c r="I199" s="74"/>
      <c r="J199" s="23"/>
      <c r="K199" s="20" t="s">
        <v>301</v>
      </c>
    </row>
    <row r="200" spans="1:12">
      <c r="B200" s="21"/>
      <c r="C200" s="21"/>
      <c r="D200" s="22"/>
      <c r="E200" s="21"/>
      <c r="F200" s="21"/>
      <c r="G200" s="21"/>
      <c r="H200" s="23"/>
      <c r="I200" s="23"/>
      <c r="J200" s="203" t="s">
        <v>201</v>
      </c>
      <c r="K200" s="203"/>
    </row>
    <row r="201" spans="1:12">
      <c r="A201" s="76"/>
      <c r="J201" s="6"/>
      <c r="K201" s="6"/>
    </row>
    <row r="202" spans="1:12">
      <c r="A202" s="76"/>
      <c r="B202" s="21" t="str">
        <f>B4</f>
        <v xml:space="preserve">Formula Rate - Non-Levelized </v>
      </c>
      <c r="D202" s="19" t="str">
        <f>D4</f>
        <v xml:space="preserve">     Rate Formula Template</v>
      </c>
      <c r="J202" s="6"/>
      <c r="K202" s="20" t="str">
        <f>K4</f>
        <v>For the 12 months ended 12/31/2016</v>
      </c>
    </row>
    <row r="203" spans="1:12">
      <c r="A203" s="76"/>
      <c r="B203" s="21"/>
      <c r="D203" s="19" t="str">
        <f>D5</f>
        <v xml:space="preserve"> Utilizing RUS Form 12 Data</v>
      </c>
      <c r="J203" s="6"/>
      <c r="K203" s="6"/>
    </row>
    <row r="204" spans="1:12">
      <c r="A204" s="76"/>
      <c r="J204" s="6"/>
      <c r="K204" s="6"/>
    </row>
    <row r="205" spans="1:12">
      <c r="A205" s="76"/>
      <c r="D205" s="19" t="str">
        <f>D7</f>
        <v>Upper Missouri Power Cooperative</v>
      </c>
      <c r="J205" s="6"/>
      <c r="K205" s="6"/>
    </row>
    <row r="206" spans="1:12">
      <c r="A206" s="76" t="s">
        <v>4</v>
      </c>
      <c r="C206" s="21"/>
      <c r="D206" s="21"/>
      <c r="E206" s="21"/>
      <c r="F206" s="21"/>
      <c r="G206" s="21"/>
      <c r="H206" s="21"/>
      <c r="I206" s="21"/>
      <c r="J206" s="21"/>
      <c r="K206" s="21"/>
    </row>
    <row r="207" spans="1:12" ht="16" thickBot="1">
      <c r="A207" s="29" t="s">
        <v>6</v>
      </c>
      <c r="C207" s="57" t="s">
        <v>104</v>
      </c>
      <c r="E207" s="23"/>
      <c r="F207" s="23"/>
      <c r="G207" s="23"/>
      <c r="H207" s="23"/>
      <c r="I207" s="23"/>
      <c r="J207" s="6"/>
      <c r="K207" s="6"/>
    </row>
    <row r="208" spans="1:12">
      <c r="A208" s="76"/>
      <c r="B208" s="21" t="s">
        <v>107</v>
      </c>
      <c r="C208" s="23"/>
      <c r="D208" s="23"/>
      <c r="E208" s="23"/>
      <c r="F208" s="23"/>
      <c r="G208" s="23"/>
      <c r="H208" s="23"/>
      <c r="I208" s="23"/>
      <c r="J208" s="6"/>
      <c r="K208" s="6"/>
    </row>
    <row r="209" spans="1:14">
      <c r="A209" s="76">
        <v>1</v>
      </c>
      <c r="B209" s="23" t="s">
        <v>222</v>
      </c>
      <c r="C209" s="23"/>
      <c r="D209" s="6"/>
      <c r="E209" s="6"/>
      <c r="F209" s="6"/>
      <c r="G209" s="6"/>
      <c r="H209" s="6"/>
      <c r="I209" s="6">
        <f>+D83</f>
        <v>17841286.289999999</v>
      </c>
      <c r="J209" s="6"/>
      <c r="K209" s="6"/>
    </row>
    <row r="210" spans="1:14">
      <c r="A210" s="76">
        <v>2</v>
      </c>
      <c r="B210" s="23" t="s">
        <v>221</v>
      </c>
      <c r="D210" s="13"/>
      <c r="I210" s="62">
        <v>0</v>
      </c>
      <c r="J210" s="6"/>
      <c r="K210" s="6"/>
    </row>
    <row r="211" spans="1:14" ht="16" thickBot="1">
      <c r="A211" s="76">
        <v>3</v>
      </c>
      <c r="B211" s="80" t="s">
        <v>245</v>
      </c>
      <c r="C211" s="80"/>
      <c r="D211" s="74"/>
      <c r="E211" s="6"/>
      <c r="F211" s="6"/>
      <c r="G211" s="81"/>
      <c r="H211" s="6"/>
      <c r="I211" s="60">
        <v>0</v>
      </c>
      <c r="J211" s="6"/>
      <c r="K211" s="6"/>
    </row>
    <row r="212" spans="1:14">
      <c r="A212" s="76">
        <v>4</v>
      </c>
      <c r="B212" s="23" t="s">
        <v>178</v>
      </c>
      <c r="C212" s="23"/>
      <c r="D212" s="6"/>
      <c r="E212" s="6"/>
      <c r="F212" s="6"/>
      <c r="G212" s="81"/>
      <c r="H212" s="6"/>
      <c r="I212" s="6">
        <f>I209-I210-I211</f>
        <v>17841286.289999999</v>
      </c>
      <c r="J212" s="6"/>
      <c r="K212" s="6"/>
      <c r="M212" s="82"/>
      <c r="N212" s="82"/>
    </row>
    <row r="213" spans="1:14" ht="9" customHeight="1">
      <c r="A213" s="76"/>
      <c r="C213" s="23"/>
      <c r="D213" s="6"/>
      <c r="E213" s="6"/>
      <c r="F213" s="6"/>
      <c r="G213" s="81"/>
      <c r="H213" s="6"/>
      <c r="J213" s="6"/>
      <c r="K213" s="6"/>
      <c r="M213" s="82"/>
      <c r="N213" s="82"/>
    </row>
    <row r="214" spans="1:14">
      <c r="A214" s="76">
        <v>5</v>
      </c>
      <c r="B214" s="23" t="s">
        <v>246</v>
      </c>
      <c r="C214" s="28"/>
      <c r="D214" s="83"/>
      <c r="E214" s="83"/>
      <c r="F214" s="83"/>
      <c r="G214" s="52"/>
      <c r="H214" s="6" t="s">
        <v>108</v>
      </c>
      <c r="I214" s="63">
        <f>IF(I209&gt;0,I212/I209,0)</f>
        <v>1</v>
      </c>
      <c r="J214" s="6"/>
      <c r="K214" s="6"/>
      <c r="M214" s="82"/>
      <c r="N214" s="82"/>
    </row>
    <row r="215" spans="1:14" ht="9" customHeight="1">
      <c r="J215" s="6"/>
      <c r="K215" s="6"/>
      <c r="M215" s="84"/>
      <c r="N215" s="84"/>
    </row>
    <row r="216" spans="1:14">
      <c r="B216" s="21" t="s">
        <v>105</v>
      </c>
      <c r="J216" s="6"/>
      <c r="K216" s="6"/>
      <c r="M216" s="206"/>
      <c r="N216" s="206"/>
    </row>
    <row r="217" spans="1:14" ht="9" customHeight="1">
      <c r="J217" s="6"/>
      <c r="K217" s="6"/>
      <c r="M217" s="84"/>
      <c r="N217" s="84"/>
    </row>
    <row r="218" spans="1:14">
      <c r="A218" s="76">
        <v>6</v>
      </c>
      <c r="B218" s="19" t="s">
        <v>223</v>
      </c>
      <c r="D218" s="23"/>
      <c r="E218" s="23"/>
      <c r="F218" s="23"/>
      <c r="G218" s="76"/>
      <c r="H218" s="23"/>
      <c r="I218" s="6">
        <f>+D144</f>
        <v>541778.36</v>
      </c>
      <c r="J218" s="6"/>
      <c r="K218" s="6"/>
      <c r="M218" s="84"/>
      <c r="N218" s="84"/>
    </row>
    <row r="219" spans="1:14" ht="16" thickBot="1">
      <c r="A219" s="76">
        <v>7</v>
      </c>
      <c r="B219" s="80" t="s">
        <v>224</v>
      </c>
      <c r="C219" s="80"/>
      <c r="D219" s="74"/>
      <c r="E219" s="74"/>
      <c r="F219" s="6"/>
      <c r="G219" s="6"/>
      <c r="H219" s="6"/>
      <c r="I219" s="60">
        <v>0</v>
      </c>
      <c r="J219" s="6"/>
      <c r="K219" s="6"/>
      <c r="M219" s="85"/>
      <c r="N219" s="85"/>
    </row>
    <row r="220" spans="1:14">
      <c r="A220" s="76">
        <v>8</v>
      </c>
      <c r="B220" s="23" t="s">
        <v>225</v>
      </c>
      <c r="C220" s="28"/>
      <c r="D220" s="83"/>
      <c r="E220" s="83"/>
      <c r="F220" s="83"/>
      <c r="G220" s="52"/>
      <c r="H220" s="83"/>
      <c r="I220" s="6">
        <f>+I218-I219</f>
        <v>541778.36</v>
      </c>
      <c r="J220" s="6"/>
      <c r="K220" s="6"/>
      <c r="M220" s="85"/>
      <c r="N220" s="85"/>
    </row>
    <row r="221" spans="1:14">
      <c r="A221" s="76"/>
      <c r="B221" s="23"/>
      <c r="C221" s="23"/>
      <c r="D221" s="6"/>
      <c r="E221" s="6"/>
      <c r="F221" s="6"/>
      <c r="G221" s="6"/>
      <c r="J221" s="6"/>
      <c r="K221" s="6"/>
      <c r="M221" s="84"/>
      <c r="N221" s="84"/>
    </row>
    <row r="222" spans="1:14">
      <c r="A222" s="76">
        <v>9</v>
      </c>
      <c r="B222" s="23" t="s">
        <v>226</v>
      </c>
      <c r="C222" s="23"/>
      <c r="D222" s="6"/>
      <c r="E222" s="6"/>
      <c r="F222" s="6"/>
      <c r="G222" s="6"/>
      <c r="H222" s="6"/>
      <c r="I222" s="59">
        <f>IF(I218&gt;0,I220/I218,0)</f>
        <v>1</v>
      </c>
      <c r="M222" s="84"/>
      <c r="N222" s="84"/>
    </row>
    <row r="223" spans="1:14">
      <c r="A223" s="76">
        <v>10</v>
      </c>
      <c r="B223" s="23" t="s">
        <v>227</v>
      </c>
      <c r="C223" s="23"/>
      <c r="D223" s="6"/>
      <c r="E223" s="6"/>
      <c r="F223" s="6"/>
      <c r="G223" s="6"/>
      <c r="H223" s="23" t="s">
        <v>12</v>
      </c>
      <c r="I223" s="86">
        <f>I214</f>
        <v>1</v>
      </c>
      <c r="M223" s="84"/>
      <c r="N223" s="84"/>
    </row>
    <row r="224" spans="1:14">
      <c r="A224" s="76">
        <v>11</v>
      </c>
      <c r="B224" s="23" t="s">
        <v>228</v>
      </c>
      <c r="C224" s="23"/>
      <c r="D224" s="23"/>
      <c r="E224" s="23"/>
      <c r="F224" s="23"/>
      <c r="G224" s="23"/>
      <c r="H224" s="23" t="s">
        <v>106</v>
      </c>
      <c r="I224" s="87">
        <f>+I223*I222</f>
        <v>1</v>
      </c>
      <c r="M224" s="84"/>
      <c r="N224" s="84"/>
    </row>
    <row r="225" spans="1:14">
      <c r="M225" s="84"/>
      <c r="N225" s="84"/>
    </row>
    <row r="226" spans="1:14" ht="16" thickBot="1">
      <c r="A226" s="76" t="s">
        <v>2</v>
      </c>
      <c r="B226" s="21" t="s">
        <v>109</v>
      </c>
      <c r="C226" s="6"/>
      <c r="D226" s="88" t="s">
        <v>110</v>
      </c>
      <c r="E226" s="88" t="s">
        <v>12</v>
      </c>
      <c r="F226" s="6"/>
      <c r="G226" s="88" t="s">
        <v>111</v>
      </c>
      <c r="H226" s="6"/>
      <c r="I226" s="6"/>
      <c r="J226" s="6"/>
      <c r="K226" s="6"/>
      <c r="M226" s="84"/>
      <c r="N226" s="84"/>
    </row>
    <row r="227" spans="1:14">
      <c r="A227" s="76">
        <v>12</v>
      </c>
      <c r="B227" s="21" t="s">
        <v>53</v>
      </c>
      <c r="C227" s="6"/>
      <c r="D227" s="62">
        <v>0</v>
      </c>
      <c r="E227" s="89">
        <v>0</v>
      </c>
      <c r="F227" s="89"/>
      <c r="G227" s="6">
        <f>D227*E227</f>
        <v>0</v>
      </c>
      <c r="H227" s="6"/>
      <c r="I227" s="6"/>
      <c r="J227" s="6"/>
      <c r="K227" s="6"/>
      <c r="M227" s="82"/>
      <c r="N227" s="82"/>
    </row>
    <row r="228" spans="1:14">
      <c r="A228" s="76">
        <v>13</v>
      </c>
      <c r="B228" s="21" t="s">
        <v>56</v>
      </c>
      <c r="C228" s="6"/>
      <c r="D228" s="62">
        <v>78939.357499999998</v>
      </c>
      <c r="E228" s="89">
        <f>+I223</f>
        <v>1</v>
      </c>
      <c r="F228" s="89"/>
      <c r="G228" s="6">
        <f>D228*E228</f>
        <v>78939.357499999998</v>
      </c>
      <c r="H228" s="6"/>
      <c r="I228" s="6"/>
      <c r="J228" s="6"/>
      <c r="K228" s="6"/>
    </row>
    <row r="229" spans="1:14">
      <c r="A229" s="76">
        <v>14</v>
      </c>
      <c r="B229" s="21" t="s">
        <v>58</v>
      </c>
      <c r="C229" s="6"/>
      <c r="D229" s="62">
        <v>0</v>
      </c>
      <c r="E229" s="89">
        <v>0</v>
      </c>
      <c r="F229" s="89"/>
      <c r="G229" s="6">
        <f>D229*E229</f>
        <v>0</v>
      </c>
      <c r="H229" s="6"/>
      <c r="I229" s="90" t="s">
        <v>112</v>
      </c>
      <c r="J229" s="6"/>
      <c r="K229" s="6"/>
    </row>
    <row r="230" spans="1:14" ht="16" thickBot="1">
      <c r="A230" s="76">
        <v>15</v>
      </c>
      <c r="B230" s="21" t="s">
        <v>113</v>
      </c>
      <c r="C230" s="6"/>
      <c r="D230" s="60">
        <v>552575.50249999994</v>
      </c>
      <c r="E230" s="89">
        <v>0</v>
      </c>
      <c r="F230" s="89"/>
      <c r="G230" s="35">
        <f>D230*E230</f>
        <v>0</v>
      </c>
      <c r="H230" s="6"/>
      <c r="I230" s="29" t="s">
        <v>114</v>
      </c>
      <c r="J230" s="6"/>
      <c r="K230" s="6"/>
    </row>
    <row r="231" spans="1:14">
      <c r="A231" s="76">
        <v>16</v>
      </c>
      <c r="B231" s="21" t="s">
        <v>174</v>
      </c>
      <c r="C231" s="6"/>
      <c r="D231" s="6">
        <f>SUM(D227:D230)</f>
        <v>631514.86</v>
      </c>
      <c r="E231" s="6"/>
      <c r="F231" s="6"/>
      <c r="G231" s="6">
        <f>SUM(G227:G230)</f>
        <v>78939.357499999998</v>
      </c>
      <c r="H231" s="76" t="s">
        <v>115</v>
      </c>
      <c r="I231" s="59">
        <f>IF(G231&gt;0,G231/D231,0)</f>
        <v>0.125</v>
      </c>
      <c r="J231" s="91" t="s">
        <v>287</v>
      </c>
      <c r="K231" s="6"/>
    </row>
    <row r="232" spans="1:14" ht="9" customHeight="1">
      <c r="A232" s="76" t="s">
        <v>2</v>
      </c>
      <c r="B232" s="21" t="s">
        <v>2</v>
      </c>
      <c r="C232" s="6" t="s">
        <v>2</v>
      </c>
      <c r="E232" s="6"/>
      <c r="F232" s="6"/>
      <c r="K232" s="6"/>
    </row>
    <row r="233" spans="1:14">
      <c r="A233" s="76"/>
      <c r="B233" s="21" t="s">
        <v>229</v>
      </c>
      <c r="C233" s="6"/>
      <c r="D233" s="53" t="s">
        <v>110</v>
      </c>
      <c r="E233" s="6"/>
      <c r="F233" s="6"/>
      <c r="G233" s="81" t="s">
        <v>116</v>
      </c>
      <c r="H233" s="69" t="s">
        <v>2</v>
      </c>
      <c r="I233" s="61" t="s">
        <v>117</v>
      </c>
      <c r="J233" s="6"/>
      <c r="K233" s="6"/>
    </row>
    <row r="234" spans="1:14">
      <c r="A234" s="76">
        <v>17</v>
      </c>
      <c r="B234" s="21" t="s">
        <v>118</v>
      </c>
      <c r="C234" s="6"/>
      <c r="D234" s="62">
        <v>0</v>
      </c>
      <c r="E234" s="6"/>
      <c r="G234" s="76" t="s">
        <v>119</v>
      </c>
      <c r="H234" s="69"/>
      <c r="I234" s="76" t="s">
        <v>120</v>
      </c>
      <c r="J234" s="6"/>
      <c r="K234" s="76" t="s">
        <v>62</v>
      </c>
    </row>
    <row r="235" spans="1:14">
      <c r="A235" s="76">
        <v>18</v>
      </c>
      <c r="B235" s="21" t="s">
        <v>121</v>
      </c>
      <c r="C235" s="6"/>
      <c r="D235" s="62">
        <v>0</v>
      </c>
      <c r="E235" s="6"/>
      <c r="G235" s="33">
        <f>IF(D237&gt;0,D234/D237,0)</f>
        <v>0</v>
      </c>
      <c r="H235" s="81" t="s">
        <v>122</v>
      </c>
      <c r="I235" s="33">
        <f>I231</f>
        <v>0.125</v>
      </c>
      <c r="J235" s="69" t="s">
        <v>115</v>
      </c>
      <c r="K235" s="33">
        <f>I235*G235</f>
        <v>0</v>
      </c>
    </row>
    <row r="236" spans="1:14" ht="16" thickBot="1">
      <c r="A236" s="76">
        <v>19</v>
      </c>
      <c r="B236" s="92" t="s">
        <v>123</v>
      </c>
      <c r="C236" s="35"/>
      <c r="D236" s="60">
        <v>0</v>
      </c>
      <c r="E236" s="6"/>
      <c r="F236" s="6"/>
      <c r="G236" s="6" t="s">
        <v>2</v>
      </c>
      <c r="H236" s="6"/>
      <c r="I236" s="6"/>
      <c r="J236" s="6"/>
      <c r="K236" s="6"/>
    </row>
    <row r="237" spans="1:14">
      <c r="A237" s="76">
        <v>20</v>
      </c>
      <c r="B237" s="21" t="s">
        <v>230</v>
      </c>
      <c r="C237" s="6"/>
      <c r="D237" s="6">
        <f>D234+D235+D236</f>
        <v>0</v>
      </c>
      <c r="E237" s="6"/>
      <c r="F237" s="6"/>
      <c r="G237" s="6"/>
      <c r="H237" s="6"/>
      <c r="I237" s="6"/>
      <c r="J237" s="6"/>
      <c r="K237" s="6"/>
    </row>
    <row r="238" spans="1:14" ht="9" customHeight="1">
      <c r="A238" s="76"/>
      <c r="B238" s="21" t="s">
        <v>2</v>
      </c>
      <c r="C238" s="6"/>
      <c r="E238" s="6"/>
      <c r="F238" s="6"/>
      <c r="G238" s="6"/>
      <c r="H238" s="6"/>
      <c r="I238" s="6" t="s">
        <v>2</v>
      </c>
      <c r="J238" s="6" t="s">
        <v>2</v>
      </c>
      <c r="K238" s="6"/>
    </row>
    <row r="239" spans="1:14" ht="16" thickBot="1">
      <c r="A239" s="76"/>
      <c r="B239" s="21" t="s">
        <v>124</v>
      </c>
      <c r="C239" s="6"/>
      <c r="D239" s="88" t="s">
        <v>110</v>
      </c>
      <c r="E239" s="6"/>
      <c r="F239" s="6"/>
      <c r="G239" s="6"/>
      <c r="H239" s="6"/>
      <c r="J239" s="6"/>
      <c r="K239" s="6"/>
    </row>
    <row r="240" spans="1:14">
      <c r="A240" s="76">
        <v>21</v>
      </c>
      <c r="B240" s="6" t="s">
        <v>278</v>
      </c>
      <c r="C240" s="23"/>
      <c r="D240" s="93">
        <v>541964</v>
      </c>
      <c r="E240" s="6"/>
      <c r="F240" s="6"/>
      <c r="G240" s="6"/>
      <c r="H240" s="6"/>
      <c r="I240" s="6"/>
      <c r="J240" s="6"/>
      <c r="K240" s="6"/>
    </row>
    <row r="241" spans="1:18" ht="9" customHeight="1">
      <c r="A241" s="76"/>
      <c r="B241" s="21"/>
      <c r="C241" s="6"/>
      <c r="D241" s="6"/>
      <c r="E241" s="6"/>
      <c r="F241" s="6"/>
      <c r="G241" s="6"/>
      <c r="H241" s="6"/>
      <c r="I241" s="6"/>
      <c r="J241" s="6"/>
      <c r="K241" s="6"/>
    </row>
    <row r="242" spans="1:18">
      <c r="A242" s="76"/>
      <c r="B242" s="21"/>
      <c r="C242" s="6"/>
      <c r="D242" s="6"/>
      <c r="E242" s="6"/>
      <c r="F242" s="6"/>
      <c r="G242" s="81" t="s">
        <v>125</v>
      </c>
      <c r="H242" s="6"/>
      <c r="I242" s="6"/>
      <c r="J242" s="6"/>
      <c r="K242" s="6"/>
    </row>
    <row r="243" spans="1:18" ht="16" thickBot="1">
      <c r="A243" s="76"/>
      <c r="B243" s="21"/>
      <c r="C243" s="23"/>
      <c r="D243" s="29" t="s">
        <v>110</v>
      </c>
      <c r="E243" s="29" t="s">
        <v>126</v>
      </c>
      <c r="F243" s="6"/>
      <c r="G243" s="29" t="s">
        <v>127</v>
      </c>
      <c r="H243" s="6"/>
      <c r="I243" s="29" t="s">
        <v>128</v>
      </c>
      <c r="J243" s="6"/>
      <c r="K243" s="6"/>
    </row>
    <row r="244" spans="1:18">
      <c r="A244" s="76">
        <v>22</v>
      </c>
      <c r="B244" s="21" t="s">
        <v>129</v>
      </c>
      <c r="C244" s="23" t="s">
        <v>280</v>
      </c>
      <c r="D244" s="62">
        <f>6899937+197388</f>
        <v>7097325</v>
      </c>
      <c r="E244" s="94">
        <f>IF($D$246&gt;0,D244/$D$246,0)</f>
        <v>5.3807010558814386E-2</v>
      </c>
      <c r="F244" s="95"/>
      <c r="G244" s="95">
        <f>IF(D240&gt;0,D240/D244,0)</f>
        <v>7.6361727834078338E-2</v>
      </c>
      <c r="I244" s="95">
        <f>G244*E244</f>
        <v>4.1087962958575638E-3</v>
      </c>
      <c r="J244" s="91" t="s">
        <v>130</v>
      </c>
    </row>
    <row r="245" spans="1:18" ht="16" thickBot="1">
      <c r="A245" s="76">
        <v>23</v>
      </c>
      <c r="B245" s="21" t="s">
        <v>131</v>
      </c>
      <c r="C245" s="23" t="s">
        <v>279</v>
      </c>
      <c r="D245" s="60">
        <v>124806026</v>
      </c>
      <c r="E245" s="96">
        <f>IF($D$246&gt;0,D245/$D$246,0)</f>
        <v>0.94619298944118557</v>
      </c>
      <c r="F245" s="95"/>
      <c r="G245" s="95">
        <f>I248</f>
        <v>0.1032</v>
      </c>
      <c r="I245" s="97">
        <f>G245*E245</f>
        <v>9.7647116510330353E-2</v>
      </c>
      <c r="J245" s="6"/>
    </row>
    <row r="246" spans="1:18">
      <c r="A246" s="76">
        <v>24</v>
      </c>
      <c r="B246" s="21" t="s">
        <v>231</v>
      </c>
      <c r="C246" s="23"/>
      <c r="D246" s="6">
        <f>SUM(D244:D245)</f>
        <v>131903351</v>
      </c>
      <c r="E246" s="94">
        <f>IF($D$246&gt;0,D246/$D$246,0)</f>
        <v>1</v>
      </c>
      <c r="F246" s="95"/>
      <c r="G246" s="95"/>
      <c r="I246" s="95">
        <f>SUM(I244:I245)</f>
        <v>0.10175591280618791</v>
      </c>
      <c r="J246" s="91" t="s">
        <v>132</v>
      </c>
    </row>
    <row r="247" spans="1:18" ht="15" customHeight="1">
      <c r="A247" s="76" t="s">
        <v>2</v>
      </c>
      <c r="B247" s="21"/>
      <c r="D247" s="6"/>
      <c r="E247" s="6" t="s">
        <v>2</v>
      </c>
      <c r="F247" s="6"/>
      <c r="G247" s="6"/>
      <c r="H247" s="6"/>
      <c r="I247" s="95"/>
      <c r="N247" s="9"/>
      <c r="O247" s="10"/>
      <c r="P247" s="10"/>
      <c r="Q247" s="10"/>
      <c r="R247" s="11"/>
    </row>
    <row r="248" spans="1:18">
      <c r="A248" s="76">
        <v>25</v>
      </c>
      <c r="E248" s="6"/>
      <c r="F248" s="6"/>
      <c r="G248" s="66" t="s">
        <v>198</v>
      </c>
      <c r="H248" s="6"/>
      <c r="I248" s="98">
        <v>0.1032</v>
      </c>
      <c r="N248" s="12" t="s">
        <v>316</v>
      </c>
      <c r="O248" s="13"/>
      <c r="P248" s="13"/>
      <c r="Q248" s="13"/>
      <c r="R248" s="14"/>
    </row>
    <row r="249" spans="1:18">
      <c r="A249" s="76">
        <v>26</v>
      </c>
      <c r="G249" s="20" t="s">
        <v>199</v>
      </c>
      <c r="I249" s="89">
        <f>IF(I246&gt;0,G244/I246,0)</f>
        <v>0.75044020271846734</v>
      </c>
      <c r="K249" s="6"/>
      <c r="N249" s="12" t="s">
        <v>317</v>
      </c>
      <c r="O249" s="13"/>
      <c r="P249" s="13"/>
      <c r="Q249" s="13"/>
      <c r="R249" s="15">
        <v>0</v>
      </c>
    </row>
    <row r="250" spans="1:18">
      <c r="A250" s="76"/>
      <c r="B250" s="21" t="s">
        <v>133</v>
      </c>
      <c r="C250" s="23"/>
      <c r="D250" s="23"/>
      <c r="E250" s="23"/>
      <c r="F250" s="23"/>
      <c r="G250" s="23"/>
      <c r="H250" s="23"/>
      <c r="I250" s="23"/>
      <c r="J250" s="23"/>
      <c r="K250" s="23"/>
      <c r="N250" s="12" t="s">
        <v>318</v>
      </c>
      <c r="O250" s="13"/>
      <c r="P250" s="13"/>
      <c r="Q250" s="13"/>
      <c r="R250" s="15">
        <v>0</v>
      </c>
    </row>
    <row r="251" spans="1:18" ht="16" thickBot="1">
      <c r="A251" s="76"/>
      <c r="B251" s="21"/>
      <c r="C251" s="21"/>
      <c r="D251" s="21"/>
      <c r="E251" s="21"/>
      <c r="F251" s="21"/>
      <c r="G251" s="21"/>
      <c r="H251" s="21"/>
      <c r="I251" s="29" t="s">
        <v>134</v>
      </c>
      <c r="J251" s="81"/>
      <c r="K251" s="81"/>
      <c r="N251" s="16"/>
      <c r="O251" s="17"/>
      <c r="P251" s="17"/>
      <c r="Q251" s="17"/>
      <c r="R251" s="18"/>
    </row>
    <row r="252" spans="1:18">
      <c r="A252" s="76"/>
      <c r="B252" s="21" t="s">
        <v>232</v>
      </c>
      <c r="C252" s="23"/>
      <c r="D252" s="23"/>
      <c r="E252" s="23"/>
      <c r="F252" s="23"/>
      <c r="G252" s="99" t="s">
        <v>2</v>
      </c>
      <c r="H252" s="100"/>
      <c r="I252" s="1"/>
      <c r="J252" s="81"/>
      <c r="K252" s="81"/>
    </row>
    <row r="253" spans="1:18">
      <c r="A253" s="76">
        <v>27</v>
      </c>
      <c r="B253" s="19" t="s">
        <v>135</v>
      </c>
      <c r="C253" s="23"/>
      <c r="D253" s="23"/>
      <c r="E253" s="23" t="s">
        <v>136</v>
      </c>
      <c r="F253" s="23"/>
      <c r="H253" s="100"/>
      <c r="I253" s="62">
        <v>0</v>
      </c>
      <c r="J253" s="81"/>
      <c r="K253" s="81"/>
    </row>
    <row r="254" spans="1:18" ht="16" thickBot="1">
      <c r="A254" s="76">
        <v>28</v>
      </c>
      <c r="B254" s="64" t="s">
        <v>171</v>
      </c>
      <c r="C254" s="80"/>
      <c r="D254" s="13"/>
      <c r="E254" s="101"/>
      <c r="F254" s="101"/>
      <c r="G254" s="101"/>
      <c r="H254" s="23"/>
      <c r="I254" s="60">
        <v>0</v>
      </c>
      <c r="J254" s="81"/>
      <c r="K254" s="81"/>
    </row>
    <row r="255" spans="1:18">
      <c r="A255" s="76">
        <v>29</v>
      </c>
      <c r="B255" s="19" t="s">
        <v>137</v>
      </c>
      <c r="C255" s="23"/>
      <c r="E255" s="23"/>
      <c r="F255" s="23"/>
      <c r="G255" s="23"/>
      <c r="H255" s="23"/>
      <c r="I255" s="62">
        <f>+I253-I254</f>
        <v>0</v>
      </c>
      <c r="J255" s="81"/>
      <c r="K255" s="81"/>
    </row>
    <row r="256" spans="1:18" ht="9" customHeight="1">
      <c r="A256" s="76"/>
      <c r="C256" s="23"/>
      <c r="E256" s="23"/>
      <c r="F256" s="23"/>
      <c r="G256" s="23"/>
      <c r="H256" s="23"/>
      <c r="I256" s="2"/>
      <c r="J256" s="81"/>
      <c r="K256" s="81"/>
    </row>
    <row r="257" spans="1:11">
      <c r="A257" s="76">
        <v>30</v>
      </c>
      <c r="B257" s="21" t="s">
        <v>233</v>
      </c>
      <c r="C257" s="23"/>
      <c r="E257" s="23"/>
      <c r="F257" s="23"/>
      <c r="G257" s="48"/>
      <c r="H257" s="23"/>
      <c r="I257" s="4">
        <v>0</v>
      </c>
      <c r="J257" s="1"/>
      <c r="K257" s="3"/>
    </row>
    <row r="258" spans="1:11" ht="9" customHeight="1">
      <c r="A258" s="76"/>
      <c r="C258" s="23"/>
      <c r="D258" s="23"/>
      <c r="E258" s="23"/>
      <c r="F258" s="23"/>
      <c r="G258" s="23"/>
      <c r="H258" s="23"/>
      <c r="I258" s="2"/>
      <c r="J258" s="1"/>
      <c r="K258" s="3"/>
    </row>
    <row r="259" spans="1:11">
      <c r="B259" s="21" t="s">
        <v>138</v>
      </c>
      <c r="C259" s="23"/>
      <c r="D259" s="23"/>
      <c r="E259" s="23"/>
      <c r="F259" s="23"/>
      <c r="G259" s="23"/>
      <c r="H259" s="23"/>
      <c r="K259" s="5"/>
    </row>
    <row r="260" spans="1:11">
      <c r="A260" s="76">
        <v>31</v>
      </c>
      <c r="B260" s="21" t="s">
        <v>139</v>
      </c>
      <c r="C260" s="6"/>
      <c r="D260" s="6"/>
      <c r="E260" s="6"/>
      <c r="F260" s="6"/>
      <c r="G260" s="6"/>
      <c r="H260" s="6"/>
      <c r="I260" s="102">
        <v>0</v>
      </c>
      <c r="J260" s="6"/>
      <c r="K260" s="81"/>
    </row>
    <row r="261" spans="1:11">
      <c r="A261" s="76">
        <v>32</v>
      </c>
      <c r="B261" s="103" t="s">
        <v>172</v>
      </c>
      <c r="C261" s="101"/>
      <c r="D261" s="101"/>
      <c r="E261" s="101"/>
      <c r="F261" s="101"/>
      <c r="G261" s="23"/>
      <c r="H261" s="23"/>
      <c r="I261" s="102">
        <v>0</v>
      </c>
      <c r="K261" s="81"/>
    </row>
    <row r="262" spans="1:11">
      <c r="A262" s="76" t="s">
        <v>197</v>
      </c>
      <c r="B262" s="104" t="s">
        <v>295</v>
      </c>
      <c r="C262" s="105"/>
      <c r="D262" s="101"/>
      <c r="E262" s="101"/>
      <c r="F262" s="101"/>
      <c r="G262" s="23"/>
      <c r="H262" s="23"/>
      <c r="I262" s="102">
        <v>0</v>
      </c>
      <c r="K262" s="81"/>
    </row>
    <row r="263" spans="1:11" ht="16" thickBot="1">
      <c r="A263" s="76" t="s">
        <v>266</v>
      </c>
      <c r="B263" s="106" t="s">
        <v>296</v>
      </c>
      <c r="C263" s="107"/>
      <c r="D263" s="101"/>
      <c r="E263" s="101"/>
      <c r="F263" s="101"/>
      <c r="G263" s="23"/>
      <c r="H263" s="23"/>
      <c r="I263" s="108">
        <v>0</v>
      </c>
      <c r="K263" s="81"/>
    </row>
    <row r="264" spans="1:11">
      <c r="A264" s="76">
        <v>33</v>
      </c>
      <c r="B264" s="19" t="s">
        <v>265</v>
      </c>
      <c r="C264" s="76"/>
      <c r="D264" s="6"/>
      <c r="E264" s="6"/>
      <c r="F264" s="6"/>
      <c r="G264" s="6"/>
      <c r="H264" s="23"/>
      <c r="I264" s="7">
        <f>+I260-I261-I262-I263</f>
        <v>0</v>
      </c>
      <c r="J264" s="6"/>
      <c r="K264" s="8"/>
    </row>
    <row r="265" spans="1:11">
      <c r="A265" s="76"/>
    </row>
    <row r="266" spans="1:11">
      <c r="A266" s="76"/>
    </row>
    <row r="267" spans="1:11">
      <c r="A267" s="76"/>
    </row>
    <row r="268" spans="1:11">
      <c r="A268" s="76"/>
      <c r="K268" s="20" t="s">
        <v>301</v>
      </c>
    </row>
    <row r="269" spans="1:11">
      <c r="B269" s="21"/>
      <c r="C269" s="21"/>
      <c r="D269" s="22"/>
      <c r="E269" s="21"/>
      <c r="F269" s="21"/>
      <c r="G269" s="21"/>
      <c r="H269" s="23"/>
      <c r="I269" s="23"/>
      <c r="J269" s="203" t="s">
        <v>202</v>
      </c>
      <c r="K269" s="203"/>
    </row>
    <row r="270" spans="1:11">
      <c r="A270" s="76"/>
      <c r="B270" s="109" t="str">
        <f>B4</f>
        <v xml:space="preserve">Formula Rate - Non-Levelized </v>
      </c>
      <c r="C270" s="76"/>
      <c r="D270" s="6" t="str">
        <f>D4</f>
        <v xml:space="preserve">     Rate Formula Template</v>
      </c>
      <c r="E270" s="6"/>
      <c r="F270" s="6"/>
      <c r="G270" s="6"/>
      <c r="H270" s="23"/>
      <c r="J270" s="1"/>
      <c r="K270" s="110" t="str">
        <f>K4</f>
        <v>For the 12 months ended 12/31/2016</v>
      </c>
    </row>
    <row r="271" spans="1:11">
      <c r="A271" s="76"/>
      <c r="B271" s="109"/>
      <c r="C271" s="76"/>
      <c r="D271" s="6" t="str">
        <f>D5</f>
        <v xml:space="preserve"> Utilizing RUS Form 12 Data</v>
      </c>
      <c r="E271" s="6"/>
      <c r="F271" s="6"/>
      <c r="G271" s="6"/>
      <c r="H271" s="23"/>
      <c r="I271" s="111"/>
      <c r="J271" s="1"/>
      <c r="K271" s="8"/>
    </row>
    <row r="272" spans="1:11">
      <c r="A272" s="76"/>
      <c r="B272" s="109"/>
      <c r="C272" s="76"/>
      <c r="D272" s="6"/>
      <c r="E272" s="6"/>
      <c r="F272" s="6"/>
      <c r="G272" s="6"/>
      <c r="H272" s="23"/>
      <c r="I272" s="111"/>
      <c r="J272" s="1"/>
      <c r="K272" s="8"/>
    </row>
    <row r="273" spans="1:11">
      <c r="A273" s="76"/>
      <c r="B273" s="109"/>
      <c r="C273" s="76"/>
      <c r="D273" s="6" t="str">
        <f>D7</f>
        <v>Upper Missouri Power Cooperative</v>
      </c>
      <c r="E273" s="6"/>
      <c r="F273" s="6"/>
      <c r="G273" s="6"/>
      <c r="H273" s="23"/>
      <c r="I273" s="111"/>
      <c r="J273" s="1"/>
      <c r="K273" s="8"/>
    </row>
    <row r="274" spans="1:11">
      <c r="B274" s="21" t="s">
        <v>140</v>
      </c>
      <c r="C274" s="76"/>
      <c r="D274" s="6"/>
      <c r="E274" s="6"/>
      <c r="F274" s="6"/>
      <c r="G274" s="6"/>
      <c r="H274" s="23"/>
      <c r="I274" s="6"/>
      <c r="J274" s="23"/>
      <c r="K274" s="6"/>
    </row>
    <row r="275" spans="1:11">
      <c r="A275" s="76"/>
      <c r="B275" s="112" t="s">
        <v>206</v>
      </c>
      <c r="C275" s="76"/>
      <c r="D275" s="6"/>
      <c r="E275" s="6"/>
      <c r="F275" s="6"/>
      <c r="G275" s="6"/>
      <c r="H275" s="23"/>
      <c r="I275" s="6"/>
      <c r="J275" s="23"/>
      <c r="K275" s="6"/>
    </row>
    <row r="276" spans="1:11">
      <c r="A276" s="76" t="s">
        <v>141</v>
      </c>
      <c r="B276" s="112" t="s">
        <v>207</v>
      </c>
      <c r="C276" s="76"/>
      <c r="D276" s="6"/>
      <c r="E276" s="6"/>
      <c r="F276" s="6"/>
      <c r="G276" s="6"/>
      <c r="H276" s="23"/>
      <c r="I276" s="6"/>
      <c r="J276" s="23"/>
      <c r="K276" s="6"/>
    </row>
    <row r="277" spans="1:11" ht="16" thickBot="1">
      <c r="A277" s="29" t="s">
        <v>142</v>
      </c>
      <c r="B277" s="112"/>
      <c r="C277" s="76"/>
      <c r="D277" s="6"/>
      <c r="E277" s="6"/>
      <c r="F277" s="6"/>
      <c r="G277" s="6"/>
      <c r="H277" s="23"/>
      <c r="I277" s="6"/>
      <c r="J277" s="23"/>
      <c r="K277" s="6"/>
    </row>
    <row r="278" spans="1:11" ht="32.25" customHeight="1">
      <c r="A278" s="113" t="s">
        <v>143</v>
      </c>
      <c r="B278" s="202" t="s">
        <v>258</v>
      </c>
      <c r="C278" s="202"/>
      <c r="D278" s="202"/>
      <c r="E278" s="202"/>
      <c r="F278" s="202"/>
      <c r="G278" s="202"/>
      <c r="H278" s="202"/>
      <c r="I278" s="202"/>
      <c r="J278" s="202"/>
      <c r="K278" s="202"/>
    </row>
    <row r="279" spans="1:11" ht="63" customHeight="1">
      <c r="A279" s="113" t="s">
        <v>144</v>
      </c>
      <c r="B279" s="202" t="s">
        <v>259</v>
      </c>
      <c r="C279" s="202"/>
      <c r="D279" s="202"/>
      <c r="E279" s="202"/>
      <c r="F279" s="202"/>
      <c r="G279" s="202"/>
      <c r="H279" s="202"/>
      <c r="I279" s="202"/>
      <c r="J279" s="202"/>
      <c r="K279" s="202"/>
    </row>
    <row r="280" spans="1:11">
      <c r="A280" s="113" t="s">
        <v>145</v>
      </c>
      <c r="B280" s="202" t="s">
        <v>260</v>
      </c>
      <c r="C280" s="202"/>
      <c r="D280" s="202"/>
      <c r="E280" s="202"/>
      <c r="F280" s="202"/>
      <c r="G280" s="202"/>
      <c r="H280" s="202"/>
      <c r="I280" s="202"/>
      <c r="J280" s="202"/>
      <c r="K280" s="202"/>
    </row>
    <row r="281" spans="1:11">
      <c r="A281" s="113" t="s">
        <v>146</v>
      </c>
      <c r="B281" s="202" t="s">
        <v>260</v>
      </c>
      <c r="C281" s="202"/>
      <c r="D281" s="202"/>
      <c r="E281" s="202"/>
      <c r="F281" s="202"/>
      <c r="G281" s="202"/>
      <c r="H281" s="202"/>
      <c r="I281" s="202"/>
      <c r="J281" s="202"/>
      <c r="K281" s="202"/>
    </row>
    <row r="282" spans="1:11">
      <c r="A282" s="113" t="s">
        <v>147</v>
      </c>
      <c r="B282" s="202" t="s">
        <v>288</v>
      </c>
      <c r="C282" s="202"/>
      <c r="D282" s="202"/>
      <c r="E282" s="202"/>
      <c r="F282" s="202"/>
      <c r="G282" s="202"/>
      <c r="H282" s="202"/>
      <c r="I282" s="202"/>
      <c r="J282" s="202"/>
      <c r="K282" s="202"/>
    </row>
    <row r="283" spans="1:11" ht="48" customHeight="1">
      <c r="A283" s="113" t="s">
        <v>148</v>
      </c>
      <c r="B283" s="207" t="s">
        <v>248</v>
      </c>
      <c r="C283" s="207"/>
      <c r="D283" s="207"/>
      <c r="E283" s="207"/>
      <c r="F283" s="207"/>
      <c r="G283" s="207"/>
      <c r="H283" s="207"/>
      <c r="I283" s="207"/>
      <c r="J283" s="207"/>
      <c r="K283" s="207"/>
    </row>
    <row r="284" spans="1:11">
      <c r="A284" s="113" t="s">
        <v>149</v>
      </c>
      <c r="B284" s="207" t="s">
        <v>179</v>
      </c>
      <c r="C284" s="207"/>
      <c r="D284" s="207"/>
      <c r="E284" s="207"/>
      <c r="F284" s="207"/>
      <c r="G284" s="207"/>
      <c r="H284" s="207"/>
      <c r="I284" s="207"/>
      <c r="J284" s="207"/>
      <c r="K284" s="207"/>
    </row>
    <row r="285" spans="1:11" ht="32.25" customHeight="1">
      <c r="A285" s="113" t="s">
        <v>150</v>
      </c>
      <c r="B285" s="207" t="s">
        <v>281</v>
      </c>
      <c r="C285" s="207"/>
      <c r="D285" s="207"/>
      <c r="E285" s="207"/>
      <c r="F285" s="207"/>
      <c r="G285" s="207"/>
      <c r="H285" s="207"/>
      <c r="I285" s="207"/>
      <c r="J285" s="207"/>
      <c r="K285" s="207"/>
    </row>
    <row r="286" spans="1:11" ht="32.25" customHeight="1">
      <c r="A286" s="113" t="s">
        <v>151</v>
      </c>
      <c r="B286" s="202" t="s">
        <v>249</v>
      </c>
      <c r="C286" s="202"/>
      <c r="D286" s="202"/>
      <c r="E286" s="202"/>
      <c r="F286" s="202"/>
      <c r="G286" s="202"/>
      <c r="H286" s="202"/>
      <c r="I286" s="202"/>
      <c r="J286" s="202"/>
      <c r="K286" s="202"/>
    </row>
    <row r="287" spans="1:11" ht="32.25" customHeight="1">
      <c r="A287" s="113" t="s">
        <v>152</v>
      </c>
      <c r="B287" s="207" t="s">
        <v>250</v>
      </c>
      <c r="C287" s="207"/>
      <c r="D287" s="207"/>
      <c r="E287" s="207"/>
      <c r="F287" s="207"/>
      <c r="G287" s="207"/>
      <c r="H287" s="207"/>
      <c r="I287" s="207"/>
      <c r="J287" s="207"/>
      <c r="K287" s="207"/>
    </row>
    <row r="288" spans="1:11" ht="78" customHeight="1">
      <c r="A288" s="113" t="s">
        <v>153</v>
      </c>
      <c r="B288" s="207" t="s">
        <v>297</v>
      </c>
      <c r="C288" s="207"/>
      <c r="D288" s="207"/>
      <c r="E288" s="207"/>
      <c r="F288" s="207"/>
      <c r="G288" s="207"/>
      <c r="H288" s="207"/>
      <c r="I288" s="207"/>
      <c r="J288" s="207"/>
      <c r="K288" s="207"/>
    </row>
    <row r="289" spans="1:11">
      <c r="A289" s="113" t="s">
        <v>2</v>
      </c>
      <c r="B289" s="114" t="s">
        <v>247</v>
      </c>
      <c r="C289" s="115" t="s">
        <v>154</v>
      </c>
      <c r="D289" s="116">
        <v>0</v>
      </c>
      <c r="E289" s="115"/>
      <c r="F289" s="117"/>
      <c r="G289" s="117"/>
      <c r="H289" s="115"/>
      <c r="I289" s="117"/>
      <c r="J289" s="115"/>
      <c r="K289" s="115"/>
    </row>
    <row r="290" spans="1:11">
      <c r="A290" s="113"/>
      <c r="B290" s="115"/>
      <c r="C290" s="115" t="s">
        <v>155</v>
      </c>
      <c r="D290" s="116">
        <v>0</v>
      </c>
      <c r="E290" s="207" t="s">
        <v>156</v>
      </c>
      <c r="F290" s="207"/>
      <c r="G290" s="207"/>
      <c r="H290" s="207"/>
      <c r="I290" s="207"/>
      <c r="J290" s="207"/>
      <c r="K290" s="207"/>
    </row>
    <row r="291" spans="1:11">
      <c r="A291" s="113"/>
      <c r="B291" s="115"/>
      <c r="C291" s="115" t="s">
        <v>157</v>
      </c>
      <c r="D291" s="116">
        <v>0</v>
      </c>
      <c r="E291" s="207" t="s">
        <v>158</v>
      </c>
      <c r="F291" s="207"/>
      <c r="G291" s="207"/>
      <c r="H291" s="207"/>
      <c r="I291" s="207"/>
      <c r="J291" s="207"/>
      <c r="K291" s="207"/>
    </row>
    <row r="292" spans="1:11">
      <c r="A292" s="113" t="s">
        <v>159</v>
      </c>
      <c r="B292" s="207" t="s">
        <v>180</v>
      </c>
      <c r="C292" s="207"/>
      <c r="D292" s="207"/>
      <c r="E292" s="207"/>
      <c r="F292" s="207"/>
      <c r="G292" s="207"/>
      <c r="H292" s="207"/>
      <c r="I292" s="207"/>
      <c r="J292" s="207"/>
      <c r="K292" s="207"/>
    </row>
    <row r="293" spans="1:11" ht="32.25" customHeight="1">
      <c r="A293" s="113" t="s">
        <v>160</v>
      </c>
      <c r="B293" s="207" t="s">
        <v>251</v>
      </c>
      <c r="C293" s="207"/>
      <c r="D293" s="207"/>
      <c r="E293" s="207"/>
      <c r="F293" s="207"/>
      <c r="G293" s="207"/>
      <c r="H293" s="207"/>
      <c r="I293" s="207"/>
      <c r="J293" s="207"/>
      <c r="K293" s="207"/>
    </row>
    <row r="294" spans="1:11" ht="48" customHeight="1">
      <c r="A294" s="113" t="s">
        <v>161</v>
      </c>
      <c r="B294" s="207" t="s">
        <v>298</v>
      </c>
      <c r="C294" s="207"/>
      <c r="D294" s="207"/>
      <c r="E294" s="207"/>
      <c r="F294" s="207"/>
      <c r="G294" s="207"/>
      <c r="H294" s="207"/>
      <c r="I294" s="207"/>
      <c r="J294" s="207"/>
      <c r="K294" s="207"/>
    </row>
    <row r="295" spans="1:11">
      <c r="A295" s="113" t="s">
        <v>162</v>
      </c>
      <c r="B295" s="207" t="s">
        <v>181</v>
      </c>
      <c r="C295" s="207"/>
      <c r="D295" s="207"/>
      <c r="E295" s="207"/>
      <c r="F295" s="207"/>
      <c r="G295" s="207"/>
      <c r="H295" s="207"/>
      <c r="I295" s="207"/>
      <c r="J295" s="207"/>
      <c r="K295" s="207"/>
    </row>
    <row r="296" spans="1:11" ht="189.75" customHeight="1">
      <c r="A296" s="113" t="s">
        <v>163</v>
      </c>
      <c r="B296" s="207" t="s">
        <v>315</v>
      </c>
      <c r="C296" s="207"/>
      <c r="D296" s="207"/>
      <c r="E296" s="207"/>
      <c r="F296" s="207"/>
      <c r="G296" s="207"/>
      <c r="H296" s="207"/>
      <c r="I296" s="207"/>
      <c r="J296" s="207"/>
      <c r="K296" s="207"/>
    </row>
    <row r="297" spans="1:11" ht="32.25" customHeight="1">
      <c r="A297" s="113" t="s">
        <v>164</v>
      </c>
      <c r="B297" s="207" t="s">
        <v>252</v>
      </c>
      <c r="C297" s="207"/>
      <c r="D297" s="207"/>
      <c r="E297" s="207"/>
      <c r="F297" s="207"/>
      <c r="G297" s="207"/>
      <c r="H297" s="207"/>
      <c r="I297" s="207"/>
      <c r="J297" s="207"/>
      <c r="K297" s="207"/>
    </row>
    <row r="298" spans="1:11">
      <c r="A298" s="113" t="s">
        <v>165</v>
      </c>
      <c r="B298" s="207" t="s">
        <v>166</v>
      </c>
      <c r="C298" s="207"/>
      <c r="D298" s="207"/>
      <c r="E298" s="207"/>
      <c r="F298" s="207"/>
      <c r="G298" s="207"/>
      <c r="H298" s="207"/>
      <c r="I298" s="207"/>
      <c r="J298" s="207"/>
      <c r="K298" s="207"/>
    </row>
    <row r="299" spans="1:11" ht="48" customHeight="1">
      <c r="A299" s="113" t="s">
        <v>182</v>
      </c>
      <c r="B299" s="207" t="s">
        <v>289</v>
      </c>
      <c r="C299" s="207"/>
      <c r="D299" s="207"/>
      <c r="E299" s="207"/>
      <c r="F299" s="207"/>
      <c r="G299" s="207"/>
      <c r="H299" s="207"/>
      <c r="I299" s="207"/>
      <c r="J299" s="207"/>
      <c r="K299" s="207"/>
    </row>
    <row r="300" spans="1:11" ht="63.75" customHeight="1">
      <c r="A300" s="118" t="s">
        <v>183</v>
      </c>
      <c r="B300" s="207" t="s">
        <v>290</v>
      </c>
      <c r="C300" s="207"/>
      <c r="D300" s="207"/>
      <c r="E300" s="207"/>
      <c r="F300" s="207"/>
      <c r="G300" s="207"/>
      <c r="H300" s="207"/>
      <c r="I300" s="207"/>
      <c r="J300" s="207"/>
      <c r="K300" s="207"/>
    </row>
    <row r="301" spans="1:11">
      <c r="A301" s="118" t="s">
        <v>194</v>
      </c>
      <c r="B301" s="207" t="s">
        <v>291</v>
      </c>
      <c r="C301" s="207"/>
      <c r="D301" s="207"/>
      <c r="E301" s="207"/>
      <c r="F301" s="207"/>
      <c r="G301" s="207"/>
      <c r="H301" s="207"/>
      <c r="I301" s="207"/>
      <c r="J301" s="207"/>
      <c r="K301" s="207"/>
    </row>
    <row r="302" spans="1:11" ht="32.25" customHeight="1">
      <c r="A302" s="118" t="s">
        <v>195</v>
      </c>
      <c r="B302" s="207" t="s">
        <v>299</v>
      </c>
      <c r="C302" s="207"/>
      <c r="D302" s="207"/>
      <c r="E302" s="207"/>
      <c r="F302" s="207"/>
      <c r="G302" s="207"/>
      <c r="H302" s="207"/>
      <c r="I302" s="207"/>
      <c r="J302" s="207"/>
      <c r="K302" s="207"/>
    </row>
    <row r="303" spans="1:11" s="100" customFormat="1">
      <c r="A303" s="118" t="s">
        <v>267</v>
      </c>
      <c r="B303" s="207" t="s">
        <v>292</v>
      </c>
      <c r="C303" s="207"/>
      <c r="D303" s="207"/>
      <c r="E303" s="207"/>
      <c r="F303" s="207"/>
      <c r="G303" s="207"/>
      <c r="H303" s="207"/>
      <c r="I303" s="207"/>
      <c r="J303" s="207"/>
      <c r="K303" s="207"/>
    </row>
    <row r="304" spans="1:11" s="100" customFormat="1" ht="33.75" customHeight="1">
      <c r="A304" s="118" t="s">
        <v>268</v>
      </c>
      <c r="B304" s="207" t="s">
        <v>300</v>
      </c>
      <c r="C304" s="207"/>
      <c r="D304" s="207"/>
      <c r="E304" s="207"/>
      <c r="F304" s="207"/>
      <c r="G304" s="207"/>
      <c r="H304" s="207"/>
      <c r="I304" s="207"/>
      <c r="J304" s="207"/>
      <c r="K304" s="207"/>
    </row>
    <row r="305" spans="1:11" s="100" customFormat="1">
      <c r="A305" s="119" t="s">
        <v>282</v>
      </c>
      <c r="B305" s="120" t="s">
        <v>283</v>
      </c>
      <c r="C305" s="79"/>
      <c r="D305" s="121"/>
      <c r="E305" s="79"/>
      <c r="F305" s="79"/>
      <c r="G305" s="79"/>
      <c r="H305" s="79"/>
      <c r="I305" s="8"/>
      <c r="J305" s="79"/>
      <c r="K305" s="8"/>
    </row>
    <row r="306" spans="1:11" s="100" customFormat="1">
      <c r="A306" s="119" t="s">
        <v>285</v>
      </c>
      <c r="B306" s="122" t="s">
        <v>284</v>
      </c>
      <c r="C306" s="123"/>
      <c r="D306" s="124"/>
      <c r="E306" s="123"/>
      <c r="F306" s="99"/>
      <c r="G306" s="99"/>
      <c r="H306" s="99"/>
      <c r="I306" s="125"/>
      <c r="J306" s="99"/>
      <c r="K306" s="125"/>
    </row>
    <row r="307" spans="1:11">
      <c r="A307" s="126" t="s">
        <v>308</v>
      </c>
      <c r="B307" s="79" t="s">
        <v>310</v>
      </c>
      <c r="C307" s="23"/>
      <c r="D307" s="23"/>
      <c r="E307" s="23"/>
      <c r="F307" s="23"/>
      <c r="G307" s="23"/>
      <c r="H307" s="23"/>
      <c r="I307" s="23"/>
      <c r="J307" s="23"/>
      <c r="K307" s="23"/>
    </row>
    <row r="308" spans="1:11">
      <c r="A308" s="126"/>
      <c r="B308" s="79" t="s">
        <v>311</v>
      </c>
      <c r="C308" s="23"/>
      <c r="D308" s="23"/>
      <c r="E308" s="23"/>
      <c r="F308" s="23"/>
      <c r="G308" s="23"/>
      <c r="H308" s="23"/>
      <c r="I308" s="23"/>
      <c r="J308" s="23"/>
      <c r="K308" s="23"/>
    </row>
    <row r="309" spans="1:11">
      <c r="A309" s="126" t="s">
        <v>309</v>
      </c>
      <c r="B309" s="79" t="s">
        <v>312</v>
      </c>
      <c r="C309" s="23"/>
      <c r="D309" s="23"/>
      <c r="E309" s="23"/>
      <c r="F309" s="23"/>
      <c r="G309" s="23"/>
      <c r="H309" s="23"/>
      <c r="I309" s="23"/>
      <c r="J309" s="23"/>
      <c r="K309" s="23"/>
    </row>
    <row r="310" spans="1:11">
      <c r="A310" s="126"/>
      <c r="B310" s="79" t="s">
        <v>313</v>
      </c>
      <c r="C310" s="23"/>
      <c r="D310" s="23"/>
      <c r="E310" s="23"/>
      <c r="F310" s="23"/>
      <c r="G310" s="23"/>
      <c r="H310" s="23"/>
      <c r="I310" s="23"/>
      <c r="J310" s="23"/>
      <c r="K310" s="23"/>
    </row>
    <row r="311" spans="1:11">
      <c r="A311" s="76"/>
      <c r="B311" s="23"/>
      <c r="C311" s="23"/>
      <c r="D311" s="23"/>
      <c r="E311" s="23"/>
      <c r="F311" s="23"/>
      <c r="G311" s="23"/>
      <c r="H311" s="23"/>
      <c r="I311" s="23"/>
      <c r="J311" s="23"/>
      <c r="K311" s="23"/>
    </row>
    <row r="312" spans="1:11">
      <c r="A312" s="76"/>
      <c r="B312" s="23"/>
      <c r="C312" s="23"/>
      <c r="D312" s="23"/>
      <c r="E312" s="23"/>
      <c r="F312" s="23"/>
      <c r="G312" s="23"/>
      <c r="H312" s="23"/>
      <c r="I312" s="23"/>
      <c r="J312" s="23"/>
      <c r="K312" s="23"/>
    </row>
    <row r="313" spans="1:11">
      <c r="A313" s="76"/>
      <c r="B313" s="23"/>
      <c r="C313" s="23"/>
      <c r="D313" s="23"/>
      <c r="E313" s="23"/>
      <c r="F313" s="23"/>
      <c r="G313" s="23"/>
      <c r="H313" s="23"/>
      <c r="I313" s="23"/>
      <c r="J313" s="23"/>
      <c r="K313" s="23"/>
    </row>
    <row r="314" spans="1:11">
      <c r="A314" s="76"/>
      <c r="B314" s="23"/>
      <c r="C314" s="23"/>
      <c r="D314" s="23"/>
      <c r="E314" s="23"/>
      <c r="F314" s="23"/>
      <c r="G314" s="23"/>
      <c r="H314" s="23"/>
      <c r="I314" s="23"/>
      <c r="J314" s="23"/>
      <c r="K314" s="23"/>
    </row>
    <row r="315" spans="1:11">
      <c r="A315" s="76"/>
      <c r="B315" s="23"/>
      <c r="C315" s="23"/>
      <c r="D315" s="23"/>
      <c r="E315" s="23"/>
      <c r="F315" s="23"/>
      <c r="G315" s="23"/>
      <c r="H315" s="23"/>
      <c r="I315" s="23"/>
      <c r="J315" s="23"/>
      <c r="K315" s="23"/>
    </row>
    <row r="316" spans="1:11">
      <c r="A316" s="76"/>
      <c r="B316" s="23"/>
      <c r="C316" s="23"/>
      <c r="D316" s="23"/>
      <c r="E316" s="23"/>
      <c r="F316" s="23"/>
      <c r="G316" s="23"/>
      <c r="H316" s="23"/>
      <c r="I316" s="23"/>
      <c r="J316" s="23"/>
      <c r="K316" s="23"/>
    </row>
    <row r="317" spans="1:11">
      <c r="A317" s="76"/>
      <c r="B317" s="23"/>
      <c r="C317" s="23"/>
      <c r="D317" s="23"/>
      <c r="E317" s="23"/>
      <c r="F317" s="23"/>
      <c r="G317" s="23"/>
      <c r="H317" s="23"/>
      <c r="I317" s="23"/>
      <c r="J317" s="23"/>
      <c r="K317" s="23"/>
    </row>
    <row r="318" spans="1:11">
      <c r="A318" s="76"/>
      <c r="B318" s="23"/>
      <c r="C318" s="23"/>
      <c r="D318" s="23"/>
      <c r="E318" s="23"/>
      <c r="F318" s="23"/>
      <c r="G318" s="23"/>
      <c r="H318" s="23"/>
      <c r="I318" s="23"/>
      <c r="J318" s="23"/>
      <c r="K318" s="23"/>
    </row>
    <row r="319" spans="1:11">
      <c r="A319" s="76"/>
      <c r="B319" s="23"/>
      <c r="C319" s="23"/>
      <c r="D319" s="23"/>
      <c r="E319" s="23"/>
      <c r="F319" s="23"/>
      <c r="G319" s="23"/>
      <c r="H319" s="23"/>
      <c r="I319" s="23"/>
      <c r="J319" s="23"/>
      <c r="K319" s="23"/>
    </row>
    <row r="320" spans="1:11">
      <c r="A320" s="76"/>
      <c r="B320" s="23"/>
      <c r="C320" s="23"/>
      <c r="D320" s="23"/>
      <c r="E320" s="23"/>
      <c r="F320" s="23"/>
      <c r="G320" s="23"/>
      <c r="H320" s="23"/>
      <c r="I320" s="23"/>
      <c r="J320" s="23"/>
      <c r="K320" s="23"/>
    </row>
    <row r="321" spans="1:11">
      <c r="A321" s="76"/>
      <c r="B321" s="23"/>
      <c r="C321" s="23"/>
      <c r="D321" s="23"/>
      <c r="E321" s="23"/>
      <c r="F321" s="23"/>
      <c r="G321" s="23"/>
      <c r="H321" s="23"/>
      <c r="I321" s="23"/>
      <c r="J321" s="23"/>
      <c r="K321" s="23"/>
    </row>
    <row r="322" spans="1:11">
      <c r="A322" s="76"/>
      <c r="B322" s="23"/>
      <c r="C322" s="23"/>
      <c r="D322" s="23"/>
      <c r="E322" s="23"/>
      <c r="F322" s="23"/>
      <c r="G322" s="23"/>
      <c r="H322" s="23"/>
      <c r="I322" s="23"/>
      <c r="J322" s="23"/>
      <c r="K322" s="23"/>
    </row>
    <row r="323" spans="1:11">
      <c r="A323" s="76"/>
      <c r="B323" s="23"/>
      <c r="C323" s="23"/>
      <c r="D323" s="23"/>
      <c r="E323" s="23"/>
      <c r="F323" s="23"/>
      <c r="G323" s="23"/>
      <c r="H323" s="23"/>
      <c r="I323" s="23"/>
      <c r="J323" s="23"/>
      <c r="K323" s="23"/>
    </row>
    <row r="324" spans="1:11">
      <c r="A324" s="76"/>
      <c r="B324" s="23"/>
      <c r="C324" s="23"/>
      <c r="D324" s="23"/>
      <c r="E324" s="23"/>
      <c r="F324" s="23"/>
      <c r="G324" s="23"/>
      <c r="H324" s="23"/>
      <c r="I324" s="23"/>
      <c r="J324" s="23"/>
      <c r="K324" s="23"/>
    </row>
    <row r="325" spans="1:11">
      <c r="A325" s="76"/>
      <c r="B325" s="23"/>
      <c r="C325" s="23"/>
      <c r="D325" s="23"/>
      <c r="E325" s="23"/>
      <c r="F325" s="23"/>
      <c r="G325" s="23"/>
      <c r="H325" s="23"/>
      <c r="I325" s="23"/>
      <c r="J325" s="23"/>
      <c r="K325" s="23"/>
    </row>
    <row r="326" spans="1:11">
      <c r="A326" s="76"/>
      <c r="B326" s="23"/>
      <c r="C326" s="23"/>
      <c r="D326" s="23"/>
      <c r="E326" s="23"/>
      <c r="F326" s="23"/>
      <c r="G326" s="23"/>
      <c r="H326" s="23"/>
      <c r="I326" s="23"/>
      <c r="J326" s="23"/>
      <c r="K326" s="23"/>
    </row>
    <row r="327" spans="1:11">
      <c r="A327" s="76"/>
      <c r="B327" s="23"/>
      <c r="C327" s="23"/>
      <c r="D327" s="23"/>
      <c r="E327" s="23"/>
      <c r="F327" s="23"/>
      <c r="G327" s="23"/>
      <c r="H327" s="23"/>
      <c r="I327" s="23"/>
      <c r="J327" s="23"/>
      <c r="K327" s="23"/>
    </row>
    <row r="328" spans="1:11">
      <c r="A328" s="76"/>
      <c r="B328" s="23"/>
      <c r="C328" s="23"/>
      <c r="D328" s="23"/>
      <c r="E328" s="23"/>
      <c r="F328" s="23"/>
      <c r="G328" s="23"/>
      <c r="H328" s="23"/>
      <c r="I328" s="23"/>
      <c r="J328" s="23"/>
      <c r="K328" s="23"/>
    </row>
    <row r="329" spans="1:11">
      <c r="B329" s="23"/>
      <c r="C329" s="23"/>
      <c r="D329" s="23"/>
      <c r="E329" s="23"/>
      <c r="F329" s="23"/>
      <c r="G329" s="23"/>
      <c r="H329" s="23"/>
      <c r="I329" s="23"/>
      <c r="J329" s="23"/>
      <c r="K329" s="23"/>
    </row>
    <row r="330" spans="1:11">
      <c r="B330" s="23"/>
      <c r="C330" s="23"/>
      <c r="D330" s="23"/>
      <c r="E330" s="23"/>
      <c r="F330" s="23"/>
      <c r="G330" s="23"/>
      <c r="H330" s="23"/>
      <c r="I330" s="23"/>
      <c r="J330" s="23"/>
      <c r="K330" s="23"/>
    </row>
    <row r="331" spans="1:11">
      <c r="B331" s="23"/>
      <c r="C331" s="23"/>
      <c r="D331" s="23"/>
      <c r="E331" s="23"/>
      <c r="F331" s="23"/>
      <c r="G331" s="23"/>
      <c r="H331" s="23"/>
      <c r="I331" s="23"/>
      <c r="J331" s="23"/>
      <c r="K331" s="23"/>
    </row>
    <row r="332" spans="1:11">
      <c r="B332" s="23"/>
      <c r="C332" s="23"/>
      <c r="D332" s="23"/>
      <c r="E332" s="23"/>
      <c r="F332" s="23"/>
      <c r="G332" s="23"/>
      <c r="H332" s="23"/>
      <c r="I332" s="23"/>
      <c r="J332" s="23"/>
      <c r="K332" s="23"/>
    </row>
    <row r="333" spans="1:11">
      <c r="B333" s="23"/>
      <c r="C333" s="23"/>
      <c r="D333" s="23"/>
      <c r="E333" s="23"/>
      <c r="F333" s="23"/>
      <c r="G333" s="23"/>
      <c r="H333" s="23"/>
      <c r="I333" s="23"/>
      <c r="J333" s="23"/>
      <c r="K333" s="23"/>
    </row>
    <row r="334" spans="1:11">
      <c r="B334" s="23"/>
      <c r="C334" s="23"/>
      <c r="D334" s="23"/>
      <c r="E334" s="23"/>
      <c r="F334" s="23"/>
      <c r="G334" s="23"/>
      <c r="H334" s="23"/>
      <c r="I334" s="23"/>
      <c r="J334" s="23"/>
      <c r="K334" s="23"/>
    </row>
    <row r="335" spans="1:11">
      <c r="B335" s="23"/>
      <c r="C335" s="23"/>
      <c r="D335" s="23"/>
      <c r="E335" s="23"/>
      <c r="F335" s="23"/>
      <c r="G335" s="23"/>
      <c r="H335" s="23"/>
      <c r="I335" s="23"/>
      <c r="J335" s="23"/>
      <c r="K335" s="23"/>
    </row>
    <row r="336" spans="1:11">
      <c r="B336" s="23"/>
      <c r="C336" s="23"/>
      <c r="D336" s="23"/>
      <c r="E336" s="23"/>
      <c r="F336" s="23"/>
      <c r="G336" s="23"/>
      <c r="H336" s="23"/>
      <c r="I336" s="23"/>
      <c r="J336" s="23"/>
      <c r="K336" s="23"/>
    </row>
    <row r="337" spans="2:11">
      <c r="B337" s="23"/>
      <c r="C337" s="23"/>
      <c r="D337" s="23"/>
      <c r="E337" s="23"/>
      <c r="F337" s="23"/>
      <c r="G337" s="23"/>
      <c r="H337" s="23"/>
      <c r="I337" s="23"/>
      <c r="J337" s="23"/>
      <c r="K337" s="23"/>
    </row>
  </sheetData>
  <protectedRanges>
    <protectedRange sqref="K4 D7 D16:D17 I20:I21 I27:I33 D45:D46 D82:D86 D90:D94 D106:D110 D113 D117:D118 D144:D151 D155:D157 D162:D163 D165:D168 D177 D191 I191 D196 I196 I210:I211 I219 D227:D230 D234:D236 D240 D244:D245 I248 R249:R250 I253:I254 I257 I260:I263" name="Range1_1"/>
  </protectedRanges>
  <mergeCells count="36">
    <mergeCell ref="B301:K301"/>
    <mergeCell ref="B302:K302"/>
    <mergeCell ref="B303:K303"/>
    <mergeCell ref="B304:K304"/>
    <mergeCell ref="B295:K295"/>
    <mergeCell ref="B296:K296"/>
    <mergeCell ref="B297:K297"/>
    <mergeCell ref="B298:K298"/>
    <mergeCell ref="B299:K299"/>
    <mergeCell ref="B300:K300"/>
    <mergeCell ref="B294:K294"/>
    <mergeCell ref="B282:K282"/>
    <mergeCell ref="B283:K283"/>
    <mergeCell ref="B284:K284"/>
    <mergeCell ref="B285:K285"/>
    <mergeCell ref="B286:K286"/>
    <mergeCell ref="B287:K287"/>
    <mergeCell ref="B288:K288"/>
    <mergeCell ref="E290:K290"/>
    <mergeCell ref="E291:K291"/>
    <mergeCell ref="B292:K292"/>
    <mergeCell ref="B293:K293"/>
    <mergeCell ref="M71:R77"/>
    <mergeCell ref="M9:R16"/>
    <mergeCell ref="B281:K281"/>
    <mergeCell ref="J2:K2"/>
    <mergeCell ref="J71:K71"/>
    <mergeCell ref="J133:K133"/>
    <mergeCell ref="B190:C190"/>
    <mergeCell ref="B195:C195"/>
    <mergeCell ref="J200:K200"/>
    <mergeCell ref="M216:N216"/>
    <mergeCell ref="J269:K269"/>
    <mergeCell ref="B278:K278"/>
    <mergeCell ref="B279:K279"/>
    <mergeCell ref="B280:K280"/>
  </mergeCells>
  <pageMargins left="0.5" right="0.25" top="0.75" bottom="0.75" header="0.5" footer="0.5"/>
  <pageSetup scale="63" fitToHeight="5" orientation="portrait" r:id="rId1"/>
  <headerFooter alignWithMargins="0">
    <oddFooter>&amp;RV35
EFF 06.01.15</oddFooter>
  </headerFooter>
  <rowBreaks count="4" manualBreakCount="4">
    <brk id="69" max="10" man="1"/>
    <brk id="131" max="10" man="1"/>
    <brk id="198" max="10" man="1"/>
    <brk id="267" max="1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4"/>
  <sheetViews>
    <sheetView workbookViewId="0">
      <selection activeCell="G14" sqref="G14"/>
    </sheetView>
  </sheetViews>
  <sheetFormatPr defaultColWidth="8.84375" defaultRowHeight="14.5"/>
  <cols>
    <col min="1" max="1" width="13.69140625" style="127" customWidth="1"/>
    <col min="2" max="2" width="8.84375" style="127"/>
    <col min="3" max="3" width="7.23046875" style="127" customWidth="1"/>
    <col min="4" max="16384" width="8.84375" style="127"/>
  </cols>
  <sheetData>
    <row r="1" spans="1:5">
      <c r="A1" s="208" t="s">
        <v>401</v>
      </c>
      <c r="B1" s="209"/>
      <c r="C1" s="209"/>
      <c r="D1" s="209"/>
      <c r="E1" s="209"/>
    </row>
    <row r="2" spans="1:5">
      <c r="A2" s="208" t="s">
        <v>402</v>
      </c>
      <c r="B2" s="209"/>
      <c r="C2" s="209"/>
      <c r="D2" s="209"/>
      <c r="E2" s="209"/>
    </row>
    <row r="3" spans="1:5">
      <c r="A3" s="135"/>
      <c r="B3" s="135"/>
      <c r="C3" s="135"/>
      <c r="D3" s="135"/>
      <c r="E3" s="135"/>
    </row>
    <row r="4" spans="1:5" ht="20">
      <c r="A4" s="134" t="s">
        <v>415</v>
      </c>
    </row>
    <row r="6" spans="1:5">
      <c r="A6" s="133" t="s">
        <v>400</v>
      </c>
      <c r="B6" s="133"/>
      <c r="C6" s="133"/>
      <c r="D6" s="133"/>
    </row>
    <row r="7" spans="1:5">
      <c r="B7" s="127" t="s">
        <v>385</v>
      </c>
    </row>
    <row r="8" spans="1:5">
      <c r="A8" s="178" t="s">
        <v>376</v>
      </c>
      <c r="B8" s="179">
        <v>69963</v>
      </c>
      <c r="C8" s="136"/>
    </row>
    <row r="9" spans="1:5">
      <c r="A9" s="178" t="s">
        <v>375</v>
      </c>
      <c r="B9" s="179">
        <v>63332</v>
      </c>
      <c r="C9" s="136"/>
    </row>
    <row r="10" spans="1:5">
      <c r="A10" s="178" t="s">
        <v>374</v>
      </c>
      <c r="B10" s="179">
        <v>58302</v>
      </c>
      <c r="C10" s="136"/>
    </row>
    <row r="11" spans="1:5">
      <c r="A11" s="178" t="s">
        <v>373</v>
      </c>
      <c r="B11" s="179">
        <v>48402</v>
      </c>
      <c r="C11" s="136"/>
    </row>
    <row r="12" spans="1:5">
      <c r="A12" s="178" t="s">
        <v>372</v>
      </c>
      <c r="B12" s="179">
        <v>39877</v>
      </c>
      <c r="C12" s="136"/>
    </row>
    <row r="13" spans="1:5">
      <c r="A13" s="178" t="s">
        <v>384</v>
      </c>
      <c r="B13" s="179">
        <v>44397</v>
      </c>
      <c r="C13" s="136"/>
    </row>
    <row r="14" spans="1:5">
      <c r="A14" s="178" t="s">
        <v>370</v>
      </c>
      <c r="B14" s="179">
        <v>48411</v>
      </c>
      <c r="C14" s="136"/>
    </row>
    <row r="15" spans="1:5">
      <c r="A15" s="178" t="s">
        <v>369</v>
      </c>
      <c r="B15" s="179">
        <v>43913</v>
      </c>
      <c r="C15" s="136"/>
    </row>
    <row r="16" spans="1:5">
      <c r="A16" s="178" t="s">
        <v>368</v>
      </c>
      <c r="B16" s="179">
        <v>42122</v>
      </c>
      <c r="C16" s="136"/>
    </row>
    <row r="17" spans="1:15">
      <c r="A17" s="178" t="s">
        <v>367</v>
      </c>
      <c r="B17" s="179">
        <v>44111</v>
      </c>
      <c r="C17" s="136"/>
    </row>
    <row r="18" spans="1:15">
      <c r="A18" s="178" t="s">
        <v>366</v>
      </c>
      <c r="B18" s="179">
        <v>55046</v>
      </c>
      <c r="C18" s="136"/>
    </row>
    <row r="19" spans="1:15">
      <c r="A19" s="178" t="s">
        <v>365</v>
      </c>
      <c r="B19" s="179">
        <v>69435</v>
      </c>
      <c r="C19" s="136"/>
    </row>
    <row r="20" spans="1:15">
      <c r="A20" s="180" t="s">
        <v>383</v>
      </c>
      <c r="B20" s="182">
        <f>SUM(B8:B19)</f>
        <v>627311</v>
      </c>
      <c r="C20" s="136"/>
    </row>
    <row r="21" spans="1:15" ht="15.5">
      <c r="B21" s="128"/>
    </row>
    <row r="22" spans="1:15" ht="15.5">
      <c r="A22" s="127" t="s">
        <v>382</v>
      </c>
      <c r="B22" s="132">
        <f>B20/12</f>
        <v>52275.916666666664</v>
      </c>
      <c r="C22" s="127" t="s">
        <v>381</v>
      </c>
    </row>
    <row r="24" spans="1:15" ht="15.5">
      <c r="A24" s="127" t="s">
        <v>380</v>
      </c>
      <c r="F24" s="131"/>
    </row>
    <row r="25" spans="1:15">
      <c r="A25" s="127" t="s">
        <v>379</v>
      </c>
    </row>
    <row r="28" spans="1:15">
      <c r="A28" s="127" t="s">
        <v>378</v>
      </c>
    </row>
    <row r="29" spans="1:15">
      <c r="A29" s="127" t="s">
        <v>377</v>
      </c>
    </row>
    <row r="31" spans="1:15">
      <c r="B31" s="130" t="s">
        <v>376</v>
      </c>
      <c r="C31" s="130" t="s">
        <v>375</v>
      </c>
      <c r="D31" s="130" t="s">
        <v>374</v>
      </c>
      <c r="E31" s="130" t="s">
        <v>373</v>
      </c>
      <c r="F31" s="130" t="s">
        <v>372</v>
      </c>
      <c r="G31" s="130" t="s">
        <v>371</v>
      </c>
      <c r="H31" s="130" t="s">
        <v>370</v>
      </c>
      <c r="I31" s="130" t="s">
        <v>369</v>
      </c>
      <c r="J31" s="130" t="s">
        <v>368</v>
      </c>
      <c r="K31" s="130" t="s">
        <v>367</v>
      </c>
      <c r="L31" s="130" t="s">
        <v>366</v>
      </c>
      <c r="M31" s="130" t="s">
        <v>365</v>
      </c>
      <c r="N31" s="130" t="s">
        <v>9</v>
      </c>
      <c r="O31" s="130" t="s">
        <v>364</v>
      </c>
    </row>
    <row r="33" spans="1:15" ht="15.5">
      <c r="A33" s="127" t="s">
        <v>363</v>
      </c>
      <c r="B33" s="128"/>
      <c r="C33" s="128"/>
      <c r="D33" s="128"/>
      <c r="E33" s="128"/>
      <c r="F33" s="128"/>
      <c r="G33" s="128"/>
      <c r="H33" s="128"/>
      <c r="I33" s="128"/>
      <c r="J33" s="128"/>
      <c r="K33" s="128"/>
      <c r="L33" s="128"/>
      <c r="M33" s="128"/>
      <c r="N33" s="128"/>
      <c r="O33" s="128"/>
    </row>
    <row r="34" spans="1:15" ht="15.5">
      <c r="A34" s="129" t="s">
        <v>362</v>
      </c>
      <c r="B34" s="128"/>
      <c r="C34" s="128"/>
      <c r="D34" s="128"/>
      <c r="E34" s="128"/>
      <c r="F34" s="128"/>
      <c r="G34" s="128"/>
      <c r="H34" s="128"/>
      <c r="I34" s="128"/>
      <c r="J34" s="128"/>
      <c r="K34" s="128"/>
      <c r="L34" s="128"/>
      <c r="M34" s="128"/>
      <c r="N34" s="128">
        <f>SUM(B34:M34)</f>
        <v>0</v>
      </c>
      <c r="O34" s="128">
        <f>N34/12</f>
        <v>0</v>
      </c>
    </row>
    <row r="35" spans="1:15" ht="15.5">
      <c r="A35" s="129" t="s">
        <v>361</v>
      </c>
      <c r="B35" s="128"/>
      <c r="C35" s="128"/>
      <c r="D35" s="128"/>
      <c r="E35" s="128"/>
      <c r="F35" s="128"/>
      <c r="G35" s="128"/>
      <c r="H35" s="128"/>
      <c r="I35" s="128"/>
      <c r="J35" s="128"/>
      <c r="K35" s="128"/>
      <c r="L35" s="128"/>
      <c r="M35" s="128"/>
      <c r="N35" s="128">
        <f>SUM(B35:M35)</f>
        <v>0</v>
      </c>
      <c r="O35" s="128">
        <f>N35/12</f>
        <v>0</v>
      </c>
    </row>
    <row r="36" spans="1:15" ht="15.5">
      <c r="B36" s="128"/>
      <c r="C36" s="128"/>
      <c r="D36" s="128"/>
      <c r="E36" s="128"/>
      <c r="F36" s="128"/>
      <c r="G36" s="128"/>
      <c r="H36" s="128"/>
      <c r="I36" s="128"/>
      <c r="J36" s="128"/>
      <c r="K36" s="128"/>
      <c r="L36" s="128"/>
      <c r="M36" s="128"/>
      <c r="N36" s="128"/>
      <c r="O36" s="128"/>
    </row>
    <row r="37" spans="1:15" ht="15.5">
      <c r="A37" s="127" t="s">
        <v>363</v>
      </c>
      <c r="B37" s="128"/>
      <c r="C37" s="128"/>
      <c r="D37" s="128"/>
      <c r="E37" s="128"/>
      <c r="F37" s="128"/>
      <c r="G37" s="128"/>
      <c r="H37" s="128"/>
      <c r="I37" s="128"/>
      <c r="J37" s="128"/>
      <c r="K37" s="128"/>
      <c r="L37" s="128"/>
      <c r="M37" s="128"/>
      <c r="N37" s="128"/>
      <c r="O37" s="128"/>
    </row>
    <row r="38" spans="1:15" ht="15.5">
      <c r="A38" s="129" t="s">
        <v>362</v>
      </c>
      <c r="B38" s="128"/>
      <c r="C38" s="128"/>
      <c r="D38" s="128"/>
      <c r="E38" s="128"/>
      <c r="F38" s="128"/>
      <c r="G38" s="128"/>
      <c r="H38" s="128"/>
      <c r="I38" s="128"/>
      <c r="J38" s="128"/>
      <c r="K38" s="128"/>
      <c r="L38" s="128"/>
      <c r="M38" s="128"/>
      <c r="N38" s="128">
        <f>SUM(B38:M38)</f>
        <v>0</v>
      </c>
      <c r="O38" s="128">
        <f>N38/12</f>
        <v>0</v>
      </c>
    </row>
    <row r="39" spans="1:15" ht="15.5">
      <c r="A39" s="129" t="s">
        <v>361</v>
      </c>
      <c r="B39" s="128"/>
      <c r="C39" s="128"/>
      <c r="D39" s="128"/>
      <c r="E39" s="128"/>
      <c r="F39" s="128"/>
      <c r="G39" s="128"/>
      <c r="H39" s="128"/>
      <c r="I39" s="128"/>
      <c r="J39" s="128"/>
      <c r="K39" s="128"/>
      <c r="L39" s="128"/>
      <c r="M39" s="128"/>
      <c r="N39" s="128">
        <f>SUM(B39:M39)</f>
        <v>0</v>
      </c>
      <c r="O39" s="128">
        <f>N39/12</f>
        <v>0</v>
      </c>
    </row>
    <row r="40" spans="1:15" ht="15.5">
      <c r="B40" s="128"/>
      <c r="C40" s="128"/>
      <c r="D40" s="128"/>
      <c r="E40" s="128"/>
      <c r="F40" s="128"/>
      <c r="G40" s="128"/>
      <c r="H40" s="128"/>
      <c r="I40" s="128"/>
      <c r="J40" s="128"/>
      <c r="K40" s="128"/>
      <c r="L40" s="128"/>
      <c r="M40" s="128"/>
      <c r="N40" s="128"/>
      <c r="O40" s="128"/>
    </row>
    <row r="41" spans="1:15" ht="15.5">
      <c r="A41" s="127" t="s">
        <v>363</v>
      </c>
      <c r="B41" s="128"/>
      <c r="C41" s="128"/>
      <c r="D41" s="128"/>
      <c r="E41" s="128"/>
      <c r="F41" s="128"/>
      <c r="G41" s="128"/>
      <c r="H41" s="128"/>
      <c r="I41" s="128"/>
      <c r="J41" s="128"/>
      <c r="K41" s="128"/>
      <c r="L41" s="128"/>
      <c r="M41" s="128"/>
      <c r="N41" s="128"/>
      <c r="O41" s="128"/>
    </row>
    <row r="42" spans="1:15" ht="15.5">
      <c r="A42" s="129" t="s">
        <v>362</v>
      </c>
      <c r="B42" s="128"/>
      <c r="C42" s="128"/>
      <c r="D42" s="128"/>
      <c r="E42" s="128"/>
      <c r="F42" s="128"/>
      <c r="G42" s="128"/>
      <c r="H42" s="128"/>
      <c r="I42" s="128"/>
      <c r="J42" s="128"/>
      <c r="K42" s="128"/>
      <c r="L42" s="128"/>
      <c r="M42" s="128"/>
      <c r="N42" s="128">
        <f>SUM(B42:M42)</f>
        <v>0</v>
      </c>
      <c r="O42" s="128">
        <f>N42/12</f>
        <v>0</v>
      </c>
    </row>
    <row r="43" spans="1:15" ht="15.5">
      <c r="A43" s="129" t="s">
        <v>361</v>
      </c>
      <c r="B43" s="128"/>
      <c r="C43" s="128"/>
      <c r="D43" s="128"/>
      <c r="E43" s="128"/>
      <c r="F43" s="128"/>
      <c r="G43" s="128"/>
      <c r="H43" s="128"/>
      <c r="I43" s="128"/>
      <c r="J43" s="128"/>
      <c r="K43" s="128"/>
      <c r="L43" s="128"/>
      <c r="M43" s="128"/>
      <c r="N43" s="128">
        <f>SUM(B43:M43)</f>
        <v>0</v>
      </c>
      <c r="O43" s="128">
        <f>N43/12</f>
        <v>0</v>
      </c>
    </row>
    <row r="44" spans="1:15" ht="15.5">
      <c r="B44" s="128"/>
      <c r="C44" s="128"/>
      <c r="D44" s="128"/>
      <c r="E44" s="128"/>
      <c r="F44" s="128"/>
      <c r="G44" s="128"/>
      <c r="H44" s="128"/>
      <c r="I44" s="128"/>
      <c r="J44" s="128"/>
      <c r="K44" s="128"/>
      <c r="L44" s="128"/>
      <c r="M44" s="128"/>
      <c r="N44" s="128"/>
      <c r="O44" s="128"/>
    </row>
  </sheetData>
  <mergeCells count="2">
    <mergeCell ref="A1:E1"/>
    <mergeCell ref="A2:E2"/>
  </mergeCells>
  <pageMargins left="0.45" right="0.2" top="0.5" bottom="0.5" header="0.3" footer="0.3"/>
  <pageSetup scale="85" orientation="landscape" r:id="rId1"/>
  <headerFooter>
    <oddHeader>&amp;R&amp;A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78"/>
  <sheetViews>
    <sheetView topLeftCell="A31" zoomScaleNormal="100" workbookViewId="0">
      <selection activeCell="B48" sqref="B48"/>
    </sheetView>
  </sheetViews>
  <sheetFormatPr defaultColWidth="9.23046875" defaultRowHeight="14"/>
  <cols>
    <col min="1" max="1" width="9.23046875" style="167"/>
    <col min="2" max="2" width="23.84375" style="165" customWidth="1"/>
    <col min="3" max="3" width="17.23046875" style="165" customWidth="1"/>
    <col min="4" max="4" width="15.69140625" style="165" bestFit="1" customWidth="1"/>
    <col min="5" max="5" width="15.3046875" style="165" bestFit="1" customWidth="1"/>
    <col min="6" max="6" width="8.84375" style="165" customWidth="1"/>
    <col min="7" max="16384" width="9.23046875" style="165"/>
  </cols>
  <sheetData>
    <row r="1" spans="1:16" ht="14.5">
      <c r="A1" s="163" t="s">
        <v>319</v>
      </c>
      <c r="B1" s="164"/>
      <c r="C1" s="164"/>
      <c r="D1" s="164"/>
      <c r="E1" s="164"/>
      <c r="F1" s="164"/>
      <c r="G1" s="164"/>
      <c r="H1" s="164"/>
      <c r="I1" s="164"/>
      <c r="J1" s="164"/>
      <c r="K1" s="164"/>
      <c r="L1" s="164"/>
      <c r="M1" s="164"/>
      <c r="N1" s="164"/>
      <c r="O1" s="164"/>
      <c r="P1" s="164"/>
    </row>
    <row r="2" spans="1:16" ht="14.5">
      <c r="A2" s="163">
        <v>350</v>
      </c>
      <c r="B2" s="164" t="s">
        <v>320</v>
      </c>
      <c r="C2" s="166">
        <v>263267.88</v>
      </c>
      <c r="D2" s="164"/>
      <c r="E2" s="164"/>
      <c r="F2" s="164"/>
      <c r="G2" s="164"/>
      <c r="H2" s="164"/>
      <c r="I2" s="164"/>
      <c r="J2" s="164"/>
      <c r="K2" s="164"/>
      <c r="L2" s="164"/>
      <c r="M2" s="164"/>
      <c r="N2" s="164"/>
      <c r="O2" s="164"/>
      <c r="P2" s="164"/>
    </row>
    <row r="3" spans="1:16" ht="14.5">
      <c r="A3" s="163">
        <v>352</v>
      </c>
      <c r="B3" s="164" t="s">
        <v>321</v>
      </c>
      <c r="C3" s="166">
        <v>300719.95</v>
      </c>
      <c r="D3" s="164"/>
      <c r="E3" s="164"/>
      <c r="F3" s="164"/>
      <c r="G3" s="164"/>
      <c r="H3" s="164"/>
      <c r="I3" s="164"/>
      <c r="J3" s="164"/>
      <c r="K3" s="164"/>
      <c r="L3" s="164"/>
      <c r="M3" s="164"/>
      <c r="N3" s="164"/>
      <c r="O3" s="164"/>
      <c r="P3" s="164"/>
    </row>
    <row r="4" spans="1:16" ht="14.5">
      <c r="A4" s="163">
        <v>353</v>
      </c>
      <c r="B4" s="164" t="s">
        <v>322</v>
      </c>
      <c r="C4" s="166">
        <v>16572118.65</v>
      </c>
      <c r="D4" s="164"/>
      <c r="E4" s="164"/>
      <c r="F4" s="164"/>
      <c r="G4" s="164"/>
      <c r="H4" s="164"/>
      <c r="I4" s="164"/>
      <c r="J4" s="164"/>
      <c r="K4" s="164"/>
      <c r="L4" s="164"/>
      <c r="M4" s="164"/>
      <c r="N4" s="164"/>
      <c r="O4" s="164"/>
      <c r="P4" s="164"/>
    </row>
    <row r="5" spans="1:16" ht="14.5">
      <c r="A5" s="163">
        <v>355</v>
      </c>
      <c r="B5" s="164" t="s">
        <v>323</v>
      </c>
      <c r="C5" s="166">
        <v>100127.74</v>
      </c>
      <c r="D5" s="164"/>
      <c r="E5" s="164"/>
      <c r="F5" s="164"/>
      <c r="G5" s="164"/>
      <c r="H5" s="164"/>
      <c r="I5" s="164"/>
      <c r="J5" s="164"/>
      <c r="K5" s="164"/>
      <c r="L5" s="164"/>
      <c r="M5" s="164"/>
      <c r="N5" s="164"/>
      <c r="O5" s="164"/>
      <c r="P5" s="164"/>
    </row>
    <row r="6" spans="1:16" ht="14.5">
      <c r="A6" s="163">
        <v>356</v>
      </c>
      <c r="B6" s="164" t="s">
        <v>324</v>
      </c>
      <c r="C6" s="166">
        <v>605052.06999999995</v>
      </c>
      <c r="D6" s="164"/>
      <c r="E6" s="164"/>
      <c r="F6" s="164"/>
      <c r="G6" s="164"/>
      <c r="H6" s="164"/>
      <c r="I6" s="164"/>
      <c r="J6" s="164"/>
      <c r="K6" s="164"/>
      <c r="L6" s="164"/>
      <c r="M6" s="164"/>
      <c r="N6" s="164"/>
      <c r="O6" s="164"/>
      <c r="P6" s="164"/>
    </row>
    <row r="7" spans="1:16" ht="14.5">
      <c r="A7" s="163"/>
      <c r="B7" s="164"/>
      <c r="C7" s="166"/>
      <c r="D7" s="166">
        <f>SUM(C2:C6)</f>
        <v>17841286.289999999</v>
      </c>
      <c r="E7" s="164" t="s">
        <v>325</v>
      </c>
      <c r="F7" s="164"/>
      <c r="G7" s="164"/>
      <c r="H7" s="164"/>
      <c r="I7" s="164"/>
      <c r="J7" s="164"/>
      <c r="K7" s="164"/>
      <c r="L7" s="164"/>
      <c r="M7" s="164"/>
      <c r="N7" s="164"/>
      <c r="O7" s="164"/>
      <c r="P7" s="164"/>
    </row>
    <row r="8" spans="1:16" ht="14.5">
      <c r="A8" s="163"/>
      <c r="B8" s="164"/>
      <c r="C8" s="166"/>
      <c r="D8" s="164"/>
      <c r="E8" s="164"/>
      <c r="F8" s="164"/>
      <c r="G8" s="164"/>
      <c r="H8" s="164"/>
      <c r="I8" s="164"/>
      <c r="J8" s="164"/>
      <c r="K8" s="164"/>
      <c r="L8" s="164"/>
      <c r="M8" s="164"/>
      <c r="N8" s="164"/>
      <c r="O8" s="164"/>
      <c r="P8" s="164"/>
    </row>
    <row r="9" spans="1:16" ht="14.5">
      <c r="A9" s="163">
        <v>389</v>
      </c>
      <c r="B9" s="164" t="s">
        <v>326</v>
      </c>
      <c r="C9" s="166">
        <v>21350</v>
      </c>
      <c r="D9" s="164"/>
      <c r="E9" s="164"/>
      <c r="F9" s="164"/>
      <c r="G9" s="164"/>
      <c r="H9" s="164"/>
      <c r="I9" s="164"/>
      <c r="J9" s="164"/>
      <c r="K9" s="164"/>
      <c r="L9" s="164"/>
      <c r="M9" s="164"/>
      <c r="N9" s="164"/>
      <c r="O9" s="164"/>
      <c r="P9" s="164"/>
    </row>
    <row r="10" spans="1:16" ht="14.5">
      <c r="A10" s="163">
        <v>390</v>
      </c>
      <c r="B10" s="164" t="s">
        <v>327</v>
      </c>
      <c r="C10" s="166">
        <v>1089894.27</v>
      </c>
      <c r="D10" s="164"/>
      <c r="E10" s="164"/>
      <c r="F10" s="164"/>
      <c r="G10" s="164"/>
      <c r="H10" s="164"/>
      <c r="I10" s="164"/>
      <c r="J10" s="164"/>
      <c r="K10" s="164"/>
      <c r="L10" s="164"/>
      <c r="M10" s="164"/>
      <c r="N10" s="164"/>
      <c r="O10" s="164"/>
      <c r="P10" s="164"/>
    </row>
    <row r="11" spans="1:16" ht="14.5">
      <c r="A11" s="163">
        <v>391</v>
      </c>
      <c r="B11" s="164" t="s">
        <v>328</v>
      </c>
      <c r="C11" s="166">
        <v>98315.69</v>
      </c>
      <c r="D11" s="164"/>
      <c r="E11" s="164"/>
      <c r="F11" s="164"/>
      <c r="G11" s="164"/>
      <c r="H11" s="164"/>
      <c r="I11" s="164"/>
      <c r="J11" s="164"/>
      <c r="K11" s="164"/>
      <c r="L11" s="164"/>
      <c r="M11" s="164"/>
      <c r="N11" s="164"/>
      <c r="O11" s="164"/>
      <c r="P11" s="164"/>
    </row>
    <row r="12" spans="1:16" ht="14.5">
      <c r="A12" s="163">
        <v>392</v>
      </c>
      <c r="B12" s="164" t="s">
        <v>329</v>
      </c>
      <c r="C12" s="166">
        <v>39711</v>
      </c>
      <c r="D12" s="164"/>
      <c r="E12" s="164"/>
      <c r="F12" s="164"/>
      <c r="G12" s="164"/>
      <c r="H12" s="164"/>
      <c r="I12" s="164"/>
      <c r="J12" s="164"/>
      <c r="K12" s="164"/>
      <c r="L12" s="164"/>
      <c r="M12" s="164"/>
      <c r="N12" s="164"/>
      <c r="O12" s="164"/>
      <c r="P12" s="164"/>
    </row>
    <row r="13" spans="1:16" ht="14.5">
      <c r="A13" s="163"/>
      <c r="B13" s="164"/>
      <c r="C13" s="166"/>
      <c r="D13" s="166">
        <f>SUM(C9:C12)</f>
        <v>1249270.96</v>
      </c>
      <c r="E13" s="164" t="s">
        <v>330</v>
      </c>
      <c r="F13" s="164"/>
      <c r="G13" s="164"/>
      <c r="H13" s="164"/>
      <c r="I13" s="164"/>
      <c r="J13" s="164"/>
      <c r="K13" s="164"/>
      <c r="L13" s="164"/>
      <c r="M13" s="164"/>
      <c r="N13" s="164"/>
      <c r="O13" s="164"/>
      <c r="P13" s="164"/>
    </row>
    <row r="14" spans="1:16" ht="14.5">
      <c r="A14" s="163"/>
      <c r="B14" s="164"/>
      <c r="C14" s="166">
        <f>SUM(C2:C13)</f>
        <v>19090557.25</v>
      </c>
      <c r="D14" s="164"/>
      <c r="E14" s="164"/>
      <c r="F14" s="164"/>
      <c r="G14" s="164"/>
      <c r="H14" s="164"/>
      <c r="I14" s="164"/>
      <c r="J14" s="164"/>
      <c r="K14" s="164"/>
      <c r="L14" s="164"/>
      <c r="M14" s="164"/>
      <c r="N14" s="164"/>
      <c r="O14" s="164"/>
      <c r="P14" s="164"/>
    </row>
    <row r="15" spans="1:16" ht="14.5">
      <c r="A15" s="163"/>
      <c r="B15" s="164"/>
      <c r="C15" s="166"/>
      <c r="D15" s="164"/>
      <c r="E15" s="164"/>
      <c r="F15" s="164"/>
      <c r="G15" s="164"/>
      <c r="H15" s="164"/>
      <c r="I15" s="164"/>
      <c r="J15" s="164"/>
      <c r="K15" s="164"/>
      <c r="L15" s="164"/>
      <c r="M15" s="164"/>
      <c r="N15" s="164"/>
      <c r="O15" s="164"/>
      <c r="P15" s="164"/>
    </row>
    <row r="16" spans="1:16" ht="14.5">
      <c r="A16" s="163">
        <v>108.5</v>
      </c>
      <c r="B16" s="164" t="s">
        <v>331</v>
      </c>
      <c r="C16" s="166">
        <v>10607432.85</v>
      </c>
      <c r="D16" s="164"/>
      <c r="E16" s="164" t="s">
        <v>332</v>
      </c>
      <c r="F16" s="164"/>
      <c r="G16" s="164"/>
      <c r="H16" s="164"/>
      <c r="I16" s="164"/>
      <c r="J16" s="164"/>
      <c r="K16" s="164"/>
      <c r="L16" s="164"/>
      <c r="M16" s="164"/>
      <c r="N16" s="164"/>
      <c r="O16" s="164"/>
      <c r="P16" s="164"/>
    </row>
    <row r="17" spans="1:16" ht="14.5">
      <c r="A17" s="163">
        <v>108.7</v>
      </c>
      <c r="B17" s="164" t="s">
        <v>333</v>
      </c>
      <c r="C17" s="166">
        <v>259200.29</v>
      </c>
      <c r="D17" s="164"/>
      <c r="E17" s="164" t="s">
        <v>334</v>
      </c>
      <c r="F17" s="164"/>
      <c r="G17" s="164"/>
      <c r="H17" s="164"/>
      <c r="I17" s="164"/>
      <c r="J17" s="164"/>
      <c r="K17" s="164"/>
      <c r="L17" s="164"/>
      <c r="M17" s="164"/>
      <c r="N17" s="164"/>
      <c r="O17" s="164"/>
      <c r="P17" s="164"/>
    </row>
    <row r="18" spans="1:16" ht="14.5">
      <c r="A18" s="163"/>
      <c r="B18" s="164"/>
      <c r="C18" s="166"/>
      <c r="D18" s="164"/>
      <c r="E18" s="164"/>
      <c r="F18" s="164"/>
      <c r="G18" s="164"/>
      <c r="H18" s="164"/>
      <c r="I18" s="164"/>
      <c r="J18" s="164"/>
      <c r="K18" s="164"/>
      <c r="L18" s="164"/>
      <c r="M18" s="164"/>
      <c r="N18" s="164"/>
      <c r="O18" s="164"/>
      <c r="P18" s="164"/>
    </row>
    <row r="19" spans="1:16" ht="14.5">
      <c r="A19" s="163"/>
      <c r="B19" s="164"/>
      <c r="C19" s="166"/>
      <c r="D19" s="164"/>
      <c r="E19" s="164"/>
      <c r="F19" s="164"/>
      <c r="G19" s="164"/>
      <c r="H19" s="164"/>
      <c r="I19" s="164"/>
      <c r="J19" s="164"/>
      <c r="K19" s="164"/>
      <c r="L19" s="164"/>
      <c r="M19" s="164"/>
      <c r="N19" s="164"/>
      <c r="O19" s="164"/>
      <c r="P19" s="164"/>
    </row>
    <row r="20" spans="1:16" ht="14.5">
      <c r="A20" s="163">
        <v>154</v>
      </c>
      <c r="B20" s="164" t="s">
        <v>335</v>
      </c>
      <c r="C20" s="166">
        <v>100463.97</v>
      </c>
      <c r="D20" s="164"/>
      <c r="E20" s="164" t="s">
        <v>336</v>
      </c>
      <c r="F20" s="164"/>
      <c r="G20" s="164"/>
      <c r="H20" s="164"/>
      <c r="I20" s="164"/>
      <c r="J20" s="164"/>
      <c r="K20" s="164"/>
      <c r="L20" s="164"/>
      <c r="M20" s="164"/>
      <c r="N20" s="164"/>
      <c r="O20" s="164"/>
      <c r="P20" s="164"/>
    </row>
    <row r="21" spans="1:16" ht="14.5">
      <c r="A21" s="163"/>
      <c r="B21" s="164"/>
      <c r="C21" s="166"/>
      <c r="D21" s="164"/>
      <c r="E21" s="164"/>
      <c r="F21" s="164"/>
      <c r="G21" s="164"/>
      <c r="H21" s="164"/>
      <c r="I21" s="164"/>
      <c r="J21" s="164"/>
      <c r="K21" s="164"/>
      <c r="L21" s="164"/>
      <c r="M21" s="164"/>
      <c r="N21" s="164"/>
      <c r="O21" s="164"/>
      <c r="P21" s="164"/>
    </row>
    <row r="22" spans="1:16" ht="14.5">
      <c r="A22" s="163">
        <v>165.1</v>
      </c>
      <c r="B22" s="164" t="s">
        <v>337</v>
      </c>
      <c r="C22" s="166">
        <v>25517.81</v>
      </c>
      <c r="D22" s="164"/>
      <c r="E22" s="164"/>
      <c r="F22" s="164"/>
      <c r="G22" s="164"/>
      <c r="H22" s="164"/>
      <c r="I22" s="164"/>
      <c r="J22" s="164"/>
      <c r="K22" s="164"/>
      <c r="L22" s="164"/>
      <c r="M22" s="164"/>
      <c r="N22" s="164"/>
      <c r="O22" s="164"/>
      <c r="P22" s="164"/>
    </row>
    <row r="23" spans="1:16" ht="14.5">
      <c r="A23" s="163">
        <v>165.2</v>
      </c>
      <c r="B23" s="164" t="s">
        <v>338</v>
      </c>
      <c r="C23" s="166">
        <v>115733.15</v>
      </c>
      <c r="D23" s="166">
        <f>SUM(C22:C23)</f>
        <v>141250.96</v>
      </c>
      <c r="E23" s="164" t="s">
        <v>339</v>
      </c>
      <c r="F23" s="164"/>
      <c r="G23" s="164"/>
      <c r="H23" s="164"/>
      <c r="I23" s="164"/>
      <c r="J23" s="164"/>
      <c r="K23" s="164"/>
      <c r="L23" s="164"/>
      <c r="M23" s="164"/>
      <c r="N23" s="164"/>
      <c r="O23" s="164"/>
      <c r="P23" s="164"/>
    </row>
    <row r="24" spans="1:16" ht="14.5">
      <c r="A24" s="163"/>
      <c r="B24" s="164"/>
      <c r="C24" s="166"/>
      <c r="D24" s="164"/>
      <c r="E24" s="164"/>
      <c r="F24" s="164"/>
      <c r="G24" s="164"/>
      <c r="H24" s="164"/>
      <c r="I24" s="164"/>
      <c r="J24" s="164"/>
      <c r="K24" s="164"/>
      <c r="L24" s="164"/>
      <c r="M24" s="164"/>
      <c r="N24" s="164"/>
      <c r="O24" s="164"/>
      <c r="P24" s="164"/>
    </row>
    <row r="25" spans="1:16" ht="14.5">
      <c r="A25" s="163">
        <v>562.1</v>
      </c>
      <c r="B25" s="164" t="s">
        <v>340</v>
      </c>
      <c r="C25" s="166">
        <v>19776.169999999998</v>
      </c>
      <c r="D25" s="164"/>
      <c r="E25" s="164"/>
      <c r="F25" s="164"/>
      <c r="G25" s="164"/>
      <c r="H25" s="164"/>
      <c r="I25" s="164"/>
      <c r="J25" s="164"/>
      <c r="K25" s="164"/>
      <c r="L25" s="164"/>
      <c r="M25" s="164"/>
      <c r="N25" s="164"/>
      <c r="O25" s="164"/>
      <c r="P25" s="164"/>
    </row>
    <row r="26" spans="1:16" ht="14.5">
      <c r="A26" s="163">
        <v>562.20000000000005</v>
      </c>
      <c r="B26" s="164" t="s">
        <v>341</v>
      </c>
      <c r="C26" s="166">
        <v>205453.93</v>
      </c>
      <c r="D26" s="164"/>
      <c r="E26" s="164"/>
      <c r="F26" s="164"/>
      <c r="G26" s="164"/>
      <c r="H26" s="164"/>
      <c r="I26" s="164"/>
      <c r="J26" s="164"/>
      <c r="K26" s="164"/>
      <c r="L26" s="164"/>
      <c r="M26" s="164"/>
      <c r="N26" s="164"/>
      <c r="O26" s="164"/>
      <c r="P26" s="164"/>
    </row>
    <row r="27" spans="1:16" ht="14.5">
      <c r="A27" s="163">
        <v>570</v>
      </c>
      <c r="B27" s="164" t="s">
        <v>342</v>
      </c>
      <c r="C27" s="166">
        <v>316548.26</v>
      </c>
      <c r="D27" s="166">
        <f>SUM(C25:C27)</f>
        <v>541778.36</v>
      </c>
      <c r="E27" s="164" t="s">
        <v>343</v>
      </c>
      <c r="F27" s="164"/>
      <c r="G27" s="164"/>
      <c r="H27" s="164"/>
      <c r="I27" s="164"/>
      <c r="J27" s="164"/>
      <c r="K27" s="164"/>
      <c r="L27" s="164"/>
      <c r="M27" s="164"/>
      <c r="N27" s="164"/>
      <c r="O27" s="164"/>
      <c r="P27" s="164"/>
    </row>
    <row r="28" spans="1:16" ht="14.5">
      <c r="A28" s="163"/>
      <c r="B28" s="164"/>
      <c r="C28" s="166"/>
      <c r="D28" s="164"/>
      <c r="E28" s="164"/>
      <c r="F28" s="164"/>
      <c r="G28" s="164"/>
      <c r="H28" s="164"/>
      <c r="I28" s="164"/>
      <c r="J28" s="164"/>
      <c r="K28" s="164"/>
      <c r="L28" s="164"/>
      <c r="M28" s="164"/>
      <c r="N28" s="164"/>
      <c r="O28" s="164"/>
      <c r="P28" s="164"/>
    </row>
    <row r="29" spans="1:16" ht="14.5">
      <c r="A29" s="163"/>
      <c r="B29" s="164"/>
      <c r="C29" s="164"/>
      <c r="D29" s="164"/>
      <c r="E29" s="164"/>
      <c r="F29" s="164"/>
      <c r="G29" s="164"/>
      <c r="H29" s="164"/>
      <c r="I29" s="164"/>
      <c r="J29" s="164"/>
      <c r="K29" s="164"/>
      <c r="L29" s="164"/>
      <c r="M29" s="164"/>
      <c r="N29" s="164"/>
      <c r="O29" s="164"/>
      <c r="P29" s="164"/>
    </row>
    <row r="30" spans="1:16" ht="14.5">
      <c r="A30" s="163">
        <v>403.5</v>
      </c>
      <c r="B30" s="164" t="s">
        <v>344</v>
      </c>
      <c r="C30" s="166">
        <v>419549.8</v>
      </c>
      <c r="D30" s="164"/>
      <c r="E30" s="164" t="s">
        <v>345</v>
      </c>
      <c r="F30" s="164"/>
      <c r="G30" s="164"/>
      <c r="H30" s="164"/>
      <c r="I30" s="164"/>
      <c r="J30" s="164"/>
      <c r="K30" s="164"/>
      <c r="L30" s="164"/>
      <c r="M30" s="164"/>
      <c r="N30" s="164"/>
      <c r="O30" s="164"/>
      <c r="P30" s="164"/>
    </row>
    <row r="31" spans="1:16" ht="14.5">
      <c r="A31" s="163">
        <v>403.7</v>
      </c>
      <c r="B31" s="164" t="s">
        <v>346</v>
      </c>
      <c r="C31" s="166">
        <v>50861.4</v>
      </c>
      <c r="D31" s="164"/>
      <c r="E31" s="164" t="s">
        <v>347</v>
      </c>
      <c r="F31" s="164"/>
      <c r="G31" s="164"/>
      <c r="H31" s="164"/>
      <c r="I31" s="164"/>
      <c r="J31" s="164"/>
      <c r="K31" s="164"/>
      <c r="L31" s="164"/>
      <c r="M31" s="164"/>
      <c r="N31" s="164"/>
      <c r="O31" s="164"/>
      <c r="P31" s="164"/>
    </row>
    <row r="32" spans="1:16" ht="14.5">
      <c r="A32" s="163"/>
      <c r="B32" s="164"/>
      <c r="C32" s="164"/>
      <c r="D32" s="164"/>
      <c r="E32" s="164"/>
      <c r="F32" s="164"/>
      <c r="G32" s="164"/>
      <c r="H32" s="164"/>
      <c r="I32" s="164"/>
      <c r="J32" s="164"/>
      <c r="K32" s="164"/>
      <c r="L32" s="164"/>
      <c r="M32" s="164"/>
      <c r="N32" s="164"/>
      <c r="O32" s="164"/>
      <c r="P32" s="164"/>
    </row>
    <row r="33" spans="1:16" ht="14.5">
      <c r="A33" s="163">
        <v>408.1</v>
      </c>
      <c r="B33" s="164" t="s">
        <v>350</v>
      </c>
      <c r="C33" s="166">
        <v>39618.269999999997</v>
      </c>
      <c r="D33" s="164"/>
      <c r="E33" s="164" t="s">
        <v>413</v>
      </c>
      <c r="F33" s="164"/>
      <c r="G33" s="164"/>
      <c r="H33" s="164"/>
      <c r="I33" s="164"/>
      <c r="J33" s="164"/>
      <c r="K33" s="164"/>
      <c r="L33" s="164"/>
      <c r="M33" s="164"/>
      <c r="N33" s="164"/>
      <c r="O33" s="164"/>
      <c r="P33" s="164"/>
    </row>
    <row r="34" spans="1:16" ht="14.5">
      <c r="A34" s="163">
        <v>408.6</v>
      </c>
      <c r="B34" s="164" t="s">
        <v>351</v>
      </c>
      <c r="C34" s="166">
        <v>2777.72</v>
      </c>
      <c r="D34" s="164"/>
      <c r="E34" s="164" t="s">
        <v>414</v>
      </c>
      <c r="F34" s="164"/>
      <c r="G34" s="164"/>
      <c r="H34" s="164"/>
      <c r="I34" s="164"/>
      <c r="J34" s="164"/>
      <c r="K34" s="164"/>
      <c r="L34" s="164"/>
      <c r="M34" s="164"/>
      <c r="N34" s="164"/>
      <c r="O34" s="164"/>
      <c r="P34" s="164"/>
    </row>
    <row r="35" spans="1:16" ht="14.5">
      <c r="A35" s="163"/>
      <c r="B35" s="164"/>
      <c r="C35" s="164"/>
      <c r="D35" s="164"/>
      <c r="E35" s="164"/>
      <c r="F35" s="164"/>
      <c r="G35" s="164"/>
      <c r="H35" s="164"/>
      <c r="I35" s="164"/>
      <c r="J35" s="164"/>
      <c r="K35" s="164"/>
      <c r="L35" s="164"/>
      <c r="M35" s="164"/>
      <c r="N35" s="164"/>
      <c r="O35" s="164"/>
      <c r="P35" s="164"/>
    </row>
    <row r="36" spans="1:16" ht="14.5">
      <c r="A36" s="163">
        <v>427</v>
      </c>
      <c r="B36" s="164" t="s">
        <v>352</v>
      </c>
      <c r="C36" s="166">
        <v>541963.85</v>
      </c>
      <c r="D36" s="164"/>
      <c r="E36" s="164"/>
      <c r="F36" s="164"/>
      <c r="G36" s="164"/>
      <c r="H36" s="164"/>
      <c r="I36" s="164"/>
      <c r="J36" s="164"/>
      <c r="K36" s="164"/>
      <c r="L36" s="164"/>
      <c r="M36" s="164"/>
      <c r="N36" s="164"/>
      <c r="O36" s="164"/>
      <c r="P36" s="164"/>
    </row>
    <row r="37" spans="1:16" ht="14.5">
      <c r="A37" s="163">
        <v>431</v>
      </c>
      <c r="B37" s="164" t="s">
        <v>353</v>
      </c>
      <c r="C37" s="166">
        <v>125.22</v>
      </c>
      <c r="D37" s="166">
        <f>SUM(C36:C37)</f>
        <v>542089.06999999995</v>
      </c>
      <c r="E37" s="164" t="s">
        <v>354</v>
      </c>
      <c r="F37" s="164"/>
      <c r="G37" s="164"/>
      <c r="H37" s="164"/>
      <c r="I37" s="164"/>
      <c r="J37" s="164"/>
      <c r="K37" s="164"/>
      <c r="L37" s="164"/>
      <c r="M37" s="164"/>
      <c r="N37" s="164"/>
      <c r="O37" s="164"/>
      <c r="P37" s="164"/>
    </row>
    <row r="38" spans="1:16" ht="14.5">
      <c r="A38" s="163"/>
      <c r="B38" s="164"/>
      <c r="C38" s="164"/>
      <c r="D38" s="164"/>
      <c r="E38" s="164"/>
      <c r="F38" s="164"/>
      <c r="G38" s="164"/>
      <c r="H38" s="164"/>
      <c r="I38" s="164"/>
      <c r="J38" s="164"/>
      <c r="K38" s="164"/>
      <c r="L38" s="164"/>
      <c r="M38" s="164"/>
      <c r="N38" s="164"/>
      <c r="O38" s="164"/>
      <c r="P38" s="164"/>
    </row>
    <row r="39" spans="1:16" ht="14.5">
      <c r="A39" s="163">
        <v>224.14</v>
      </c>
      <c r="B39" s="164" t="s">
        <v>355</v>
      </c>
      <c r="C39" s="166">
        <v>442550</v>
      </c>
      <c r="D39" s="164"/>
      <c r="E39" s="164"/>
      <c r="F39" s="164"/>
      <c r="G39" s="164"/>
      <c r="H39" s="164"/>
      <c r="I39" s="164"/>
      <c r="J39" s="164"/>
      <c r="K39" s="164"/>
      <c r="L39" s="164"/>
      <c r="M39" s="164"/>
      <c r="N39" s="164"/>
      <c r="O39" s="164"/>
      <c r="P39" s="164"/>
    </row>
    <row r="40" spans="1:16" ht="14.5">
      <c r="A40" s="163">
        <v>224.7</v>
      </c>
      <c r="B40" s="164" t="s">
        <v>356</v>
      </c>
      <c r="C40" s="166">
        <v>6457387.0499999998</v>
      </c>
      <c r="D40" s="164"/>
      <c r="E40" s="164"/>
      <c r="F40" s="164"/>
      <c r="G40" s="164"/>
      <c r="H40" s="164"/>
      <c r="I40" s="164"/>
      <c r="J40" s="164"/>
      <c r="K40" s="164"/>
      <c r="L40" s="164"/>
      <c r="M40" s="164"/>
      <c r="N40" s="164"/>
      <c r="O40" s="164"/>
      <c r="P40" s="164"/>
    </row>
    <row r="41" spans="1:16" ht="14.5">
      <c r="A41" s="163">
        <v>230</v>
      </c>
      <c r="B41" s="164" t="s">
        <v>357</v>
      </c>
      <c r="C41" s="166">
        <v>197387.71</v>
      </c>
      <c r="D41" s="166">
        <f>SUM(C39:C41)</f>
        <v>7097324.7599999998</v>
      </c>
      <c r="E41" s="164" t="s">
        <v>358</v>
      </c>
      <c r="F41" s="164"/>
      <c r="G41" s="164"/>
      <c r="H41" s="164"/>
      <c r="I41" s="164"/>
      <c r="J41" s="164"/>
      <c r="K41" s="164"/>
      <c r="L41" s="164"/>
      <c r="M41" s="164"/>
      <c r="N41" s="164"/>
      <c r="O41" s="164"/>
      <c r="P41" s="164"/>
    </row>
    <row r="42" spans="1:16" ht="14.5">
      <c r="A42" s="163"/>
      <c r="B42" s="164"/>
      <c r="C42" s="166"/>
      <c r="D42" s="164"/>
      <c r="E42" s="164"/>
      <c r="F42" s="164"/>
      <c r="G42" s="164"/>
      <c r="H42" s="164"/>
      <c r="I42" s="164"/>
      <c r="J42" s="164"/>
      <c r="K42" s="164"/>
      <c r="L42" s="164"/>
      <c r="M42" s="164"/>
      <c r="N42" s="164"/>
      <c r="O42" s="164"/>
      <c r="P42" s="164"/>
    </row>
    <row r="43" spans="1:16" ht="14.5">
      <c r="A43" s="163">
        <v>920.1</v>
      </c>
      <c r="B43" s="164" t="s">
        <v>398</v>
      </c>
      <c r="C43" s="166">
        <v>590849</v>
      </c>
      <c r="D43" s="164"/>
      <c r="G43" s="164"/>
      <c r="H43" s="164"/>
      <c r="I43" s="164"/>
      <c r="J43" s="164"/>
      <c r="K43" s="164"/>
      <c r="L43" s="164"/>
      <c r="M43" s="164"/>
      <c r="N43" s="164"/>
      <c r="O43" s="164"/>
      <c r="P43" s="164"/>
    </row>
    <row r="44" spans="1:16" ht="14.5">
      <c r="A44" s="163">
        <v>920.3</v>
      </c>
      <c r="B44" s="164" t="s">
        <v>348</v>
      </c>
      <c r="C44" s="166">
        <v>38320.78</v>
      </c>
      <c r="D44" s="164"/>
      <c r="E44" s="164"/>
      <c r="F44" s="164"/>
      <c r="G44" s="164"/>
      <c r="H44" s="164"/>
      <c r="I44" s="164"/>
      <c r="J44" s="164"/>
      <c r="K44" s="164"/>
      <c r="L44" s="164"/>
      <c r="M44" s="164"/>
      <c r="N44" s="164"/>
      <c r="O44" s="164"/>
      <c r="P44" s="164"/>
    </row>
    <row r="45" spans="1:16" ht="14.5">
      <c r="A45" s="163">
        <v>920.4</v>
      </c>
      <c r="B45" s="164" t="s">
        <v>412</v>
      </c>
      <c r="C45" s="166">
        <v>210</v>
      </c>
      <c r="D45" s="164"/>
      <c r="E45" s="164"/>
      <c r="F45" s="164"/>
      <c r="G45" s="164"/>
      <c r="H45" s="164"/>
      <c r="I45" s="164"/>
      <c r="J45" s="164"/>
      <c r="K45" s="164"/>
      <c r="L45" s="164"/>
      <c r="M45" s="164"/>
      <c r="N45" s="164"/>
      <c r="O45" s="164"/>
      <c r="P45" s="164"/>
    </row>
    <row r="46" spans="1:16" ht="14.5">
      <c r="A46" s="163">
        <v>920.5</v>
      </c>
      <c r="B46" s="164" t="s">
        <v>349</v>
      </c>
      <c r="C46" s="166">
        <v>2135.08</v>
      </c>
      <c r="E46" s="164"/>
      <c r="F46" s="164"/>
      <c r="G46" s="164"/>
      <c r="H46" s="164"/>
      <c r="I46" s="164"/>
      <c r="J46" s="164"/>
      <c r="K46" s="164"/>
      <c r="L46" s="164"/>
      <c r="M46" s="164"/>
      <c r="N46" s="164"/>
      <c r="O46" s="164"/>
      <c r="P46" s="164"/>
    </row>
    <row r="47" spans="1:16" ht="14.5">
      <c r="A47" s="163"/>
      <c r="B47" s="164"/>
      <c r="C47" s="164"/>
      <c r="D47" s="166">
        <f>SUM(C43:C46)</f>
        <v>631514.86</v>
      </c>
      <c r="E47" s="213" t="s">
        <v>419</v>
      </c>
      <c r="F47" s="164"/>
      <c r="G47" s="164"/>
      <c r="H47" s="164"/>
      <c r="I47" s="164"/>
      <c r="J47" s="164"/>
      <c r="K47" s="164"/>
      <c r="L47" s="164"/>
      <c r="M47" s="164"/>
      <c r="N47" s="164"/>
      <c r="O47" s="164"/>
      <c r="P47" s="164"/>
    </row>
    <row r="48" spans="1:16" ht="14.5">
      <c r="A48" s="163"/>
      <c r="B48" s="164"/>
      <c r="C48" s="164"/>
      <c r="D48" s="166">
        <f>D47*12.5%</f>
        <v>78939.357499999998</v>
      </c>
      <c r="E48" s="213" t="s">
        <v>399</v>
      </c>
      <c r="F48" s="213" t="s">
        <v>418</v>
      </c>
      <c r="G48" s="164"/>
      <c r="H48" s="164"/>
      <c r="I48" s="164"/>
      <c r="J48" s="164"/>
      <c r="K48" s="164"/>
      <c r="L48" s="164"/>
      <c r="M48" s="164"/>
      <c r="N48" s="164"/>
      <c r="O48" s="164"/>
      <c r="P48" s="164"/>
    </row>
    <row r="49" spans="1:16" ht="14.5">
      <c r="A49" s="163"/>
      <c r="B49" s="164"/>
      <c r="C49" s="164"/>
      <c r="D49" s="166">
        <f>D47-D48</f>
        <v>552575.50249999994</v>
      </c>
      <c r="E49" s="213" t="s">
        <v>420</v>
      </c>
      <c r="F49" s="164"/>
      <c r="G49" s="164"/>
      <c r="H49" s="164"/>
      <c r="I49" s="164"/>
      <c r="J49" s="164"/>
      <c r="K49" s="164"/>
      <c r="L49" s="164"/>
      <c r="M49" s="164"/>
      <c r="N49" s="164"/>
      <c r="O49" s="164"/>
      <c r="P49" s="164"/>
    </row>
    <row r="50" spans="1:16" ht="14.5">
      <c r="A50" s="163"/>
      <c r="B50" s="164"/>
      <c r="C50" s="164"/>
      <c r="D50" s="164"/>
      <c r="E50" s="164"/>
      <c r="F50" s="164"/>
      <c r="G50" s="164"/>
      <c r="H50" s="164"/>
      <c r="I50" s="164"/>
      <c r="J50" s="164"/>
      <c r="K50" s="164"/>
      <c r="L50" s="164"/>
      <c r="M50" s="164"/>
      <c r="N50" s="164"/>
      <c r="O50" s="164"/>
      <c r="P50" s="164"/>
    </row>
    <row r="51" spans="1:16" ht="14.5">
      <c r="A51" s="163"/>
      <c r="B51" s="164"/>
      <c r="C51" s="164"/>
      <c r="D51" s="164"/>
      <c r="E51" s="164"/>
      <c r="F51" s="164"/>
      <c r="G51" s="183" t="s">
        <v>2</v>
      </c>
      <c r="H51" s="164"/>
      <c r="I51" s="164"/>
      <c r="J51" s="164"/>
      <c r="K51" s="164"/>
      <c r="L51" s="164"/>
      <c r="M51" s="164"/>
      <c r="N51" s="164"/>
      <c r="O51" s="164"/>
      <c r="P51" s="164"/>
    </row>
    <row r="52" spans="1:16" ht="14.5">
      <c r="A52" s="163"/>
      <c r="B52" s="164"/>
      <c r="C52" s="164"/>
      <c r="D52" s="164"/>
      <c r="E52" s="164"/>
      <c r="F52" s="164"/>
      <c r="G52" s="164"/>
      <c r="H52" s="164"/>
      <c r="I52" s="164"/>
      <c r="J52" s="164"/>
      <c r="K52" s="164"/>
      <c r="L52" s="164"/>
      <c r="M52" s="164"/>
      <c r="N52" s="164"/>
      <c r="O52" s="164"/>
      <c r="P52" s="164"/>
    </row>
    <row r="53" spans="1:16" ht="14.5">
      <c r="A53" s="163"/>
      <c r="B53" s="164"/>
      <c r="C53" s="164"/>
      <c r="D53" s="164"/>
      <c r="E53" s="164"/>
      <c r="F53" s="164"/>
      <c r="G53" s="164"/>
      <c r="H53" s="164"/>
      <c r="I53" s="164"/>
      <c r="J53" s="164"/>
      <c r="K53" s="164"/>
      <c r="L53" s="164"/>
      <c r="M53" s="164"/>
      <c r="N53" s="164"/>
      <c r="O53" s="164"/>
      <c r="P53" s="164"/>
    </row>
    <row r="54" spans="1:16" ht="14.5">
      <c r="A54" s="163"/>
      <c r="B54" s="164"/>
      <c r="C54" s="164"/>
      <c r="D54" s="164"/>
      <c r="E54" s="164"/>
      <c r="F54" s="164"/>
      <c r="G54" s="164"/>
      <c r="H54" s="164"/>
      <c r="I54" s="164"/>
      <c r="J54" s="164"/>
      <c r="K54" s="164"/>
      <c r="L54" s="164"/>
      <c r="M54" s="164"/>
      <c r="N54" s="164"/>
      <c r="O54" s="164"/>
      <c r="P54" s="164"/>
    </row>
    <row r="55" spans="1:16" ht="14.5">
      <c r="A55" s="163"/>
      <c r="B55" s="164"/>
      <c r="C55" s="164"/>
      <c r="D55" s="164"/>
      <c r="E55" s="164"/>
      <c r="F55" s="164"/>
      <c r="G55" s="164"/>
      <c r="H55" s="164"/>
      <c r="I55" s="164"/>
      <c r="J55" s="164"/>
      <c r="K55" s="164"/>
      <c r="L55" s="164"/>
      <c r="M55" s="164"/>
      <c r="N55" s="164"/>
      <c r="O55" s="164"/>
      <c r="P55" s="164"/>
    </row>
    <row r="56" spans="1:16" ht="14.5">
      <c r="A56" s="163"/>
      <c r="B56" s="164"/>
      <c r="C56" s="164"/>
      <c r="D56" s="164"/>
      <c r="E56" s="164"/>
      <c r="F56" s="164"/>
      <c r="G56" s="164"/>
      <c r="H56" s="164"/>
      <c r="I56" s="164"/>
      <c r="J56" s="164"/>
      <c r="K56" s="164"/>
      <c r="L56" s="164"/>
      <c r="M56" s="164"/>
      <c r="N56" s="164"/>
      <c r="O56" s="164"/>
      <c r="P56" s="164"/>
    </row>
    <row r="57" spans="1:16" ht="14.5">
      <c r="A57" s="163"/>
      <c r="B57" s="164"/>
      <c r="C57" s="164"/>
      <c r="D57" s="164"/>
      <c r="E57" s="164"/>
      <c r="F57" s="164"/>
      <c r="G57" s="164"/>
      <c r="H57" s="164"/>
      <c r="I57" s="164"/>
      <c r="J57" s="164"/>
      <c r="K57" s="164"/>
      <c r="L57" s="164"/>
      <c r="M57" s="164"/>
      <c r="N57" s="164"/>
      <c r="O57" s="164"/>
      <c r="P57" s="164"/>
    </row>
    <row r="58" spans="1:16" ht="14.5">
      <c r="A58" s="163"/>
      <c r="B58" s="164"/>
      <c r="C58" s="164"/>
      <c r="D58" s="164"/>
      <c r="E58" s="164"/>
      <c r="F58" s="164"/>
      <c r="G58" s="164"/>
      <c r="H58" s="164"/>
      <c r="I58" s="164"/>
      <c r="J58" s="164"/>
      <c r="K58" s="164"/>
      <c r="L58" s="164"/>
      <c r="M58" s="164"/>
      <c r="N58" s="164"/>
      <c r="O58" s="164"/>
      <c r="P58" s="164"/>
    </row>
    <row r="59" spans="1:16" ht="14.5">
      <c r="A59" s="163"/>
      <c r="B59" s="164"/>
      <c r="C59" s="164"/>
      <c r="D59" s="164"/>
      <c r="E59" s="164"/>
      <c r="F59" s="164"/>
      <c r="G59" s="164"/>
      <c r="H59" s="164"/>
      <c r="I59" s="164"/>
      <c r="J59" s="164"/>
      <c r="K59" s="164"/>
      <c r="L59" s="164"/>
      <c r="M59" s="164"/>
      <c r="N59" s="164"/>
      <c r="O59" s="164"/>
      <c r="P59" s="164"/>
    </row>
    <row r="60" spans="1:16" ht="14.5">
      <c r="A60" s="163"/>
      <c r="B60" s="164"/>
      <c r="C60" s="164"/>
      <c r="D60" s="164"/>
      <c r="E60" s="164"/>
      <c r="F60" s="164"/>
      <c r="G60" s="164"/>
      <c r="H60" s="164"/>
      <c r="I60" s="164"/>
      <c r="J60" s="164"/>
      <c r="K60" s="164"/>
      <c r="L60" s="164"/>
      <c r="M60" s="164"/>
      <c r="N60" s="164"/>
      <c r="O60" s="164"/>
      <c r="P60" s="164"/>
    </row>
    <row r="61" spans="1:16" ht="14.5">
      <c r="A61" s="163"/>
      <c r="B61" s="164"/>
      <c r="C61" s="164"/>
      <c r="D61" s="164"/>
      <c r="E61" s="164"/>
      <c r="F61" s="164"/>
      <c r="G61" s="164"/>
      <c r="H61" s="164"/>
      <c r="I61" s="164"/>
      <c r="J61" s="164"/>
      <c r="K61" s="164"/>
      <c r="L61" s="164"/>
      <c r="M61" s="164"/>
      <c r="N61" s="164"/>
      <c r="O61" s="164"/>
      <c r="P61" s="164"/>
    </row>
    <row r="62" spans="1:16" ht="14.5">
      <c r="A62" s="163"/>
      <c r="B62" s="164"/>
      <c r="C62" s="164"/>
      <c r="D62" s="164"/>
      <c r="E62" s="164"/>
      <c r="F62" s="164"/>
      <c r="G62" s="164"/>
      <c r="H62" s="164"/>
      <c r="I62" s="164"/>
      <c r="J62" s="164"/>
      <c r="K62" s="164"/>
      <c r="L62" s="164"/>
      <c r="M62" s="164"/>
      <c r="N62" s="164"/>
      <c r="O62" s="164"/>
      <c r="P62" s="164"/>
    </row>
    <row r="63" spans="1:16" ht="14.5">
      <c r="A63" s="163"/>
      <c r="B63" s="164"/>
      <c r="C63" s="164"/>
      <c r="D63" s="164"/>
      <c r="E63" s="164"/>
      <c r="F63" s="164"/>
      <c r="G63" s="164"/>
      <c r="H63" s="164"/>
      <c r="I63" s="164"/>
      <c r="J63" s="164"/>
      <c r="K63" s="164"/>
      <c r="L63" s="164"/>
      <c r="M63" s="164"/>
      <c r="N63" s="164"/>
      <c r="O63" s="164"/>
      <c r="P63" s="164"/>
    </row>
    <row r="64" spans="1:16" ht="14.5">
      <c r="A64" s="163"/>
      <c r="B64" s="164"/>
      <c r="C64" s="164"/>
      <c r="D64" s="164"/>
      <c r="E64" s="164"/>
      <c r="F64" s="164"/>
      <c r="G64" s="164"/>
      <c r="H64" s="164"/>
      <c r="I64" s="164"/>
      <c r="J64" s="164"/>
      <c r="K64" s="164"/>
      <c r="L64" s="164"/>
      <c r="M64" s="164"/>
      <c r="N64" s="164"/>
      <c r="O64" s="164"/>
      <c r="P64" s="164"/>
    </row>
    <row r="65" spans="1:16" ht="14.5">
      <c r="A65" s="163"/>
      <c r="B65" s="164"/>
      <c r="C65" s="164"/>
      <c r="D65" s="164"/>
      <c r="E65" s="164"/>
      <c r="F65" s="164"/>
      <c r="G65" s="164"/>
      <c r="H65" s="164"/>
      <c r="I65" s="164"/>
      <c r="J65" s="164"/>
      <c r="K65" s="164"/>
      <c r="L65" s="164"/>
      <c r="M65" s="164"/>
      <c r="N65" s="164"/>
      <c r="O65" s="164"/>
      <c r="P65" s="164"/>
    </row>
    <row r="66" spans="1:16" ht="14.5">
      <c r="A66" s="163"/>
      <c r="B66" s="164"/>
      <c r="C66" s="164"/>
      <c r="D66" s="164"/>
      <c r="E66" s="164"/>
      <c r="F66" s="164"/>
      <c r="G66" s="164"/>
      <c r="H66" s="164"/>
      <c r="I66" s="164"/>
      <c r="J66" s="164"/>
      <c r="K66" s="164"/>
      <c r="L66" s="164"/>
      <c r="M66" s="164"/>
      <c r="N66" s="164"/>
      <c r="O66" s="164"/>
      <c r="P66" s="164"/>
    </row>
    <row r="67" spans="1:16" ht="14.5">
      <c r="A67" s="163"/>
      <c r="B67" s="164"/>
      <c r="C67" s="164"/>
      <c r="D67" s="164"/>
      <c r="E67" s="164"/>
      <c r="F67" s="164"/>
      <c r="G67" s="164"/>
      <c r="H67" s="164"/>
      <c r="I67" s="164"/>
      <c r="J67" s="164"/>
      <c r="K67" s="164"/>
      <c r="L67" s="164"/>
      <c r="M67" s="164"/>
      <c r="N67" s="164"/>
      <c r="O67" s="164"/>
      <c r="P67" s="164"/>
    </row>
    <row r="68" spans="1:16" ht="14.5">
      <c r="A68" s="163"/>
      <c r="B68" s="164"/>
      <c r="C68" s="164"/>
      <c r="D68" s="164"/>
      <c r="E68" s="164"/>
      <c r="F68" s="164"/>
      <c r="G68" s="164"/>
      <c r="H68" s="164"/>
      <c r="I68" s="164"/>
      <c r="J68" s="164"/>
      <c r="K68" s="164"/>
      <c r="L68" s="164"/>
      <c r="M68" s="164"/>
      <c r="N68" s="164"/>
      <c r="O68" s="164"/>
      <c r="P68" s="164"/>
    </row>
    <row r="69" spans="1:16" ht="14.5">
      <c r="A69" s="163"/>
      <c r="B69" s="164"/>
      <c r="C69" s="164"/>
      <c r="D69" s="164"/>
      <c r="E69" s="164"/>
      <c r="F69" s="164"/>
      <c r="G69" s="164"/>
      <c r="H69" s="164"/>
      <c r="I69" s="164"/>
      <c r="J69" s="164"/>
      <c r="K69" s="164"/>
      <c r="L69" s="164"/>
      <c r="M69" s="164"/>
      <c r="N69" s="164"/>
      <c r="O69" s="164"/>
      <c r="P69" s="164"/>
    </row>
    <row r="70" spans="1:16" ht="14.5">
      <c r="A70" s="163"/>
      <c r="B70" s="164"/>
      <c r="C70" s="164"/>
      <c r="D70" s="164"/>
      <c r="E70" s="164"/>
      <c r="F70" s="164"/>
      <c r="G70" s="164"/>
      <c r="H70" s="164"/>
      <c r="I70" s="164"/>
      <c r="J70" s="164"/>
      <c r="K70" s="164"/>
      <c r="L70" s="164"/>
      <c r="M70" s="164"/>
      <c r="N70" s="164"/>
      <c r="O70" s="164"/>
      <c r="P70" s="164"/>
    </row>
    <row r="71" spans="1:16" ht="14.5">
      <c r="A71" s="163"/>
      <c r="B71" s="164"/>
      <c r="C71" s="164"/>
      <c r="D71" s="164"/>
      <c r="E71" s="164"/>
      <c r="F71" s="164"/>
      <c r="G71" s="164"/>
      <c r="H71" s="164"/>
      <c r="I71" s="164"/>
      <c r="J71" s="164"/>
      <c r="K71" s="164"/>
      <c r="L71" s="164"/>
      <c r="M71" s="164"/>
      <c r="N71" s="164"/>
      <c r="O71" s="164"/>
      <c r="P71" s="164"/>
    </row>
    <row r="72" spans="1:16" ht="14.5">
      <c r="A72" s="163"/>
      <c r="B72" s="164"/>
      <c r="C72" s="164"/>
      <c r="D72" s="164"/>
      <c r="E72" s="164"/>
      <c r="F72" s="164"/>
      <c r="G72" s="164"/>
      <c r="H72" s="164"/>
      <c r="I72" s="164"/>
      <c r="J72" s="164"/>
      <c r="K72" s="164"/>
      <c r="L72" s="164"/>
      <c r="M72" s="164"/>
      <c r="N72" s="164"/>
      <c r="O72" s="164"/>
      <c r="P72" s="164"/>
    </row>
    <row r="73" spans="1:16" ht="14.5">
      <c r="A73" s="163"/>
      <c r="B73" s="164"/>
      <c r="C73" s="164"/>
      <c r="D73" s="164"/>
      <c r="E73" s="164"/>
      <c r="F73" s="164"/>
      <c r="G73" s="164"/>
      <c r="H73" s="164"/>
      <c r="I73" s="164"/>
      <c r="J73" s="164"/>
      <c r="K73" s="164"/>
      <c r="L73" s="164"/>
      <c r="M73" s="164"/>
      <c r="N73" s="164"/>
      <c r="O73" s="164"/>
      <c r="P73" s="164"/>
    </row>
    <row r="74" spans="1:16" ht="14.5">
      <c r="A74" s="163"/>
      <c r="B74" s="164"/>
      <c r="C74" s="164"/>
      <c r="D74" s="164"/>
      <c r="E74" s="164"/>
      <c r="F74" s="164"/>
      <c r="G74" s="164"/>
      <c r="H74" s="164"/>
      <c r="I74" s="164"/>
      <c r="J74" s="164"/>
      <c r="K74" s="164"/>
      <c r="L74" s="164"/>
      <c r="M74" s="164"/>
      <c r="N74" s="164"/>
      <c r="O74" s="164"/>
      <c r="P74" s="164"/>
    </row>
    <row r="75" spans="1:16" ht="14.5">
      <c r="A75" s="163"/>
      <c r="B75" s="164"/>
      <c r="C75" s="164"/>
      <c r="D75" s="164"/>
      <c r="E75" s="164"/>
      <c r="F75" s="164"/>
      <c r="G75" s="164"/>
      <c r="H75" s="164"/>
      <c r="I75" s="164"/>
      <c r="J75" s="164"/>
      <c r="K75" s="164"/>
      <c r="L75" s="164"/>
      <c r="M75" s="164"/>
      <c r="N75" s="164"/>
      <c r="O75" s="164"/>
      <c r="P75" s="164"/>
    </row>
    <row r="76" spans="1:16" ht="14.5">
      <c r="A76" s="163"/>
      <c r="B76" s="164"/>
      <c r="C76" s="164"/>
      <c r="D76" s="164"/>
      <c r="E76" s="164"/>
      <c r="F76" s="164"/>
      <c r="G76" s="164"/>
      <c r="H76" s="164"/>
      <c r="I76" s="164"/>
      <c r="J76" s="164"/>
      <c r="K76" s="164"/>
      <c r="L76" s="164"/>
      <c r="M76" s="164"/>
      <c r="N76" s="164"/>
      <c r="O76" s="164"/>
      <c r="P76" s="164"/>
    </row>
    <row r="77" spans="1:16" ht="14.5">
      <c r="A77" s="163"/>
      <c r="B77" s="164"/>
      <c r="C77" s="164"/>
      <c r="D77" s="164"/>
      <c r="E77" s="164"/>
      <c r="F77" s="164"/>
      <c r="G77" s="164"/>
      <c r="H77" s="164"/>
      <c r="I77" s="164"/>
      <c r="J77" s="164"/>
      <c r="K77" s="164"/>
      <c r="L77" s="164"/>
      <c r="M77" s="164"/>
      <c r="N77" s="164"/>
      <c r="O77" s="164"/>
      <c r="P77" s="164"/>
    </row>
    <row r="78" spans="1:16" ht="14.5">
      <c r="A78" s="163"/>
      <c r="B78" s="164"/>
      <c r="C78" s="164"/>
      <c r="D78" s="164"/>
      <c r="E78" s="164"/>
      <c r="F78" s="164"/>
      <c r="G78" s="164"/>
      <c r="H78" s="164"/>
      <c r="I78" s="164"/>
      <c r="J78" s="164"/>
      <c r="K78" s="164"/>
      <c r="L78" s="164"/>
      <c r="M78" s="164"/>
      <c r="N78" s="164"/>
      <c r="O78" s="164"/>
      <c r="P78" s="164"/>
    </row>
  </sheetData>
  <pageMargins left="0.5" right="0.45" top="0.5" bottom="0.5" header="0.3" footer="0.3"/>
  <pageSetup scale="9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workbookViewId="0">
      <selection activeCell="F19" sqref="F19"/>
    </sheetView>
  </sheetViews>
  <sheetFormatPr defaultRowHeight="15.5"/>
  <cols>
    <col min="1" max="1" width="22.69140625" bestFit="1" customWidth="1"/>
    <col min="2" max="2" width="10.84375" bestFit="1" customWidth="1"/>
    <col min="4" max="4" width="10.84375" bestFit="1" customWidth="1"/>
    <col min="6" max="6" width="22.69140625" bestFit="1" customWidth="1"/>
    <col min="7" max="7" width="10.84375" bestFit="1" customWidth="1"/>
    <col min="9" max="9" width="10.84375" bestFit="1" customWidth="1"/>
  </cols>
  <sheetData>
    <row r="1" spans="1:9">
      <c r="A1" s="168" t="s">
        <v>403</v>
      </c>
      <c r="B1" s="169"/>
      <c r="C1" s="169"/>
      <c r="D1" s="170"/>
      <c r="F1" s="168" t="s">
        <v>411</v>
      </c>
      <c r="G1" s="169"/>
      <c r="H1" s="169"/>
      <c r="I1" s="170"/>
    </row>
    <row r="2" spans="1:9">
      <c r="A2" s="171" t="s">
        <v>408</v>
      </c>
      <c r="B2" s="172"/>
      <c r="C2" s="172"/>
      <c r="D2" s="173"/>
      <c r="F2" s="171" t="s">
        <v>408</v>
      </c>
      <c r="G2" s="172"/>
      <c r="H2" s="172"/>
      <c r="I2" s="173"/>
    </row>
    <row r="3" spans="1:9">
      <c r="A3" s="174"/>
      <c r="B3" s="172"/>
      <c r="C3" s="172"/>
      <c r="D3" s="173"/>
      <c r="F3" s="174"/>
      <c r="G3" s="172"/>
      <c r="H3" s="172"/>
      <c r="I3" s="173"/>
    </row>
    <row r="4" spans="1:9">
      <c r="A4" s="174" t="s">
        <v>404</v>
      </c>
      <c r="B4" s="172"/>
      <c r="C4" s="172"/>
      <c r="D4" s="173"/>
      <c r="F4" s="174" t="s">
        <v>404</v>
      </c>
      <c r="G4" s="172"/>
      <c r="H4" s="172"/>
      <c r="I4" s="173"/>
    </row>
    <row r="5" spans="1:9" ht="15.65" customHeight="1">
      <c r="A5" s="210" t="s">
        <v>416</v>
      </c>
      <c r="B5" s="211"/>
      <c r="C5" s="211"/>
      <c r="D5" s="212"/>
      <c r="F5" s="210" t="s">
        <v>417</v>
      </c>
      <c r="G5" s="211"/>
      <c r="H5" s="211"/>
      <c r="I5" s="212"/>
    </row>
    <row r="6" spans="1:9">
      <c r="A6" s="210"/>
      <c r="B6" s="211"/>
      <c r="C6" s="211"/>
      <c r="D6" s="212"/>
      <c r="F6" s="210"/>
      <c r="G6" s="211"/>
      <c r="H6" s="211"/>
      <c r="I6" s="212"/>
    </row>
    <row r="7" spans="1:9">
      <c r="A7" s="210"/>
      <c r="B7" s="211"/>
      <c r="C7" s="211"/>
      <c r="D7" s="212"/>
      <c r="F7" s="210"/>
      <c r="G7" s="211"/>
      <c r="H7" s="211"/>
      <c r="I7" s="212"/>
    </row>
    <row r="8" spans="1:9">
      <c r="A8" s="210"/>
      <c r="B8" s="211"/>
      <c r="C8" s="211"/>
      <c r="D8" s="212"/>
      <c r="F8" s="210"/>
      <c r="G8" s="211"/>
      <c r="H8" s="211"/>
      <c r="I8" s="212"/>
    </row>
    <row r="9" spans="1:9">
      <c r="A9" s="210"/>
      <c r="B9" s="211"/>
      <c r="C9" s="211"/>
      <c r="D9" s="212"/>
      <c r="F9" s="210"/>
      <c r="G9" s="211"/>
      <c r="H9" s="211"/>
      <c r="I9" s="212"/>
    </row>
    <row r="10" spans="1:9">
      <c r="A10" s="210"/>
      <c r="B10" s="211"/>
      <c r="C10" s="211"/>
      <c r="D10" s="212"/>
      <c r="F10" s="210"/>
      <c r="G10" s="211"/>
      <c r="H10" s="211"/>
      <c r="I10" s="212"/>
    </row>
    <row r="11" spans="1:9">
      <c r="A11" s="210"/>
      <c r="B11" s="211"/>
      <c r="C11" s="211"/>
      <c r="D11" s="212"/>
      <c r="F11" s="210"/>
      <c r="G11" s="211"/>
      <c r="H11" s="211"/>
      <c r="I11" s="212"/>
    </row>
    <row r="12" spans="1:9">
      <c r="A12" s="174"/>
      <c r="B12" s="172"/>
      <c r="C12" s="172"/>
      <c r="D12" s="173"/>
      <c r="F12" s="174"/>
      <c r="G12" s="172"/>
      <c r="H12" s="172"/>
      <c r="I12" s="173"/>
    </row>
    <row r="13" spans="1:9">
      <c r="A13" s="174" t="s">
        <v>407</v>
      </c>
      <c r="B13" s="172"/>
      <c r="C13" s="172"/>
      <c r="D13" s="173">
        <v>689702</v>
      </c>
      <c r="F13" s="174" t="s">
        <v>407</v>
      </c>
      <c r="G13" s="172"/>
      <c r="H13" s="172"/>
      <c r="I13" s="173">
        <v>447134</v>
      </c>
    </row>
    <row r="14" spans="1:9">
      <c r="A14" s="174" t="s">
        <v>405</v>
      </c>
      <c r="B14" s="172"/>
      <c r="C14" s="172"/>
      <c r="D14" s="173">
        <f>D13-D15</f>
        <v>33843.420000000042</v>
      </c>
      <c r="F14" s="174" t="s">
        <v>405</v>
      </c>
      <c r="G14" s="172"/>
      <c r="H14" s="172"/>
      <c r="I14" s="173">
        <f>I13-I15</f>
        <v>86473.590000000026</v>
      </c>
    </row>
    <row r="15" spans="1:9">
      <c r="A15" s="174" t="s">
        <v>406</v>
      </c>
      <c r="B15" s="172"/>
      <c r="C15" s="172"/>
      <c r="D15" s="173">
        <v>655858.57999999996</v>
      </c>
      <c r="F15" s="174" t="s">
        <v>406</v>
      </c>
      <c r="G15" s="172"/>
      <c r="H15" s="172"/>
      <c r="I15" s="173">
        <v>360660.41</v>
      </c>
    </row>
    <row r="16" spans="1:9">
      <c r="A16" s="174" t="s">
        <v>409</v>
      </c>
      <c r="B16" s="172"/>
      <c r="C16" s="172"/>
      <c r="D16" s="173">
        <v>16179.36</v>
      </c>
      <c r="F16" s="174" t="s">
        <v>409</v>
      </c>
      <c r="G16" s="172"/>
      <c r="H16" s="172"/>
      <c r="I16" s="173">
        <v>12296.19</v>
      </c>
    </row>
    <row r="17" spans="1:9" ht="16" thickBot="1">
      <c r="A17" s="175" t="s">
        <v>410</v>
      </c>
      <c r="B17" s="176"/>
      <c r="C17" s="176"/>
      <c r="D17" s="177">
        <f>D16/12</f>
        <v>1348.28</v>
      </c>
      <c r="F17" s="175" t="s">
        <v>410</v>
      </c>
      <c r="G17" s="176"/>
      <c r="H17" s="176"/>
      <c r="I17" s="177">
        <f>I16/12</f>
        <v>1024.6825000000001</v>
      </c>
    </row>
    <row r="19" spans="1:9">
      <c r="A19" s="181"/>
    </row>
    <row r="20" spans="1:9">
      <c r="A20" s="181"/>
    </row>
  </sheetData>
  <mergeCells count="2">
    <mergeCell ref="A5:D11"/>
    <mergeCell ref="F5:I1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Nonlevelized RUS 12-original</vt:lpstr>
      <vt:lpstr>Divisor</vt:lpstr>
      <vt:lpstr>Work Papers</vt:lpstr>
      <vt:lpstr>30.9 Facilities</vt:lpstr>
      <vt:lpstr>'Nonlevelized RUS 12-original'!Print_Area</vt:lpstr>
      <vt:lpstr>'Work Papers'!Print_Area</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Jeff Haselhorst</dc:creator>
  <cp:lastModifiedBy>Della Pewonka</cp:lastModifiedBy>
  <cp:lastPrinted>2017-05-23T15:35:36Z</cp:lastPrinted>
  <dcterms:created xsi:type="dcterms:W3CDTF">2008-03-20T17:17:48Z</dcterms:created>
  <dcterms:modified xsi:type="dcterms:W3CDTF">2017-05-25T16:32:56Z</dcterms:modified>
</cp:coreProperties>
</file>