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7280" windowHeight="7515" tabRatio="776" activeTab="12"/>
  </bookViews>
  <sheets>
    <sheet name="Divisor" sheetId="1" r:id="rId1"/>
    <sheet name="Land for future use" sheetId="2" r:id="rId2"/>
    <sheet name="Attach O, pg 3, ln 5" sheetId="4" r:id="rId3"/>
    <sheet name="Materials and Supplies" sheetId="14" r:id="rId4"/>
    <sheet name="FERC Fees" sheetId="11" r:id="rId5"/>
    <sheet name="Taxes other than inc tax" sheetId="5" r:id="rId6"/>
    <sheet name="Trans Plt Excl from ISO Rates" sheetId="12" r:id="rId7"/>
    <sheet name="Trans Plt Incl in Ancil Serv" sheetId="13" r:id="rId8"/>
    <sheet name="Trans Rev" sheetId="9" r:id="rId9"/>
    <sheet name="Multi Pricing Zones" sheetId="7" r:id="rId10"/>
    <sheet name="Wages &amp; Salaries" sheetId="6" r:id="rId11"/>
    <sheet name="Worksheet K, Wages Input" sheetId="17" r:id="rId12"/>
    <sheet name="Worksheet M, OthRev Input" sheetId="18" r:id="rId13"/>
    <sheet name="Sheet1" sheetId="19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ADM1">#REF!</definedName>
    <definedName name="_ADM2">#REF!</definedName>
    <definedName name="_DSR1">[1]ratio!#REF!</definedName>
    <definedName name="_DSR2">[1]ratio!#REF!</definedName>
    <definedName name="_INT1" localSheetId="11">#REF!</definedName>
    <definedName name="_INT1" localSheetId="12">#REF!</definedName>
    <definedName name="_INT1">#REF!</definedName>
    <definedName name="_INT2">#REF!</definedName>
    <definedName name="_INT3">#REF!</definedName>
    <definedName name="_INT4">#REF!</definedName>
    <definedName name="_LEA1">#REF!</definedName>
    <definedName name="_LEA2">#REF!</definedName>
    <definedName name="_SPR1">#REF!</definedName>
    <definedName name="_SPR2">#REF!</definedName>
    <definedName name="A">#REF!</definedName>
    <definedName name="AlloFactors">'[2]Worksheet E, Alloc. Factor'!$B$98:$F$119</definedName>
    <definedName name="AvgPlant" localSheetId="11">[3]Index!#REF!</definedName>
    <definedName name="AvgPlant" localSheetId="12">[4]Index!#REF!</definedName>
    <definedName name="AvgPlant">[5]Index!#REF!</definedName>
    <definedName name="AvgPlant1" localSheetId="11">[6]Index!#REF!</definedName>
    <definedName name="AvgPlant1" localSheetId="12">[6]Index!#REF!</definedName>
    <definedName name="AvgPlant1">[6]Index!#REF!</definedName>
    <definedName name="AvgPlant2">[7]Index!#REF!</definedName>
    <definedName name="AvgPlant3">[6]Index!#REF!</definedName>
    <definedName name="AvgPlant5">[7]Index!#REF!</definedName>
    <definedName name="BalName" localSheetId="11">[3]Index!#REF!</definedName>
    <definedName name="BalName" localSheetId="12">[4]Index!#REF!</definedName>
    <definedName name="BalName">[5]Index!#REF!</definedName>
    <definedName name="BalName1">[6]Index!#REF!</definedName>
    <definedName name="BalName2">[7]Index!#REF!</definedName>
    <definedName name="C_">'[8]RR 8 2'!#REF!</definedName>
    <definedName name="CAPSUM1" localSheetId="11">#REF!</definedName>
    <definedName name="CAPSUM1" localSheetId="12">#REF!</definedName>
    <definedName name="CAPSUM1">#REF!</definedName>
    <definedName name="CAPSUM2">#REF!</definedName>
    <definedName name="EIGHT">#REF!</definedName>
    <definedName name="Elec08185">'[9]ALLOC FAC'!$N$22</definedName>
    <definedName name="Elec08189">'[9]ALLOC FAC'!$N$23</definedName>
    <definedName name="Elec08194">'[9]ALLOC FAC'!$N$24</definedName>
    <definedName name="Elec08992">'[9]ALLOC FAC'!$N$30</definedName>
    <definedName name="ELEVEN" localSheetId="11">#REF!</definedName>
    <definedName name="ELEVEN" localSheetId="12">#REF!</definedName>
    <definedName name="ELEVEN">#REF!</definedName>
    <definedName name="ENBAL1" localSheetId="11">[1]rev1!#REF!</definedName>
    <definedName name="ENBAL1" localSheetId="12">[1]rev1!#REF!</definedName>
    <definedName name="ENBAL1">[1]rev1!#REF!</definedName>
    <definedName name="ENBAL2" localSheetId="11">[1]rev1!#REF!</definedName>
    <definedName name="ENBAL2" localSheetId="12">[1]rev1!#REF!</definedName>
    <definedName name="ENBAL2">[1]rev1!#REF!</definedName>
    <definedName name="FILENAME" localSheetId="11">#REF!</definedName>
    <definedName name="FILENAME" localSheetId="12">#REF!</definedName>
    <definedName name="FILENAME">#REF!</definedName>
    <definedName name="FIVE">#REF!</definedName>
    <definedName name="FOUR">#REF!</definedName>
    <definedName name="FuelCost1">#REF!</definedName>
    <definedName name="FuelCost2">#REF!</definedName>
    <definedName name="GENCAP1">#REF!</definedName>
    <definedName name="GENCAP2">#REF!</definedName>
    <definedName name="GENCAP3">#REF!</definedName>
    <definedName name="GENCAP4">#REF!</definedName>
    <definedName name="GenOM1">#REF!</definedName>
    <definedName name="Historical">[4]Index!$D$33</definedName>
    <definedName name="INDEX" localSheetId="11">#REF!</definedName>
    <definedName name="INDEX" localSheetId="12">#REF!</definedName>
    <definedName name="INDEX">#REF!</definedName>
    <definedName name="JURALLOC">#REF!</definedName>
    <definedName name="MATran" localSheetId="11">[3]Index!#REF!</definedName>
    <definedName name="MATran" localSheetId="12">[3]Index!#REF!</definedName>
    <definedName name="MATran">[5]Index!#REF!</definedName>
    <definedName name="memrev1">[1]rev1!#REF!</definedName>
    <definedName name="memrev2">[1]rev1!#REF!</definedName>
    <definedName name="NOCircuits" localSheetId="11">[3]Index!#REF!</definedName>
    <definedName name="NOCircuits" localSheetId="12">[3]Index!#REF!</definedName>
    <definedName name="NOCircuits">[5]Index!#REF!</definedName>
    <definedName name="NONMEM1" localSheetId="11">#REF!</definedName>
    <definedName name="NONMEM1" localSheetId="12">#REF!</definedName>
    <definedName name="NONMEM1">#REF!</definedName>
    <definedName name="NONMEM2">#REF!</definedName>
    <definedName name="NONMEM3">#REF!</definedName>
    <definedName name="NONMEM4">#REF!</definedName>
    <definedName name="ONE">#REF!</definedName>
    <definedName name="ONEBEE">#REF!</definedName>
    <definedName name="OTHINC1">#REF!</definedName>
    <definedName name="OTHINC2">#REF!</definedName>
    <definedName name="page1">'[10]W&amp;S by group'!#REF!</definedName>
    <definedName name="page10">'[10]W&amp;S by group'!#REF!</definedName>
    <definedName name="page11">'[10]W&amp;S by group'!#REF!</definedName>
    <definedName name="page12">'[10]W&amp;S by group'!#REF!</definedName>
    <definedName name="page13">'[10]W&amp;S by group'!#REF!</definedName>
    <definedName name="page14">'[10]W&amp;S by group'!#REF!</definedName>
    <definedName name="page15">'[10]W&amp;S by group'!#REF!</definedName>
    <definedName name="page16">'[10]W&amp;S by group'!#REF!</definedName>
    <definedName name="page2">'[10]W&amp;S by group'!#REF!</definedName>
    <definedName name="page3">'[10]W&amp;S by group'!#REF!</definedName>
    <definedName name="page4">'[10]W&amp;S by group'!#REF!</definedName>
    <definedName name="page5" localSheetId="11">#REF!</definedName>
    <definedName name="page5" localSheetId="12">#REF!</definedName>
    <definedName name="page5">#REF!</definedName>
    <definedName name="page6">#REF!</definedName>
    <definedName name="page7">'[10]W&amp;S by group'!#REF!</definedName>
    <definedName name="page8">'[10]W&amp;S by group'!#REF!</definedName>
    <definedName name="page9">'[10]W&amp;S by group'!#REF!</definedName>
    <definedName name="PageA" localSheetId="11">#REF!</definedName>
    <definedName name="PageA" localSheetId="12">#REF!</definedName>
    <definedName name="PageA">#REF!</definedName>
    <definedName name="PageB">#REF!</definedName>
    <definedName name="PageC">#REF!</definedName>
    <definedName name="POWER1">#REF!</definedName>
    <definedName name="POWER2">#REF!</definedName>
    <definedName name="_xlnm.Print_Area" localSheetId="11">'Worksheet K, Wages Input'!$A$1:$BC$180</definedName>
    <definedName name="_xlnm.Print_Area" localSheetId="12">'Worksheet M, OthRev Input'!$A$1:$K$23</definedName>
    <definedName name="_xlnm.Print_Titles" localSheetId="11">'Worksheet K, Wages Input'!$1:$13</definedName>
    <definedName name="_xlnm.Print_Titles" localSheetId="12">'Worksheet M, OthRev Input'!$1:$8</definedName>
    <definedName name="PURPWR1" localSheetId="11">#REF!</definedName>
    <definedName name="PURPWR1" localSheetId="12">#REF!</definedName>
    <definedName name="PURPWR1">#REF!</definedName>
    <definedName name="PURPWR2">#REF!</definedName>
    <definedName name="SIX">#REF!</definedName>
    <definedName name="SnakeCreekSw" localSheetId="11">[3]Index!#REF!</definedName>
    <definedName name="SnakeCreekSw" localSheetId="12">[3]Index!#REF!</definedName>
    <definedName name="SnakeCreekSw">[5]Index!#REF!</definedName>
    <definedName name="TAXDEP1" localSheetId="11">#REF!</definedName>
    <definedName name="TAXDEP1" localSheetId="12">#REF!</definedName>
    <definedName name="TAXDEP1">#REF!</definedName>
    <definedName name="TAXDEP2">#REF!</definedName>
    <definedName name="THREE">#REF!</definedName>
    <definedName name="THREEBEE">#REF!</definedName>
    <definedName name="THREECEE">#REF!</definedName>
    <definedName name="THREEDEE">#REF!</definedName>
    <definedName name="THREEEEE">#REF!</definedName>
    <definedName name="TRANOM1">#REF!</definedName>
    <definedName name="TRANOM2">#REF!</definedName>
    <definedName name="TRI_STATE_GENERATION_AND_TRANSMISSION_ASSOCIATION">#REF!</definedName>
    <definedName name="TWO">#REF!</definedName>
    <definedName name="TWOBEE">#REF!</definedName>
    <definedName name="TWOCEE">#REF!</definedName>
    <definedName name="TWODEE">#REF!</definedName>
    <definedName name="Z_3FBB0C90_C6C1_480D_B078_514EE8852FAF_.wvu.PrintArea" localSheetId="11" hidden="1">'Worksheet K, Wages Input'!$C$10:$W$195</definedName>
    <definedName name="Z_3FBB0C90_C6C1_480D_B078_514EE8852FAF_.wvu.PrintTitles" localSheetId="11" hidden="1">'Worksheet K, Wages Input'!$A:$B,'Worksheet K, Wages Input'!$1:$9</definedName>
  </definedNames>
  <calcPr calcId="171027"/>
</workbook>
</file>

<file path=xl/calcChain.xml><?xml version="1.0" encoding="utf-8"?>
<calcChain xmlns="http://schemas.openxmlformats.org/spreadsheetml/2006/main">
  <c r="C7" i="12" l="1"/>
  <c r="N12" i="12"/>
  <c r="G8" i="9" l="1"/>
  <c r="H8" i="9" s="1"/>
  <c r="E8" i="9"/>
  <c r="J17" i="6" l="1"/>
  <c r="B12" i="6"/>
  <c r="B10" i="6"/>
  <c r="B9" i="6" l="1"/>
  <c r="B8" i="6"/>
  <c r="K23" i="18" l="1"/>
  <c r="I23" i="18"/>
  <c r="F23" i="18"/>
  <c r="D23" i="18"/>
  <c r="H14" i="18"/>
  <c r="G13" i="18"/>
  <c r="H11" i="18"/>
  <c r="H23" i="18" s="1"/>
  <c r="A11" i="18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5" i="18" s="1"/>
  <c r="G10" i="18"/>
  <c r="G23" i="18" s="1"/>
  <c r="A10" i="18"/>
  <c r="J9" i="18"/>
  <c r="J23" i="18" s="1"/>
  <c r="A5" i="18"/>
  <c r="A3" i="18"/>
  <c r="BC176" i="17"/>
  <c r="BB176" i="17"/>
  <c r="AZ176" i="17"/>
  <c r="AY176" i="17"/>
  <c r="AS176" i="17"/>
  <c r="AX170" i="17"/>
  <c r="AX169" i="17"/>
  <c r="AX176" i="17" s="1"/>
  <c r="AW165" i="17"/>
  <c r="AW163" i="17"/>
  <c r="AW158" i="17"/>
  <c r="AW156" i="17"/>
  <c r="AW153" i="17"/>
  <c r="AW152" i="17"/>
  <c r="AW176" i="17" s="1"/>
  <c r="AV144" i="17"/>
  <c r="AV142" i="17"/>
  <c r="AV129" i="17"/>
  <c r="AV127" i="17"/>
  <c r="AV120" i="17"/>
  <c r="AV118" i="17"/>
  <c r="AV115" i="17"/>
  <c r="AV114" i="17"/>
  <c r="AV176" i="17" s="1"/>
  <c r="AU97" i="17"/>
  <c r="AU95" i="17"/>
  <c r="AU176" i="17" s="1"/>
  <c r="AT90" i="17"/>
  <c r="AT88" i="17"/>
  <c r="AT176" i="17" s="1"/>
  <c r="AS86" i="17"/>
  <c r="AS84" i="17"/>
  <c r="AO75" i="17"/>
  <c r="AO176" i="17" s="1"/>
  <c r="AO73" i="17"/>
  <c r="BA60" i="17"/>
  <c r="BA58" i="17"/>
  <c r="BA176" i="17" s="1"/>
  <c r="BA57" i="17"/>
  <c r="BA55" i="17"/>
  <c r="AR50" i="17"/>
  <c r="AR49" i="17"/>
  <c r="AR176" i="17" s="1"/>
  <c r="AQ42" i="17"/>
  <c r="AQ40" i="17"/>
  <c r="AQ176" i="17" s="1"/>
  <c r="AP27" i="17"/>
  <c r="AP26" i="17"/>
  <c r="AP176" i="17" s="1"/>
  <c r="AO22" i="17"/>
  <c r="AO21" i="17"/>
  <c r="A15" i="17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8" i="17" s="1"/>
  <c r="A5" i="17"/>
  <c r="A3" i="17"/>
  <c r="B11" i="4" l="1"/>
  <c r="E20" i="1" l="1"/>
  <c r="D20" i="1"/>
  <c r="D22" i="1" s="1"/>
  <c r="C20" i="1"/>
  <c r="C22" i="1" s="1"/>
  <c r="B20" i="1"/>
  <c r="B22" i="1" s="1"/>
  <c r="E22" i="1"/>
  <c r="F20" i="1" l="1"/>
  <c r="F22" i="1" s="1"/>
  <c r="B24" i="1"/>
  <c r="F19" i="1" l="1"/>
  <c r="F18" i="1"/>
  <c r="F17" i="1"/>
  <c r="F16" i="1"/>
  <c r="F15" i="1"/>
  <c r="F14" i="1"/>
  <c r="F13" i="1"/>
  <c r="F12" i="1"/>
  <c r="F11" i="1"/>
  <c r="F10" i="1"/>
  <c r="F9" i="1"/>
  <c r="F8" i="1"/>
  <c r="B30" i="7" l="1"/>
  <c r="C27" i="7" s="1"/>
  <c r="E27" i="7" s="1"/>
  <c r="C10" i="7" l="1"/>
  <c r="C28" i="7"/>
  <c r="E28" i="7" s="1"/>
  <c r="C11" i="7" s="1"/>
  <c r="C29" i="7"/>
  <c r="E29" i="7" s="1"/>
  <c r="C12" i="7" s="1"/>
  <c r="D11" i="14"/>
  <c r="D10" i="14"/>
  <c r="C12" i="14"/>
  <c r="B12" i="14"/>
  <c r="A2" i="14"/>
  <c r="A1" i="14"/>
  <c r="C13" i="7" l="1"/>
  <c r="E30" i="7"/>
  <c r="D12" i="14"/>
  <c r="C30" i="7"/>
  <c r="A2" i="9"/>
  <c r="A2" i="6"/>
  <c r="A2" i="4"/>
  <c r="A2" i="11"/>
  <c r="A1" i="11"/>
  <c r="C13" i="13"/>
  <c r="A2" i="13"/>
  <c r="A1" i="13"/>
  <c r="A2" i="12"/>
  <c r="A2" i="5"/>
  <c r="C13" i="12"/>
  <c r="A1" i="12"/>
  <c r="A2" i="2"/>
  <c r="A1" i="2"/>
  <c r="C12" i="11" l="1"/>
  <c r="A1" i="9" l="1"/>
  <c r="A1" i="6"/>
  <c r="A1" i="5"/>
  <c r="A1" i="4"/>
  <c r="E16" i="9"/>
  <c r="F16" i="9"/>
  <c r="A9" i="9"/>
  <c r="A10" i="9" s="1"/>
  <c r="A11" i="9" s="1"/>
  <c r="A14" i="9" s="1"/>
  <c r="G16" i="9" l="1"/>
  <c r="H16" i="9"/>
  <c r="A12" i="9"/>
  <c r="A13" i="9"/>
  <c r="A15" i="9" s="1"/>
  <c r="A16" i="9" s="1"/>
  <c r="E12" i="5" l="1"/>
  <c r="B22" i="4"/>
  <c r="B15" i="4"/>
  <c r="B27" i="4" s="1"/>
  <c r="B11" i="6"/>
  <c r="B13" i="2"/>
  <c r="N45" i="1"/>
  <c r="O45" i="1" s="1"/>
  <c r="N44" i="1"/>
  <c r="O44" i="1" s="1"/>
  <c r="N41" i="1"/>
  <c r="O41" i="1" s="1"/>
  <c r="N40" i="1"/>
  <c r="O40" i="1" s="1"/>
  <c r="N37" i="1"/>
  <c r="O37" i="1" s="1"/>
  <c r="N36" i="1"/>
  <c r="O36" i="1" s="1"/>
  <c r="B13" i="6" l="1"/>
  <c r="J16" i="6" s="1"/>
  <c r="J18" i="6" s="1"/>
  <c r="J14" i="6"/>
  <c r="B25" i="4"/>
</calcChain>
</file>

<file path=xl/sharedStrings.xml><?xml version="1.0" encoding="utf-8"?>
<sst xmlns="http://schemas.openxmlformats.org/spreadsheetml/2006/main" count="515" uniqueCount="430">
  <si>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</si>
  <si>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</si>
  <si>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</si>
  <si>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</si>
  <si>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</si>
  <si>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</si>
  <si>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</si>
  <si>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</si>
  <si>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</si>
  <si>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</si>
  <si>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</si>
  <si>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</si>
  <si>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</si>
  <si>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GFA #</t>
  </si>
  <si>
    <t>Do the above numbers include any GFA related load?  If yes, provide the following</t>
  </si>
  <si>
    <t xml:space="preserve">By month for each GFA, provide the GFA #, the GFA load, and the GFA transmission revenues </t>
  </si>
  <si>
    <t>June</t>
  </si>
  <si>
    <t>Total</t>
  </si>
  <si>
    <t>GFA Load</t>
  </si>
  <si>
    <t>GFA Trans Rev</t>
  </si>
  <si>
    <t>Sub total</t>
  </si>
  <si>
    <t>Land Held For Future Use</t>
  </si>
  <si>
    <t>Production</t>
  </si>
  <si>
    <t>Transmission</t>
  </si>
  <si>
    <t xml:space="preserve">Distribution </t>
  </si>
  <si>
    <t>Other</t>
  </si>
  <si>
    <t>Attachment O, page 3, line 4</t>
  </si>
  <si>
    <t xml:space="preserve">Attachment O, page 2, line 25 </t>
  </si>
  <si>
    <t>should be reported on Attachment O, page 2, line 25</t>
  </si>
  <si>
    <t>Attachment O divisor</t>
  </si>
  <si>
    <t>Transmisssion</t>
  </si>
  <si>
    <t>Distribution</t>
  </si>
  <si>
    <t>Report on Attachment O, page 4, line 12</t>
  </si>
  <si>
    <t>Report on Attachment O, page 4, line 13</t>
  </si>
  <si>
    <t>Report on Attachment O, page 4, line 14</t>
  </si>
  <si>
    <t>Report on Attachment O, page 4, line 15</t>
  </si>
  <si>
    <t>Fuel adjustment clause docket XX</t>
  </si>
  <si>
    <t>Non Safety Advertising (provide a brief but descriptive list of charges</t>
  </si>
  <si>
    <t>Taxes Other Than Income Taxes</t>
  </si>
  <si>
    <t>Payroll</t>
  </si>
  <si>
    <t>Highway &amp; Vehicle</t>
  </si>
  <si>
    <t>Property</t>
  </si>
  <si>
    <t>Gross</t>
  </si>
  <si>
    <t>Other - please explain</t>
  </si>
  <si>
    <t>Attachment O, page 3, line 13</t>
  </si>
  <si>
    <t>Attachment O, page 3, line 14</t>
  </si>
  <si>
    <t>Fed &amp; State income Tax</t>
  </si>
  <si>
    <t>Not reported on Attach O</t>
  </si>
  <si>
    <t>Attachment O, page 3, line 17</t>
  </si>
  <si>
    <t>EPRI Costs</t>
  </si>
  <si>
    <t>Attachment O, page 3, lines 5 and 5a</t>
  </si>
  <si>
    <t xml:space="preserve">should be reported on Attachment O, page 1, line 8, </t>
  </si>
  <si>
    <t>Average _1/, _2/</t>
  </si>
  <si>
    <r>
      <rPr>
        <b/>
        <sz val="11"/>
        <color theme="1"/>
        <rFont val="Calibri"/>
        <family val="2"/>
        <scheme val="minor"/>
      </rPr>
      <t>Below -</t>
    </r>
    <r>
      <rPr>
        <sz val="11"/>
        <color theme="1"/>
        <rFont val="Calibri"/>
        <family val="2"/>
        <scheme val="minor"/>
      </rPr>
      <t xml:space="preserve"> Provide a brief but descriptive list of the Transmission land held for future use</t>
    </r>
  </si>
  <si>
    <t>and the amounts related to each item of Transmission land held for future use</t>
  </si>
  <si>
    <r>
      <rPr>
        <b/>
        <u val="double"/>
        <sz val="14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 Amounts reported on this work paper must meet the definition of USofA account 105. </t>
    </r>
  </si>
  <si>
    <r>
      <t xml:space="preserve">Regulatory Commission Expense (provide a brief but descriptive list of charges)  </t>
    </r>
    <r>
      <rPr>
        <b/>
        <sz val="12"/>
        <color theme="1"/>
        <rFont val="Calibri"/>
        <family val="2"/>
        <scheme val="minor"/>
      </rPr>
      <t>Indicate by yellow highlight if Transmission Related</t>
    </r>
  </si>
  <si>
    <r>
      <t>If a zero is reported</t>
    </r>
    <r>
      <rPr>
        <b/>
        <u/>
        <sz val="11"/>
        <color theme="1"/>
        <rFont val="Calibri"/>
        <family val="2"/>
        <scheme val="minor"/>
      </rPr>
      <t xml:space="preserve"> for any category above</t>
    </r>
    <r>
      <rPr>
        <b/>
        <sz val="11"/>
        <color theme="1"/>
        <rFont val="Calibri"/>
        <family val="2"/>
        <scheme val="minor"/>
      </rPr>
      <t>, please provide a brief explanation as to why.</t>
    </r>
  </si>
  <si>
    <r>
      <rPr>
        <b/>
        <u val="double"/>
        <sz val="14"/>
        <rFont val="Times New Roman"/>
        <family val="1"/>
      </rPr>
      <t>NOTE:</t>
    </r>
    <r>
      <rPr>
        <b/>
        <sz val="16"/>
        <rFont val="Times New Roman"/>
        <family val="1"/>
      </rPr>
      <t xml:space="preserve">  </t>
    </r>
    <r>
      <rPr>
        <sz val="12"/>
        <rFont val="Times New Roman"/>
        <family val="1"/>
      </rPr>
      <t>Amounts reported on this work paper must meet the definition of USofA account 408.1.</t>
    </r>
  </si>
  <si>
    <t>_1/  Other is to include salaries charged to administer customer accounts 901 - 916 as defined by the</t>
  </si>
  <si>
    <t>USofA</t>
  </si>
  <si>
    <t>Also please indicate what line item of the Form 12 includes these costs and related revenues</t>
  </si>
  <si>
    <t>Other _1/</t>
  </si>
  <si>
    <t>Description</t>
  </si>
  <si>
    <t>Include on Page 4, Line 30- Account 454</t>
  </si>
  <si>
    <t xml:space="preserve">Include on Page 4, Line 31- All transmission transactions </t>
  </si>
  <si>
    <t>Include on Page 4, Line 32- Transmission transactions included in Divisor</t>
  </si>
  <si>
    <t>Totals</t>
  </si>
  <si>
    <t>Source of Transmission Revenue</t>
  </si>
  <si>
    <t>Account</t>
  </si>
  <si>
    <t>Attachment O, page 4, lines 30 - 32</t>
  </si>
  <si>
    <t>Attachment O, page 4, lines 12 - 15</t>
  </si>
  <si>
    <t>FERC fees recorded to expense during the year</t>
  </si>
  <si>
    <t>Charged</t>
  </si>
  <si>
    <t>Amount</t>
  </si>
  <si>
    <t>FERC fees payable to FERC</t>
  </si>
  <si>
    <t>FERC fees paid to MISO via Schedule 10-FERC</t>
  </si>
  <si>
    <t>Other FERC fees paid</t>
  </si>
  <si>
    <t>Brief Description</t>
  </si>
  <si>
    <t>Other - provide description</t>
  </si>
  <si>
    <t>Provide brief description</t>
  </si>
  <si>
    <t>recorded in account ________</t>
  </si>
  <si>
    <t xml:space="preserve">Some companies record payroll taxes directly to each function (production, transmission,….ect).  </t>
  </si>
  <si>
    <t xml:space="preserve">  If that is the case for your company, please indicate here________________________</t>
  </si>
  <si>
    <t>Please indicate here if your company performs work for others and where those costs and related revenues are recorded</t>
  </si>
  <si>
    <r>
      <t xml:space="preserve">Please confirm here that the above </t>
    </r>
    <r>
      <rPr>
        <b/>
        <u/>
        <sz val="11"/>
        <color theme="1"/>
        <rFont val="Calibri"/>
        <family val="2"/>
        <scheme val="minor"/>
      </rPr>
      <t>does not</t>
    </r>
    <r>
      <rPr>
        <sz val="11"/>
        <color theme="1"/>
        <rFont val="Calibri"/>
        <family val="2"/>
        <scheme val="minor"/>
      </rPr>
      <t xml:space="preserve"> contain any capitalized wages.</t>
    </r>
  </si>
  <si>
    <r>
      <t xml:space="preserve">Please confirm here that the above </t>
    </r>
    <r>
      <rPr>
        <b/>
        <u/>
        <sz val="11"/>
        <color theme="1"/>
        <rFont val="Calibri"/>
        <family val="2"/>
        <scheme val="minor"/>
      </rPr>
      <t>does not</t>
    </r>
    <r>
      <rPr>
        <sz val="11"/>
        <color theme="1"/>
        <rFont val="Calibri"/>
        <family val="2"/>
        <scheme val="minor"/>
      </rPr>
      <t xml:space="preserve"> contain any any A&amp;G related wages</t>
    </r>
  </si>
  <si>
    <t>Total Account  Balance for the Year</t>
  </si>
  <si>
    <t xml:space="preserve">   please provide an explanation if the total does not tie</t>
  </si>
  <si>
    <t xml:space="preserve">should tie to RUS Form 12 Part H Section A, line 22, column e </t>
  </si>
  <si>
    <t xml:space="preserve">       Total Regulatory Commission Expense</t>
  </si>
  <si>
    <t xml:space="preserve">       Total Non-safety Advertising Expense</t>
  </si>
  <si>
    <t>Total EPRI, Reg Comm exp, &amp; non-safety adv</t>
  </si>
  <si>
    <t>Should be reported on Attachment O, page 3, line 5</t>
  </si>
  <si>
    <t>Total of transmission related reg comm</t>
  </si>
  <si>
    <t>Total of amounts highlighted in yellow above should be reported on</t>
  </si>
  <si>
    <t xml:space="preserve">  pick up the yellow highlighted cells</t>
  </si>
  <si>
    <t xml:space="preserve">  Attachment O, page 3, line 5a.  You will need to adjust this formula to</t>
  </si>
  <si>
    <t>Should tie to RUS Form 12 Part A, Section A, line 23, column b</t>
  </si>
  <si>
    <t xml:space="preserve">  please provide explanation if it doesn't</t>
  </si>
  <si>
    <t xml:space="preserve">  if not, please provide an explanation.</t>
  </si>
  <si>
    <t xml:space="preserve">Does this tie to RUS Form 12 Part H, Section J line 4?  </t>
  </si>
  <si>
    <t>Subtotal</t>
  </si>
  <si>
    <t>A&amp;G</t>
  </si>
  <si>
    <t>Transmission Plant Excl from ISO Rates - Attach O, pg 4, line 2</t>
  </si>
  <si>
    <t>XXXXX</t>
  </si>
  <si>
    <t>Report on Attach O, pg 4, line 2</t>
  </si>
  <si>
    <t>Transmission Plant Included in OATT Ancillary Services - Attach O, pg 4, line 3</t>
  </si>
  <si>
    <t>Report on Attach O, pg 4, line 3</t>
  </si>
  <si>
    <t>shut down.</t>
  </si>
  <si>
    <t>Amount  _1/</t>
  </si>
  <si>
    <t xml:space="preserve">_1/  Should reflect the dollar amount of transmission plant included in the development of OATT ancillary services rates </t>
  </si>
  <si>
    <t>step-up facilities are those facilities at a generator substation on which there is no through-flow when the generator is</t>
  </si>
  <si>
    <t>and generation step-up facilities (which are deemed included in OATT ancillary services).  For these purposes, generation</t>
  </si>
  <si>
    <t>Should be reported on Attach O, page 3, line 4</t>
  </si>
  <si>
    <t>_1/  Indicate Midwest ISO Pricing Zone in which this load is located.</t>
  </si>
  <si>
    <t>_2/  Indicate if the amount reported represents bundled load only.  _______</t>
  </si>
  <si>
    <t>please provide a copy of the Commission Order and fill out the above worksheet.  The Order should</t>
  </si>
  <si>
    <t>support the amounts reported above.</t>
  </si>
  <si>
    <t>analysis, some of the facilities that are recorded to transmission asset accounts are not transmission facilities,</t>
  </si>
  <si>
    <t>those amounts should be reported here.</t>
  </si>
  <si>
    <t>Items that are recorded to the transmission plant accounts that are not transmission should be reported</t>
  </si>
  <si>
    <t xml:space="preserve">here. </t>
  </si>
  <si>
    <t>If your Company has received a Commission (state or FERC) Order related to the seven-factor test,</t>
  </si>
  <si>
    <t xml:space="preserve">If your Company is not regulated (state or FERC) MISO will perform a seven factor analysis.  If, per MISO's </t>
  </si>
  <si>
    <t>development of OATT ancillary services.</t>
  </si>
  <si>
    <t xml:space="preserve">If a zero is reported above, please confirm here in writing that you have no transmission plant that is included in the </t>
  </si>
  <si>
    <t xml:space="preserve">If a zero is reported above, please confirm here in writing that you have no transmission plant that should be </t>
  </si>
  <si>
    <t>excluded from ISO rates.</t>
  </si>
  <si>
    <t>Attachment O, page 2, line 27</t>
  </si>
  <si>
    <t>Materials and Supplies</t>
  </si>
  <si>
    <t>RUS Form 12, Part H, Section G, Line 4, Column d</t>
  </si>
  <si>
    <t>RUS Form 12, Part H, Section G, Line 5, Column d</t>
  </si>
  <si>
    <t>Rept on Attach O</t>
  </si>
  <si>
    <t>pg 2, line 27</t>
  </si>
  <si>
    <t>should tie to RUS Form 12 Part H Section G, lines</t>
  </si>
  <si>
    <t>total does not tie</t>
  </si>
  <si>
    <t xml:space="preserve">   4 and 5, column d.  Provide an explanation if the</t>
  </si>
  <si>
    <r>
      <rPr>
        <u/>
        <sz val="10"/>
        <rFont val="Arial MT"/>
      </rPr>
      <t>MISO NOTE - JOINT ZONE RATE DEVELOPMENT - FOR TO'S THAT OWN TRANSMISSION FACILITIES IN MORE THAN 1 PRICING ZONE (TARIFF REFERENCE SCH 7/8 SECTION 8(B); SCH 9 SECTION 3(B)):</t>
    </r>
    <r>
      <rPr>
        <sz val="10"/>
        <rFont val="Arial MT"/>
      </rPr>
      <t xml:space="preserve">
1) TOTAL ATRR SHOULD BE ALLOCATED PROPORTIONATELY TO EACH PRICING ZONE BASED ON THE GROSS TRANSMISSION PLANT VALUE OF ALL OF ITS TRANSMISSION FACILITIES RECOVERED IN ATTACHMENT O LOCATED IN THAT PRICING ZONE RELATIVE TO THE GROSS TRANSMISSION PLANT VALUE OF ALL OF ITS TRANSMISSION FACILITIES RECOVERED IN ATTACHMENT O
2) PORTION OF TOTAL LOAD THAT IS SERVED BY TO IN EACH PRICING ZONE IS INCLUDED IN THE RATE CALCULATIONS OF THE PRICING ZONE IN WHICH THE LOAD IS LOCATED</t>
    </r>
  </si>
  <si>
    <t>Based on Gross Plant</t>
  </si>
  <si>
    <t>Control Area</t>
  </si>
  <si>
    <t>ATRR</t>
  </si>
  <si>
    <t>OTP</t>
  </si>
  <si>
    <t>MDU</t>
  </si>
  <si>
    <t>SPP*</t>
  </si>
  <si>
    <t xml:space="preserve"> </t>
  </si>
  <si>
    <t>ATRR in Zones</t>
  </si>
  <si>
    <t>* = Not in MISO</t>
  </si>
  <si>
    <r>
      <rPr>
        <u/>
        <sz val="10"/>
        <rFont val="Arial"/>
        <family val="2"/>
      </rPr>
      <t>MISO NOTE - JOINT ZONE RATE DEVELOPMENT - FOR TO'S THAT OWN TRANSMISSION FACILITIES IN MORE THAN 1 PRICING ZONE (TARIFF REFERENCE SCH 7/8 SECTION 8(B); SCH 9 SECTION 3(B)):</t>
    </r>
    <r>
      <rPr>
        <sz val="10"/>
        <rFont val="Arial"/>
        <family val="2"/>
      </rPr>
      <t xml:space="preserve">
1) TOTAL ATRR SHOULD BE ALLOCATED PROPORTIONATELY TO EACH PRICING ZONE BASED ON THE GROSS TRANSMISSION PLANT VALUE OF ALL OF ITS TRANSMISSION FACILITIES RECOVERED IN ATTACHMENT O LOCATED IN THAT PRICING ZONE RELATIVE TO THE GROSS TRANSMISSION PLANT VALUE OF ALL OF ITS TRANSMISSION FACILITIES RECOVERED IN ATTACHMENT O
(RATIOS CALCULATED BELOW ARE USED TO ALLOCATE THE TOTAL ATRR TO EACH PRICING ZONE) 
</t>
    </r>
  </si>
  <si>
    <t>(1)</t>
  </si>
  <si>
    <t>Rev Req. Allocation</t>
  </si>
  <si>
    <t>Gross Plant</t>
  </si>
  <si>
    <t>Allocated</t>
  </si>
  <si>
    <t>Allocation</t>
  </si>
  <si>
    <t>OTP - CPEC</t>
  </si>
  <si>
    <t>MDU - CPEC</t>
  </si>
  <si>
    <t>SPP - CPEC</t>
  </si>
  <si>
    <t>Rate case ER16-209</t>
  </si>
  <si>
    <t>recorded in accounts 928.05-928.09</t>
  </si>
  <si>
    <t>Non qualiing transmission plant</t>
  </si>
  <si>
    <t>recorded in account 930.13</t>
  </si>
  <si>
    <t>recorded in account 930.14</t>
  </si>
  <si>
    <t>Statement of Compliance</t>
  </si>
  <si>
    <t>General</t>
  </si>
  <si>
    <t>total</t>
  </si>
  <si>
    <t>Page 12</t>
  </si>
  <si>
    <t>Worksheet K</t>
  </si>
  <si>
    <t>Wages &amp; 565 Transmission by Others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</si>
  <si>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</si>
  <si>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</si>
  <si>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</si>
  <si>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</si>
  <si>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</si>
  <si>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</si>
  <si>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</si>
  <si>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</si>
  <si>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</si>
  <si>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</si>
  <si>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</si>
  <si>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</si>
  <si>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</si>
  <si>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</si>
  <si>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</si>
  <si>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</si>
  <si>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</si>
  <si>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</si>
  <si>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</si>
  <si>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</si>
  <si>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</si>
  <si>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</si>
  <si>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</si>
  <si>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</si>
  <si>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</si>
  <si>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General Ledger</t>
  </si>
  <si>
    <t>Page 1</t>
  </si>
  <si>
    <t>Summary Trial Balance</t>
  </si>
  <si>
    <t>--------  Current Month Balance --------</t>
  </si>
  <si>
    <t>----------  Year-To-Date Balance ----------</t>
  </si>
  <si>
    <t>Line No.</t>
  </si>
  <si>
    <t>Div</t>
  </si>
  <si>
    <t>Balance Forward</t>
  </si>
  <si>
    <t>YTD Trans</t>
  </si>
  <si>
    <t>Debit</t>
  </si>
  <si>
    <t>Credit</t>
  </si>
  <si>
    <t>560 Tran Ops Super &amp; 566 Misc-Wages</t>
  </si>
  <si>
    <t>561 Load Mgmt-Wages</t>
  </si>
  <si>
    <t>562 Station-Wages</t>
  </si>
  <si>
    <t>563 OH Lines Ops-Wages</t>
  </si>
  <si>
    <t>568 Tran Maint Super-Wages</t>
  </si>
  <si>
    <t>569-570 Str Maint-Wages</t>
  </si>
  <si>
    <t>571 OH Line Maint-Wages</t>
  </si>
  <si>
    <t>580-589 Distb Ops-Wages</t>
  </si>
  <si>
    <t>590-598 Distb Maint-Wages</t>
  </si>
  <si>
    <t>901-905 Cust Acct-Wages</t>
  </si>
  <si>
    <t>907-910 Cust Service-Wages</t>
  </si>
  <si>
    <t>911-916 Cust Sales-Wages</t>
  </si>
  <si>
    <t>565 Tran by Others Adj</t>
  </si>
  <si>
    <t>Production Operations</t>
  </si>
  <si>
    <t>Production Maintenance</t>
  </si>
  <si>
    <t>PURCHASED POWER - WAPA</t>
  </si>
  <si>
    <t>PURCHASED POWER - BASIN ELECTRIC</t>
  </si>
  <si>
    <t>PUR PWR - WAPA VOLTAGE DISCOUNT</t>
  </si>
  <si>
    <t>PUR POWER - 2013/14 A/P ADJ</t>
  </si>
  <si>
    <t>PUR PWR - BASIN LOAD MNTR CREDIT</t>
  </si>
  <si>
    <t>PUR PWR - BASIN IS LEASE</t>
  </si>
  <si>
    <t>OTHER EXPENSES</t>
  </si>
  <si>
    <t>OPR SUP &amp; ENGR-TRANS-LABOR</t>
  </si>
  <si>
    <t>OPR SUP &amp; ENGR-TRANS-OVERHEADS</t>
  </si>
  <si>
    <t>OPR SUP &amp; ENGR-TRANS-TRANSP</t>
  </si>
  <si>
    <t>OPR SUP &amp; ENGR-TRANS-OTHER BIL</t>
  </si>
  <si>
    <t>OPR SUP &amp; ENGR-TRANS-MISC</t>
  </si>
  <si>
    <t>COMPLIANCE &amp; REPORTING - PAYROLL</t>
  </si>
  <si>
    <t>COMPLIANCE &amp; REPORTING - OVERHEAD</t>
  </si>
  <si>
    <t>COMPLIANCE &amp; REPORTING - TRANSPORTATION</t>
  </si>
  <si>
    <t>COMPLIANCE &amp; REPORTING - MISC</t>
  </si>
  <si>
    <t>ANCILLARY SERVICES - OTPC</t>
  </si>
  <si>
    <t>DISPATCHING-OTPC</t>
  </si>
  <si>
    <t>LOAD DISPATCHING-OTPC CREDIT</t>
  </si>
  <si>
    <t>AGATE DISPATCHING-WAPA</t>
  </si>
  <si>
    <t>CASOT SCHED 1 - SCHED &amp; DISPATCH</t>
  </si>
  <si>
    <t>CASOT SCHED 3A -LOAD REGULATION</t>
  </si>
  <si>
    <t>CASOT SCHED 4A - ENERGY IMBALANC</t>
  </si>
  <si>
    <t>CASOT SCHED 1 - BEPC CREDIT</t>
  </si>
  <si>
    <t>CASOT SCHED 3A - BEPC CREDIT</t>
  </si>
  <si>
    <t>CASOT SCHED 4A - BEPC CREDIT</t>
  </si>
  <si>
    <t>STATION EXP-TRANS-PAYROLL</t>
  </si>
  <si>
    <t>STATION EXP-TRANS-MATERIAL</t>
  </si>
  <si>
    <t>STATION EXP-TRANS-OVERHEADS</t>
  </si>
  <si>
    <t>STATION EXP-TRANS-COMMUNICATION</t>
  </si>
  <si>
    <t>STATION EXP-TRANS-TRANSP.</t>
  </si>
  <si>
    <t>STATION EXP-TRAN-FUEL &amp; UTIL</t>
  </si>
  <si>
    <t>STATION EXP-TRANS-MEMBER BILL</t>
  </si>
  <si>
    <t>STATION EXP-TRANS-OTHER BILL</t>
  </si>
  <si>
    <t>STATION EXP-TRANS-MISC</t>
  </si>
  <si>
    <t>OVERHEAD LINE EXP-PAYROLL</t>
  </si>
  <si>
    <t>OVERHEAD LINE EXP-OVERHEADS</t>
  </si>
  <si>
    <t>OVERHEAD LINE EXP-TRANSP.</t>
  </si>
  <si>
    <t>OVERHEAD LINE EXP-MEMBER BILL</t>
  </si>
  <si>
    <t>OVERHEAD LINE EXP-OTHER BILL</t>
  </si>
  <si>
    <t>OVERHEAD LINE EXP-MISC</t>
  </si>
  <si>
    <t>TRANSMISSION BY BASIN - MDU</t>
  </si>
  <si>
    <t>TRANSMISSION BY CAPITAL ELECT.</t>
  </si>
  <si>
    <t>TRANSMISSION BY OTPC</t>
  </si>
  <si>
    <t>TRNSMSN-OTP WAPA WHEELING CREDIT</t>
  </si>
  <si>
    <t>TRNSMSN-OTP MAPP TSC CREDIT</t>
  </si>
  <si>
    <t>TRNSMSN-OTP ITA BREAKER CREDIT</t>
  </si>
  <si>
    <t>MISC TRANS EXP-PAYROLL</t>
  </si>
  <si>
    <t>MISC TRANS EXP-MATERIALS</t>
  </si>
  <si>
    <t>MISC TRANS EXP-OVERHEADS</t>
  </si>
  <si>
    <t>MISC TRANS EXP-COMMUNICATIONS</t>
  </si>
  <si>
    <t>MISC TRANS EXP-TRANSP.</t>
  </si>
  <si>
    <t>MISC TRANS EXP-FUEL &amp; UTIL.</t>
  </si>
  <si>
    <t>MISC TRANS EXP-OUTPOST</t>
  </si>
  <si>
    <t>MISC TRANS EXP-RADIO SYSTEM</t>
  </si>
  <si>
    <t>MISC TRANS EXP-MISC</t>
  </si>
  <si>
    <t>TRANSMISSION RENTS</t>
  </si>
  <si>
    <t>RENTS-TRANS-RAILROADS</t>
  </si>
  <si>
    <t>MAINT-SUP&amp;ENGR-TRANS-PAYROLL</t>
  </si>
  <si>
    <t>MAINT-SUP&amp;ENGR-TRANS-MATERIALS</t>
  </si>
  <si>
    <t>MAINT-SUP&amp;ENGR-OVERHEADS</t>
  </si>
  <si>
    <t>MAINT-SUP&amp;ENGR-TRANS-TRANSP</t>
  </si>
  <si>
    <t>MAINT-STN EQUIP-PAYROLL</t>
  </si>
  <si>
    <t>MAINT-STN EQUIP-MATERIALS</t>
  </si>
  <si>
    <t>MAINT-STN EQUIP-OVERHEADS</t>
  </si>
  <si>
    <t>MAINT-STN EQUIP-TRANSP.</t>
  </si>
  <si>
    <t>MAINT-STN EQUIP-MEMBER BILL</t>
  </si>
  <si>
    <t>MAINT-STN EQUIP-OTHER BILL</t>
  </si>
  <si>
    <t>MAINT-STN EQUIP-MISC</t>
  </si>
  <si>
    <t>MAINT OH LINES-PAYROLL</t>
  </si>
  <si>
    <t>MAINT OH LINES-MATERIAL</t>
  </si>
  <si>
    <t>MAINT OH LINES-OVERHEADS</t>
  </si>
  <si>
    <t>MAINT OH LINES-TRANSP.</t>
  </si>
  <si>
    <t>MAINT OH LINES-MEMBER BILL</t>
  </si>
  <si>
    <t>MAINT OH LINES-OTHER BILLING</t>
  </si>
  <si>
    <t>MAINT OH LINES-MISC.</t>
  </si>
  <si>
    <t>MAINT MISC PLANT-PAYROLL</t>
  </si>
  <si>
    <t>MAINT MISC PLANT-MATERIALS</t>
  </si>
  <si>
    <t>MAINT MISC PLANT-OVERHEADS</t>
  </si>
  <si>
    <t>MAINT MISC PLANT-TRANSP.</t>
  </si>
  <si>
    <t>OPR-SUPR-ENGR-DISTR-PAYROLL</t>
  </si>
  <si>
    <t>OPR-SUPR-ENGR-DISTR-OVERHEAD</t>
  </si>
  <si>
    <t>OPR-SUPR-ENGR-DISTR-TRANSP</t>
  </si>
  <si>
    <t>OPR SUP &amp; ENG-DIST-MISC</t>
  </si>
  <si>
    <t>LOAD DISP-DISTR-PAYROLL</t>
  </si>
  <si>
    <t>LOAD DISP-DISTR-MATERIALS</t>
  </si>
  <si>
    <t>LOAD DISP-DISTR-OVERHEAD</t>
  </si>
  <si>
    <t>LOAD DISP-DISTR-COMM</t>
  </si>
  <si>
    <t>LOAD DISP-DISTR-TRANSP.</t>
  </si>
  <si>
    <t>LOAD DISP-DISTR-UTILITIES</t>
  </si>
  <si>
    <t>LOAD DISP-DISTR-MEMBER BILL</t>
  </si>
  <si>
    <t>LOAD DISP-DISTR-OTHER BILLING</t>
  </si>
  <si>
    <t>LOAD DISP-DISTR-MISC</t>
  </si>
  <si>
    <t>STN EXP-DISTR-PAYROLL</t>
  </si>
  <si>
    <t>STN EXP-DISTR-MATERIALS</t>
  </si>
  <si>
    <t>STN EXP-DISTR-OVERHEADS</t>
  </si>
  <si>
    <t>STN EXP-DISTR-TRANSP.</t>
  </si>
  <si>
    <t>STN EXP-DISTR-FUEL &amp; UTIL</t>
  </si>
  <si>
    <t>STN EXP-DISTR-MEMBER BILLING</t>
  </si>
  <si>
    <t>STN EXP-DISTR-OTHER BILLING</t>
  </si>
  <si>
    <t>STN EXP-DISTR-MISC</t>
  </si>
  <si>
    <t>STN EXP-DISTR-TRANSLATION</t>
  </si>
  <si>
    <t>METER EXP-PAYROLL</t>
  </si>
  <si>
    <t>METER EXP-OVERHEADS</t>
  </si>
  <si>
    <t>METER EXP-TRANSP.</t>
  </si>
  <si>
    <t>METER EXP-FUEL &amp;: UTILITIES</t>
  </si>
  <si>
    <t>METER EXP-OTHER BILLING</t>
  </si>
  <si>
    <t>METER EXP-MISC</t>
  </si>
  <si>
    <t>MISC DISTR EXP-PAYROLL</t>
  </si>
  <si>
    <t>MISC DISTR EXP-MATERIALS</t>
  </si>
  <si>
    <t>MISC DIST EXP-OVERHEADS</t>
  </si>
  <si>
    <t>MISC DISTR EXP-COMMUNICATIONS</t>
  </si>
  <si>
    <t>MISC DISTR EXP-TRANSP.</t>
  </si>
  <si>
    <t>MISC DISTR EXP-FUEL &amp; UTIL</t>
  </si>
  <si>
    <t>MISC DISTR EXP-OUTPOST</t>
  </si>
  <si>
    <t>MISC DISTR EXP-RADIO SYSTEM</t>
  </si>
  <si>
    <t>MISC DISTR EXP-MISC</t>
  </si>
  <si>
    <t>DISTRIBUTION RENTS</t>
  </si>
  <si>
    <t>MAINT SUP-ENGR-DISTR-PAYROLL</t>
  </si>
  <si>
    <t>MAINT SUP-ENGR-DISTR-OVERHEAD</t>
  </si>
  <si>
    <t>MAINT SUP-ENGR-DISTR-TRANSP</t>
  </si>
  <si>
    <t>MAINT-LOAD MGMT EQUIPMENT</t>
  </si>
  <si>
    <t>MAINT-STN EQUIP-DISTR-PAYROLL</t>
  </si>
  <si>
    <t>MAINT-STN EQUIP-DISTR-MATRL</t>
  </si>
  <si>
    <t>MAINT-STN EQUIP-DISTR-OVERHEAD</t>
  </si>
  <si>
    <t>MAINT-STN EQUIP-DISTRL-TRANSP.</t>
  </si>
  <si>
    <t>MAINT-STN EQUIP-DISTR-MBR BILL</t>
  </si>
  <si>
    <t>MAINT-STN EQUIP-DISTR-OTR BILL</t>
  </si>
  <si>
    <t>MAINT-STN EQUIP-DISTR-MISC</t>
  </si>
  <si>
    <t>MAINT OF METERS-PAYROLL</t>
  </si>
  <si>
    <t>MAINT OF METERS-MATERIALS</t>
  </si>
  <si>
    <t>MAINT OF METERS-OVERHEADS</t>
  </si>
  <si>
    <t>MAINT OF METERS-TRANSP.</t>
  </si>
  <si>
    <t>MAINT OF METERS - OTR BILL</t>
  </si>
  <si>
    <t>MAINT OF METERS-MISC</t>
  </si>
  <si>
    <t>METER READING EXP-PAYROLL</t>
  </si>
  <si>
    <t>METER READING EXP-0VERHEADS</t>
  </si>
  <si>
    <t>METER READING EXP-TRANSP.</t>
  </si>
  <si>
    <t>METER READING EXP-MEMBER BILL</t>
  </si>
  <si>
    <t>METER READING EXP-OTHER BILL</t>
  </si>
  <si>
    <t>METER READING EXP-MISC</t>
  </si>
  <si>
    <t>MV 90 SOFTWARE SUPPORT</t>
  </si>
  <si>
    <t>Source: Trial Balance</t>
  </si>
  <si>
    <t>Central Power Electric Cooperative</t>
  </si>
  <si>
    <t>Other - North Dakota taxed Central Power based on line mileage and voltage class. This tax</t>
  </si>
  <si>
    <t>represents Central Power's t-Line tax that is paid to the State.</t>
  </si>
  <si>
    <t>MISO</t>
  </si>
  <si>
    <t>SPP</t>
  </si>
  <si>
    <t>See notes below.</t>
  </si>
  <si>
    <t>1. CP has no GFS'a.</t>
  </si>
  <si>
    <t>NET Revenue Req.</t>
  </si>
  <si>
    <t>12-mo. Average (kW)</t>
  </si>
  <si>
    <t>Report peak conincident with the pricing zone for each month in KW</t>
  </si>
  <si>
    <t>SPP ATRR</t>
  </si>
  <si>
    <t>Other Operating Revenue and Income</t>
  </si>
  <si>
    <t>Amount functionalized in the SPP FRT</t>
  </si>
  <si>
    <t>accounts 555.11 through 902.12.</t>
  </si>
  <si>
    <t>Difference not included in SPP FRT.</t>
  </si>
  <si>
    <t>Page 14</t>
  </si>
  <si>
    <t>Worksheet M</t>
  </si>
  <si>
    <t>Other Revenue Input</t>
  </si>
  <si>
    <t>Total Company</t>
  </si>
  <si>
    <t>454 - Other Revenue</t>
  </si>
  <si>
    <t>456-Wheeling Existing</t>
  </si>
  <si>
    <t>456-Wheeling SPP P2P</t>
  </si>
  <si>
    <t>456-Tran Rents</t>
  </si>
  <si>
    <t>456-Other Rents</t>
  </si>
  <si>
    <t>456-Production</t>
  </si>
  <si>
    <t>Source: Trial Balance and SPP Settlements</t>
  </si>
  <si>
    <t>Accounts 928 shown seperately on SPP FRT.</t>
  </si>
  <si>
    <t>Payroll expensed per Form 12, Part H, Section J, Box 4.</t>
  </si>
  <si>
    <t>This variance is primarily labor charged to work orders (considered capitalized for Form 12 Labor reporting purposes</t>
  </si>
  <si>
    <t>and therefore not in the "Expensed" amount above) that are expensed during the year for things like projects that</t>
  </si>
  <si>
    <t>are planned and started but load or customer goes away, work orders for line moves, pole or line damage, or</t>
  </si>
  <si>
    <t>contribution in aid that we do not recover full costs for and expense the net of what we collected and the total</t>
  </si>
  <si>
    <t>costs we incurred, and, at year end, work orders opened to track planned maintenance, tree clearing, pole climbing</t>
  </si>
  <si>
    <t>inspections, etc. that we open work orders for to track costs for budgeting and comparison purposes with the intention</t>
  </si>
  <si>
    <t>of expensing them at year end.  Also factored into this variance is the booking of accured payroll in December for hours</t>
  </si>
  <si>
    <t>worked in the current year but not paid until the first payroll of the next year, as well as the reversal of that entry in</t>
  </si>
  <si>
    <t>January to remove those costs from the new year's costs since they were booked and expensed at year end.</t>
  </si>
  <si>
    <t xml:space="preserve">Central Power is not a FERC regulated company. </t>
  </si>
  <si>
    <t>T lIne tax</t>
  </si>
  <si>
    <t>MDU SCHEDULE 1 CHARGE</t>
  </si>
  <si>
    <t>MDU SCHEDULE 2 CHARGE</t>
  </si>
  <si>
    <t>MDU SCHEDULE 9 TRANSMISSION CHARGE</t>
  </si>
  <si>
    <t>MDU SCHEDULE 10 CHARGE</t>
  </si>
  <si>
    <t>MDU SCHEDULE 10 FERC CHARGE</t>
  </si>
  <si>
    <t>MDU SCHEDULE 26 CHARGE</t>
  </si>
  <si>
    <t>OTP SCHEDULE 1 CHARGE</t>
  </si>
  <si>
    <t>OTP SCHEDULE 2 CHARGE</t>
  </si>
  <si>
    <t>OTP SCHEDULE 9 TRANSMISSION CHARGE</t>
  </si>
  <si>
    <t>OTP SCHEDULE 10 CHARGE</t>
  </si>
  <si>
    <t>OTP SCHEDULE 10 FERC CHARGE</t>
  </si>
  <si>
    <t>OTP CHEDULE 26 CHARGE</t>
  </si>
  <si>
    <t>SPP OPERATION SUPERVISION</t>
  </si>
  <si>
    <t>SPP MARKET ADMINISTRATION</t>
  </si>
  <si>
    <t>SPP TRANS RIGHTS MARKET ADMINISTRATION</t>
  </si>
  <si>
    <t>SPP CAPACITY MARKET ADMINISTRATION</t>
  </si>
  <si>
    <t>SPP ANCILLARY SERVICES MARKET ADMIN</t>
  </si>
  <si>
    <t>SPP MARKET MONITORING &amp; COMPLANCE</t>
  </si>
  <si>
    <t>SPP MARKET ADMIN, MONITORING &amp; COMP SERV</t>
  </si>
  <si>
    <t>SPP - RENTS</t>
  </si>
  <si>
    <t>OTHER ELECTRIC REVENUE</t>
  </si>
  <si>
    <t>SPP SCH 7 MISO SEAMS</t>
  </si>
  <si>
    <t>SPP SCHD 7 FIRM PTP</t>
  </si>
  <si>
    <t>DELETE</t>
  </si>
  <si>
    <t>SPP SCHD 8 MISO SEAMS</t>
  </si>
  <si>
    <t>SPP SCHD 8 NF PTP</t>
  </si>
  <si>
    <t>SPP SCHD 9 NITS REV</t>
  </si>
  <si>
    <t>MISO 30.9 TRANSMISSION SERVICE REVENUES</t>
  </si>
  <si>
    <t>Not reported on Attachment O 920.01+920.03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</si>
</sst>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General_)"/>
    <numFmt numFmtId="167" formatCode="&quot;$&quot;#,##0.00"/>
    <numFmt numFmtId="168" formatCode="0.00_)"/>
    <numFmt numFmtId="169" formatCode="&quot;$&quot;#,##0"/>
    <numFmt numFmtId="170" formatCode="mm\/dd\/yyyy"/>
    <numFmt numFmtId="171" formatCode="0;\-0;0"/>
    <numFmt numFmtId="172" formatCode="0.0"/>
    <numFmt numFmtId="173" formatCode="_(* #,##0.000_);_(* \(#,##0.000\);_(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u val="double"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Helv"/>
    </font>
    <font>
      <sz val="12"/>
      <name val="Times New Roman"/>
      <family val="1"/>
    </font>
    <font>
      <b/>
      <u val="double"/>
      <sz val="14"/>
      <name val="Times New Roman"/>
      <family val="1"/>
    </font>
    <font>
      <b/>
      <sz val="16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Arial MT"/>
    </font>
    <font>
      <b/>
      <u/>
      <sz val="10"/>
      <color indexed="12"/>
      <name val="Arial"/>
      <family val="2"/>
    </font>
    <font>
      <sz val="11"/>
      <name val="Arial MT"/>
    </font>
    <font>
      <b/>
      <sz val="10"/>
      <name val="Arial"/>
      <family val="2"/>
    </font>
    <font>
      <b/>
      <u val="doubleAccounting"/>
      <sz val="11"/>
      <name val="Arial MT"/>
    </font>
    <font>
      <sz val="11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i/>
      <sz val="16"/>
      <name val="Helv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MT"/>
    </font>
    <font>
      <u/>
      <sz val="10"/>
      <name val="Arial MT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sz val="12"/>
      <color indexed="17"/>
      <name val="Arial MT"/>
    </font>
    <font>
      <sz val="12"/>
      <name val="Arial"/>
      <family val="2"/>
    </font>
    <font>
      <sz val="8"/>
      <name val="Times New Roman"/>
      <family val="1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1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0" fillId="0" borderId="0"/>
    <xf numFmtId="0" fontId="15" fillId="0" borderId="0"/>
    <xf numFmtId="167" fontId="16" fillId="0" borderId="0" applyProtection="0"/>
    <xf numFmtId="44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38" fontId="23" fillId="3" borderId="0" applyNumberFormat="0" applyBorder="0" applyAlignment="0" applyProtection="0"/>
    <xf numFmtId="10" fontId="23" fillId="4" borderId="2" applyNumberFormat="0" applyBorder="0" applyAlignment="0" applyProtection="0"/>
    <xf numFmtId="168" fontId="24" fillId="0" borderId="0"/>
    <xf numFmtId="0" fontId="22" fillId="0" borderId="0"/>
    <xf numFmtId="10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40" fillId="0" borderId="0"/>
    <xf numFmtId="44" fontId="40" fillId="0" borderId="0" applyFont="0" applyFill="0" applyBorder="0" applyAlignment="0" applyProtection="0"/>
    <xf numFmtId="3" fontId="40" fillId="0" borderId="0" applyBorder="0" applyProtection="0">
      <alignment horizontal="left"/>
    </xf>
    <xf numFmtId="0" fontId="48" fillId="0" borderId="0" applyNumberFormat="0" applyFill="0" applyAlignment="0" applyProtection="0"/>
    <xf numFmtId="0" fontId="49" fillId="0" borderId="0" applyNumberFormat="0" applyFill="0" applyAlignment="0" applyProtection="0"/>
    <xf numFmtId="3" fontId="50" fillId="0" borderId="0" applyBorder="0" applyProtection="0">
      <alignment horizontal="right"/>
    </xf>
    <xf numFmtId="43" fontId="40" fillId="0" borderId="0" applyFont="0" applyFill="0" applyBorder="0" applyAlignment="0" applyProtection="0"/>
  </cellStyleXfs>
  <cellXfs count="247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left" indent="1"/>
    </xf>
    <xf numFmtId="0" fontId="2" fillId="0" borderId="0" xfId="0" applyFont="1"/>
    <xf numFmtId="0" fontId="3" fillId="0" borderId="0" xfId="0" applyFont="1" applyAlignment="1">
      <alignment horizontal="center"/>
    </xf>
    <xf numFmtId="165" fontId="0" fillId="0" borderId="0" xfId="2" applyNumberFormat="1" applyFont="1"/>
    <xf numFmtId="165" fontId="0" fillId="0" borderId="0" xfId="0" applyNumberFormat="1"/>
    <xf numFmtId="164" fontId="4" fillId="0" borderId="0" xfId="1" applyNumberFormat="1" applyFont="1"/>
    <xf numFmtId="164" fontId="0" fillId="2" borderId="0" xfId="1" applyNumberFormat="1" applyFont="1" applyFill="1"/>
    <xf numFmtId="164" fontId="0" fillId="2" borderId="2" xfId="1" applyNumberFormat="1" applyFont="1" applyFill="1" applyBorder="1"/>
    <xf numFmtId="165" fontId="0" fillId="2" borderId="0" xfId="2" applyNumberFormat="1" applyFont="1" applyFill="1"/>
    <xf numFmtId="165" fontId="0" fillId="2" borderId="3" xfId="2" applyNumberFormat="1" applyFont="1" applyFill="1" applyBorder="1"/>
    <xf numFmtId="164" fontId="0" fillId="2" borderId="4" xfId="1" applyNumberFormat="1" applyFont="1" applyFill="1" applyBorder="1"/>
    <xf numFmtId="164" fontId="4" fillId="2" borderId="5" xfId="1" applyNumberFormat="1" applyFont="1" applyFill="1" applyBorder="1"/>
    <xf numFmtId="164" fontId="0" fillId="0" borderId="1" xfId="1" applyNumberFormat="1" applyFont="1" applyBorder="1"/>
    <xf numFmtId="164" fontId="0" fillId="2" borderId="0" xfId="1" applyNumberFormat="1" applyFont="1" applyFill="1" applyBorder="1"/>
    <xf numFmtId="0" fontId="5" fillId="0" borderId="0" xfId="0" applyFont="1"/>
    <xf numFmtId="0" fontId="6" fillId="0" borderId="0" xfId="0" applyFont="1"/>
    <xf numFmtId="164" fontId="0" fillId="0" borderId="0" xfId="1" applyNumberFormat="1" applyFont="1" applyFill="1" applyBorder="1"/>
    <xf numFmtId="0" fontId="7" fillId="0" borderId="0" xfId="0" applyFont="1"/>
    <xf numFmtId="166" fontId="11" fillId="0" borderId="0" xfId="3" applyFont="1"/>
    <xf numFmtId="43" fontId="11" fillId="0" borderId="0" xfId="3" applyNumberFormat="1" applyFont="1"/>
    <xf numFmtId="0" fontId="14" fillId="0" borderId="0" xfId="0" applyFont="1"/>
    <xf numFmtId="0" fontId="0" fillId="0" borderId="0" xfId="0" applyFont="1" applyFill="1"/>
    <xf numFmtId="0" fontId="0" fillId="0" borderId="0" xfId="0" applyAlignment="1">
      <alignment horizontal="left" indent="2"/>
    </xf>
    <xf numFmtId="0" fontId="15" fillId="0" borderId="0" xfId="4" applyAlignment="1">
      <alignment vertical="center"/>
    </xf>
    <xf numFmtId="0" fontId="15" fillId="0" borderId="0" xfId="4" applyAlignment="1">
      <alignment horizontal="left" vertical="center" wrapText="1" indent="1"/>
    </xf>
    <xf numFmtId="0" fontId="11" fillId="0" borderId="0" xfId="5" applyNumberFormat="1" applyFont="1" applyAlignment="1" applyProtection="1">
      <protection locked="0"/>
    </xf>
    <xf numFmtId="0" fontId="17" fillId="0" borderId="0" xfId="4" applyFont="1" applyAlignment="1">
      <alignment vertical="center"/>
    </xf>
    <xf numFmtId="0" fontId="15" fillId="0" borderId="0" xfId="4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15" fillId="0" borderId="6" xfId="4" applyBorder="1" applyAlignment="1">
      <alignment horizontal="left" vertical="center" wrapText="1" indent="1"/>
    </xf>
    <xf numFmtId="165" fontId="18" fillId="0" borderId="6" xfId="6" applyNumberFormat="1" applyFont="1" applyBorder="1" applyAlignment="1">
      <alignment vertical="center"/>
    </xf>
    <xf numFmtId="0" fontId="15" fillId="0" borderId="6" xfId="4" applyFont="1" applyBorder="1" applyAlignment="1">
      <alignment horizontal="left" vertical="center" wrapText="1" indent="1"/>
    </xf>
    <xf numFmtId="0" fontId="19" fillId="0" borderId="7" xfId="4" applyFont="1" applyBorder="1" applyAlignment="1">
      <alignment horizontal="center" vertical="center"/>
    </xf>
    <xf numFmtId="0" fontId="15" fillId="0" borderId="8" xfId="4" applyBorder="1" applyAlignment="1">
      <alignment horizontal="left" vertical="center" wrapText="1" indent="1"/>
    </xf>
    <xf numFmtId="0" fontId="15" fillId="0" borderId="8" xfId="4" applyBorder="1" applyAlignment="1">
      <alignment vertical="center"/>
    </xf>
    <xf numFmtId="165" fontId="20" fillId="0" borderId="6" xfId="6" applyNumberFormat="1" applyFont="1" applyBorder="1" applyAlignment="1">
      <alignment vertical="center"/>
    </xf>
    <xf numFmtId="44" fontId="0" fillId="0" borderId="0" xfId="6" applyFont="1" applyAlignment="1">
      <alignment vertical="center"/>
    </xf>
    <xf numFmtId="167" fontId="21" fillId="0" borderId="0" xfId="5" applyFont="1" applyAlignment="1"/>
    <xf numFmtId="167" fontId="21" fillId="0" borderId="0" xfId="5" applyFont="1" applyAlignment="1">
      <alignment horizontal="left" indent="6"/>
    </xf>
    <xf numFmtId="4" fontId="15" fillId="0" borderId="0" xfId="4" applyNumberFormat="1"/>
    <xf numFmtId="0" fontId="25" fillId="0" borderId="0" xfId="0" applyFont="1"/>
    <xf numFmtId="0" fontId="13" fillId="0" borderId="0" xfId="4" applyFont="1" applyAlignment="1">
      <alignment vertical="center"/>
    </xf>
    <xf numFmtId="0" fontId="13" fillId="0" borderId="0" xfId="4" applyFont="1" applyAlignment="1">
      <alignment horizontal="left" vertical="center" wrapText="1" indent="1"/>
    </xf>
    <xf numFmtId="0" fontId="19" fillId="0" borderId="6" xfId="4" applyFont="1" applyFill="1" applyBorder="1" applyAlignment="1">
      <alignment horizontal="center" vertical="center"/>
    </xf>
    <xf numFmtId="0" fontId="19" fillId="0" borderId="6" xfId="4" applyFont="1" applyFill="1" applyBorder="1" applyAlignment="1">
      <alignment horizontal="left" vertical="center" wrapText="1" indent="1"/>
    </xf>
    <xf numFmtId="0" fontId="19" fillId="0" borderId="6" xfId="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2" applyNumberFormat="1" applyFont="1"/>
    <xf numFmtId="0" fontId="0" fillId="0" borderId="0" xfId="1" applyNumberFormat="1" applyFont="1"/>
    <xf numFmtId="0" fontId="1" fillId="0" borderId="0" xfId="1" applyNumberFormat="1" applyFont="1"/>
    <xf numFmtId="0" fontId="0" fillId="0" borderId="0" xfId="0" applyNumberFormat="1"/>
    <xf numFmtId="165" fontId="0" fillId="2" borderId="2" xfId="0" applyNumberFormat="1" applyFill="1" applyBorder="1"/>
    <xf numFmtId="0" fontId="0" fillId="0" borderId="0" xfId="0" applyAlignment="1">
      <alignment horizontal="center"/>
    </xf>
    <xf numFmtId="165" fontId="0" fillId="0" borderId="0" xfId="0" applyNumberFormat="1" applyFill="1" applyBorder="1"/>
    <xf numFmtId="0" fontId="0" fillId="0" borderId="0" xfId="0" applyFill="1"/>
    <xf numFmtId="165" fontId="0" fillId="0" borderId="2" xfId="0" applyNumberFormat="1" applyFill="1" applyBorder="1"/>
    <xf numFmtId="0" fontId="0" fillId="0" borderId="0" xfId="0" applyFill="1" applyBorder="1" applyAlignment="1">
      <alignment horizontal="left" indent="1"/>
    </xf>
    <xf numFmtId="165" fontId="0" fillId="0" borderId="2" xfId="2" applyNumberFormat="1" applyFont="1" applyBorder="1"/>
    <xf numFmtId="165" fontId="0" fillId="0" borderId="0" xfId="2" applyNumberFormat="1" applyFont="1" applyFill="1"/>
    <xf numFmtId="164" fontId="0" fillId="0" borderId="0" xfId="1" applyNumberFormat="1" applyFont="1" applyFill="1"/>
    <xf numFmtId="166" fontId="11" fillId="0" borderId="0" xfId="3" applyFont="1" applyAlignment="1">
      <alignment horizontal="left" indent="1"/>
    </xf>
    <xf numFmtId="166" fontId="26" fillId="0" borderId="0" xfId="3" applyFont="1" applyAlignment="1">
      <alignment horizontal="left" indent="1"/>
    </xf>
    <xf numFmtId="165" fontId="0" fillId="2" borderId="2" xfId="2" applyNumberFormat="1" applyFont="1" applyFill="1" applyBorder="1"/>
    <xf numFmtId="0" fontId="0" fillId="0" borderId="0" xfId="0" applyFont="1"/>
    <xf numFmtId="0" fontId="27" fillId="0" borderId="0" xfId="0" applyFont="1"/>
    <xf numFmtId="0" fontId="26" fillId="0" borderId="0" xfId="4" applyFont="1" applyAlignment="1">
      <alignment vertical="center"/>
    </xf>
    <xf numFmtId="0" fontId="2" fillId="0" borderId="0" xfId="0" applyFont="1" applyAlignment="1">
      <alignment horizontal="left" indent="1"/>
    </xf>
    <xf numFmtId="164" fontId="4" fillId="0" borderId="0" xfId="1" applyNumberFormat="1" applyFont="1" applyFill="1" applyBorder="1"/>
    <xf numFmtId="0" fontId="32" fillId="0" borderId="2" xfId="0" applyFont="1" applyFill="1" applyBorder="1" applyAlignment="1">
      <alignment horizontal="center"/>
    </xf>
    <xf numFmtId="0" fontId="36" fillId="0" borderId="0" xfId="0" applyFont="1" applyFill="1" applyBorder="1" applyAlignment="1"/>
    <xf numFmtId="0" fontId="37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/>
    </xf>
    <xf numFmtId="165" fontId="37" fillId="0" borderId="0" xfId="0" applyNumberFormat="1" applyFont="1" applyFill="1" applyBorder="1" applyAlignment="1"/>
    <xf numFmtId="165" fontId="37" fillId="0" borderId="0" xfId="2" applyNumberFormat="1" applyFont="1" applyFill="1" applyBorder="1" applyAlignment="1"/>
    <xf numFmtId="0" fontId="35" fillId="0" borderId="21" xfId="15" applyFont="1" applyFill="1" applyBorder="1" applyAlignment="1">
      <alignment horizontal="right"/>
    </xf>
    <xf numFmtId="0" fontId="11" fillId="0" borderId="0" xfId="0" applyFont="1" applyFill="1" applyAlignment="1"/>
    <xf numFmtId="0" fontId="16" fillId="0" borderId="0" xfId="0" applyFont="1" applyFill="1" applyAlignment="1"/>
    <xf numFmtId="0" fontId="16" fillId="0" borderId="0" xfId="0" applyNumberFormat="1" applyFont="1" applyFill="1"/>
    <xf numFmtId="49" fontId="0" fillId="0" borderId="6" xfId="0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left"/>
    </xf>
    <xf numFmtId="165" fontId="16" fillId="0" borderId="2" xfId="2" applyNumberFormat="1" applyFont="1" applyFill="1" applyBorder="1"/>
    <xf numFmtId="0" fontId="0" fillId="0" borderId="0" xfId="0" applyFont="1" applyFill="1" applyAlignment="1"/>
    <xf numFmtId="0" fontId="19" fillId="0" borderId="0" xfId="0" applyFont="1" applyFill="1" applyAlignment="1">
      <alignment horizontal="center"/>
    </xf>
    <xf numFmtId="0" fontId="34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16" fillId="0" borderId="0" xfId="0" applyNumberFormat="1" applyFont="1" applyFill="1" applyBorder="1" applyAlignment="1"/>
    <xf numFmtId="0" fontId="35" fillId="0" borderId="0" xfId="15" applyFont="1" applyFill="1" applyBorder="1" applyAlignment="1">
      <alignment horizontal="center" wrapText="1"/>
    </xf>
    <xf numFmtId="169" fontId="35" fillId="0" borderId="0" xfId="15" applyNumberFormat="1" applyFont="1" applyFill="1" applyBorder="1" applyAlignment="1">
      <alignment horizontal="center" wrapText="1"/>
    </xf>
    <xf numFmtId="49" fontId="0" fillId="0" borderId="15" xfId="0" applyNumberFormat="1" applyFont="1" applyFill="1" applyBorder="1" applyAlignment="1">
      <alignment horizontal="center"/>
    </xf>
    <xf numFmtId="0" fontId="35" fillId="0" borderId="0" xfId="15" applyFont="1" applyFill="1" applyBorder="1" applyAlignment="1">
      <alignment horizontal="right"/>
    </xf>
    <xf numFmtId="0" fontId="36" fillId="0" borderId="0" xfId="0" applyFont="1" applyFill="1" applyAlignment="1"/>
    <xf numFmtId="0" fontId="36" fillId="0" borderId="16" xfId="0" applyFont="1" applyFill="1" applyBorder="1" applyAlignment="1"/>
    <xf numFmtId="10" fontId="35" fillId="0" borderId="17" xfId="14" applyNumberFormat="1" applyFont="1" applyFill="1" applyBorder="1" applyAlignment="1">
      <alignment horizontal="center"/>
    </xf>
    <xf numFmtId="164" fontId="35" fillId="0" borderId="17" xfId="1" applyNumberFormat="1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35" fillId="0" borderId="19" xfId="15" applyFont="1" applyFill="1" applyBorder="1" applyAlignment="1">
      <alignment horizontal="right"/>
    </xf>
    <xf numFmtId="10" fontId="35" fillId="0" borderId="2" xfId="14" applyNumberFormat="1" applyFont="1" applyFill="1" applyBorder="1"/>
    <xf numFmtId="165" fontId="16" fillId="0" borderId="20" xfId="0" applyNumberFormat="1" applyFont="1" applyFill="1" applyBorder="1" applyAlignment="1"/>
    <xf numFmtId="164" fontId="35" fillId="0" borderId="22" xfId="1" applyNumberFormat="1" applyFont="1" applyFill="1" applyBorder="1"/>
    <xf numFmtId="10" fontId="35" fillId="0" borderId="22" xfId="14" applyNumberFormat="1" applyFont="1" applyFill="1" applyBorder="1"/>
    <xf numFmtId="0" fontId="31" fillId="0" borderId="23" xfId="15" applyFont="1" applyFill="1" applyBorder="1" applyAlignment="1">
      <alignment horizontal="center" wrapText="1"/>
    </xf>
    <xf numFmtId="169" fontId="31" fillId="0" borderId="24" xfId="15" applyNumberFormat="1" applyFont="1" applyFill="1" applyBorder="1" applyAlignment="1">
      <alignment horizontal="center" wrapText="1"/>
    </xf>
    <xf numFmtId="0" fontId="16" fillId="0" borderId="15" xfId="0" applyNumberFormat="1" applyFont="1" applyFill="1" applyBorder="1" applyAlignment="1"/>
    <xf numFmtId="3" fontId="35" fillId="2" borderId="2" xfId="0" applyNumberFormat="1" applyFont="1" applyFill="1" applyBorder="1" applyAlignment="1"/>
    <xf numFmtId="0" fontId="38" fillId="0" borderId="0" xfId="0" applyFont="1"/>
    <xf numFmtId="165" fontId="39" fillId="0" borderId="0" xfId="2" applyNumberFormat="1" applyFont="1" applyFill="1" applyBorder="1" applyAlignment="1"/>
    <xf numFmtId="0" fontId="38" fillId="0" borderId="0" xfId="0" applyFont="1" applyFill="1"/>
    <xf numFmtId="164" fontId="1" fillId="2" borderId="1" xfId="1" applyNumberFormat="1" applyFont="1" applyFill="1" applyBorder="1"/>
    <xf numFmtId="0" fontId="40" fillId="0" borderId="0" xfId="16" applyFill="1"/>
    <xf numFmtId="0" fontId="40" fillId="0" borderId="0" xfId="16" applyFont="1" applyFill="1"/>
    <xf numFmtId="165" fontId="41" fillId="0" borderId="0" xfId="17" applyNumberFormat="1" applyFont="1" applyFill="1" applyBorder="1" applyAlignment="1">
      <alignment horizontal="right"/>
    </xf>
    <xf numFmtId="0" fontId="42" fillId="0" borderId="0" xfId="16" applyFont="1" applyFill="1"/>
    <xf numFmtId="3" fontId="42" fillId="0" borderId="0" xfId="16" applyNumberFormat="1" applyFont="1" applyFill="1"/>
    <xf numFmtId="0" fontId="43" fillId="0" borderId="0" xfId="16" applyFont="1" applyFill="1"/>
    <xf numFmtId="0" fontId="44" fillId="0" borderId="0" xfId="16" applyFont="1" applyFill="1"/>
    <xf numFmtId="0" fontId="41" fillId="0" borderId="0" xfId="16" applyFont="1" applyFill="1"/>
    <xf numFmtId="0" fontId="42" fillId="0" borderId="1" xfId="16" applyFont="1" applyFill="1" applyBorder="1"/>
    <xf numFmtId="43" fontId="42" fillId="0" borderId="1" xfId="16" applyNumberFormat="1" applyFont="1" applyFill="1" applyBorder="1" applyAlignment="1">
      <alignment horizontal="center"/>
    </xf>
    <xf numFmtId="0" fontId="41" fillId="0" borderId="1" xfId="16" applyFont="1" applyFill="1" applyBorder="1"/>
    <xf numFmtId="0" fontId="42" fillId="0" borderId="1" xfId="16" applyFont="1" applyFill="1" applyBorder="1" applyAlignment="1">
      <alignment horizontal="center"/>
    </xf>
    <xf numFmtId="0" fontId="41" fillId="0" borderId="1" xfId="16" applyFont="1" applyFill="1" applyBorder="1" applyAlignment="1">
      <alignment horizontal="center"/>
    </xf>
    <xf numFmtId="0" fontId="41" fillId="0" borderId="0" xfId="16" applyNumberFormat="1" applyFont="1" applyFill="1" applyBorder="1" applyAlignment="1" applyProtection="1">
      <protection locked="0"/>
    </xf>
    <xf numFmtId="0" fontId="41" fillId="0" borderId="12" xfId="16" applyFont="1" applyFill="1" applyBorder="1" applyAlignment="1">
      <alignment vertical="top"/>
    </xf>
    <xf numFmtId="0" fontId="41" fillId="0" borderId="0" xfId="16" applyFont="1" applyFill="1" applyBorder="1" applyAlignment="1">
      <alignment vertical="top"/>
    </xf>
    <xf numFmtId="0" fontId="41" fillId="0" borderId="13" xfId="16" applyFont="1" applyFill="1" applyBorder="1" applyAlignment="1">
      <alignment vertical="top"/>
    </xf>
    <xf numFmtId="0" fontId="41" fillId="0" borderId="13" xfId="16" applyNumberFormat="1" applyFont="1" applyFill="1" applyBorder="1" applyAlignment="1" applyProtection="1">
      <protection locked="0"/>
    </xf>
    <xf numFmtId="0" fontId="41" fillId="0" borderId="7" xfId="16" applyFont="1" applyFill="1" applyBorder="1" applyAlignment="1">
      <alignment vertical="top"/>
    </xf>
    <xf numFmtId="0" fontId="41" fillId="0" borderId="8" xfId="16" applyFont="1" applyFill="1" applyBorder="1" applyAlignment="1">
      <alignment vertical="top"/>
    </xf>
    <xf numFmtId="0" fontId="41" fillId="0" borderId="14" xfId="16" applyFont="1" applyFill="1" applyBorder="1" applyAlignment="1">
      <alignment vertical="top"/>
    </xf>
    <xf numFmtId="49" fontId="46" fillId="0" borderId="1" xfId="16" applyNumberFormat="1" applyFont="1" applyFill="1" applyBorder="1" applyAlignment="1" applyProtection="1">
      <alignment horizontal="right" vertical="top" wrapText="1"/>
    </xf>
    <xf numFmtId="0" fontId="42" fillId="0" borderId="0" xfId="16" applyFont="1" applyFill="1" applyAlignment="1">
      <alignment horizontal="center" wrapText="1"/>
    </xf>
    <xf numFmtId="171" fontId="45" fillId="0" borderId="0" xfId="16" applyNumberFormat="1" applyFont="1" applyFill="1" applyBorder="1" applyAlignment="1" applyProtection="1">
      <alignment horizontal="right" vertical="top"/>
    </xf>
    <xf numFmtId="3" fontId="41" fillId="5" borderId="0" xfId="16" applyNumberFormat="1" applyFont="1" applyFill="1" applyBorder="1" applyAlignment="1" applyProtection="1">
      <protection locked="0"/>
    </xf>
    <xf numFmtId="165" fontId="41" fillId="5" borderId="0" xfId="17" applyNumberFormat="1" applyFont="1" applyFill="1" applyBorder="1" applyAlignment="1" applyProtection="1">
      <protection locked="0"/>
    </xf>
    <xf numFmtId="3" fontId="41" fillId="5" borderId="0" xfId="16" applyNumberFormat="1" applyFont="1" applyFill="1"/>
    <xf numFmtId="165" fontId="41" fillId="0" borderId="0" xfId="17" applyNumberFormat="1" applyFont="1" applyFill="1"/>
    <xf numFmtId="3" fontId="41" fillId="0" borderId="0" xfId="16" applyNumberFormat="1" applyFont="1" applyFill="1"/>
    <xf numFmtId="3" fontId="41" fillId="0" borderId="0" xfId="17" applyNumberFormat="1" applyFont="1" applyFill="1"/>
    <xf numFmtId="165" fontId="0" fillId="0" borderId="0" xfId="17" applyNumberFormat="1" applyFont="1" applyFill="1"/>
    <xf numFmtId="0" fontId="0" fillId="0" borderId="0" xfId="16" applyFont="1" applyFill="1"/>
    <xf numFmtId="164" fontId="0" fillId="0" borderId="0" xfId="0" applyNumberFormat="1"/>
    <xf numFmtId="164" fontId="38" fillId="0" borderId="0" xfId="1" applyNumberFormat="1" applyFont="1"/>
    <xf numFmtId="9" fontId="0" fillId="0" borderId="0" xfId="14" applyFont="1" applyFill="1"/>
    <xf numFmtId="44" fontId="38" fillId="0" borderId="0" xfId="2" applyFont="1" applyFill="1"/>
    <xf numFmtId="49" fontId="0" fillId="0" borderId="0" xfId="0" applyNumberFormat="1" applyFont="1" applyFill="1" applyBorder="1" applyAlignment="1">
      <alignment horizontal="center"/>
    </xf>
    <xf numFmtId="169" fontId="31" fillId="0" borderId="0" xfId="15" applyNumberFormat="1" applyFont="1" applyFill="1" applyBorder="1" applyAlignment="1">
      <alignment horizontal="center" wrapText="1"/>
    </xf>
    <xf numFmtId="165" fontId="16" fillId="0" borderId="0" xfId="2" applyNumberFormat="1" applyFont="1" applyFill="1" applyBorder="1"/>
    <xf numFmtId="164" fontId="35" fillId="0" borderId="18" xfId="1" applyNumberFormat="1" applyFont="1" applyFill="1" applyBorder="1" applyAlignment="1">
      <alignment horizontal="center"/>
    </xf>
    <xf numFmtId="165" fontId="35" fillId="0" borderId="20" xfId="2" applyNumberFormat="1" applyFont="1" applyFill="1" applyBorder="1"/>
    <xf numFmtId="165" fontId="1" fillId="0" borderId="0" xfId="2" applyNumberFormat="1" applyFont="1" applyFill="1"/>
    <xf numFmtId="165" fontId="35" fillId="2" borderId="20" xfId="2" applyNumberFormat="1" applyFont="1" applyFill="1" applyBorder="1"/>
    <xf numFmtId="0" fontId="0" fillId="0" borderId="0" xfId="0" applyAlignment="1">
      <alignment horizontal="left"/>
    </xf>
    <xf numFmtId="43" fontId="0" fillId="0" borderId="0" xfId="0" applyNumberFormat="1"/>
    <xf numFmtId="164" fontId="4" fillId="2" borderId="0" xfId="1" applyNumberFormat="1" applyFont="1" applyFill="1"/>
    <xf numFmtId="0" fontId="0" fillId="2" borderId="0" xfId="0" applyFill="1"/>
    <xf numFmtId="165" fontId="0" fillId="2" borderId="0" xfId="0" applyNumberFormat="1" applyFill="1"/>
    <xf numFmtId="3" fontId="47" fillId="0" borderId="0" xfId="18" applyFont="1" applyFill="1">
      <alignment horizontal="left"/>
    </xf>
    <xf numFmtId="3" fontId="45" fillId="0" borderId="0" xfId="18" applyFont="1" applyFill="1">
      <alignment horizontal="left"/>
    </xf>
    <xf numFmtId="165" fontId="45" fillId="0" borderId="0" xfId="17" applyNumberFormat="1" applyFont="1" applyFill="1" applyBorder="1" applyAlignment="1">
      <alignment horizontal="right"/>
    </xf>
    <xf numFmtId="0" fontId="42" fillId="0" borderId="0" xfId="16" applyFont="1" applyFill="1" applyBorder="1" applyAlignment="1"/>
    <xf numFmtId="0" fontId="42" fillId="0" borderId="0" xfId="16" applyFont="1" applyFill="1" applyBorder="1"/>
    <xf numFmtId="3" fontId="48" fillId="0" borderId="0" xfId="19" applyNumberFormat="1" applyFill="1" applyAlignment="1">
      <alignment horizontal="left"/>
    </xf>
    <xf numFmtId="3" fontId="42" fillId="0" borderId="0" xfId="16" applyNumberFormat="1" applyFont="1" applyFill="1" applyBorder="1"/>
    <xf numFmtId="3" fontId="49" fillId="0" borderId="0" xfId="20" applyNumberFormat="1" applyFill="1" applyAlignment="1">
      <alignment horizontal="left"/>
    </xf>
    <xf numFmtId="3" fontId="46" fillId="0" borderId="1" xfId="18" applyFont="1" applyFill="1" applyBorder="1" applyAlignment="1">
      <alignment horizontal="center" vertical="top"/>
    </xf>
    <xf numFmtId="3" fontId="46" fillId="0" borderId="1" xfId="18" applyFont="1" applyFill="1" applyBorder="1">
      <alignment horizontal="left"/>
    </xf>
    <xf numFmtId="3" fontId="46" fillId="0" borderId="20" xfId="18" applyFont="1" applyFill="1" applyBorder="1" applyAlignment="1">
      <alignment horizontal="center" vertical="center" wrapText="1"/>
    </xf>
    <xf numFmtId="3" fontId="46" fillId="0" borderId="25" xfId="18" applyFont="1" applyFill="1" applyBorder="1" applyAlignment="1">
      <alignment horizontal="center" vertical="center"/>
    </xf>
    <xf numFmtId="3" fontId="46" fillId="0" borderId="25" xfId="18" applyFont="1" applyFill="1" applyBorder="1" applyAlignment="1">
      <alignment horizontal="center" vertical="center" wrapText="1"/>
    </xf>
    <xf numFmtId="3" fontId="45" fillId="0" borderId="0" xfId="18" applyFont="1" applyFill="1" applyAlignment="1">
      <alignment horizontal="center"/>
    </xf>
    <xf numFmtId="49" fontId="45" fillId="5" borderId="26" xfId="18" applyNumberFormat="1" applyFont="1" applyFill="1" applyBorder="1" applyAlignment="1"/>
    <xf numFmtId="165" fontId="45" fillId="5" borderId="0" xfId="17" applyNumberFormat="1" applyFont="1" applyFill="1" applyBorder="1" applyAlignment="1">
      <alignment horizontal="left"/>
    </xf>
    <xf numFmtId="42" fontId="45" fillId="5" borderId="26" xfId="18" applyNumberFormat="1" applyFont="1" applyFill="1" applyBorder="1">
      <alignment horizontal="left"/>
    </xf>
    <xf numFmtId="3" fontId="45" fillId="0" borderId="0" xfId="18" applyFont="1" applyFill="1" applyBorder="1">
      <alignment horizontal="left"/>
    </xf>
    <xf numFmtId="3" fontId="45" fillId="0" borderId="0" xfId="18" applyFont="1" applyFill="1" applyBorder="1" applyAlignment="1"/>
    <xf numFmtId="2" fontId="45" fillId="5" borderId="0" xfId="18" applyNumberFormat="1" applyFont="1" applyFill="1" applyBorder="1" applyAlignment="1">
      <alignment horizontal="center"/>
    </xf>
    <xf numFmtId="49" fontId="45" fillId="5" borderId="0" xfId="18" applyNumberFormat="1" applyFont="1" applyFill="1" applyBorder="1" applyAlignment="1"/>
    <xf numFmtId="42" fontId="45" fillId="5" borderId="0" xfId="18" applyNumberFormat="1" applyFont="1" applyFill="1" applyBorder="1">
      <alignment horizontal="left"/>
    </xf>
    <xf numFmtId="172" fontId="45" fillId="0" borderId="0" xfId="18" applyNumberFormat="1" applyFont="1" applyFill="1" applyBorder="1">
      <alignment horizontal="left"/>
    </xf>
    <xf numFmtId="49" fontId="45" fillId="0" borderId="0" xfId="18" applyNumberFormat="1" applyFont="1" applyFill="1" applyBorder="1" applyAlignment="1"/>
    <xf numFmtId="4" fontId="45" fillId="0" borderId="0" xfId="18" applyNumberFormat="1" applyFont="1" applyFill="1" applyBorder="1">
      <alignment horizontal="left"/>
    </xf>
    <xf numFmtId="2" fontId="45" fillId="0" borderId="0" xfId="18" applyNumberFormat="1" applyFont="1" applyFill="1" applyBorder="1">
      <alignment horizontal="left"/>
    </xf>
    <xf numFmtId="3" fontId="50" fillId="5" borderId="0" xfId="21" applyFill="1" applyBorder="1">
      <alignment horizontal="right"/>
    </xf>
    <xf numFmtId="2" fontId="45" fillId="5" borderId="1" xfId="18" applyNumberFormat="1" applyFont="1" applyFill="1" applyBorder="1" applyAlignment="1">
      <alignment horizontal="center"/>
    </xf>
    <xf numFmtId="49" fontId="45" fillId="5" borderId="1" xfId="18" applyNumberFormat="1" applyFont="1" applyFill="1" applyBorder="1" applyAlignment="1"/>
    <xf numFmtId="3" fontId="50" fillId="5" borderId="1" xfId="21" applyFill="1" applyBorder="1">
      <alignment horizontal="right"/>
    </xf>
    <xf numFmtId="42" fontId="45" fillId="5" borderId="1" xfId="18" applyNumberFormat="1" applyFont="1" applyFill="1" applyBorder="1">
      <alignment horizontal="left"/>
    </xf>
    <xf numFmtId="173" fontId="45" fillId="0" borderId="0" xfId="22" applyNumberFormat="1" applyFont="1" applyFill="1" applyBorder="1" applyAlignment="1" applyProtection="1">
      <alignment horizontal="right" vertical="top"/>
    </xf>
    <xf numFmtId="0" fontId="45" fillId="0" borderId="0" xfId="18" applyNumberFormat="1" applyFont="1" applyFill="1" applyBorder="1" applyAlignment="1" applyProtection="1">
      <alignment horizontal="left" vertical="top"/>
    </xf>
    <xf numFmtId="42" fontId="45" fillId="0" borderId="26" xfId="17" applyNumberFormat="1" applyFont="1" applyFill="1" applyBorder="1" applyAlignment="1" applyProtection="1">
      <alignment vertical="top"/>
    </xf>
    <xf numFmtId="0" fontId="45" fillId="0" borderId="0" xfId="18" applyNumberFormat="1" applyFont="1" applyFill="1" applyBorder="1" applyAlignment="1" applyProtection="1">
      <alignment vertical="top"/>
    </xf>
    <xf numFmtId="165" fontId="45" fillId="0" borderId="0" xfId="17" applyNumberFormat="1" applyFont="1" applyFill="1" applyBorder="1" applyAlignment="1" applyProtection="1">
      <alignment vertical="top"/>
    </xf>
    <xf numFmtId="4" fontId="45" fillId="0" borderId="0" xfId="18" applyNumberFormat="1" applyFont="1" applyFill="1" applyBorder="1" applyAlignment="1" applyProtection="1">
      <alignment vertical="top"/>
    </xf>
    <xf numFmtId="165" fontId="45" fillId="0" borderId="0" xfId="17" applyNumberFormat="1" applyFont="1" applyFill="1"/>
    <xf numFmtId="165" fontId="26" fillId="2" borderId="0" xfId="0" applyNumberFormat="1" applyFont="1" applyFill="1" applyAlignment="1">
      <alignment horizontal="left" indent="1"/>
    </xf>
    <xf numFmtId="0" fontId="26" fillId="2" borderId="0" xfId="0" applyFont="1" applyFill="1"/>
    <xf numFmtId="0" fontId="26" fillId="0" borderId="0" xfId="0" applyFont="1"/>
    <xf numFmtId="165" fontId="45" fillId="5" borderId="0" xfId="17" applyNumberFormat="1" applyFont="1" applyFill="1" applyBorder="1" applyAlignment="1" applyProtection="1">
      <alignment horizontal="right" vertical="top"/>
    </xf>
    <xf numFmtId="49" fontId="45" fillId="5" borderId="0" xfId="16" applyNumberFormat="1" applyFont="1" applyFill="1" applyBorder="1" applyAlignment="1" applyProtection="1">
      <alignment horizontal="left" vertical="top"/>
    </xf>
    <xf numFmtId="49" fontId="46" fillId="0" borderId="1" xfId="16" applyNumberFormat="1" applyFont="1" applyFill="1" applyBorder="1" applyAlignment="1" applyProtection="1">
      <alignment horizontal="right" vertical="top"/>
    </xf>
    <xf numFmtId="14" fontId="0" fillId="0" borderId="0" xfId="0" applyNumberFormat="1" applyFont="1"/>
    <xf numFmtId="49" fontId="45" fillId="5" borderId="0" xfId="16" applyNumberFormat="1" applyFont="1" applyFill="1" applyBorder="1" applyAlignment="1" applyProtection="1">
      <alignment vertical="top"/>
    </xf>
    <xf numFmtId="49" fontId="45" fillId="5" borderId="26" xfId="16" applyNumberFormat="1" applyFont="1" applyFill="1" applyBorder="1" applyAlignment="1" applyProtection="1">
      <alignment vertical="top"/>
    </xf>
    <xf numFmtId="4" fontId="45" fillId="5" borderId="0" xfId="16" applyNumberFormat="1" applyFont="1" applyFill="1" applyBorder="1" applyAlignment="1" applyProtection="1">
      <alignment horizontal="right" vertical="top"/>
    </xf>
    <xf numFmtId="165" fontId="45" fillId="5" borderId="0" xfId="17" applyNumberFormat="1" applyFont="1" applyFill="1" applyBorder="1" applyAlignment="1" applyProtection="1">
      <alignment vertical="top"/>
    </xf>
    <xf numFmtId="165" fontId="45" fillId="5" borderId="0" xfId="17" applyNumberFormat="1" applyFont="1" applyFill="1" applyBorder="1" applyAlignment="1" applyProtection="1">
      <alignment horizontal="center" vertical="top"/>
    </xf>
    <xf numFmtId="3" fontId="41" fillId="5" borderId="0" xfId="16" applyNumberFormat="1" applyFont="1" applyFill="1" applyAlignment="1"/>
    <xf numFmtId="165" fontId="41" fillId="5" borderId="0" xfId="17" applyNumberFormat="1" applyFont="1" applyFill="1" applyBorder="1" applyAlignment="1" applyProtection="1"/>
    <xf numFmtId="2" fontId="45" fillId="5" borderId="26" xfId="18" applyNumberFormat="1" applyFont="1" applyFill="1" applyBorder="1" applyAlignment="1">
      <alignment horizontal="right"/>
    </xf>
    <xf numFmtId="165" fontId="45" fillId="0" borderId="0" xfId="17" applyNumberFormat="1" applyFont="1" applyFill="1" applyBorder="1" applyAlignment="1">
      <alignment horizontal="left"/>
    </xf>
    <xf numFmtId="2" fontId="45" fillId="5" borderId="0" xfId="18" applyNumberFormat="1" applyFont="1" applyFill="1" applyBorder="1" applyAlignment="1">
      <alignment horizontal="right"/>
    </xf>
    <xf numFmtId="165" fontId="11" fillId="0" borderId="0" xfId="5" applyNumberFormat="1" applyFont="1" applyBorder="1" applyAlignment="1" applyProtection="1">
      <protection locked="0"/>
    </xf>
    <xf numFmtId="0" fontId="15" fillId="0" borderId="0" xfId="4" applyFill="1" applyAlignment="1">
      <alignment vertical="center"/>
    </xf>
    <xf numFmtId="0" fontId="44" fillId="0" borderId="0" xfId="4" applyFont="1" applyFill="1" applyAlignment="1">
      <alignment vertical="center"/>
    </xf>
    <xf numFmtId="164" fontId="6" fillId="0" borderId="0" xfId="1" applyNumberFormat="1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8" fillId="0" borderId="9" xfId="0" applyNumberFormat="1" applyFont="1" applyFill="1" applyBorder="1" applyAlignment="1">
      <alignment horizontal="left" wrapText="1"/>
    </xf>
    <xf numFmtId="0" fontId="28" fillId="0" borderId="10" xfId="0" applyNumberFormat="1" applyFont="1" applyFill="1" applyBorder="1" applyAlignment="1">
      <alignment horizontal="left" wrapText="1"/>
    </xf>
    <xf numFmtId="0" fontId="28" fillId="0" borderId="11" xfId="0" applyNumberFormat="1" applyFont="1" applyFill="1" applyBorder="1" applyAlignment="1">
      <alignment horizontal="left" wrapText="1"/>
    </xf>
    <xf numFmtId="0" fontId="28" fillId="0" borderId="12" xfId="0" applyNumberFormat="1" applyFont="1" applyFill="1" applyBorder="1" applyAlignment="1">
      <alignment horizontal="left" wrapText="1"/>
    </xf>
    <xf numFmtId="0" fontId="28" fillId="0" borderId="0" xfId="0" applyNumberFormat="1" applyFont="1" applyFill="1" applyBorder="1" applyAlignment="1">
      <alignment horizontal="left" wrapText="1"/>
    </xf>
    <xf numFmtId="0" fontId="28" fillId="0" borderId="13" xfId="0" applyNumberFormat="1" applyFont="1" applyFill="1" applyBorder="1" applyAlignment="1">
      <alignment horizontal="left" wrapText="1"/>
    </xf>
    <xf numFmtId="0" fontId="28" fillId="0" borderId="7" xfId="0" applyNumberFormat="1" applyFont="1" applyFill="1" applyBorder="1" applyAlignment="1">
      <alignment horizontal="left" wrapText="1"/>
    </xf>
    <xf numFmtId="0" fontId="28" fillId="0" borderId="8" xfId="0" applyNumberFormat="1" applyFont="1" applyFill="1" applyBorder="1" applyAlignment="1">
      <alignment horizontal="left" wrapText="1"/>
    </xf>
    <xf numFmtId="0" fontId="28" fillId="0" borderId="14" xfId="0" applyNumberFormat="1" applyFont="1" applyFill="1" applyBorder="1" applyAlignment="1">
      <alignment horizontal="left" wrapText="1"/>
    </xf>
    <xf numFmtId="0" fontId="15" fillId="0" borderId="9" xfId="0" applyNumberFormat="1" applyFont="1" applyFill="1" applyBorder="1" applyAlignment="1">
      <alignment horizontal="left" wrapText="1"/>
    </xf>
    <xf numFmtId="0" fontId="15" fillId="0" borderId="10" xfId="0" applyNumberFormat="1" applyFont="1" applyFill="1" applyBorder="1" applyAlignment="1">
      <alignment horizontal="left" wrapText="1"/>
    </xf>
    <xf numFmtId="0" fontId="15" fillId="0" borderId="11" xfId="0" applyNumberFormat="1" applyFont="1" applyFill="1" applyBorder="1" applyAlignment="1">
      <alignment horizontal="left" wrapText="1"/>
    </xf>
    <xf numFmtId="0" fontId="15" fillId="0" borderId="12" xfId="0" applyNumberFormat="1" applyFont="1" applyFill="1" applyBorder="1" applyAlignment="1">
      <alignment horizontal="left" wrapText="1"/>
    </xf>
    <xf numFmtId="0" fontId="15" fillId="0" borderId="0" xfId="0" applyNumberFormat="1" applyFont="1" applyFill="1" applyBorder="1" applyAlignment="1">
      <alignment horizontal="left" wrapText="1"/>
    </xf>
    <xf numFmtId="0" fontId="15" fillId="0" borderId="13" xfId="0" applyNumberFormat="1" applyFont="1" applyFill="1" applyBorder="1" applyAlignment="1">
      <alignment horizontal="left" wrapText="1"/>
    </xf>
    <xf numFmtId="0" fontId="15" fillId="0" borderId="7" xfId="0" applyNumberFormat="1" applyFont="1" applyFill="1" applyBorder="1" applyAlignment="1">
      <alignment horizontal="left" wrapText="1"/>
    </xf>
    <xf numFmtId="0" fontId="15" fillId="0" borderId="8" xfId="0" applyNumberFormat="1" applyFont="1" applyFill="1" applyBorder="1" applyAlignment="1">
      <alignment horizontal="left" wrapText="1"/>
    </xf>
    <xf numFmtId="0" fontId="15" fillId="0" borderId="14" xfId="0" applyNumberFormat="1" applyFont="1" applyFill="1" applyBorder="1" applyAlignment="1">
      <alignment horizontal="left" wrapText="1"/>
    </xf>
    <xf numFmtId="49" fontId="46" fillId="0" borderId="0" xfId="16" applyNumberFormat="1" applyFont="1" applyFill="1" applyBorder="1" applyAlignment="1" applyProtection="1">
      <alignment horizontal="center" vertical="top"/>
    </xf>
    <xf numFmtId="49" fontId="46" fillId="0" borderId="1" xfId="16" applyNumberFormat="1" applyFont="1" applyFill="1" applyBorder="1" applyAlignment="1" applyProtection="1">
      <alignment horizontal="left" vertical="top"/>
    </xf>
    <xf numFmtId="49" fontId="46" fillId="0" borderId="1" xfId="16" applyNumberFormat="1" applyFont="1" applyFill="1" applyBorder="1" applyAlignment="1" applyProtection="1">
      <alignment horizontal="right" vertical="top"/>
    </xf>
    <xf numFmtId="49" fontId="46" fillId="0" borderId="10" xfId="16" applyNumberFormat="1" applyFont="1" applyFill="1" applyBorder="1" applyAlignment="1" applyProtection="1">
      <alignment horizontal="left" vertical="top"/>
    </xf>
    <xf numFmtId="170" fontId="45" fillId="0" borderId="26" xfId="16" applyNumberFormat="1" applyFont="1" applyFill="1" applyBorder="1" applyAlignment="1" applyProtection="1">
      <alignment horizontal="left" vertical="top"/>
    </xf>
    <xf numFmtId="19" fontId="45" fillId="0" borderId="26" xfId="16" applyNumberFormat="1" applyFont="1" applyFill="1" applyBorder="1" applyAlignment="1" applyProtection="1">
      <alignment horizontal="left" vertical="top"/>
    </xf>
    <xf numFmtId="49" fontId="45" fillId="0" borderId="26" xfId="16" applyNumberFormat="1" applyFont="1" applyFill="1" applyBorder="1" applyAlignment="1" applyProtection="1">
      <alignment horizontal="left" vertical="top"/>
    </xf>
    <xf numFmtId="49" fontId="45" fillId="0" borderId="0" xfId="16" applyNumberFormat="1" applyFont="1" applyFill="1" applyBorder="1" applyAlignment="1" applyProtection="1">
      <alignment horizontal="left" vertical="top"/>
    </xf>
    <xf numFmtId="49" fontId="45" fillId="0" borderId="26" xfId="16" applyNumberFormat="1" applyFont="1" applyFill="1" applyBorder="1" applyAlignment="1" applyProtection="1">
      <alignment horizontal="right" vertical="top"/>
    </xf>
  </cellXfs>
  <cellStyles count="23">
    <cellStyle name="Comma" xfId="1" builtinId="3"/>
    <cellStyle name="Comma 2" xfId="7"/>
    <cellStyle name="Comma 2 2" xfId="22"/>
    <cellStyle name="Currency" xfId="2" builtinId="4"/>
    <cellStyle name="Currency 2" xfId="6"/>
    <cellStyle name="Currency 2 2" xfId="17"/>
    <cellStyle name="Currency 3" xfId="13"/>
    <cellStyle name="Grey" xfId="8"/>
    <cellStyle name="Heading 1 2" xfId="19"/>
    <cellStyle name="Heading 2 2" xfId="20"/>
    <cellStyle name="Input [yellow]" xfId="9"/>
    <cellStyle name="Input 3" xfId="21"/>
    <cellStyle name="Normal" xfId="0" builtinId="0"/>
    <cellStyle name="Normal - Style1" xfId="10"/>
    <cellStyle name="Normal 2" xfId="4"/>
    <cellStyle name="Normal 2 2" xfId="11"/>
    <cellStyle name="Normal 2 2 2" xfId="16"/>
    <cellStyle name="Normal 3" xfId="5"/>
    <cellStyle name="Normal 7" xfId="18"/>
    <cellStyle name="Normal_Debt Service" xfId="3"/>
    <cellStyle name="Normal_GRE_Rate_Zones_Allocation_11042004" xfId="15"/>
    <cellStyle name="Percent" xfId="14" builtinId="5"/>
    <cellStyle name="Percent [2]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Analytical\COS\CO\Tri_State_ATRR_2014\08%20Formula%20Calc\Old\Tri-State%202014%20ATRR%20Formula_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&amp;S%20Ad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Analytical\COS\CO\Tri_State_ATRR_2014\08%20Formula%20Calc\Old\Tri-State_Populated_V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Analytical\COS\ND\Central%20Power%20SPP\16%20SPP%20Updates\2018%20Annual%20Update%20(FY2017)\03%20Template\Central%20Power%202018%20RY%20Annual%20Update_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impsen\AppData\Local\Microsoft\Windows\Temporary%20Internet%20Files\Content.Outlook\ZGS7YD1E\Exhibit%20No%20%20SPP-4_Populated_template_6-12-2015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kk.CPEC\AppData\Local\Microsoft\Windows\Temporary%20Internet%20Files\Content.Outlook\Q4SCXI9B\Central%20Power%202017%20Rate%20Year%20Annual%20Upd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nyder\AppData\Local\Microsoft\Windows\Temporary%20Internet%20Files\Content.Outlook\G9Y7ZA80\East%20River%20Electric%20Power%20Cooperative%20Formula%20Rate%20Template-%20COMPLIANCE%20FILING%20Aggregate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nyder\AppData\Local\Microsoft\Windows\Temporary%20Internet%20Files\Content.Outlook\G9Y7ZA80\East%20River%20Electric%20Power%20Cooperative%20Formula%20Rate%20Template%20Compliance%20-%20Final%20v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nbey\AppData\Local\Microsoft\Windows\Temporary%20Internet%20Files\Content.Outlook\BYVGXGLO\WP%20A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B%20Schedules%20ad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st"/>
      <sheetName val="cash"/>
      <sheetName val="bal"/>
      <sheetName val="ratio"/>
      <sheetName val="rev1"/>
      <sheetName val="WP01-Radials (1)"/>
      <sheetName val="WP01-Radials (2)"/>
      <sheetName val="WP01-Radials (3)"/>
      <sheetName val="Cover Page"/>
      <sheetName val="Apx A - Rates"/>
      <sheetName val="Apx E - ATRR - Total"/>
      <sheetName val="Apx F - Loads"/>
      <sheetName val="InputGeneral"/>
      <sheetName val="RUS Form 12"/>
      <sheetName val="RUS Form 12 O&amp;M"/>
      <sheetName val="WP01-Radials"/>
      <sheetName val="WP02-GSUs"/>
      <sheetName val="WP03-Future Use"/>
      <sheetName val="WP04-Deferred Taxes"/>
      <sheetName val="WP05-Tran by Others"/>
      <sheetName val="WP06-A&amp;G Exp"/>
      <sheetName val="WP07-Labor"/>
      <sheetName val="WP08-Taxes"/>
      <sheetName val="WP09-Lease"/>
      <sheetName val="WP10-Other Opr Rev"/>
      <sheetName val="WP11-Contributions"/>
      <sheetName val="WP12-Load"/>
      <sheetName val="WP13-QualSubs"/>
      <sheetName val="WP14-QualLines"/>
      <sheetName val="WP15-RTO ISO"/>
      <sheetName val="SPP Ordered P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5">
          <cell r="L335" t="str">
            <v>CM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&amp;S Adj"/>
      <sheetName val="W&amp;S Nonsj"/>
      <sheetName val="W&amp;S sj"/>
      <sheetName val="W&amp;S by group"/>
      <sheetName val="RengOu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Summary Page"/>
      <sheetName val="Worksheet A, Rate Base"/>
      <sheetName val="Worksheet B Expenses"/>
      <sheetName val="Worksheet C, Return"/>
      <sheetName val="Worksheet D, Load"/>
      <sheetName val="Worksheet E, Alloc. Factor"/>
      <sheetName val="Worksheet F, Inputs"/>
      <sheetName val="Worksheet G O&amp;M Input"/>
    </sheetNames>
    <sheetDataSet>
      <sheetData sheetId="0"/>
      <sheetData sheetId="1"/>
      <sheetData sheetId="2"/>
      <sheetData sheetId="3"/>
      <sheetData sheetId="4"/>
      <sheetData sheetId="5"/>
      <sheetData sheetId="6">
        <row r="98">
          <cell r="B98" t="str">
            <v>Customer Meters</v>
          </cell>
          <cell r="C98">
            <v>0</v>
          </cell>
          <cell r="D98">
            <v>0</v>
          </cell>
          <cell r="E98">
            <v>0</v>
          </cell>
          <cell r="F98">
            <v>6.7622950819672137E-2</v>
          </cell>
        </row>
        <row r="99">
          <cell r="B99" t="str">
            <v>Direct 100</v>
          </cell>
          <cell r="C99">
            <v>0</v>
          </cell>
          <cell r="D99">
            <v>0</v>
          </cell>
          <cell r="E99">
            <v>0</v>
          </cell>
          <cell r="F99">
            <v>1</v>
          </cell>
        </row>
        <row r="100">
          <cell r="B100" t="str">
            <v>Direct Zero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B101" t="str">
            <v>T-Completed</v>
          </cell>
          <cell r="C101">
            <v>0</v>
          </cell>
          <cell r="D101">
            <v>0</v>
          </cell>
          <cell r="E101">
            <v>0</v>
          </cell>
          <cell r="F101">
            <v>5.702821762631303E-3</v>
          </cell>
        </row>
        <row r="102">
          <cell r="B102" t="str">
            <v>T-CWIP</v>
          </cell>
          <cell r="C102">
            <v>0</v>
          </cell>
          <cell r="D102">
            <v>0</v>
          </cell>
          <cell r="E102">
            <v>0</v>
          </cell>
          <cell r="F102">
            <v>9.2478512451681615E-4</v>
          </cell>
        </row>
        <row r="103">
          <cell r="B103" t="str">
            <v xml:space="preserve">T-Depr Reserv </v>
          </cell>
          <cell r="C103">
            <v>0</v>
          </cell>
          <cell r="D103">
            <v>0</v>
          </cell>
          <cell r="E103">
            <v>0</v>
          </cell>
          <cell r="F103">
            <v>4.5082933258472881E-2</v>
          </cell>
        </row>
        <row r="104">
          <cell r="B104" t="str">
            <v>T-DeprEx Lines</v>
          </cell>
          <cell r="C104">
            <v>0</v>
          </cell>
          <cell r="D104">
            <v>0</v>
          </cell>
          <cell r="E104">
            <v>0</v>
          </cell>
          <cell r="F104">
            <v>3.6475337607115514E-2</v>
          </cell>
        </row>
        <row r="105">
          <cell r="B105" t="str">
            <v>T-DeprEx Subs</v>
          </cell>
          <cell r="C105">
            <v>0</v>
          </cell>
          <cell r="D105">
            <v>0</v>
          </cell>
          <cell r="E105">
            <v>0</v>
          </cell>
          <cell r="F105">
            <v>3.3120014201292916E-2</v>
          </cell>
        </row>
        <row r="106">
          <cell r="B106" t="str">
            <v>T-Future Use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B107" t="str">
            <v>T-Net Allocation</v>
          </cell>
          <cell r="C107">
            <v>0</v>
          </cell>
          <cell r="D107">
            <v>0</v>
          </cell>
          <cell r="E107">
            <v>0</v>
          </cell>
          <cell r="F107">
            <v>9.0693467210864014E-3</v>
          </cell>
        </row>
        <row r="108">
          <cell r="B108" t="str">
            <v>T-Plant Allocation</v>
          </cell>
          <cell r="C108">
            <v>0</v>
          </cell>
          <cell r="D108">
            <v>0</v>
          </cell>
          <cell r="E108">
            <v>0</v>
          </cell>
          <cell r="F108">
            <v>1.2110586082731974E-2</v>
          </cell>
        </row>
        <row r="109">
          <cell r="B109" t="str">
            <v>T-Plant Held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B110" t="str">
            <v>T-Rent</v>
          </cell>
          <cell r="C110">
            <v>0</v>
          </cell>
          <cell r="D110">
            <v>0</v>
          </cell>
          <cell r="E110">
            <v>0</v>
          </cell>
          <cell r="F110">
            <v>1.3780505569168502E-2</v>
          </cell>
        </row>
        <row r="111">
          <cell r="B111" t="str">
            <v>T-RTO/ISO Maintenance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B112" t="str">
            <v>T-RTO/ISO Operations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B113" t="str">
            <v>T-RTO/ISO Plant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B114" t="str">
            <v>T-Tax</v>
          </cell>
          <cell r="C114">
            <v>0</v>
          </cell>
          <cell r="D114">
            <v>0</v>
          </cell>
          <cell r="E114">
            <v>0</v>
          </cell>
          <cell r="F114">
            <v>9.0693467210864014E-3</v>
          </cell>
        </row>
        <row r="115">
          <cell r="B115" t="str">
            <v>T-TIE</v>
          </cell>
          <cell r="C115">
            <v>0</v>
          </cell>
          <cell r="D115">
            <v>0</v>
          </cell>
          <cell r="E115">
            <v>0</v>
          </cell>
          <cell r="F115">
            <v>2.8025597876585137E-2</v>
          </cell>
        </row>
        <row r="116">
          <cell r="B116" t="str">
            <v>T-Tran Lines</v>
          </cell>
          <cell r="C116">
            <v>0</v>
          </cell>
          <cell r="D116">
            <v>0</v>
          </cell>
          <cell r="E116">
            <v>0</v>
          </cell>
          <cell r="F116">
            <v>4.1971604390734593E-2</v>
          </cell>
        </row>
        <row r="117">
          <cell r="B117" t="str">
            <v>T-Tran Plant</v>
          </cell>
          <cell r="C117">
            <v>0</v>
          </cell>
          <cell r="D117">
            <v>0</v>
          </cell>
          <cell r="E117">
            <v>0</v>
          </cell>
          <cell r="F117">
            <v>3.6082209822862032E-2</v>
          </cell>
        </row>
        <row r="118">
          <cell r="B118" t="str">
            <v>T-Tran Stations</v>
          </cell>
          <cell r="C118">
            <v>0</v>
          </cell>
          <cell r="D118">
            <v>0</v>
          </cell>
          <cell r="E118">
            <v>0</v>
          </cell>
          <cell r="F118">
            <v>3.1018590947331115E-2</v>
          </cell>
        </row>
        <row r="119">
          <cell r="B119" t="str">
            <v>T-Wage Allocation</v>
          </cell>
          <cell r="C119">
            <v>0</v>
          </cell>
          <cell r="D119">
            <v>0</v>
          </cell>
          <cell r="E119">
            <v>0</v>
          </cell>
          <cell r="F119">
            <v>1.7765858133703943E-2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ate Summary"/>
      <sheetName val="Worksheet A, Rate Base"/>
      <sheetName val="Worksheet B, Expenses"/>
      <sheetName val="Worksheet C, Return"/>
      <sheetName val="Worksheet D, Network Load"/>
      <sheetName val="Worksheet E, Alloc. Factor"/>
      <sheetName val="Worksheet F, Inputs"/>
      <sheetName val="Worksheet, G O&amp;M Input"/>
      <sheetName val="Worksheet H, SPP Upgrades"/>
      <sheetName val="Worksheet I, Depreciation Rates"/>
      <sheetName val="Worksheet J, Reconciliation"/>
      <sheetName val="Worksheet K, Wages Input"/>
      <sheetName val="Worksheet L, Depr Input"/>
      <sheetName val="Worksheet M, OthRev Input"/>
      <sheetName val="Worksheet N, CWIP"/>
      <sheetName val="Worksheet O, Future Use"/>
      <sheetName val="Worksheet P, Compl Not Class"/>
      <sheetName val="Worksheet Q, Reg. &amp; Comm. Exp."/>
      <sheetName val="Worksheet R, 575-576"/>
      <sheetName val="Worksheet S, Customer Acct'g"/>
    </sheetNames>
    <sheetDataSet>
      <sheetData sheetId="0">
        <row r="2">
          <cell r="B2" t="str">
            <v>Central Power Electric Cooperative, Inc.</v>
          </cell>
        </row>
        <row r="4">
          <cell r="B4" t="str">
            <v>Year Ending December 31,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Worksheet A Rate Base"/>
      <sheetName val="Worksheet B Expenses"/>
      <sheetName val="Worksheet C Return"/>
      <sheetName val="Worksheet D Load"/>
      <sheetName val="Worksheet E Alloc. Factor"/>
      <sheetName val="Worksheet F Inputs"/>
      <sheetName val="Worksheet G Wages Input"/>
      <sheetName val="Worksheet H O&amp;M Input"/>
      <sheetName val="Worksheet I Depr Input"/>
      <sheetName val="Worksheet J OthRev Input"/>
      <sheetName val="Worksheet K Tran Plant"/>
      <sheetName val="Worksheet L MWave Bandwidth"/>
      <sheetName val="Worksheet M HV Subs"/>
      <sheetName val="Worksheet N Dist Subs"/>
      <sheetName val="Worksheet O SCADA System by Sub"/>
      <sheetName val="Worksheet P Lines"/>
      <sheetName val="Worksheet Q SPP Upgrades"/>
    </sheetNames>
    <sheetDataSet>
      <sheetData sheetId="0">
        <row r="4">
          <cell r="B4" t="str">
            <v>East River Electric Power Cooperative</v>
          </cell>
        </row>
        <row r="33">
          <cell r="D3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ate Summary"/>
      <sheetName val="Worksheet A, Rate Base"/>
      <sheetName val="Worksheet B, Expenses"/>
      <sheetName val="Worksheet C, Return"/>
      <sheetName val="Worksheet D, Network Load"/>
      <sheetName val="Worksheet E, Alloc. Factor"/>
      <sheetName val="Worksheet F, Inputs"/>
      <sheetName val="Worksheet, G O&amp;M Input"/>
      <sheetName val="Worksheet H, SPP Upgrades"/>
      <sheetName val="Worksheet I, Depreciation Rates"/>
      <sheetName val="Worksheet J, Reconciliation"/>
      <sheetName val="Worksheet K, Wages Input"/>
      <sheetName val="Worksheet L, Depr Input"/>
      <sheetName val="Worksheet M, OthRev Input"/>
      <sheetName val="Worksheet N, CWIP"/>
      <sheetName val="Worksheet O, Future Use"/>
      <sheetName val="Worksheet P, Compl Not Class"/>
      <sheetName val="Worksheet Q, Reg. &amp; Comm. Exp."/>
      <sheetName val="Worksheet R, 575-576"/>
      <sheetName val="Worksheet S, Customer Acct'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Worksheet A Rate Base"/>
      <sheetName val="Worksheet B Expenses"/>
      <sheetName val="Worksheet C Return"/>
      <sheetName val="Worksheet D Load"/>
      <sheetName val="Worksheet E Alloc. Factor"/>
      <sheetName val="Worksheet F Inputs"/>
      <sheetName val="Worksheet G SPP Upgrades"/>
      <sheetName val="Worksheet H Reconciliation"/>
      <sheetName val="Worksheet I Depreciation Rates"/>
      <sheetName val="Index and Summary"/>
      <sheetName val="Worksheet J Wages Input"/>
      <sheetName val="Worksheet K O&amp;M Input"/>
      <sheetName val="Worksheet L Depr Input"/>
      <sheetName val="Worksheet M OthRev Input"/>
      <sheetName val="Worksheet N Tran Plant"/>
      <sheetName val="Worksheet O MWave Bandwidth"/>
      <sheetName val="Worksheet P HV Subs"/>
      <sheetName val="Worksheet Q Dist Subs"/>
      <sheetName val="Worksheet R SCADA System by Sub"/>
      <sheetName val="Worksheet S Lines"/>
    </sheetNames>
    <sheetDataSet>
      <sheetData sheetId="0">
        <row r="4">
          <cell r="B4" t="str">
            <v>East River Electric Power Cooperative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Worksheet A Rate Base"/>
      <sheetName val="Worksheet B Expenses"/>
      <sheetName val="Worksheet C Return"/>
      <sheetName val="Worksheet D Load"/>
      <sheetName val="Worksheet E Alloc. Factor"/>
      <sheetName val="Worksheet F Inputs"/>
      <sheetName val="Worksheet G RTO Upgrades"/>
      <sheetName val="Worksheet H Reconciliation"/>
      <sheetName val="Worksheet I Depreciation Rates"/>
    </sheetNames>
    <sheetDataSet>
      <sheetData sheetId="0">
        <row r="4">
          <cell r="B4" t="str">
            <v>East River Electric Power Cooperative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 8 2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"/>
      <sheetName val="B2"/>
      <sheetName val="B3"/>
      <sheetName val="B-6"/>
      <sheetName val="Trans Rpt"/>
      <sheetName val="BPS Rpt"/>
      <sheetName val="Elect rpt "/>
      <sheetName val="Electric 1000"/>
      <sheetName val="BPS 1000 "/>
      <sheetName val="Trans 1000"/>
      <sheetName val="Co 34 1000"/>
      <sheetName val="Co 35-1000"/>
      <sheetName val="BPS Afton"/>
      <sheetName val="BPS Algodones"/>
      <sheetName val="BPS Four Corners"/>
      <sheetName val="BPS General"/>
      <sheetName val="BPS Las Vegas"/>
      <sheetName val="BPS Lordsburg"/>
      <sheetName val="BPS Luna"/>
      <sheetName val="BPS Palo Verde Tot"/>
      <sheetName val="BPS Reeves"/>
      <sheetName val="BPS SJ"/>
      <sheetName val="CK BPS station"/>
      <sheetName val="Energy Del"/>
      <sheetName val="PNMR Services"/>
      <sheetName val="PNMR Inc"/>
      <sheetName val="Co J"/>
      <sheetName val="PNMR Dev and Mgmnt"/>
      <sheetName val="106001"/>
      <sheetName val="GL"/>
      <sheetName val="ALLOC FAC"/>
      <sheetName val="AlloctoElec Co6,7,8,J only"/>
      <sheetName val="Allocation to Co 34 and 35 "/>
      <sheetName val="ck tot all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2">
          <cell r="N22">
            <v>0.44700000000000001</v>
          </cell>
        </row>
        <row r="23">
          <cell r="N23">
            <v>0.4698</v>
          </cell>
        </row>
        <row r="24">
          <cell r="N24">
            <v>0</v>
          </cell>
        </row>
        <row r="30">
          <cell r="N30">
            <v>0.46669999999999995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O46"/>
  <sheetViews>
    <sheetView workbookViewId="0">
      <selection activeCell="K23" sqref="K23"/>
    </sheetView>
  </sheetViews>
  <sheetFormatPr defaultRowHeight="15"/>
  <cols>
    <col min="1" max="1" width="17.5703125" customWidth="1"/>
    <col min="2" max="2" width="11.140625" customWidth="1"/>
    <col min="3" max="3" width="9.28515625" customWidth="1"/>
    <col min="4" max="6" width="11.7109375" customWidth="1"/>
    <col min="9" max="9" width="10.140625" bestFit="1" customWidth="1"/>
    <col min="10" max="13" width="10.85546875" customWidth="1"/>
  </cols>
  <sheetData>
    <row r="1" spans="1:13">
      <c r="A1" s="218" t="s">
        <v>362</v>
      </c>
      <c r="B1" s="218"/>
      <c r="C1" s="218"/>
      <c r="D1" s="218"/>
      <c r="E1" s="218"/>
    </row>
    <row r="2" spans="1:13">
      <c r="A2" s="219">
        <v>43100</v>
      </c>
      <c r="B2" s="218"/>
      <c r="C2" s="218"/>
      <c r="D2" s="218"/>
      <c r="E2" s="218"/>
    </row>
    <row r="3" spans="1:13">
      <c r="A3" s="48"/>
      <c r="B3" s="48"/>
      <c r="C3" s="48"/>
      <c r="D3" s="48"/>
      <c r="E3" s="48"/>
    </row>
    <row r="4" spans="1:13" ht="20.25">
      <c r="A4" s="17" t="s">
        <v>29</v>
      </c>
    </row>
    <row r="6" spans="1:13">
      <c r="A6" s="3" t="s">
        <v>371</v>
      </c>
      <c r="B6" s="3"/>
      <c r="C6" s="3"/>
      <c r="D6" s="3"/>
    </row>
    <row r="7" spans="1:13">
      <c r="B7" t="s">
        <v>142</v>
      </c>
      <c r="C7" t="s">
        <v>143</v>
      </c>
      <c r="D7" t="s">
        <v>365</v>
      </c>
      <c r="E7" t="s">
        <v>366</v>
      </c>
      <c r="F7" t="s">
        <v>164</v>
      </c>
    </row>
    <row r="8" spans="1:13">
      <c r="A8" t="s">
        <v>0</v>
      </c>
      <c r="B8" s="8">
        <v>122652</v>
      </c>
      <c r="C8" s="8">
        <v>25380</v>
      </c>
      <c r="D8" s="8">
        <v>127205</v>
      </c>
      <c r="E8" s="8">
        <v>337415</v>
      </c>
      <c r="F8" s="143">
        <f>E8+D8</f>
        <v>464620</v>
      </c>
      <c r="I8" s="143"/>
      <c r="J8" s="143"/>
      <c r="K8" s="155"/>
      <c r="L8" s="143"/>
      <c r="M8" s="155"/>
    </row>
    <row r="9" spans="1:13">
      <c r="A9" t="s">
        <v>1</v>
      </c>
      <c r="B9" s="8">
        <v>110030</v>
      </c>
      <c r="C9" s="8">
        <v>22013</v>
      </c>
      <c r="D9" s="8">
        <v>114354</v>
      </c>
      <c r="E9" s="8">
        <v>316276</v>
      </c>
      <c r="F9" s="143">
        <f t="shared" ref="F9:F19" si="0">E9+D9</f>
        <v>430630</v>
      </c>
      <c r="I9" s="143"/>
      <c r="J9" s="143"/>
      <c r="K9" s="155"/>
      <c r="L9" s="143"/>
      <c r="M9" s="155"/>
    </row>
    <row r="10" spans="1:13">
      <c r="A10" t="s">
        <v>2</v>
      </c>
      <c r="B10" s="8">
        <v>110681</v>
      </c>
      <c r="C10" s="8">
        <v>20072</v>
      </c>
      <c r="D10" s="8">
        <v>114809</v>
      </c>
      <c r="E10" s="8">
        <v>299609.00000000006</v>
      </c>
      <c r="F10" s="143">
        <f t="shared" si="0"/>
        <v>414418.00000000006</v>
      </c>
      <c r="I10" s="143"/>
      <c r="J10" s="143"/>
      <c r="K10" s="155"/>
      <c r="L10" s="143"/>
      <c r="M10" s="155"/>
    </row>
    <row r="11" spans="1:13">
      <c r="A11" t="s">
        <v>3</v>
      </c>
      <c r="B11" s="8">
        <v>93239</v>
      </c>
      <c r="C11" s="8">
        <v>21310</v>
      </c>
      <c r="D11" s="8">
        <v>95775</v>
      </c>
      <c r="E11" s="8">
        <v>227157</v>
      </c>
      <c r="F11" s="143">
        <f t="shared" si="0"/>
        <v>322932</v>
      </c>
      <c r="I11" s="143"/>
      <c r="J11" s="143"/>
      <c r="K11" s="155"/>
      <c r="L11" s="143"/>
      <c r="M11" s="155"/>
    </row>
    <row r="12" spans="1:13">
      <c r="A12" t="s">
        <v>4</v>
      </c>
      <c r="B12" s="8">
        <v>79087</v>
      </c>
      <c r="C12" s="8">
        <v>14681</v>
      </c>
      <c r="D12" s="8">
        <v>80933</v>
      </c>
      <c r="E12" s="8">
        <v>182208.00000000003</v>
      </c>
      <c r="F12" s="143">
        <f t="shared" si="0"/>
        <v>263141</v>
      </c>
      <c r="I12" s="143"/>
      <c r="J12" s="143"/>
      <c r="K12" s="155"/>
      <c r="L12" s="143"/>
      <c r="M12" s="155"/>
    </row>
    <row r="13" spans="1:13">
      <c r="A13" t="s">
        <v>5</v>
      </c>
      <c r="B13" s="8">
        <v>80336</v>
      </c>
      <c r="C13" s="8">
        <v>21977</v>
      </c>
      <c r="D13" s="8">
        <v>82296</v>
      </c>
      <c r="E13" s="8">
        <v>238168</v>
      </c>
      <c r="F13" s="143">
        <f t="shared" si="0"/>
        <v>320464</v>
      </c>
      <c r="I13" s="143"/>
      <c r="J13" s="143"/>
      <c r="K13" s="155"/>
      <c r="L13" s="143"/>
      <c r="M13" s="155"/>
    </row>
    <row r="14" spans="1:13">
      <c r="A14" t="s">
        <v>6</v>
      </c>
      <c r="B14" s="8">
        <v>85140</v>
      </c>
      <c r="C14" s="8">
        <v>23759</v>
      </c>
      <c r="D14" s="8">
        <v>87403</v>
      </c>
      <c r="E14" s="8">
        <v>265969.99999999994</v>
      </c>
      <c r="F14" s="143">
        <f t="shared" si="0"/>
        <v>353372.99999999994</v>
      </c>
      <c r="I14" s="143"/>
      <c r="J14" s="143"/>
      <c r="K14" s="155"/>
      <c r="L14" s="143"/>
      <c r="M14" s="155"/>
    </row>
    <row r="15" spans="1:13">
      <c r="A15" t="s">
        <v>7</v>
      </c>
      <c r="B15" s="8">
        <v>81889</v>
      </c>
      <c r="C15" s="8">
        <v>22889</v>
      </c>
      <c r="D15" s="8">
        <v>83788</v>
      </c>
      <c r="E15" s="8">
        <v>243538</v>
      </c>
      <c r="F15" s="143">
        <f t="shared" si="0"/>
        <v>327326</v>
      </c>
      <c r="I15" s="143"/>
      <c r="J15" s="143"/>
      <c r="K15" s="155"/>
      <c r="L15" s="143"/>
      <c r="M15" s="155"/>
    </row>
    <row r="16" spans="1:13">
      <c r="A16" t="s">
        <v>8</v>
      </c>
      <c r="B16" s="8">
        <v>77982</v>
      </c>
      <c r="C16" s="8">
        <v>22953</v>
      </c>
      <c r="D16" s="8">
        <v>79946</v>
      </c>
      <c r="E16" s="8">
        <v>245566.99999999997</v>
      </c>
      <c r="F16" s="143">
        <f t="shared" si="0"/>
        <v>325513</v>
      </c>
      <c r="I16" s="143"/>
      <c r="J16" s="143"/>
      <c r="K16" s="155"/>
      <c r="L16" s="143"/>
      <c r="M16" s="155"/>
    </row>
    <row r="17" spans="1:13">
      <c r="A17" t="s">
        <v>9</v>
      </c>
      <c r="B17" s="8">
        <v>102793</v>
      </c>
      <c r="C17" s="8">
        <v>13257</v>
      </c>
      <c r="D17" s="8">
        <v>105816</v>
      </c>
      <c r="E17" s="8">
        <v>248640.00000000003</v>
      </c>
      <c r="F17" s="143">
        <f t="shared" si="0"/>
        <v>354456</v>
      </c>
      <c r="I17" s="143"/>
      <c r="J17" s="143"/>
      <c r="K17" s="155"/>
      <c r="L17" s="143"/>
      <c r="M17" s="155"/>
    </row>
    <row r="18" spans="1:13">
      <c r="A18" t="s">
        <v>10</v>
      </c>
      <c r="B18" s="8">
        <v>117371</v>
      </c>
      <c r="C18" s="8">
        <v>20020</v>
      </c>
      <c r="D18" s="8">
        <v>121650</v>
      </c>
      <c r="E18" s="8">
        <v>288024</v>
      </c>
      <c r="F18" s="143">
        <f t="shared" si="0"/>
        <v>409674</v>
      </c>
      <c r="I18" s="143"/>
      <c r="J18" s="143"/>
      <c r="K18" s="155"/>
      <c r="L18" s="143"/>
      <c r="M18" s="155"/>
    </row>
    <row r="19" spans="1:13">
      <c r="A19" t="s">
        <v>11</v>
      </c>
      <c r="B19" s="8">
        <v>123484</v>
      </c>
      <c r="C19" s="8">
        <v>25958</v>
      </c>
      <c r="D19" s="110">
        <v>128152.99999999999</v>
      </c>
      <c r="E19" s="8">
        <v>330063</v>
      </c>
      <c r="F19" s="143">
        <f t="shared" si="0"/>
        <v>458216</v>
      </c>
      <c r="I19" s="143"/>
      <c r="J19" s="143"/>
      <c r="K19" s="155"/>
      <c r="L19" s="143"/>
      <c r="M19" s="155"/>
    </row>
    <row r="20" spans="1:13">
      <c r="A20" s="2" t="s">
        <v>20</v>
      </c>
      <c r="B20" s="1">
        <f t="shared" ref="B20:C20" si="1">SUM(B8:B19)</f>
        <v>1184684</v>
      </c>
      <c r="C20" s="1">
        <f t="shared" si="1"/>
        <v>254269</v>
      </c>
      <c r="D20" s="1">
        <f>SUM(D8:D19)</f>
        <v>1222128</v>
      </c>
      <c r="E20" s="1">
        <f>SUM(E8:E19)</f>
        <v>3222635</v>
      </c>
      <c r="F20" s="143">
        <f>D20+E20</f>
        <v>4444763</v>
      </c>
      <c r="I20" s="1"/>
      <c r="J20" s="1"/>
      <c r="K20" s="1"/>
      <c r="L20" s="1"/>
    </row>
    <row r="21" spans="1:13">
      <c r="B21" s="1"/>
      <c r="I21" s="1"/>
    </row>
    <row r="22" spans="1:13">
      <c r="A22" s="154" t="s">
        <v>370</v>
      </c>
      <c r="B22" s="1">
        <f>+B20/12</f>
        <v>98723.666666666672</v>
      </c>
      <c r="C22" s="1">
        <f t="shared" ref="C22:F22" si="2">+C20/12</f>
        <v>21189.083333333332</v>
      </c>
      <c r="D22" s="1">
        <f t="shared" si="2"/>
        <v>101844</v>
      </c>
      <c r="E22" s="1">
        <f t="shared" si="2"/>
        <v>268552.91666666669</v>
      </c>
      <c r="F22" s="1">
        <f t="shared" si="2"/>
        <v>370396.91666666669</v>
      </c>
      <c r="I22" s="1"/>
      <c r="J22" s="1"/>
      <c r="K22" s="1"/>
      <c r="L22" s="1"/>
    </row>
    <row r="23" spans="1:13">
      <c r="B23" s="1"/>
    </row>
    <row r="24" spans="1:13">
      <c r="A24" t="s">
        <v>52</v>
      </c>
      <c r="B24" s="9">
        <f>F20/12</f>
        <v>370396.91666666669</v>
      </c>
      <c r="C24" s="107" t="s">
        <v>51</v>
      </c>
      <c r="D24" s="107"/>
      <c r="E24" s="107"/>
      <c r="F24" s="107"/>
      <c r="G24" s="107"/>
      <c r="H24" s="107" t="s">
        <v>367</v>
      </c>
      <c r="I24" s="107"/>
    </row>
    <row r="26" spans="1:13">
      <c r="A26" t="s">
        <v>115</v>
      </c>
      <c r="F26" s="18"/>
    </row>
    <row r="27" spans="1:13">
      <c r="A27" t="s">
        <v>116</v>
      </c>
    </row>
    <row r="30" spans="1:13">
      <c r="A30" t="s">
        <v>14</v>
      </c>
    </row>
    <row r="31" spans="1:13">
      <c r="A31" t="s">
        <v>15</v>
      </c>
    </row>
    <row r="33" spans="1:15">
      <c r="B33" s="4" t="s">
        <v>0</v>
      </c>
      <c r="C33" s="4" t="s">
        <v>1</v>
      </c>
      <c r="D33" s="4" t="s">
        <v>2</v>
      </c>
      <c r="E33" s="4" t="s">
        <v>3</v>
      </c>
      <c r="F33" s="4" t="s">
        <v>4</v>
      </c>
      <c r="G33" s="4" t="s">
        <v>16</v>
      </c>
      <c r="H33" s="4" t="s">
        <v>6</v>
      </c>
      <c r="I33" s="4" t="s">
        <v>7</v>
      </c>
      <c r="J33" s="4" t="s">
        <v>8</v>
      </c>
      <c r="K33" s="4" t="s">
        <v>9</v>
      </c>
      <c r="L33" s="4" t="s">
        <v>10</v>
      </c>
      <c r="M33" s="4" t="s">
        <v>11</v>
      </c>
      <c r="N33" s="4" t="s">
        <v>17</v>
      </c>
      <c r="O33" s="4" t="s">
        <v>12</v>
      </c>
    </row>
    <row r="35" spans="1:15">
      <c r="A35" t="s">
        <v>13</v>
      </c>
      <c r="B35" s="144" t="s">
        <v>368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"/>
      <c r="O35" s="1"/>
    </row>
    <row r="36" spans="1:15">
      <c r="A36" s="2" t="s">
        <v>18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">
        <f>SUM(B36:M36)</f>
        <v>0</v>
      </c>
      <c r="O36" s="1">
        <f>N36/12</f>
        <v>0</v>
      </c>
    </row>
    <row r="37" spans="1:15">
      <c r="A37" s="2" t="s">
        <v>19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">
        <f>SUM(B37:M37)</f>
        <v>0</v>
      </c>
      <c r="O37" s="1">
        <f>N37/12</f>
        <v>0</v>
      </c>
    </row>
    <row r="38" spans="1: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t="s">
        <v>13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2" t="s">
        <v>18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>
        <f>SUM(B40:M40)</f>
        <v>0</v>
      </c>
      <c r="O40" s="1">
        <f>N40/12</f>
        <v>0</v>
      </c>
    </row>
    <row r="41" spans="1:15">
      <c r="A41" s="2" t="s">
        <v>19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>
        <f>SUM(B41:M41)</f>
        <v>0</v>
      </c>
      <c r="O41" s="1">
        <f>N41/12</f>
        <v>0</v>
      </c>
    </row>
    <row r="42" spans="1: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t="s">
        <v>13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2" t="s">
        <v>18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>
        <f>SUM(B44:M44)</f>
        <v>0</v>
      </c>
      <c r="O44" s="1">
        <f>N44/12</f>
        <v>0</v>
      </c>
    </row>
    <row r="45" spans="1:15">
      <c r="A45" s="2" t="s">
        <v>19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>
        <f>SUM(B45:M45)</f>
        <v>0</v>
      </c>
      <c r="O45" s="1">
        <f>N45/12</f>
        <v>0</v>
      </c>
    </row>
    <row r="46" spans="1: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</sheetData>
  <mergeCells count="2">
    <mergeCell ref="A1:E1"/>
    <mergeCell ref="A2:E2"/>
  </mergeCells>
  <pageMargins left="0.45" right="0.2" top="0.5" bottom="0.5" header="0.3" footer="0.3"/>
  <pageSetup scale="85" orientation="landscape" r:id="rId1"/>
  <headerFooter>
    <oddHeader>&amp;R&amp;A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K30"/>
  <sheetViews>
    <sheetView topLeftCell="A16" workbookViewId="0">
      <selection activeCell="K23" sqref="K23"/>
    </sheetView>
  </sheetViews>
  <sheetFormatPr defaultColWidth="8.85546875" defaultRowHeight="15"/>
  <cols>
    <col min="1" max="1" width="13.28515625" style="57" customWidth="1"/>
    <col min="2" max="2" width="15.7109375" style="57" customWidth="1"/>
    <col min="3" max="3" width="18.140625" style="57" customWidth="1"/>
    <col min="4" max="4" width="19.28515625" style="57" customWidth="1"/>
    <col min="5" max="5" width="21" style="57" bestFit="1" customWidth="1"/>
    <col min="6" max="8" width="8.85546875" style="57"/>
    <col min="9" max="9" width="13.7109375" style="57" bestFit="1" customWidth="1"/>
    <col min="10" max="16384" width="8.85546875" style="57"/>
  </cols>
  <sheetData>
    <row r="1" spans="1:7" ht="14.45" customHeight="1">
      <c r="A1" s="78"/>
      <c r="B1" s="220" t="s">
        <v>138</v>
      </c>
      <c r="C1" s="221"/>
      <c r="D1" s="221"/>
      <c r="E1" s="221"/>
      <c r="F1" s="221"/>
      <c r="G1" s="222"/>
    </row>
    <row r="2" spans="1:7" ht="12" customHeight="1">
      <c r="A2" s="78"/>
      <c r="B2" s="223"/>
      <c r="C2" s="224"/>
      <c r="D2" s="224"/>
      <c r="E2" s="224"/>
      <c r="F2" s="224"/>
      <c r="G2" s="225"/>
    </row>
    <row r="3" spans="1:7" ht="34.9" customHeight="1">
      <c r="A3" s="78"/>
      <c r="B3" s="223"/>
      <c r="C3" s="224"/>
      <c r="D3" s="224"/>
      <c r="E3" s="224"/>
      <c r="F3" s="224"/>
      <c r="G3" s="225"/>
    </row>
    <row r="4" spans="1:7" ht="34.9" customHeight="1">
      <c r="A4" s="78"/>
      <c r="B4" s="223"/>
      <c r="C4" s="224"/>
      <c r="D4" s="224"/>
      <c r="E4" s="224"/>
      <c r="F4" s="224"/>
      <c r="G4" s="225"/>
    </row>
    <row r="5" spans="1:7" ht="34.9" customHeight="1">
      <c r="A5" s="78"/>
      <c r="B5" s="223"/>
      <c r="C5" s="224"/>
      <c r="D5" s="224"/>
      <c r="E5" s="224"/>
      <c r="F5" s="224"/>
      <c r="G5" s="225"/>
    </row>
    <row r="6" spans="1:7" ht="34.9" customHeight="1" thickBot="1">
      <c r="A6" s="78"/>
      <c r="B6" s="226"/>
      <c r="C6" s="227"/>
      <c r="D6" s="227"/>
      <c r="E6" s="227"/>
      <c r="F6" s="227"/>
      <c r="G6" s="228"/>
    </row>
    <row r="7" spans="1:7" ht="16.5" thickBot="1">
      <c r="A7" s="78"/>
      <c r="B7" s="79"/>
      <c r="C7" s="80"/>
      <c r="D7" s="80"/>
      <c r="E7" s="79"/>
      <c r="F7" s="79"/>
      <c r="G7" s="79"/>
    </row>
    <row r="8" spans="1:7" ht="16.5" thickBot="1">
      <c r="A8" s="78"/>
      <c r="B8" s="105" t="s">
        <v>139</v>
      </c>
      <c r="C8" s="81"/>
      <c r="D8" s="147"/>
      <c r="E8" s="79"/>
      <c r="F8" s="79"/>
      <c r="G8" s="79"/>
    </row>
    <row r="9" spans="1:7" ht="15.75">
      <c r="A9" s="78"/>
      <c r="B9" s="103" t="s">
        <v>140</v>
      </c>
      <c r="C9" s="104" t="s">
        <v>141</v>
      </c>
      <c r="D9" s="148"/>
      <c r="E9" s="79"/>
      <c r="F9" s="79"/>
      <c r="G9" s="79"/>
    </row>
    <row r="10" spans="1:7" ht="15.75">
      <c r="A10" s="78"/>
      <c r="B10" s="82" t="s">
        <v>142</v>
      </c>
      <c r="C10" s="83">
        <f>E27</f>
        <v>2432623.9491443695</v>
      </c>
      <c r="D10" s="149"/>
      <c r="E10" s="79"/>
      <c r="F10" s="79"/>
      <c r="G10" s="79"/>
    </row>
    <row r="11" spans="1:7" ht="15.75">
      <c r="A11" s="78"/>
      <c r="B11" s="82" t="s">
        <v>143</v>
      </c>
      <c r="C11" s="83">
        <f>E28</f>
        <v>0</v>
      </c>
      <c r="D11" s="149"/>
      <c r="E11" s="79"/>
      <c r="F11" s="79"/>
      <c r="G11" s="79"/>
    </row>
    <row r="12" spans="1:7" ht="15.75">
      <c r="A12" s="78"/>
      <c r="B12" s="82" t="s">
        <v>144</v>
      </c>
      <c r="C12" s="83">
        <f>E29</f>
        <v>9990410.0508556291</v>
      </c>
      <c r="D12" s="149"/>
      <c r="E12" s="84" t="s">
        <v>145</v>
      </c>
      <c r="F12" s="79"/>
      <c r="G12" s="79"/>
    </row>
    <row r="13" spans="1:7" ht="15.75">
      <c r="A13" s="78"/>
      <c r="B13" s="71" t="s">
        <v>146</v>
      </c>
      <c r="C13" s="83">
        <f>SUM(C10:C12)</f>
        <v>12423033.999999998</v>
      </c>
      <c r="D13" s="149" t="s">
        <v>145</v>
      </c>
      <c r="E13" s="79"/>
      <c r="F13" s="79"/>
      <c r="G13" s="79"/>
    </row>
    <row r="14" spans="1:7" ht="15.75">
      <c r="A14" s="78"/>
      <c r="B14" s="85" t="s">
        <v>147</v>
      </c>
      <c r="C14" s="78"/>
      <c r="D14" s="78"/>
      <c r="E14" s="79"/>
      <c r="F14" s="79"/>
      <c r="G14" s="79"/>
    </row>
    <row r="15" spans="1:7" ht="16.5" thickBot="1">
      <c r="A15" s="78"/>
      <c r="B15" s="78"/>
      <c r="C15" s="78"/>
      <c r="D15" s="78"/>
      <c r="E15" s="78"/>
      <c r="F15" s="78"/>
      <c r="G15" s="78"/>
    </row>
    <row r="16" spans="1:7" ht="12" customHeight="1">
      <c r="A16" s="229" t="s">
        <v>148</v>
      </c>
      <c r="B16" s="230"/>
      <c r="C16" s="230"/>
      <c r="D16" s="230"/>
      <c r="E16" s="230"/>
      <c r="F16" s="230"/>
      <c r="G16" s="231"/>
    </row>
    <row r="17" spans="1:11" ht="15.6" customHeight="1">
      <c r="A17" s="232"/>
      <c r="B17" s="233"/>
      <c r="C17" s="233"/>
      <c r="D17" s="233"/>
      <c r="E17" s="233"/>
      <c r="F17" s="233"/>
      <c r="G17" s="234"/>
    </row>
    <row r="18" spans="1:11" ht="26.45" customHeight="1">
      <c r="A18" s="232"/>
      <c r="B18" s="233"/>
      <c r="C18" s="233"/>
      <c r="D18" s="233"/>
      <c r="E18" s="233"/>
      <c r="F18" s="233"/>
      <c r="G18" s="234"/>
    </row>
    <row r="19" spans="1:11" ht="26.45" customHeight="1">
      <c r="A19" s="232"/>
      <c r="B19" s="233"/>
      <c r="C19" s="233"/>
      <c r="D19" s="233"/>
      <c r="E19" s="233"/>
      <c r="F19" s="233"/>
      <c r="G19" s="234"/>
    </row>
    <row r="20" spans="1:11" ht="26.45" customHeight="1">
      <c r="A20" s="232"/>
      <c r="B20" s="233"/>
      <c r="C20" s="233"/>
      <c r="D20" s="233"/>
      <c r="E20" s="233"/>
      <c r="F20" s="233"/>
      <c r="G20" s="234"/>
    </row>
    <row r="21" spans="1:11" ht="26.45" customHeight="1">
      <c r="A21" s="232"/>
      <c r="B21" s="233"/>
      <c r="C21" s="233"/>
      <c r="D21" s="233"/>
      <c r="E21" s="233"/>
      <c r="F21" s="233"/>
      <c r="G21" s="234"/>
    </row>
    <row r="22" spans="1:11" ht="26.45" customHeight="1" thickBot="1">
      <c r="A22" s="235"/>
      <c r="B22" s="236"/>
      <c r="C22" s="236"/>
      <c r="D22" s="236"/>
      <c r="E22" s="236"/>
      <c r="F22" s="236"/>
      <c r="G22" s="237"/>
    </row>
    <row r="23" spans="1:11" ht="16.5" thickBot="1">
      <c r="A23" s="86"/>
      <c r="B23" s="87"/>
      <c r="C23" s="88"/>
      <c r="D23" s="88"/>
      <c r="E23" s="87"/>
      <c r="F23" s="87"/>
      <c r="G23" s="87"/>
    </row>
    <row r="24" spans="1:11" ht="16.5" thickBot="1">
      <c r="A24" s="89"/>
      <c r="B24" s="90"/>
      <c r="C24" s="89"/>
      <c r="D24" s="89"/>
      <c r="E24" s="91" t="s">
        <v>149</v>
      </c>
      <c r="F24" s="72"/>
      <c r="G24" s="72"/>
    </row>
    <row r="25" spans="1:11" ht="16.5" thickBot="1">
      <c r="A25" s="92"/>
      <c r="B25" s="93"/>
      <c r="C25" s="93"/>
      <c r="D25" s="93"/>
      <c r="E25" s="87" t="s">
        <v>150</v>
      </c>
      <c r="F25" s="73"/>
      <c r="G25" s="73"/>
    </row>
    <row r="26" spans="1:11" ht="15.75">
      <c r="A26" s="94"/>
      <c r="B26" s="95" t="s">
        <v>151</v>
      </c>
      <c r="C26" s="96" t="s">
        <v>152</v>
      </c>
      <c r="D26" s="150" t="s">
        <v>369</v>
      </c>
      <c r="E26" s="97" t="s">
        <v>153</v>
      </c>
      <c r="F26" s="73"/>
      <c r="G26" s="74"/>
    </row>
    <row r="27" spans="1:11" ht="15.75">
      <c r="A27" s="98" t="s">
        <v>154</v>
      </c>
      <c r="B27" s="106">
        <v>22286293</v>
      </c>
      <c r="C27" s="99">
        <f>B27/$B$30</f>
        <v>0.19581560745502022</v>
      </c>
      <c r="D27" s="153">
        <v>12423034</v>
      </c>
      <c r="E27" s="100">
        <f>D27*C27</f>
        <v>2432623.9491443695</v>
      </c>
      <c r="F27" s="75"/>
      <c r="G27" s="108"/>
      <c r="H27" s="109"/>
      <c r="I27" s="109"/>
      <c r="J27" s="109"/>
      <c r="K27" s="109"/>
    </row>
    <row r="28" spans="1:11" ht="15.75">
      <c r="A28" s="98" t="s">
        <v>155</v>
      </c>
      <c r="B28" s="106">
        <v>0</v>
      </c>
      <c r="C28" s="99">
        <f t="shared" ref="C28:C29" si="0">B28/$B$30</f>
        <v>0</v>
      </c>
      <c r="D28" s="153">
        <v>12423034</v>
      </c>
      <c r="E28" s="100">
        <f t="shared" ref="E28:E29" si="1">D28*C28</f>
        <v>0</v>
      </c>
      <c r="F28" s="75"/>
      <c r="G28" s="108"/>
      <c r="H28" s="109"/>
      <c r="I28" s="146"/>
      <c r="J28" s="109"/>
      <c r="K28" s="109"/>
    </row>
    <row r="29" spans="1:11" ht="15.75">
      <c r="A29" s="98" t="s">
        <v>156</v>
      </c>
      <c r="B29" s="106">
        <v>91526356</v>
      </c>
      <c r="C29" s="99">
        <f t="shared" si="0"/>
        <v>0.80418439254497975</v>
      </c>
      <c r="D29" s="153">
        <v>12423034</v>
      </c>
      <c r="E29" s="100">
        <f t="shared" si="1"/>
        <v>9990410.0508556291</v>
      </c>
      <c r="F29" s="76"/>
      <c r="G29" s="76"/>
      <c r="I29" s="145" t="s">
        <v>145</v>
      </c>
    </row>
    <row r="30" spans="1:11" ht="16.5" thickBot="1">
      <c r="A30" s="77" t="s">
        <v>17</v>
      </c>
      <c r="B30" s="101">
        <f>SUM(B27:B29)</f>
        <v>113812649</v>
      </c>
      <c r="C30" s="102">
        <f>SUM(C27:C29)</f>
        <v>1</v>
      </c>
      <c r="D30" s="151" t="s">
        <v>145</v>
      </c>
      <c r="E30" s="101">
        <f>SUM(E27:E29)</f>
        <v>12423033.999999998</v>
      </c>
      <c r="F30" s="76"/>
      <c r="G30" s="76"/>
      <c r="I30" s="57" t="s">
        <v>145</v>
      </c>
    </row>
  </sheetData>
  <mergeCells count="2">
    <mergeCell ref="B1:G6"/>
    <mergeCell ref="A16:G22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V26"/>
  <sheetViews>
    <sheetView topLeftCell="A4" workbookViewId="0">
      <selection activeCell="K23" sqref="K23"/>
    </sheetView>
  </sheetViews>
  <sheetFormatPr defaultRowHeight="15"/>
  <cols>
    <col min="1" max="1" width="17.140625" customWidth="1"/>
    <col min="2" max="2" width="16.85546875" customWidth="1"/>
    <col min="10" max="10" width="15.42578125" bestFit="1" customWidth="1"/>
  </cols>
  <sheetData>
    <row r="1" spans="1:16" ht="20.25">
      <c r="A1" s="66" t="str">
        <f>Divisor!A1</f>
        <v>Central Power Electric Cooperative</v>
      </c>
      <c r="B1" s="17"/>
      <c r="C1" s="17"/>
      <c r="D1" s="17"/>
      <c r="E1" s="17"/>
    </row>
    <row r="2" spans="1:16" ht="20.25">
      <c r="A2" s="203">
        <f>Divisor!A2</f>
        <v>43100</v>
      </c>
      <c r="B2" s="17"/>
      <c r="C2" s="17"/>
      <c r="D2" s="17"/>
      <c r="E2" s="17"/>
    </row>
    <row r="3" spans="1:16" ht="20.25">
      <c r="A3" s="17"/>
      <c r="B3" s="17"/>
      <c r="C3" s="17"/>
      <c r="D3" s="17"/>
      <c r="E3" s="17"/>
    </row>
    <row r="4" spans="1:16" ht="20.25">
      <c r="A4" s="17" t="s">
        <v>71</v>
      </c>
      <c r="B4" s="17"/>
      <c r="C4" s="17"/>
      <c r="D4" s="17"/>
      <c r="E4" s="17"/>
    </row>
    <row r="7" spans="1:16">
      <c r="A7" t="s">
        <v>22</v>
      </c>
      <c r="B7" s="11">
        <v>0</v>
      </c>
      <c r="D7" t="s">
        <v>32</v>
      </c>
    </row>
    <row r="8" spans="1:16">
      <c r="A8" t="s">
        <v>30</v>
      </c>
      <c r="B8" s="12">
        <f>SUM('Worksheet K, Wages Input'!AO176:AU176)</f>
        <v>2576610.1700000004</v>
      </c>
      <c r="D8" t="s">
        <v>33</v>
      </c>
    </row>
    <row r="9" spans="1:16">
      <c r="A9" t="s">
        <v>31</v>
      </c>
      <c r="B9" s="12">
        <f>SUM('Worksheet K, Wages Input'!AV176:AW176)</f>
        <v>1201463.7699999998</v>
      </c>
      <c r="D9" t="s">
        <v>34</v>
      </c>
    </row>
    <row r="10" spans="1:16" ht="17.25">
      <c r="A10" t="s">
        <v>62</v>
      </c>
      <c r="B10" s="13">
        <f>'Worksheet K, Wages Input'!AX176</f>
        <v>71602.58</v>
      </c>
      <c r="D10" t="s">
        <v>35</v>
      </c>
    </row>
    <row r="11" spans="1:16">
      <c r="A11" t="s">
        <v>102</v>
      </c>
      <c r="B11" s="5">
        <f>SUM(B7:B10)</f>
        <v>3849676.5200000005</v>
      </c>
    </row>
    <row r="12" spans="1:16" ht="17.25">
      <c r="A12" t="s">
        <v>103</v>
      </c>
      <c r="B12" s="156">
        <f>830448.93+265351.91</f>
        <v>1095800.8400000001</v>
      </c>
      <c r="D12" t="s">
        <v>429</v>
      </c>
    </row>
    <row r="13" spans="1:16">
      <c r="A13" t="s">
        <v>17</v>
      </c>
      <c r="B13" s="5">
        <f>SUM(B11:B12)</f>
        <v>4945477.3600000003</v>
      </c>
      <c r="D13" t="s">
        <v>101</v>
      </c>
      <c r="J13" s="10">
        <v>4257295</v>
      </c>
      <c r="K13" s="157" t="s">
        <v>389</v>
      </c>
      <c r="L13" s="157"/>
      <c r="M13" s="157"/>
      <c r="N13" s="157"/>
      <c r="O13" s="157"/>
      <c r="P13" s="157"/>
    </row>
    <row r="14" spans="1:16">
      <c r="D14" t="s">
        <v>100</v>
      </c>
      <c r="J14" s="158">
        <f>B11</f>
        <v>3849676.5200000005</v>
      </c>
      <c r="K14" s="157" t="s">
        <v>374</v>
      </c>
      <c r="L14" s="157"/>
      <c r="M14" s="157"/>
      <c r="N14" s="157"/>
    </row>
    <row r="15" spans="1:16">
      <c r="J15" s="157"/>
      <c r="K15" s="157" t="s">
        <v>375</v>
      </c>
      <c r="L15" s="157"/>
      <c r="M15" s="157"/>
      <c r="N15" s="157"/>
    </row>
    <row r="16" spans="1:16">
      <c r="A16" t="s">
        <v>85</v>
      </c>
      <c r="G16" s="157" t="b">
        <v>1</v>
      </c>
      <c r="J16" s="158">
        <f>J13-B13</f>
        <v>-688182.36000000034</v>
      </c>
      <c r="K16" s="157" t="s">
        <v>376</v>
      </c>
      <c r="L16" s="157"/>
      <c r="M16" s="157"/>
      <c r="N16" s="157"/>
    </row>
    <row r="17" spans="1:22">
      <c r="A17" t="s">
        <v>86</v>
      </c>
      <c r="G17" s="157" t="b">
        <v>1</v>
      </c>
      <c r="J17" s="10">
        <f>31551+6595</f>
        <v>38146</v>
      </c>
      <c r="K17" s="157" t="s">
        <v>388</v>
      </c>
      <c r="L17" s="157"/>
      <c r="M17" s="157"/>
      <c r="N17" s="157"/>
    </row>
    <row r="18" spans="1:22">
      <c r="A18" t="s">
        <v>84</v>
      </c>
      <c r="J18" s="197">
        <f>J17+J16</f>
        <v>-650036.36000000034</v>
      </c>
      <c r="K18" s="198" t="s">
        <v>390</v>
      </c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</row>
    <row r="19" spans="1:22">
      <c r="A19" s="2" t="s">
        <v>61</v>
      </c>
      <c r="J19" s="199"/>
      <c r="K19" s="198" t="s">
        <v>391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1:22">
      <c r="A20" s="23"/>
      <c r="J20" s="199"/>
      <c r="K20" s="198" t="s">
        <v>392</v>
      </c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1:22">
      <c r="A21" t="s">
        <v>59</v>
      </c>
      <c r="J21" s="199"/>
      <c r="K21" s="198" t="s">
        <v>393</v>
      </c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1:22">
      <c r="A22" s="24" t="s">
        <v>60</v>
      </c>
      <c r="J22" s="199"/>
      <c r="K22" s="198" t="s">
        <v>394</v>
      </c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1:22">
      <c r="J23" s="199"/>
      <c r="K23" s="198" t="s">
        <v>395</v>
      </c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1:22">
      <c r="J24" s="199"/>
      <c r="K24" s="198" t="s">
        <v>396</v>
      </c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1:22">
      <c r="J25" s="199"/>
      <c r="K25" s="198" t="s">
        <v>397</v>
      </c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1:22">
      <c r="J26" s="199"/>
      <c r="K26" s="198" t="s">
        <v>398</v>
      </c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</sheetData>
  <pageMargins left="0.7" right="0.7" top="0.75" bottom="0.75" header="0.3" footer="0.3"/>
  <pageSetup orientation="landscape" r:id="rId1"/>
  <headerFooter>
    <oddHeader>&amp;R&amp;A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BC196"/>
  <sheetViews>
    <sheetView topLeftCell="AH4" zoomScale="85" zoomScaleNormal="85" workbookViewId="0">
      <pane ySplit="3345" topLeftCell="A167" activePane="bottomLeft"/>
      <selection activeCell="K23" sqref="K23"/>
      <selection pane="bottomLeft" activeCell="K23" sqref="K23"/>
    </sheetView>
  </sheetViews>
  <sheetFormatPr defaultColWidth="9.28515625" defaultRowHeight="12.75"/>
  <cols>
    <col min="1" max="1" width="6" style="111" customWidth="1"/>
    <col min="2" max="2" width="3.5703125" style="111" customWidth="1"/>
    <col min="3" max="3" width="2.5703125" style="111" customWidth="1"/>
    <col min="4" max="4" width="7" style="111" customWidth="1"/>
    <col min="5" max="6" width="1.7109375" style="111" customWidth="1"/>
    <col min="7" max="7" width="35.42578125" style="111" customWidth="1"/>
    <col min="8" max="17" width="1.7109375" style="111" customWidth="1"/>
    <col min="18" max="18" width="10.7109375" style="111" customWidth="1"/>
    <col min="19" max="21" width="1.7109375" style="111" customWidth="1"/>
    <col min="22" max="22" width="2.7109375" style="111" customWidth="1"/>
    <col min="23" max="24" width="1.7109375" style="111" customWidth="1"/>
    <col min="25" max="25" width="17.28515625" style="111" customWidth="1"/>
    <col min="26" max="26" width="1.7109375" style="111" customWidth="1"/>
    <col min="27" max="27" width="2.5703125" style="111" customWidth="1"/>
    <col min="28" max="28" width="16.28515625" style="111" customWidth="1"/>
    <col min="29" max="29" width="1.7109375" style="111" customWidth="1"/>
    <col min="30" max="30" width="2.28515625" style="111" customWidth="1"/>
    <col min="31" max="31" width="10.28515625" style="111" customWidth="1"/>
    <col min="32" max="32" width="1.7109375" style="111" customWidth="1"/>
    <col min="33" max="33" width="3.7109375" style="111" customWidth="1"/>
    <col min="34" max="34" width="4.28515625" style="111" customWidth="1"/>
    <col min="35" max="35" width="15.42578125" style="111" bestFit="1" customWidth="1"/>
    <col min="36" max="36" width="1.7109375" style="111" customWidth="1"/>
    <col min="37" max="37" width="4.5703125" style="111" customWidth="1"/>
    <col min="38" max="38" width="11.7109375" style="111" customWidth="1"/>
    <col min="39" max="40" width="1.7109375" style="111" customWidth="1"/>
    <col min="41" max="43" width="14.28515625" style="111" bestFit="1" customWidth="1"/>
    <col min="44" max="44" width="14" style="111" bestFit="1" customWidth="1"/>
    <col min="45" max="45" width="12.7109375" style="111" bestFit="1" customWidth="1"/>
    <col min="46" max="48" width="14.28515625" style="111" bestFit="1" customWidth="1"/>
    <col min="49" max="49" width="14" style="111" bestFit="1" customWidth="1"/>
    <col min="50" max="50" width="12.7109375" style="111" bestFit="1" customWidth="1"/>
    <col min="51" max="52" width="9.28515625" style="111" bestFit="1" customWidth="1"/>
    <col min="53" max="53" width="14.7109375" style="111" bestFit="1" customWidth="1"/>
    <col min="54" max="54" width="13.42578125" style="111" customWidth="1"/>
    <col min="55" max="55" width="15.28515625" style="111" customWidth="1"/>
    <col min="56" max="16384" width="9.28515625" style="111"/>
  </cols>
  <sheetData>
    <row r="1" spans="1:55" ht="14.25">
      <c r="B1" s="112"/>
      <c r="C1" s="112"/>
      <c r="D1" s="112"/>
      <c r="E1" s="112"/>
      <c r="F1" s="112"/>
      <c r="G1" s="112"/>
      <c r="I1" s="112"/>
      <c r="J1" s="113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BC1" s="113" t="s">
        <v>165</v>
      </c>
    </row>
    <row r="2" spans="1:55" ht="14.25">
      <c r="B2" s="112"/>
      <c r="C2" s="112"/>
      <c r="D2" s="112"/>
      <c r="E2" s="112"/>
      <c r="F2" s="112"/>
      <c r="G2" s="112"/>
      <c r="I2" s="112"/>
      <c r="J2" s="113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BC2" s="113" t="s">
        <v>166</v>
      </c>
    </row>
    <row r="3" spans="1:55" ht="15">
      <c r="A3" s="114" t="str">
        <f>[3]Index!B2</f>
        <v>Central Power Electric Cooperative, Inc.</v>
      </c>
      <c r="B3" s="112"/>
      <c r="C3" s="112"/>
      <c r="D3" s="112"/>
      <c r="E3" s="112"/>
      <c r="F3" s="112"/>
      <c r="G3" s="112"/>
      <c r="I3" s="112"/>
      <c r="J3" s="113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3"/>
    </row>
    <row r="4" spans="1:55" ht="15">
      <c r="A4" s="114" t="s">
        <v>167</v>
      </c>
      <c r="B4" s="112"/>
      <c r="C4" s="112"/>
      <c r="D4" s="112"/>
      <c r="E4" s="112"/>
      <c r="F4" s="112"/>
      <c r="G4" s="112"/>
      <c r="H4" s="112"/>
      <c r="I4" s="112"/>
      <c r="J4" s="113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</row>
    <row r="5" spans="1:55" ht="15">
      <c r="A5" s="115" t="str">
        <f>[3]Index!B4</f>
        <v>Year Ending December 31, 2017</v>
      </c>
      <c r="B5" s="116"/>
      <c r="C5" s="116"/>
      <c r="D5" s="117"/>
      <c r="E5" s="112"/>
      <c r="F5" s="112"/>
      <c r="G5" s="112"/>
      <c r="H5" s="112"/>
      <c r="I5" s="112"/>
      <c r="J5" s="113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</row>
    <row r="6" spans="1:55" ht="14.25">
      <c r="A6" s="118"/>
      <c r="B6" s="118"/>
      <c r="C6" s="118"/>
      <c r="D6" s="118"/>
      <c r="E6" s="118"/>
      <c r="F6" s="118"/>
      <c r="G6" s="118"/>
      <c r="H6" s="118"/>
      <c r="I6" s="118"/>
      <c r="J6" s="113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</row>
    <row r="7" spans="1:55" ht="15">
      <c r="A7" s="119" t="s">
        <v>168</v>
      </c>
      <c r="B7" s="120" t="s">
        <v>169</v>
      </c>
      <c r="C7" s="120"/>
      <c r="D7" s="120" t="s">
        <v>170</v>
      </c>
      <c r="E7" s="120"/>
      <c r="F7" s="120"/>
      <c r="G7" s="120" t="s">
        <v>171</v>
      </c>
      <c r="H7" s="120"/>
      <c r="I7" s="120"/>
      <c r="J7" s="120"/>
      <c r="K7" s="120"/>
      <c r="L7" s="120"/>
      <c r="M7" s="120"/>
      <c r="N7" s="120"/>
      <c r="O7" s="121"/>
      <c r="P7" s="120"/>
      <c r="Q7" s="120"/>
      <c r="R7" s="120" t="s">
        <v>172</v>
      </c>
      <c r="S7" s="120"/>
      <c r="T7" s="120"/>
      <c r="U7" s="120"/>
      <c r="V7" s="120"/>
      <c r="W7" s="120"/>
      <c r="X7" s="121"/>
      <c r="Y7" s="122" t="s">
        <v>173</v>
      </c>
      <c r="Z7" s="123"/>
      <c r="AA7" s="123"/>
      <c r="AB7" s="122" t="s">
        <v>174</v>
      </c>
      <c r="AC7" s="123"/>
      <c r="AD7" s="123"/>
      <c r="AE7" s="122" t="s">
        <v>175</v>
      </c>
      <c r="AF7" s="123"/>
      <c r="AG7" s="123"/>
      <c r="AH7" s="123"/>
      <c r="AI7" s="122" t="s">
        <v>176</v>
      </c>
      <c r="AJ7" s="123"/>
      <c r="AK7" s="123"/>
      <c r="AL7" s="122" t="s">
        <v>177</v>
      </c>
      <c r="AM7" s="122"/>
      <c r="AN7" s="122"/>
      <c r="AO7" s="122" t="s">
        <v>178</v>
      </c>
      <c r="AP7" s="122" t="s">
        <v>179</v>
      </c>
      <c r="AQ7" s="122" t="s">
        <v>180</v>
      </c>
      <c r="AR7" s="122" t="s">
        <v>181</v>
      </c>
      <c r="AS7" s="122" t="s">
        <v>182</v>
      </c>
      <c r="AT7" s="122" t="s">
        <v>183</v>
      </c>
      <c r="AU7" s="122" t="s">
        <v>184</v>
      </c>
      <c r="AV7" s="122" t="s">
        <v>185</v>
      </c>
      <c r="AW7" s="122" t="s">
        <v>186</v>
      </c>
      <c r="AX7" s="122" t="s">
        <v>187</v>
      </c>
      <c r="AY7" s="122" t="s">
        <v>188</v>
      </c>
      <c r="AZ7" s="122" t="s">
        <v>189</v>
      </c>
      <c r="BA7" s="122" t="s">
        <v>190</v>
      </c>
      <c r="BB7" s="122" t="s">
        <v>191</v>
      </c>
      <c r="BC7" s="122" t="s">
        <v>192</v>
      </c>
    </row>
    <row r="8" spans="1:55" ht="14.25">
      <c r="A8" s="118"/>
      <c r="B8" s="125"/>
      <c r="C8" s="242"/>
      <c r="D8" s="242"/>
      <c r="E8" s="242"/>
      <c r="F8" s="243"/>
      <c r="G8" s="243"/>
      <c r="H8" s="243"/>
      <c r="I8" s="243"/>
      <c r="J8" s="244" t="s">
        <v>193</v>
      </c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124"/>
      <c r="AI8" s="246" t="s">
        <v>194</v>
      </c>
      <c r="AJ8" s="246"/>
      <c r="AK8" s="246"/>
      <c r="AL8" s="246"/>
      <c r="AM8" s="126"/>
      <c r="AN8" s="127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</row>
    <row r="9" spans="1:55" ht="14.25">
      <c r="A9" s="118"/>
      <c r="B9" s="125"/>
      <c r="C9" s="124"/>
      <c r="D9" s="124"/>
      <c r="E9" s="124"/>
      <c r="F9" s="124"/>
      <c r="G9" s="124"/>
      <c r="H9" s="124"/>
      <c r="I9" s="124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124"/>
      <c r="AI9" s="124"/>
      <c r="AJ9" s="124"/>
      <c r="AK9" s="124"/>
      <c r="AL9" s="124"/>
      <c r="AM9" s="124"/>
      <c r="AN9" s="12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</row>
    <row r="10" spans="1:55" ht="14.25">
      <c r="A10" s="118"/>
      <c r="B10" s="125"/>
      <c r="C10" s="124"/>
      <c r="D10" s="124"/>
      <c r="E10" s="124"/>
      <c r="F10" s="124"/>
      <c r="G10" s="124"/>
      <c r="H10" s="124"/>
      <c r="I10" s="124"/>
      <c r="J10" s="245" t="s">
        <v>195</v>
      </c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124"/>
      <c r="AI10" s="124"/>
      <c r="AJ10" s="124"/>
      <c r="AK10" s="124"/>
      <c r="AL10" s="124"/>
      <c r="AM10" s="124"/>
      <c r="AN10" s="12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</row>
    <row r="11" spans="1:55" ht="15" thickBot="1">
      <c r="A11" s="118"/>
      <c r="B11" s="129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1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</row>
    <row r="12" spans="1:55" ht="15">
      <c r="A12" s="118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241" t="s">
        <v>196</v>
      </c>
      <c r="AB12" s="241"/>
      <c r="AC12" s="241"/>
      <c r="AD12" s="241"/>
      <c r="AE12" s="241"/>
      <c r="AF12" s="124"/>
      <c r="AG12" s="241" t="s">
        <v>197</v>
      </c>
      <c r="AH12" s="241"/>
      <c r="AI12" s="241"/>
      <c r="AJ12" s="241"/>
      <c r="AK12" s="241"/>
      <c r="AL12" s="241"/>
      <c r="AM12" s="124"/>
      <c r="AN12" s="124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</row>
    <row r="13" spans="1:55" ht="60">
      <c r="A13" s="132" t="s">
        <v>198</v>
      </c>
      <c r="B13" s="202" t="s">
        <v>199</v>
      </c>
      <c r="C13" s="124"/>
      <c r="D13" s="239" t="s">
        <v>69</v>
      </c>
      <c r="E13" s="239"/>
      <c r="F13" s="239"/>
      <c r="G13" s="239" t="s">
        <v>63</v>
      </c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132" t="s">
        <v>200</v>
      </c>
      <c r="S13" s="124"/>
      <c r="T13" s="124"/>
      <c r="U13" s="124"/>
      <c r="V13" s="240" t="s">
        <v>201</v>
      </c>
      <c r="W13" s="240"/>
      <c r="X13" s="240"/>
      <c r="Y13" s="240"/>
      <c r="Z13" s="124"/>
      <c r="AA13" s="240" t="s">
        <v>202</v>
      </c>
      <c r="AB13" s="240"/>
      <c r="AC13" s="124"/>
      <c r="AD13" s="240" t="s">
        <v>203</v>
      </c>
      <c r="AE13" s="240"/>
      <c r="AF13" s="124"/>
      <c r="AG13" s="240" t="s">
        <v>202</v>
      </c>
      <c r="AH13" s="240"/>
      <c r="AI13" s="240"/>
      <c r="AJ13" s="124"/>
      <c r="AK13" s="238" t="s">
        <v>203</v>
      </c>
      <c r="AL13" s="238"/>
      <c r="AM13" s="238"/>
      <c r="AN13" s="118"/>
      <c r="AO13" s="133" t="s">
        <v>204</v>
      </c>
      <c r="AP13" s="133" t="s">
        <v>205</v>
      </c>
      <c r="AQ13" s="133" t="s">
        <v>206</v>
      </c>
      <c r="AR13" s="133" t="s">
        <v>207</v>
      </c>
      <c r="AS13" s="133" t="s">
        <v>208</v>
      </c>
      <c r="AT13" s="133" t="s">
        <v>209</v>
      </c>
      <c r="AU13" s="133" t="s">
        <v>210</v>
      </c>
      <c r="AV13" s="133" t="s">
        <v>211</v>
      </c>
      <c r="AW13" s="133" t="s">
        <v>212</v>
      </c>
      <c r="AX13" s="133" t="s">
        <v>213</v>
      </c>
      <c r="AY13" s="133" t="s">
        <v>214</v>
      </c>
      <c r="AZ13" s="133" t="s">
        <v>215</v>
      </c>
      <c r="BA13" s="133" t="s">
        <v>216</v>
      </c>
      <c r="BB13" s="133" t="s">
        <v>217</v>
      </c>
      <c r="BC13" s="133" t="s">
        <v>218</v>
      </c>
    </row>
    <row r="14" spans="1:55" ht="14.25">
      <c r="A14" s="118">
        <v>1</v>
      </c>
      <c r="B14" s="134">
        <v>0</v>
      </c>
      <c r="C14" s="124"/>
      <c r="D14" s="204">
        <v>555.11</v>
      </c>
      <c r="E14" s="205"/>
      <c r="F14" s="205"/>
      <c r="G14" s="205" t="s">
        <v>219</v>
      </c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6">
        <v>0</v>
      </c>
      <c r="S14" s="135"/>
      <c r="T14" s="135"/>
      <c r="U14" s="135"/>
      <c r="V14" s="207"/>
      <c r="W14" s="207"/>
      <c r="X14" s="207"/>
      <c r="Y14" s="207">
        <v>9261567.9800000004</v>
      </c>
      <c r="Z14" s="136"/>
      <c r="AA14" s="207"/>
      <c r="AB14" s="207">
        <v>1013553.17</v>
      </c>
      <c r="AC14" s="136"/>
      <c r="AD14" s="207"/>
      <c r="AE14" s="207">
        <v>0</v>
      </c>
      <c r="AF14" s="136"/>
      <c r="AG14" s="207"/>
      <c r="AH14" s="207"/>
      <c r="AI14" s="207">
        <v>9261567.9800000004</v>
      </c>
      <c r="AJ14" s="136"/>
      <c r="AK14" s="208"/>
      <c r="AL14" s="207">
        <v>0</v>
      </c>
      <c r="AM14" s="207"/>
      <c r="AN14" s="209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</row>
    <row r="15" spans="1:55" ht="14.25">
      <c r="A15" s="118">
        <f t="shared" ref="A15:A78" si="0">+A14+1</f>
        <v>2</v>
      </c>
      <c r="B15" s="134">
        <v>0</v>
      </c>
      <c r="C15" s="124"/>
      <c r="D15" s="204">
        <v>555.12</v>
      </c>
      <c r="E15" s="204"/>
      <c r="F15" s="204"/>
      <c r="G15" s="204" t="s">
        <v>220</v>
      </c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6">
        <v>0</v>
      </c>
      <c r="S15" s="135"/>
      <c r="T15" s="135"/>
      <c r="U15" s="135"/>
      <c r="V15" s="207"/>
      <c r="W15" s="207"/>
      <c r="X15" s="207"/>
      <c r="Y15" s="207">
        <v>137902492.11000001</v>
      </c>
      <c r="Z15" s="136"/>
      <c r="AA15" s="207"/>
      <c r="AB15" s="207">
        <v>13306532.039999999</v>
      </c>
      <c r="AC15" s="136"/>
      <c r="AD15" s="207"/>
      <c r="AE15" s="207">
        <v>0</v>
      </c>
      <c r="AF15" s="136"/>
      <c r="AG15" s="207"/>
      <c r="AH15" s="207"/>
      <c r="AI15" s="207">
        <v>137902492.11000001</v>
      </c>
      <c r="AJ15" s="136"/>
      <c r="AK15" s="208"/>
      <c r="AL15" s="207">
        <v>0</v>
      </c>
      <c r="AM15" s="207"/>
      <c r="AN15" s="137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</row>
    <row r="16" spans="1:55" ht="14.25">
      <c r="A16" s="118">
        <f t="shared" si="0"/>
        <v>3</v>
      </c>
      <c r="B16" s="134">
        <v>0</v>
      </c>
      <c r="C16" s="124"/>
      <c r="D16" s="204">
        <v>555.21</v>
      </c>
      <c r="E16" s="204"/>
      <c r="F16" s="204"/>
      <c r="G16" s="204" t="s">
        <v>221</v>
      </c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6">
        <v>0</v>
      </c>
      <c r="S16" s="135"/>
      <c r="T16" s="135"/>
      <c r="U16" s="135"/>
      <c r="V16" s="207"/>
      <c r="W16" s="207"/>
      <c r="X16" s="207"/>
      <c r="Y16" s="207">
        <v>-272213.59000000003</v>
      </c>
      <c r="Z16" s="136"/>
      <c r="AA16" s="207"/>
      <c r="AB16" s="207">
        <v>0</v>
      </c>
      <c r="AC16" s="136"/>
      <c r="AD16" s="207"/>
      <c r="AE16" s="207">
        <v>30038.81</v>
      </c>
      <c r="AF16" s="136"/>
      <c r="AG16" s="207"/>
      <c r="AH16" s="207"/>
      <c r="AI16" s="207">
        <v>0</v>
      </c>
      <c r="AJ16" s="136"/>
      <c r="AK16" s="208"/>
      <c r="AL16" s="207">
        <v>272213.59000000003</v>
      </c>
      <c r="AM16" s="207"/>
      <c r="AN16" s="137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</row>
    <row r="17" spans="1:55" ht="14.25">
      <c r="A17" s="118">
        <f t="shared" si="0"/>
        <v>4</v>
      </c>
      <c r="B17" s="134">
        <v>0</v>
      </c>
      <c r="C17" s="124"/>
      <c r="D17" s="204">
        <v>555.32000000000005</v>
      </c>
      <c r="E17" s="204"/>
      <c r="F17" s="204"/>
      <c r="G17" s="204" t="s">
        <v>222</v>
      </c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6">
        <v>0</v>
      </c>
      <c r="S17" s="135"/>
      <c r="T17" s="135"/>
      <c r="U17" s="135"/>
      <c r="V17" s="207"/>
      <c r="W17" s="207"/>
      <c r="X17" s="207"/>
      <c r="Y17" s="207">
        <v>0</v>
      </c>
      <c r="Z17" s="136"/>
      <c r="AA17" s="207"/>
      <c r="AB17" s="207">
        <v>0</v>
      </c>
      <c r="AC17" s="136"/>
      <c r="AD17" s="207"/>
      <c r="AE17" s="207">
        <v>0</v>
      </c>
      <c r="AF17" s="136"/>
      <c r="AG17" s="207"/>
      <c r="AH17" s="207"/>
      <c r="AI17" s="207">
        <v>0</v>
      </c>
      <c r="AJ17" s="136"/>
      <c r="AK17" s="208"/>
      <c r="AL17" s="207">
        <v>0</v>
      </c>
      <c r="AM17" s="207"/>
      <c r="AN17" s="137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</row>
    <row r="18" spans="1:55" ht="14.25">
      <c r="A18" s="118">
        <f t="shared" si="0"/>
        <v>5</v>
      </c>
      <c r="B18" s="134">
        <v>0</v>
      </c>
      <c r="C18" s="124"/>
      <c r="D18" s="204">
        <v>555.33000000000004</v>
      </c>
      <c r="E18" s="204"/>
      <c r="F18" s="204"/>
      <c r="G18" s="204" t="s">
        <v>223</v>
      </c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6">
        <v>0</v>
      </c>
      <c r="S18" s="135"/>
      <c r="T18" s="135"/>
      <c r="U18" s="135"/>
      <c r="V18" s="207"/>
      <c r="W18" s="207"/>
      <c r="X18" s="207"/>
      <c r="Y18" s="207">
        <v>-222201.2</v>
      </c>
      <c r="Z18" s="136"/>
      <c r="AA18" s="207"/>
      <c r="AB18" s="207">
        <v>0</v>
      </c>
      <c r="AC18" s="136"/>
      <c r="AD18" s="207"/>
      <c r="AE18" s="207">
        <v>20809.439999999999</v>
      </c>
      <c r="AF18" s="136"/>
      <c r="AG18" s="207"/>
      <c r="AH18" s="207"/>
      <c r="AI18" s="207">
        <v>0</v>
      </c>
      <c r="AJ18" s="136"/>
      <c r="AK18" s="208"/>
      <c r="AL18" s="207">
        <v>222201.2</v>
      </c>
      <c r="AM18" s="207"/>
      <c r="AN18" s="137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</row>
    <row r="19" spans="1:55" ht="14.25">
      <c r="A19" s="118">
        <f t="shared" si="0"/>
        <v>6</v>
      </c>
      <c r="B19" s="134">
        <v>0</v>
      </c>
      <c r="C19" s="124"/>
      <c r="D19" s="204">
        <v>555.34</v>
      </c>
      <c r="E19" s="204"/>
      <c r="F19" s="204"/>
      <c r="G19" s="204" t="s">
        <v>224</v>
      </c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6">
        <v>0</v>
      </c>
      <c r="S19" s="135"/>
      <c r="T19" s="135"/>
      <c r="U19" s="135"/>
      <c r="V19" s="210"/>
      <c r="W19" s="207"/>
      <c r="X19" s="210"/>
      <c r="Y19" s="210">
        <v>0</v>
      </c>
      <c r="Z19" s="136"/>
      <c r="AA19" s="210"/>
      <c r="AB19" s="210">
        <v>0</v>
      </c>
      <c r="AC19" s="136"/>
      <c r="AD19" s="210"/>
      <c r="AE19" s="210">
        <v>0</v>
      </c>
      <c r="AF19" s="136"/>
      <c r="AG19" s="210"/>
      <c r="AH19" s="207"/>
      <c r="AI19" s="210">
        <v>0</v>
      </c>
      <c r="AJ19" s="136"/>
      <c r="AK19" s="208"/>
      <c r="AL19" s="207">
        <v>0</v>
      </c>
      <c r="AM19" s="207"/>
      <c r="AN19" s="137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194"/>
      <c r="BC19" s="194"/>
    </row>
    <row r="20" spans="1:55" ht="14.25">
      <c r="A20" s="118">
        <f t="shared" si="0"/>
        <v>7</v>
      </c>
      <c r="B20" s="134">
        <v>0</v>
      </c>
      <c r="C20" s="124"/>
      <c r="D20" s="204">
        <v>557</v>
      </c>
      <c r="E20" s="204"/>
      <c r="F20" s="204"/>
      <c r="G20" s="204" t="s">
        <v>225</v>
      </c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6">
        <v>0</v>
      </c>
      <c r="S20" s="135"/>
      <c r="T20" s="135"/>
      <c r="U20" s="135"/>
      <c r="V20" s="210"/>
      <c r="W20" s="207"/>
      <c r="X20" s="210"/>
      <c r="Y20" s="210">
        <v>0</v>
      </c>
      <c r="Z20" s="136"/>
      <c r="AA20" s="210"/>
      <c r="AB20" s="210">
        <v>0</v>
      </c>
      <c r="AC20" s="136"/>
      <c r="AD20" s="210"/>
      <c r="AE20" s="210">
        <v>0</v>
      </c>
      <c r="AF20" s="136"/>
      <c r="AG20" s="210"/>
      <c r="AH20" s="207"/>
      <c r="AI20" s="210">
        <v>0</v>
      </c>
      <c r="AJ20" s="136"/>
      <c r="AK20" s="208"/>
      <c r="AL20" s="207">
        <v>0</v>
      </c>
      <c r="AM20" s="207"/>
      <c r="AN20" s="137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</row>
    <row r="21" spans="1:55" ht="14.25">
      <c r="A21" s="118">
        <f t="shared" si="0"/>
        <v>8</v>
      </c>
      <c r="B21" s="134">
        <v>0</v>
      </c>
      <c r="C21" s="124"/>
      <c r="D21" s="204">
        <v>560.01</v>
      </c>
      <c r="E21" s="204"/>
      <c r="F21" s="204"/>
      <c r="G21" s="204" t="s">
        <v>226</v>
      </c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6">
        <v>0</v>
      </c>
      <c r="S21" s="135"/>
      <c r="T21" s="135"/>
      <c r="U21" s="135"/>
      <c r="V21" s="207"/>
      <c r="W21" s="207"/>
      <c r="X21" s="207"/>
      <c r="Y21" s="207">
        <v>156022.72</v>
      </c>
      <c r="Z21" s="136"/>
      <c r="AA21" s="207"/>
      <c r="AB21" s="207">
        <v>19730.62</v>
      </c>
      <c r="AC21" s="136"/>
      <c r="AD21" s="207"/>
      <c r="AE21" s="207">
        <v>0</v>
      </c>
      <c r="AF21" s="136"/>
      <c r="AG21" s="207"/>
      <c r="AH21" s="207"/>
      <c r="AI21" s="207">
        <v>156022.72</v>
      </c>
      <c r="AJ21" s="136"/>
      <c r="AK21" s="208"/>
      <c r="AL21" s="207">
        <v>0</v>
      </c>
      <c r="AM21" s="207"/>
      <c r="AN21" s="137"/>
      <c r="AO21" s="194">
        <f>Y21</f>
        <v>156022.72</v>
      </c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</row>
    <row r="22" spans="1:55" ht="14.25">
      <c r="A22" s="118">
        <f t="shared" si="0"/>
        <v>9</v>
      </c>
      <c r="B22" s="134">
        <v>0</v>
      </c>
      <c r="C22" s="124"/>
      <c r="D22" s="204">
        <v>560.03</v>
      </c>
      <c r="E22" s="204"/>
      <c r="F22" s="204"/>
      <c r="G22" s="204" t="s">
        <v>227</v>
      </c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6">
        <v>0</v>
      </c>
      <c r="S22" s="135"/>
      <c r="T22" s="135"/>
      <c r="U22" s="135"/>
      <c r="V22" s="207"/>
      <c r="W22" s="207"/>
      <c r="X22" s="207"/>
      <c r="Y22" s="207">
        <v>38476.449999999997</v>
      </c>
      <c r="Z22" s="136"/>
      <c r="AA22" s="207"/>
      <c r="AB22" s="207">
        <v>4965.57</v>
      </c>
      <c r="AC22" s="136"/>
      <c r="AD22" s="207"/>
      <c r="AE22" s="207">
        <v>0</v>
      </c>
      <c r="AF22" s="136"/>
      <c r="AG22" s="207"/>
      <c r="AH22" s="207"/>
      <c r="AI22" s="207">
        <v>38476.449999999997</v>
      </c>
      <c r="AJ22" s="136"/>
      <c r="AK22" s="208"/>
      <c r="AL22" s="207">
        <v>0</v>
      </c>
      <c r="AM22" s="207"/>
      <c r="AN22" s="137"/>
      <c r="AO22" s="194">
        <f>Y22</f>
        <v>38476.449999999997</v>
      </c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</row>
    <row r="23" spans="1:55" ht="14.25">
      <c r="A23" s="118">
        <f t="shared" si="0"/>
        <v>10</v>
      </c>
      <c r="B23" s="134">
        <v>0</v>
      </c>
      <c r="C23" s="124"/>
      <c r="D23" s="204">
        <v>560.04999999999995</v>
      </c>
      <c r="E23" s="204"/>
      <c r="F23" s="204"/>
      <c r="G23" s="204" t="s">
        <v>228</v>
      </c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6">
        <v>0</v>
      </c>
      <c r="S23" s="135"/>
      <c r="T23" s="135"/>
      <c r="U23" s="135"/>
      <c r="V23" s="207"/>
      <c r="W23" s="207"/>
      <c r="X23" s="207"/>
      <c r="Y23" s="207">
        <v>24480.959999999999</v>
      </c>
      <c r="Z23" s="136"/>
      <c r="AA23" s="207"/>
      <c r="AB23" s="207">
        <v>3399.03</v>
      </c>
      <c r="AC23" s="136"/>
      <c r="AD23" s="207"/>
      <c r="AE23" s="207">
        <v>0</v>
      </c>
      <c r="AF23" s="136"/>
      <c r="AG23" s="207"/>
      <c r="AH23" s="207"/>
      <c r="AI23" s="207">
        <v>24480.959999999999</v>
      </c>
      <c r="AJ23" s="136"/>
      <c r="AK23" s="208"/>
      <c r="AL23" s="207">
        <v>0</v>
      </c>
      <c r="AM23" s="207"/>
      <c r="AN23" s="137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</row>
    <row r="24" spans="1:55" ht="14.25">
      <c r="A24" s="118">
        <f t="shared" si="0"/>
        <v>11</v>
      </c>
      <c r="B24" s="134">
        <v>0</v>
      </c>
      <c r="C24" s="124"/>
      <c r="D24" s="204">
        <v>560.08000000000004</v>
      </c>
      <c r="E24" s="204"/>
      <c r="F24" s="204"/>
      <c r="G24" s="204" t="s">
        <v>229</v>
      </c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6">
        <v>0</v>
      </c>
      <c r="S24" s="135"/>
      <c r="T24" s="135"/>
      <c r="U24" s="135"/>
      <c r="V24" s="207"/>
      <c r="W24" s="207"/>
      <c r="X24" s="207"/>
      <c r="Y24" s="207">
        <v>9854.52</v>
      </c>
      <c r="Z24" s="136"/>
      <c r="AA24" s="207"/>
      <c r="AB24" s="207">
        <v>821.21</v>
      </c>
      <c r="AC24" s="136"/>
      <c r="AD24" s="207"/>
      <c r="AE24" s="207">
        <v>0</v>
      </c>
      <c r="AF24" s="136"/>
      <c r="AG24" s="207"/>
      <c r="AH24" s="207"/>
      <c r="AI24" s="207">
        <v>9854.52</v>
      </c>
      <c r="AJ24" s="136"/>
      <c r="AK24" s="208"/>
      <c r="AL24" s="207">
        <v>0</v>
      </c>
      <c r="AM24" s="207"/>
      <c r="AN24" s="137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</row>
    <row r="25" spans="1:55" ht="14.25">
      <c r="A25" s="118">
        <f t="shared" si="0"/>
        <v>12</v>
      </c>
      <c r="B25" s="134">
        <v>0</v>
      </c>
      <c r="C25" s="124"/>
      <c r="D25" s="204">
        <v>560.09</v>
      </c>
      <c r="E25" s="204"/>
      <c r="F25" s="204"/>
      <c r="G25" s="204" t="s">
        <v>230</v>
      </c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6">
        <v>0</v>
      </c>
      <c r="S25" s="135"/>
      <c r="T25" s="135"/>
      <c r="U25" s="135"/>
      <c r="V25" s="207"/>
      <c r="W25" s="207"/>
      <c r="X25" s="207"/>
      <c r="Y25" s="207">
        <v>44650.05</v>
      </c>
      <c r="Z25" s="136"/>
      <c r="AA25" s="207"/>
      <c r="AB25" s="207">
        <v>1527.01</v>
      </c>
      <c r="AC25" s="136"/>
      <c r="AD25" s="207"/>
      <c r="AE25" s="207">
        <v>0</v>
      </c>
      <c r="AF25" s="136"/>
      <c r="AG25" s="207"/>
      <c r="AH25" s="207"/>
      <c r="AI25" s="207">
        <v>44650.05</v>
      </c>
      <c r="AJ25" s="136"/>
      <c r="AK25" s="208"/>
      <c r="AL25" s="207">
        <v>0</v>
      </c>
      <c r="AM25" s="207"/>
      <c r="AN25" s="137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</row>
    <row r="26" spans="1:55" ht="14.25">
      <c r="A26" s="118">
        <f t="shared" si="0"/>
        <v>13</v>
      </c>
      <c r="B26" s="134">
        <v>0</v>
      </c>
      <c r="C26" s="124"/>
      <c r="D26" s="204">
        <v>561.01</v>
      </c>
      <c r="E26" s="204"/>
      <c r="F26" s="204"/>
      <c r="G26" s="204" t="s">
        <v>231</v>
      </c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6">
        <v>0</v>
      </c>
      <c r="S26" s="135"/>
      <c r="T26" s="135"/>
      <c r="U26" s="135"/>
      <c r="V26" s="207"/>
      <c r="W26" s="207"/>
      <c r="X26" s="207"/>
      <c r="Y26" s="207">
        <v>287166.45</v>
      </c>
      <c r="Z26" s="136"/>
      <c r="AA26" s="207"/>
      <c r="AB26" s="207">
        <v>26823.74</v>
      </c>
      <c r="AC26" s="136"/>
      <c r="AD26" s="207"/>
      <c r="AE26" s="207">
        <v>0</v>
      </c>
      <c r="AF26" s="136"/>
      <c r="AG26" s="207"/>
      <c r="AH26" s="207"/>
      <c r="AI26" s="207">
        <v>287166.45</v>
      </c>
      <c r="AJ26" s="136"/>
      <c r="AK26" s="208"/>
      <c r="AL26" s="207">
        <v>0</v>
      </c>
      <c r="AM26" s="207"/>
      <c r="AN26" s="137"/>
      <c r="AO26" s="194"/>
      <c r="AP26" s="194">
        <f>Y26</f>
        <v>287166.45</v>
      </c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</row>
    <row r="27" spans="1:55" ht="14.25">
      <c r="A27" s="118">
        <f t="shared" si="0"/>
        <v>14</v>
      </c>
      <c r="B27" s="134">
        <v>0</v>
      </c>
      <c r="C27" s="124"/>
      <c r="D27" s="204">
        <v>561.03</v>
      </c>
      <c r="E27" s="204"/>
      <c r="F27" s="204"/>
      <c r="G27" s="204" t="s">
        <v>232</v>
      </c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6">
        <v>0</v>
      </c>
      <c r="S27" s="135"/>
      <c r="T27" s="135"/>
      <c r="U27" s="135"/>
      <c r="V27" s="207"/>
      <c r="W27" s="207"/>
      <c r="X27" s="207"/>
      <c r="Y27" s="207">
        <v>136665.14000000001</v>
      </c>
      <c r="Z27" s="136"/>
      <c r="AA27" s="207"/>
      <c r="AB27" s="207">
        <v>11914.26</v>
      </c>
      <c r="AC27" s="136"/>
      <c r="AD27" s="207"/>
      <c r="AE27" s="207">
        <v>0</v>
      </c>
      <c r="AF27" s="136"/>
      <c r="AG27" s="207"/>
      <c r="AH27" s="207"/>
      <c r="AI27" s="207">
        <v>136665.14000000001</v>
      </c>
      <c r="AJ27" s="136"/>
      <c r="AK27" s="208"/>
      <c r="AL27" s="207">
        <v>0</v>
      </c>
      <c r="AM27" s="207"/>
      <c r="AN27" s="137"/>
      <c r="AO27" s="194"/>
      <c r="AP27" s="194">
        <f>Y27</f>
        <v>136665.14000000001</v>
      </c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</row>
    <row r="28" spans="1:55" ht="14.25">
      <c r="A28" s="118">
        <f t="shared" si="0"/>
        <v>15</v>
      </c>
      <c r="B28" s="134">
        <v>0</v>
      </c>
      <c r="C28" s="124"/>
      <c r="D28" s="204">
        <v>561.04999999999995</v>
      </c>
      <c r="E28" s="204"/>
      <c r="F28" s="204"/>
      <c r="G28" s="204" t="s">
        <v>233</v>
      </c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6">
        <v>0</v>
      </c>
      <c r="S28" s="135"/>
      <c r="T28" s="135"/>
      <c r="U28" s="135"/>
      <c r="V28" s="207"/>
      <c r="W28" s="207"/>
      <c r="X28" s="207"/>
      <c r="Y28" s="207">
        <v>90157.35</v>
      </c>
      <c r="Z28" s="136"/>
      <c r="AA28" s="207"/>
      <c r="AB28" s="207">
        <v>8155.56</v>
      </c>
      <c r="AC28" s="136"/>
      <c r="AD28" s="207"/>
      <c r="AE28" s="207">
        <v>0</v>
      </c>
      <c r="AF28" s="136"/>
      <c r="AG28" s="207"/>
      <c r="AH28" s="207"/>
      <c r="AI28" s="207">
        <v>90157.35</v>
      </c>
      <c r="AJ28" s="136"/>
      <c r="AK28" s="208"/>
      <c r="AL28" s="207">
        <v>0</v>
      </c>
      <c r="AM28" s="207"/>
      <c r="AN28" s="137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</row>
    <row r="29" spans="1:55" ht="14.25">
      <c r="A29" s="118">
        <f t="shared" si="0"/>
        <v>16</v>
      </c>
      <c r="B29" s="134">
        <v>0</v>
      </c>
      <c r="C29" s="124"/>
      <c r="D29" s="204">
        <v>561.09</v>
      </c>
      <c r="E29" s="204"/>
      <c r="F29" s="204"/>
      <c r="G29" s="204" t="s">
        <v>234</v>
      </c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6">
        <v>0</v>
      </c>
      <c r="S29" s="135"/>
      <c r="T29" s="135"/>
      <c r="U29" s="135"/>
      <c r="V29" s="207"/>
      <c r="W29" s="207"/>
      <c r="X29" s="207"/>
      <c r="Y29" s="207">
        <v>99035.73</v>
      </c>
      <c r="Z29" s="136"/>
      <c r="AA29" s="207"/>
      <c r="AB29" s="207">
        <v>5674.99</v>
      </c>
      <c r="AC29" s="136"/>
      <c r="AD29" s="207"/>
      <c r="AE29" s="207">
        <v>0</v>
      </c>
      <c r="AF29" s="136"/>
      <c r="AG29" s="207"/>
      <c r="AH29" s="207"/>
      <c r="AI29" s="207">
        <v>99035.73</v>
      </c>
      <c r="AJ29" s="136"/>
      <c r="AK29" s="208"/>
      <c r="AL29" s="207">
        <v>0</v>
      </c>
      <c r="AM29" s="207"/>
      <c r="AN29" s="137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</row>
    <row r="30" spans="1:55" ht="14.25">
      <c r="A30" s="118">
        <f t="shared" si="0"/>
        <v>17</v>
      </c>
      <c r="B30" s="134">
        <v>0</v>
      </c>
      <c r="C30" s="124"/>
      <c r="D30" s="204">
        <v>561.1</v>
      </c>
      <c r="E30" s="204"/>
      <c r="F30" s="204"/>
      <c r="G30" s="204" t="s">
        <v>235</v>
      </c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6">
        <v>0</v>
      </c>
      <c r="S30" s="135"/>
      <c r="T30" s="135"/>
      <c r="U30" s="135"/>
      <c r="V30" s="207"/>
      <c r="W30" s="207"/>
      <c r="X30" s="207"/>
      <c r="Y30" s="207">
        <v>0</v>
      </c>
      <c r="Z30" s="136"/>
      <c r="AA30" s="207"/>
      <c r="AB30" s="207">
        <v>0</v>
      </c>
      <c r="AC30" s="136"/>
      <c r="AD30" s="207"/>
      <c r="AE30" s="207">
        <v>0</v>
      </c>
      <c r="AF30" s="136"/>
      <c r="AG30" s="207"/>
      <c r="AH30" s="207"/>
      <c r="AI30" s="207">
        <v>0</v>
      </c>
      <c r="AJ30" s="136"/>
      <c r="AK30" s="208"/>
      <c r="AL30" s="207">
        <v>0</v>
      </c>
      <c r="AM30" s="207"/>
      <c r="AN30" s="137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</row>
    <row r="31" spans="1:55" ht="14.25">
      <c r="A31" s="118">
        <f t="shared" si="0"/>
        <v>18</v>
      </c>
      <c r="B31" s="134">
        <v>0</v>
      </c>
      <c r="C31" s="124"/>
      <c r="D31" s="204">
        <v>561.11</v>
      </c>
      <c r="E31" s="204"/>
      <c r="F31" s="204"/>
      <c r="G31" s="204" t="s">
        <v>236</v>
      </c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6">
        <v>0</v>
      </c>
      <c r="S31" s="135"/>
      <c r="T31" s="135"/>
      <c r="U31" s="135"/>
      <c r="V31" s="207"/>
      <c r="W31" s="207"/>
      <c r="X31" s="207"/>
      <c r="Y31" s="207">
        <v>89819.48</v>
      </c>
      <c r="Z31" s="136"/>
      <c r="AA31" s="207"/>
      <c r="AB31" s="207">
        <v>8629.7099999999991</v>
      </c>
      <c r="AC31" s="136"/>
      <c r="AD31" s="207"/>
      <c r="AE31" s="207">
        <v>0</v>
      </c>
      <c r="AF31" s="136"/>
      <c r="AG31" s="207"/>
      <c r="AH31" s="207"/>
      <c r="AI31" s="207">
        <v>89819.48</v>
      </c>
      <c r="AJ31" s="136"/>
      <c r="AK31" s="208"/>
      <c r="AL31" s="207">
        <v>0</v>
      </c>
      <c r="AM31" s="207"/>
      <c r="AN31" s="137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</row>
    <row r="32" spans="1:55" ht="14.25">
      <c r="A32" s="118">
        <f t="shared" si="0"/>
        <v>19</v>
      </c>
      <c r="B32" s="134">
        <v>0</v>
      </c>
      <c r="C32" s="124"/>
      <c r="D32" s="204">
        <v>561.12</v>
      </c>
      <c r="E32" s="204"/>
      <c r="F32" s="204"/>
      <c r="G32" s="204" t="s">
        <v>237</v>
      </c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6">
        <v>0</v>
      </c>
      <c r="S32" s="135"/>
      <c r="T32" s="135"/>
      <c r="U32" s="135"/>
      <c r="V32" s="207"/>
      <c r="W32" s="207"/>
      <c r="X32" s="207"/>
      <c r="Y32" s="207">
        <v>0</v>
      </c>
      <c r="Z32" s="136"/>
      <c r="AA32" s="207"/>
      <c r="AB32" s="207">
        <v>0</v>
      </c>
      <c r="AC32" s="136"/>
      <c r="AD32" s="207"/>
      <c r="AE32" s="207">
        <v>0</v>
      </c>
      <c r="AF32" s="136"/>
      <c r="AG32" s="207"/>
      <c r="AH32" s="207"/>
      <c r="AI32" s="207">
        <v>0</v>
      </c>
      <c r="AJ32" s="136"/>
      <c r="AK32" s="208"/>
      <c r="AL32" s="207">
        <v>0</v>
      </c>
      <c r="AM32" s="207"/>
      <c r="AN32" s="137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</row>
    <row r="33" spans="1:55" ht="14.25">
      <c r="A33" s="118">
        <f t="shared" si="0"/>
        <v>20</v>
      </c>
      <c r="B33" s="134">
        <v>0</v>
      </c>
      <c r="C33" s="124"/>
      <c r="D33" s="204">
        <v>561.13</v>
      </c>
      <c r="E33" s="204"/>
      <c r="F33" s="204"/>
      <c r="G33" s="204" t="s">
        <v>238</v>
      </c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6">
        <v>0</v>
      </c>
      <c r="S33" s="135"/>
      <c r="T33" s="135"/>
      <c r="U33" s="135"/>
      <c r="V33" s="207"/>
      <c r="W33" s="207"/>
      <c r="X33" s="207"/>
      <c r="Y33" s="207">
        <v>1380</v>
      </c>
      <c r="Z33" s="136"/>
      <c r="AA33" s="207"/>
      <c r="AB33" s="207">
        <v>115</v>
      </c>
      <c r="AC33" s="136"/>
      <c r="AD33" s="207"/>
      <c r="AE33" s="207">
        <v>0</v>
      </c>
      <c r="AF33" s="136"/>
      <c r="AG33" s="207"/>
      <c r="AH33" s="207"/>
      <c r="AI33" s="207">
        <v>1380</v>
      </c>
      <c r="AJ33" s="136"/>
      <c r="AK33" s="208"/>
      <c r="AL33" s="207">
        <v>0</v>
      </c>
      <c r="AM33" s="207"/>
      <c r="AN33" s="137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</row>
    <row r="34" spans="1:55" ht="14.25">
      <c r="A34" s="118">
        <f t="shared" si="0"/>
        <v>21</v>
      </c>
      <c r="B34" s="134">
        <v>0</v>
      </c>
      <c r="C34" s="124"/>
      <c r="D34" s="204">
        <v>561.14</v>
      </c>
      <c r="E34" s="204"/>
      <c r="F34" s="204"/>
      <c r="G34" s="204" t="s">
        <v>239</v>
      </c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6">
        <v>0</v>
      </c>
      <c r="S34" s="135"/>
      <c r="T34" s="135"/>
      <c r="U34" s="135"/>
      <c r="V34" s="207"/>
      <c r="W34" s="207"/>
      <c r="X34" s="207"/>
      <c r="Y34" s="207">
        <v>0</v>
      </c>
      <c r="Z34" s="136"/>
      <c r="AA34" s="207"/>
      <c r="AB34" s="207">
        <v>0</v>
      </c>
      <c r="AC34" s="136"/>
      <c r="AD34" s="207"/>
      <c r="AE34" s="207">
        <v>0</v>
      </c>
      <c r="AF34" s="136"/>
      <c r="AG34" s="207"/>
      <c r="AH34" s="207"/>
      <c r="AI34" s="207">
        <v>0</v>
      </c>
      <c r="AJ34" s="136"/>
      <c r="AK34" s="208"/>
      <c r="AL34" s="207">
        <v>0</v>
      </c>
      <c r="AM34" s="207"/>
      <c r="AN34" s="137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</row>
    <row r="35" spans="1:55" ht="14.25">
      <c r="A35" s="118">
        <f t="shared" si="0"/>
        <v>22</v>
      </c>
      <c r="B35" s="134">
        <v>0</v>
      </c>
      <c r="C35" s="124"/>
      <c r="D35" s="204">
        <v>561.15</v>
      </c>
      <c r="E35" s="204"/>
      <c r="F35" s="204"/>
      <c r="G35" s="204" t="s">
        <v>240</v>
      </c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6">
        <v>0</v>
      </c>
      <c r="S35" s="135"/>
      <c r="T35" s="135"/>
      <c r="U35" s="135"/>
      <c r="V35" s="207"/>
      <c r="W35" s="207"/>
      <c r="X35" s="207"/>
      <c r="Y35" s="207">
        <v>0</v>
      </c>
      <c r="Z35" s="136"/>
      <c r="AA35" s="207"/>
      <c r="AB35" s="207">
        <v>0</v>
      </c>
      <c r="AC35" s="136"/>
      <c r="AD35" s="207"/>
      <c r="AE35" s="207">
        <v>0</v>
      </c>
      <c r="AF35" s="136"/>
      <c r="AG35" s="207"/>
      <c r="AH35" s="207"/>
      <c r="AI35" s="207">
        <v>0</v>
      </c>
      <c r="AJ35" s="136"/>
      <c r="AK35" s="208"/>
      <c r="AL35" s="207">
        <v>0</v>
      </c>
      <c r="AM35" s="207"/>
      <c r="AN35" s="137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</row>
    <row r="36" spans="1:55" ht="14.25">
      <c r="A36" s="118">
        <f t="shared" si="0"/>
        <v>23</v>
      </c>
      <c r="B36" s="134">
        <v>0</v>
      </c>
      <c r="C36" s="124"/>
      <c r="D36" s="204">
        <v>561.16</v>
      </c>
      <c r="E36" s="204"/>
      <c r="F36" s="204"/>
      <c r="G36" s="204" t="s">
        <v>241</v>
      </c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6">
        <v>0</v>
      </c>
      <c r="S36" s="135"/>
      <c r="T36" s="135"/>
      <c r="U36" s="135"/>
      <c r="V36" s="207"/>
      <c r="W36" s="207"/>
      <c r="X36" s="207"/>
      <c r="Y36" s="207">
        <v>0</v>
      </c>
      <c r="Z36" s="136"/>
      <c r="AA36" s="207"/>
      <c r="AB36" s="207">
        <v>0</v>
      </c>
      <c r="AC36" s="136"/>
      <c r="AD36" s="207"/>
      <c r="AE36" s="207">
        <v>0</v>
      </c>
      <c r="AF36" s="136"/>
      <c r="AG36" s="207"/>
      <c r="AH36" s="207"/>
      <c r="AI36" s="207">
        <v>0</v>
      </c>
      <c r="AJ36" s="136"/>
      <c r="AK36" s="208"/>
      <c r="AL36" s="207">
        <v>0</v>
      </c>
      <c r="AM36" s="207"/>
      <c r="AN36" s="137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</row>
    <row r="37" spans="1:55" ht="14.25">
      <c r="A37" s="118">
        <f t="shared" si="0"/>
        <v>24</v>
      </c>
      <c r="B37" s="134">
        <v>0</v>
      </c>
      <c r="C37" s="124"/>
      <c r="D37" s="204">
        <v>561.16999999999996</v>
      </c>
      <c r="E37" s="204"/>
      <c r="F37" s="204"/>
      <c r="G37" s="204" t="s">
        <v>242</v>
      </c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6">
        <v>0</v>
      </c>
      <c r="S37" s="135"/>
      <c r="T37" s="135"/>
      <c r="U37" s="135"/>
      <c r="V37" s="207"/>
      <c r="W37" s="207"/>
      <c r="X37" s="207"/>
      <c r="Y37" s="207">
        <v>0</v>
      </c>
      <c r="Z37" s="136"/>
      <c r="AA37" s="207"/>
      <c r="AB37" s="207">
        <v>0</v>
      </c>
      <c r="AC37" s="136"/>
      <c r="AD37" s="207"/>
      <c r="AE37" s="207">
        <v>0</v>
      </c>
      <c r="AF37" s="136"/>
      <c r="AG37" s="207"/>
      <c r="AH37" s="207"/>
      <c r="AI37" s="207">
        <v>0</v>
      </c>
      <c r="AJ37" s="136"/>
      <c r="AK37" s="208"/>
      <c r="AL37" s="207">
        <v>0</v>
      </c>
      <c r="AM37" s="207"/>
      <c r="AN37" s="137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</row>
    <row r="38" spans="1:55" ht="14.25">
      <c r="A38" s="118">
        <f t="shared" si="0"/>
        <v>25</v>
      </c>
      <c r="B38" s="134">
        <v>0</v>
      </c>
      <c r="C38" s="124"/>
      <c r="D38" s="204">
        <v>561.17999999999995</v>
      </c>
      <c r="E38" s="204"/>
      <c r="F38" s="204"/>
      <c r="G38" s="204" t="s">
        <v>243</v>
      </c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6">
        <v>0</v>
      </c>
      <c r="S38" s="135"/>
      <c r="T38" s="135"/>
      <c r="U38" s="135"/>
      <c r="V38" s="207"/>
      <c r="W38" s="207"/>
      <c r="X38" s="207"/>
      <c r="Y38" s="207">
        <v>0</v>
      </c>
      <c r="Z38" s="136"/>
      <c r="AA38" s="207"/>
      <c r="AB38" s="207">
        <v>0</v>
      </c>
      <c r="AC38" s="136"/>
      <c r="AD38" s="207"/>
      <c r="AE38" s="207">
        <v>0</v>
      </c>
      <c r="AF38" s="136"/>
      <c r="AG38" s="207"/>
      <c r="AH38" s="207"/>
      <c r="AI38" s="207">
        <v>0</v>
      </c>
      <c r="AJ38" s="136"/>
      <c r="AK38" s="208"/>
      <c r="AL38" s="207">
        <v>0</v>
      </c>
      <c r="AM38" s="207"/>
      <c r="AN38" s="137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</row>
    <row r="39" spans="1:55" ht="14.25">
      <c r="A39" s="118">
        <f t="shared" si="0"/>
        <v>26</v>
      </c>
      <c r="B39" s="134">
        <v>0</v>
      </c>
      <c r="C39" s="124"/>
      <c r="D39" s="204">
        <v>561.19000000000005</v>
      </c>
      <c r="E39" s="204"/>
      <c r="F39" s="204"/>
      <c r="G39" s="204" t="s">
        <v>244</v>
      </c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6">
        <v>0</v>
      </c>
      <c r="S39" s="135"/>
      <c r="T39" s="135"/>
      <c r="U39" s="135"/>
      <c r="V39" s="207"/>
      <c r="W39" s="207"/>
      <c r="X39" s="207"/>
      <c r="Y39" s="207">
        <v>0</v>
      </c>
      <c r="Z39" s="136"/>
      <c r="AA39" s="207"/>
      <c r="AB39" s="207">
        <v>0</v>
      </c>
      <c r="AC39" s="136"/>
      <c r="AD39" s="207"/>
      <c r="AE39" s="207">
        <v>0</v>
      </c>
      <c r="AF39" s="136"/>
      <c r="AG39" s="207"/>
      <c r="AH39" s="207"/>
      <c r="AI39" s="207">
        <v>0</v>
      </c>
      <c r="AJ39" s="136"/>
      <c r="AK39" s="208"/>
      <c r="AL39" s="207">
        <v>0</v>
      </c>
      <c r="AM39" s="207"/>
      <c r="AN39" s="137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</row>
    <row r="40" spans="1:55" ht="14.25">
      <c r="A40" s="118">
        <f t="shared" si="0"/>
        <v>27</v>
      </c>
      <c r="B40" s="134">
        <v>0</v>
      </c>
      <c r="C40" s="124"/>
      <c r="D40" s="204">
        <v>562.01</v>
      </c>
      <c r="E40" s="204"/>
      <c r="F40" s="204"/>
      <c r="G40" s="204" t="s">
        <v>245</v>
      </c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6">
        <v>0</v>
      </c>
      <c r="S40" s="135"/>
      <c r="T40" s="135"/>
      <c r="U40" s="135"/>
      <c r="V40" s="207"/>
      <c r="W40" s="207"/>
      <c r="X40" s="207"/>
      <c r="Y40" s="207">
        <v>279653.98</v>
      </c>
      <c r="Z40" s="136"/>
      <c r="AA40" s="207"/>
      <c r="AB40" s="207">
        <v>29212.07</v>
      </c>
      <c r="AC40" s="136"/>
      <c r="AD40" s="207"/>
      <c r="AE40" s="207">
        <v>0</v>
      </c>
      <c r="AF40" s="136"/>
      <c r="AG40" s="207"/>
      <c r="AH40" s="207"/>
      <c r="AI40" s="207">
        <v>279653.98</v>
      </c>
      <c r="AJ40" s="136"/>
      <c r="AK40" s="208"/>
      <c r="AL40" s="207">
        <v>0</v>
      </c>
      <c r="AM40" s="207"/>
      <c r="AN40" s="137"/>
      <c r="AO40" s="194"/>
      <c r="AP40" s="194"/>
      <c r="AQ40" s="194">
        <f>Y40</f>
        <v>279653.98</v>
      </c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</row>
    <row r="41" spans="1:55" ht="14.25">
      <c r="A41" s="118">
        <f t="shared" si="0"/>
        <v>28</v>
      </c>
      <c r="B41" s="134">
        <v>0</v>
      </c>
      <c r="C41" s="124"/>
      <c r="D41" s="204">
        <v>562.02</v>
      </c>
      <c r="E41" s="204"/>
      <c r="F41" s="204"/>
      <c r="G41" s="204" t="s">
        <v>246</v>
      </c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6">
        <v>0</v>
      </c>
      <c r="S41" s="135"/>
      <c r="T41" s="135"/>
      <c r="U41" s="135"/>
      <c r="V41" s="207"/>
      <c r="W41" s="207"/>
      <c r="X41" s="207"/>
      <c r="Y41" s="207">
        <v>17461.77</v>
      </c>
      <c r="Z41" s="136"/>
      <c r="AA41" s="207"/>
      <c r="AB41" s="207">
        <v>0</v>
      </c>
      <c r="AC41" s="136"/>
      <c r="AD41" s="207"/>
      <c r="AE41" s="207">
        <v>0</v>
      </c>
      <c r="AF41" s="136"/>
      <c r="AG41" s="207"/>
      <c r="AH41" s="207"/>
      <c r="AI41" s="207">
        <v>17461.77</v>
      </c>
      <c r="AJ41" s="136"/>
      <c r="AK41" s="208"/>
      <c r="AL41" s="207">
        <v>0</v>
      </c>
      <c r="AM41" s="207"/>
      <c r="AN41" s="137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</row>
    <row r="42" spans="1:55" ht="14.25">
      <c r="A42" s="118">
        <f t="shared" si="0"/>
        <v>29</v>
      </c>
      <c r="B42" s="134">
        <v>0</v>
      </c>
      <c r="C42" s="124"/>
      <c r="D42" s="204">
        <v>562.03</v>
      </c>
      <c r="E42" s="204"/>
      <c r="F42" s="204"/>
      <c r="G42" s="204" t="s">
        <v>247</v>
      </c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6">
        <v>0</v>
      </c>
      <c r="S42" s="135"/>
      <c r="T42" s="135"/>
      <c r="U42" s="135"/>
      <c r="V42" s="207"/>
      <c r="W42" s="207"/>
      <c r="X42" s="207"/>
      <c r="Y42" s="207">
        <v>115479.57</v>
      </c>
      <c r="Z42" s="136"/>
      <c r="AA42" s="207"/>
      <c r="AB42" s="207">
        <v>10357.719999999999</v>
      </c>
      <c r="AC42" s="136"/>
      <c r="AD42" s="207"/>
      <c r="AE42" s="207">
        <v>0</v>
      </c>
      <c r="AF42" s="136"/>
      <c r="AG42" s="207"/>
      <c r="AH42" s="207"/>
      <c r="AI42" s="207">
        <v>115479.57</v>
      </c>
      <c r="AJ42" s="136"/>
      <c r="AK42" s="208"/>
      <c r="AL42" s="207">
        <v>0</v>
      </c>
      <c r="AM42" s="207"/>
      <c r="AN42" s="137"/>
      <c r="AO42" s="194"/>
      <c r="AP42" s="194"/>
      <c r="AQ42" s="194">
        <f>Y42</f>
        <v>115479.57</v>
      </c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</row>
    <row r="43" spans="1:55" ht="14.25">
      <c r="A43" s="118">
        <f t="shared" si="0"/>
        <v>30</v>
      </c>
      <c r="B43" s="134">
        <v>0</v>
      </c>
      <c r="C43" s="124"/>
      <c r="D43" s="204">
        <v>562.04</v>
      </c>
      <c r="E43" s="204"/>
      <c r="F43" s="204"/>
      <c r="G43" s="204" t="s">
        <v>248</v>
      </c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6">
        <v>0</v>
      </c>
      <c r="S43" s="135"/>
      <c r="T43" s="135"/>
      <c r="U43" s="135"/>
      <c r="V43" s="207"/>
      <c r="W43" s="207"/>
      <c r="X43" s="207"/>
      <c r="Y43" s="207">
        <v>139973.12</v>
      </c>
      <c r="Z43" s="136"/>
      <c r="AA43" s="207"/>
      <c r="AB43" s="207">
        <v>8926.43</v>
      </c>
      <c r="AC43" s="136"/>
      <c r="AD43" s="207"/>
      <c r="AE43" s="207">
        <v>0</v>
      </c>
      <c r="AF43" s="136"/>
      <c r="AG43" s="207"/>
      <c r="AH43" s="207"/>
      <c r="AI43" s="207">
        <v>139973.12</v>
      </c>
      <c r="AJ43" s="136"/>
      <c r="AK43" s="208"/>
      <c r="AL43" s="207">
        <v>0</v>
      </c>
      <c r="AM43" s="207"/>
      <c r="AN43" s="137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</row>
    <row r="44" spans="1:55" ht="14.25">
      <c r="A44" s="118">
        <f t="shared" si="0"/>
        <v>31</v>
      </c>
      <c r="B44" s="134">
        <v>0</v>
      </c>
      <c r="C44" s="124"/>
      <c r="D44" s="204">
        <v>562.04999999999995</v>
      </c>
      <c r="E44" s="204"/>
      <c r="F44" s="204"/>
      <c r="G44" s="204" t="s">
        <v>249</v>
      </c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6">
        <v>0</v>
      </c>
      <c r="S44" s="135"/>
      <c r="T44" s="135"/>
      <c r="U44" s="135"/>
      <c r="V44" s="207"/>
      <c r="W44" s="207"/>
      <c r="X44" s="207"/>
      <c r="Y44" s="207">
        <v>77740.91</v>
      </c>
      <c r="Z44" s="136"/>
      <c r="AA44" s="207"/>
      <c r="AB44" s="207">
        <v>7090.08</v>
      </c>
      <c r="AC44" s="136"/>
      <c r="AD44" s="207"/>
      <c r="AE44" s="207">
        <v>0</v>
      </c>
      <c r="AF44" s="136"/>
      <c r="AG44" s="207"/>
      <c r="AH44" s="207"/>
      <c r="AI44" s="207">
        <v>77740.91</v>
      </c>
      <c r="AJ44" s="136"/>
      <c r="AK44" s="208"/>
      <c r="AL44" s="207">
        <v>0</v>
      </c>
      <c r="AM44" s="207"/>
      <c r="AN44" s="137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</row>
    <row r="45" spans="1:55" ht="14.25">
      <c r="A45" s="118">
        <f t="shared" si="0"/>
        <v>32</v>
      </c>
      <c r="B45" s="134">
        <v>0</v>
      </c>
      <c r="C45" s="124"/>
      <c r="D45" s="204">
        <v>562.05999999999995</v>
      </c>
      <c r="E45" s="204"/>
      <c r="F45" s="204"/>
      <c r="G45" s="204" t="s">
        <v>250</v>
      </c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6">
        <v>0</v>
      </c>
      <c r="S45" s="135"/>
      <c r="T45" s="135"/>
      <c r="U45" s="135"/>
      <c r="V45" s="207"/>
      <c r="W45" s="207"/>
      <c r="X45" s="207"/>
      <c r="Y45" s="207">
        <v>48581.63</v>
      </c>
      <c r="Z45" s="136"/>
      <c r="AA45" s="207"/>
      <c r="AB45" s="207">
        <v>7827.64</v>
      </c>
      <c r="AC45" s="136"/>
      <c r="AD45" s="207"/>
      <c r="AE45" s="207">
        <v>0</v>
      </c>
      <c r="AF45" s="136"/>
      <c r="AG45" s="207"/>
      <c r="AH45" s="207"/>
      <c r="AI45" s="207">
        <v>48581.63</v>
      </c>
      <c r="AJ45" s="136"/>
      <c r="AK45" s="208"/>
      <c r="AL45" s="207">
        <v>0</v>
      </c>
      <c r="AM45" s="207"/>
      <c r="AN45" s="137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</row>
    <row r="46" spans="1:55" ht="14.25">
      <c r="A46" s="118">
        <f t="shared" si="0"/>
        <v>33</v>
      </c>
      <c r="B46" s="134">
        <v>0</v>
      </c>
      <c r="C46" s="124"/>
      <c r="D46" s="204">
        <v>562.07000000000005</v>
      </c>
      <c r="E46" s="204"/>
      <c r="F46" s="204"/>
      <c r="G46" s="204" t="s">
        <v>251</v>
      </c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6">
        <v>0</v>
      </c>
      <c r="S46" s="135"/>
      <c r="T46" s="135"/>
      <c r="U46" s="135"/>
      <c r="V46" s="207"/>
      <c r="W46" s="207"/>
      <c r="X46" s="207"/>
      <c r="Y46" s="207">
        <v>1650.39</v>
      </c>
      <c r="Z46" s="136"/>
      <c r="AA46" s="207"/>
      <c r="AB46" s="207">
        <v>475.43</v>
      </c>
      <c r="AC46" s="136"/>
      <c r="AD46" s="207"/>
      <c r="AE46" s="207">
        <v>0</v>
      </c>
      <c r="AF46" s="136"/>
      <c r="AG46" s="207"/>
      <c r="AH46" s="207"/>
      <c r="AI46" s="207">
        <v>1650.39</v>
      </c>
      <c r="AJ46" s="136"/>
      <c r="AK46" s="208"/>
      <c r="AL46" s="207">
        <v>0</v>
      </c>
      <c r="AM46" s="207"/>
      <c r="AN46" s="137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</row>
    <row r="47" spans="1:55" ht="14.25">
      <c r="A47" s="118">
        <f t="shared" si="0"/>
        <v>34</v>
      </c>
      <c r="B47" s="134">
        <v>0</v>
      </c>
      <c r="C47" s="124"/>
      <c r="D47" s="204">
        <v>562.08000000000004</v>
      </c>
      <c r="E47" s="204"/>
      <c r="F47" s="204"/>
      <c r="G47" s="204" t="s">
        <v>252</v>
      </c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6">
        <v>0</v>
      </c>
      <c r="S47" s="135"/>
      <c r="T47" s="135"/>
      <c r="U47" s="135"/>
      <c r="V47" s="207"/>
      <c r="W47" s="207"/>
      <c r="X47" s="207"/>
      <c r="Y47" s="207">
        <v>23259.51</v>
      </c>
      <c r="Z47" s="136"/>
      <c r="AA47" s="207"/>
      <c r="AB47" s="207">
        <v>23259.51</v>
      </c>
      <c r="AC47" s="136"/>
      <c r="AD47" s="207"/>
      <c r="AE47" s="207">
        <v>0</v>
      </c>
      <c r="AF47" s="136"/>
      <c r="AG47" s="207"/>
      <c r="AH47" s="207"/>
      <c r="AI47" s="207">
        <v>23259.51</v>
      </c>
      <c r="AJ47" s="136"/>
      <c r="AK47" s="208"/>
      <c r="AL47" s="207">
        <v>0</v>
      </c>
      <c r="AM47" s="207"/>
      <c r="AN47" s="137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</row>
    <row r="48" spans="1:55" ht="14.25">
      <c r="A48" s="118">
        <f t="shared" si="0"/>
        <v>35</v>
      </c>
      <c r="B48" s="134">
        <v>0</v>
      </c>
      <c r="C48" s="124"/>
      <c r="D48" s="204">
        <v>562.09</v>
      </c>
      <c r="E48" s="204"/>
      <c r="F48" s="204"/>
      <c r="G48" s="204" t="s">
        <v>253</v>
      </c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6">
        <v>0</v>
      </c>
      <c r="S48" s="135"/>
      <c r="T48" s="135"/>
      <c r="U48" s="135"/>
      <c r="V48" s="207"/>
      <c r="W48" s="207"/>
      <c r="X48" s="207"/>
      <c r="Y48" s="207">
        <v>155004.26999999999</v>
      </c>
      <c r="Z48" s="136"/>
      <c r="AA48" s="207"/>
      <c r="AB48" s="207">
        <v>8716.98</v>
      </c>
      <c r="AC48" s="136"/>
      <c r="AD48" s="207"/>
      <c r="AE48" s="207">
        <v>0</v>
      </c>
      <c r="AF48" s="136"/>
      <c r="AG48" s="207"/>
      <c r="AH48" s="207"/>
      <c r="AI48" s="207">
        <v>155004.26999999999</v>
      </c>
      <c r="AJ48" s="136"/>
      <c r="AK48" s="208"/>
      <c r="AL48" s="207">
        <v>0</v>
      </c>
      <c r="AM48" s="207"/>
      <c r="AN48" s="137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</row>
    <row r="49" spans="1:55" ht="14.25">
      <c r="A49" s="118">
        <f t="shared" si="0"/>
        <v>36</v>
      </c>
      <c r="B49" s="134">
        <v>0</v>
      </c>
      <c r="C49" s="124"/>
      <c r="D49" s="204">
        <v>563.01</v>
      </c>
      <c r="E49" s="204"/>
      <c r="F49" s="204"/>
      <c r="G49" s="204" t="s">
        <v>254</v>
      </c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6">
        <v>0</v>
      </c>
      <c r="S49" s="135"/>
      <c r="T49" s="135"/>
      <c r="U49" s="135"/>
      <c r="V49" s="207"/>
      <c r="W49" s="207"/>
      <c r="X49" s="207"/>
      <c r="Y49" s="207">
        <v>68717.399999999994</v>
      </c>
      <c r="Z49" s="136"/>
      <c r="AA49" s="207"/>
      <c r="AB49" s="207">
        <v>2874.8</v>
      </c>
      <c r="AC49" s="136"/>
      <c r="AD49" s="207"/>
      <c r="AE49" s="207">
        <v>0</v>
      </c>
      <c r="AF49" s="136"/>
      <c r="AG49" s="207"/>
      <c r="AH49" s="207"/>
      <c r="AI49" s="207">
        <v>68717.399999999994</v>
      </c>
      <c r="AJ49" s="136"/>
      <c r="AK49" s="208"/>
      <c r="AL49" s="207">
        <v>0</v>
      </c>
      <c r="AM49" s="207"/>
      <c r="AN49" s="137"/>
      <c r="AO49" s="194"/>
      <c r="AP49" s="194"/>
      <c r="AQ49" s="194"/>
      <c r="AR49" s="194">
        <f>Y49</f>
        <v>68717.399999999994</v>
      </c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</row>
    <row r="50" spans="1:55" ht="14.25">
      <c r="A50" s="118">
        <f t="shared" si="0"/>
        <v>37</v>
      </c>
      <c r="B50" s="134">
        <v>0</v>
      </c>
      <c r="C50" s="124"/>
      <c r="D50" s="204">
        <v>563.03</v>
      </c>
      <c r="E50" s="204"/>
      <c r="F50" s="204"/>
      <c r="G50" s="204" t="s">
        <v>255</v>
      </c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6">
        <v>0</v>
      </c>
      <c r="S50" s="135"/>
      <c r="T50" s="135"/>
      <c r="U50" s="135"/>
      <c r="V50" s="207"/>
      <c r="W50" s="207"/>
      <c r="X50" s="207"/>
      <c r="Y50" s="207">
        <v>40512.17</v>
      </c>
      <c r="Z50" s="136"/>
      <c r="AA50" s="207"/>
      <c r="AB50" s="207">
        <v>11330.14</v>
      </c>
      <c r="AC50" s="136"/>
      <c r="AD50" s="207"/>
      <c r="AE50" s="207">
        <v>0</v>
      </c>
      <c r="AF50" s="136"/>
      <c r="AG50" s="207"/>
      <c r="AH50" s="207"/>
      <c r="AI50" s="207">
        <v>40512.17</v>
      </c>
      <c r="AJ50" s="136"/>
      <c r="AK50" s="208"/>
      <c r="AL50" s="207">
        <v>0</v>
      </c>
      <c r="AM50" s="207"/>
      <c r="AN50" s="137"/>
      <c r="AO50" s="194"/>
      <c r="AP50" s="194"/>
      <c r="AQ50" s="194"/>
      <c r="AR50" s="194">
        <f>Y50</f>
        <v>40512.17</v>
      </c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</row>
    <row r="51" spans="1:55" ht="14.25">
      <c r="A51" s="118">
        <f t="shared" si="0"/>
        <v>38</v>
      </c>
      <c r="B51" s="134">
        <v>0</v>
      </c>
      <c r="C51" s="124"/>
      <c r="D51" s="204">
        <v>563.04999999999995</v>
      </c>
      <c r="E51" s="204"/>
      <c r="F51" s="204"/>
      <c r="G51" s="204" t="s">
        <v>256</v>
      </c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6">
        <v>0</v>
      </c>
      <c r="S51" s="135"/>
      <c r="T51" s="135"/>
      <c r="U51" s="135"/>
      <c r="V51" s="207"/>
      <c r="W51" s="207"/>
      <c r="X51" s="207"/>
      <c r="Y51" s="207">
        <v>19686.77</v>
      </c>
      <c r="Z51" s="136"/>
      <c r="AA51" s="207"/>
      <c r="AB51" s="207">
        <v>131.54</v>
      </c>
      <c r="AC51" s="136"/>
      <c r="AD51" s="207"/>
      <c r="AE51" s="207">
        <v>0</v>
      </c>
      <c r="AF51" s="136"/>
      <c r="AG51" s="207"/>
      <c r="AH51" s="207"/>
      <c r="AI51" s="207">
        <v>19686.77</v>
      </c>
      <c r="AJ51" s="136"/>
      <c r="AK51" s="208"/>
      <c r="AL51" s="207">
        <v>0</v>
      </c>
      <c r="AM51" s="207"/>
      <c r="AN51" s="137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</row>
    <row r="52" spans="1:55" ht="14.25">
      <c r="A52" s="118">
        <f t="shared" si="0"/>
        <v>39</v>
      </c>
      <c r="B52" s="134">
        <v>0</v>
      </c>
      <c r="C52" s="124"/>
      <c r="D52" s="204">
        <v>563.07000000000005</v>
      </c>
      <c r="E52" s="204"/>
      <c r="F52" s="204"/>
      <c r="G52" s="204" t="s">
        <v>257</v>
      </c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6">
        <v>0</v>
      </c>
      <c r="S52" s="135"/>
      <c r="T52" s="135"/>
      <c r="U52" s="135"/>
      <c r="V52" s="207"/>
      <c r="W52" s="207"/>
      <c r="X52" s="207"/>
      <c r="Y52" s="207">
        <v>4042.47</v>
      </c>
      <c r="Z52" s="136"/>
      <c r="AA52" s="207"/>
      <c r="AB52" s="207">
        <v>725.36</v>
      </c>
      <c r="AC52" s="136"/>
      <c r="AD52" s="207"/>
      <c r="AE52" s="207">
        <v>0</v>
      </c>
      <c r="AF52" s="136"/>
      <c r="AG52" s="207"/>
      <c r="AH52" s="207"/>
      <c r="AI52" s="207">
        <v>4042.47</v>
      </c>
      <c r="AJ52" s="136"/>
      <c r="AK52" s="208"/>
      <c r="AL52" s="207">
        <v>0</v>
      </c>
      <c r="AM52" s="207"/>
      <c r="AN52" s="137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</row>
    <row r="53" spans="1:55" ht="14.25">
      <c r="A53" s="118">
        <f t="shared" si="0"/>
        <v>40</v>
      </c>
      <c r="B53" s="134">
        <v>0</v>
      </c>
      <c r="C53" s="124"/>
      <c r="D53" s="204">
        <v>563.08000000000004</v>
      </c>
      <c r="E53" s="204"/>
      <c r="F53" s="204"/>
      <c r="G53" s="204" t="s">
        <v>258</v>
      </c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6">
        <v>0</v>
      </c>
      <c r="S53" s="135"/>
      <c r="T53" s="135"/>
      <c r="U53" s="135"/>
      <c r="V53" s="207"/>
      <c r="W53" s="207"/>
      <c r="X53" s="207"/>
      <c r="Y53" s="207">
        <v>3894.85</v>
      </c>
      <c r="Z53" s="136"/>
      <c r="AA53" s="207"/>
      <c r="AB53" s="207">
        <v>752</v>
      </c>
      <c r="AC53" s="136"/>
      <c r="AD53" s="207"/>
      <c r="AE53" s="207">
        <v>0</v>
      </c>
      <c r="AF53" s="136"/>
      <c r="AG53" s="207"/>
      <c r="AH53" s="207"/>
      <c r="AI53" s="207">
        <v>3894.85</v>
      </c>
      <c r="AJ53" s="136"/>
      <c r="AK53" s="208"/>
      <c r="AL53" s="207">
        <v>0</v>
      </c>
      <c r="AM53" s="207"/>
      <c r="AN53" s="137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</row>
    <row r="54" spans="1:55" ht="14.25">
      <c r="A54" s="118">
        <f t="shared" si="0"/>
        <v>41</v>
      </c>
      <c r="B54" s="134">
        <v>0</v>
      </c>
      <c r="C54" s="124"/>
      <c r="D54" s="204">
        <v>563.09</v>
      </c>
      <c r="E54" s="204"/>
      <c r="F54" s="204"/>
      <c r="G54" s="204" t="s">
        <v>259</v>
      </c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6">
        <v>0</v>
      </c>
      <c r="S54" s="135"/>
      <c r="T54" s="135"/>
      <c r="U54" s="135"/>
      <c r="V54" s="207"/>
      <c r="W54" s="207"/>
      <c r="X54" s="207"/>
      <c r="Y54" s="207">
        <v>15873.49</v>
      </c>
      <c r="Z54" s="136"/>
      <c r="AA54" s="207"/>
      <c r="AB54" s="207">
        <v>527.1</v>
      </c>
      <c r="AC54" s="136"/>
      <c r="AD54" s="207"/>
      <c r="AE54" s="207">
        <v>0</v>
      </c>
      <c r="AF54" s="136"/>
      <c r="AG54" s="207"/>
      <c r="AH54" s="207"/>
      <c r="AI54" s="207">
        <v>15873.49</v>
      </c>
      <c r="AJ54" s="136"/>
      <c r="AK54" s="208"/>
      <c r="AL54" s="207">
        <v>0</v>
      </c>
      <c r="AM54" s="207"/>
      <c r="AN54" s="137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</row>
    <row r="55" spans="1:55" ht="14.25">
      <c r="A55" s="118">
        <f t="shared" si="0"/>
        <v>42</v>
      </c>
      <c r="B55" s="134">
        <v>0</v>
      </c>
      <c r="C55" s="124"/>
      <c r="D55" s="204">
        <v>565.11</v>
      </c>
      <c r="E55" s="204"/>
      <c r="F55" s="204"/>
      <c r="G55" s="204" t="s">
        <v>260</v>
      </c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6">
        <v>0</v>
      </c>
      <c r="S55" s="135"/>
      <c r="T55" s="135"/>
      <c r="U55" s="135"/>
      <c r="V55" s="207"/>
      <c r="W55" s="207"/>
      <c r="X55" s="207"/>
      <c r="Y55" s="207">
        <v>0</v>
      </c>
      <c r="Z55" s="136"/>
      <c r="AA55" s="207"/>
      <c r="AB55" s="207">
        <v>0</v>
      </c>
      <c r="AC55" s="136"/>
      <c r="AD55" s="207"/>
      <c r="AE55" s="207">
        <v>0</v>
      </c>
      <c r="AF55" s="136"/>
      <c r="AG55" s="207"/>
      <c r="AH55" s="207"/>
      <c r="AI55" s="207">
        <v>0</v>
      </c>
      <c r="AJ55" s="136"/>
      <c r="AK55" s="208"/>
      <c r="AL55" s="207">
        <v>0</v>
      </c>
      <c r="AM55" s="207"/>
      <c r="AN55" s="137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>
        <f>V55</f>
        <v>0</v>
      </c>
      <c r="BB55" s="194"/>
      <c r="BC55" s="194"/>
    </row>
    <row r="56" spans="1:55" ht="14.25">
      <c r="A56" s="118">
        <f t="shared" si="0"/>
        <v>43</v>
      </c>
      <c r="B56" s="134">
        <v>0</v>
      </c>
      <c r="C56" s="124"/>
      <c r="D56" s="204">
        <v>565.12</v>
      </c>
      <c r="E56" s="204"/>
      <c r="F56" s="204"/>
      <c r="G56" s="204" t="s">
        <v>261</v>
      </c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6">
        <v>0</v>
      </c>
      <c r="S56" s="135"/>
      <c r="T56" s="135"/>
      <c r="U56" s="135"/>
      <c r="V56" s="207"/>
      <c r="W56" s="207"/>
      <c r="X56" s="207"/>
      <c r="Y56" s="207">
        <v>0</v>
      </c>
      <c r="Z56" s="136"/>
      <c r="AA56" s="207"/>
      <c r="AB56" s="207">
        <v>0</v>
      </c>
      <c r="AC56" s="136"/>
      <c r="AD56" s="207"/>
      <c r="AE56" s="207">
        <v>0</v>
      </c>
      <c r="AF56" s="136"/>
      <c r="AG56" s="207"/>
      <c r="AH56" s="207"/>
      <c r="AI56" s="207">
        <v>0</v>
      </c>
      <c r="AJ56" s="136"/>
      <c r="AK56" s="208"/>
      <c r="AL56" s="207">
        <v>0</v>
      </c>
      <c r="AM56" s="207"/>
      <c r="AN56" s="137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</row>
    <row r="57" spans="1:55" ht="14.25">
      <c r="A57" s="118">
        <f t="shared" si="0"/>
        <v>44</v>
      </c>
      <c r="B57" s="134">
        <v>0</v>
      </c>
      <c r="C57" s="124"/>
      <c r="D57" s="204">
        <v>565.13</v>
      </c>
      <c r="E57" s="204"/>
      <c r="F57" s="204"/>
      <c r="G57" s="204" t="s">
        <v>262</v>
      </c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6">
        <v>0</v>
      </c>
      <c r="S57" s="135"/>
      <c r="T57" s="135"/>
      <c r="U57" s="135"/>
      <c r="V57" s="207"/>
      <c r="W57" s="207"/>
      <c r="X57" s="207"/>
      <c r="Y57" s="207">
        <v>0</v>
      </c>
      <c r="Z57" s="136"/>
      <c r="AA57" s="207"/>
      <c r="AB57" s="207">
        <v>0</v>
      </c>
      <c r="AC57" s="136"/>
      <c r="AD57" s="207"/>
      <c r="AE57" s="207">
        <v>0</v>
      </c>
      <c r="AF57" s="136"/>
      <c r="AG57" s="207"/>
      <c r="AH57" s="207"/>
      <c r="AI57" s="207">
        <v>0</v>
      </c>
      <c r="AJ57" s="136"/>
      <c r="AK57" s="208"/>
      <c r="AL57" s="207">
        <v>0</v>
      </c>
      <c r="AM57" s="207"/>
      <c r="AN57" s="137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>
        <f>V57</f>
        <v>0</v>
      </c>
      <c r="BB57" s="194"/>
      <c r="BC57" s="194"/>
    </row>
    <row r="58" spans="1:55" ht="14.25">
      <c r="A58" s="118">
        <f t="shared" si="0"/>
        <v>45</v>
      </c>
      <c r="B58" s="134">
        <v>0</v>
      </c>
      <c r="C58" s="124"/>
      <c r="D58" s="204">
        <v>565.14</v>
      </c>
      <c r="E58" s="204"/>
      <c r="F58" s="204"/>
      <c r="G58" s="204" t="s">
        <v>263</v>
      </c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6">
        <v>0</v>
      </c>
      <c r="S58" s="135"/>
      <c r="T58" s="135"/>
      <c r="U58" s="135"/>
      <c r="V58" s="207"/>
      <c r="W58" s="207"/>
      <c r="X58" s="207"/>
      <c r="Y58" s="207">
        <v>-194725.29</v>
      </c>
      <c r="Z58" s="136"/>
      <c r="AA58" s="207"/>
      <c r="AB58" s="207">
        <v>0</v>
      </c>
      <c r="AC58" s="136"/>
      <c r="AD58" s="207"/>
      <c r="AE58" s="207">
        <v>21165.37</v>
      </c>
      <c r="AF58" s="136"/>
      <c r="AG58" s="207"/>
      <c r="AH58" s="207"/>
      <c r="AI58" s="207">
        <v>0</v>
      </c>
      <c r="AJ58" s="136"/>
      <c r="AK58" s="208"/>
      <c r="AL58" s="207">
        <v>194725.29</v>
      </c>
      <c r="AM58" s="207"/>
      <c r="AN58" s="137"/>
      <c r="AO58" s="194"/>
      <c r="AP58" s="194"/>
      <c r="AQ58" s="194"/>
      <c r="AR58" s="194"/>
      <c r="AS58" s="194"/>
      <c r="AT58" s="194"/>
      <c r="AU58" s="194"/>
      <c r="AV58" s="194"/>
      <c r="AW58" s="194"/>
      <c r="AX58" s="194"/>
      <c r="AY58" s="194"/>
      <c r="AZ58" s="194"/>
      <c r="BA58" s="194">
        <f>Y58</f>
        <v>-194725.29</v>
      </c>
      <c r="BB58" s="194"/>
      <c r="BC58" s="194"/>
    </row>
    <row r="59" spans="1:55" ht="14.25">
      <c r="A59" s="118">
        <f t="shared" si="0"/>
        <v>46</v>
      </c>
      <c r="B59" s="134">
        <v>0</v>
      </c>
      <c r="C59" s="124"/>
      <c r="D59" s="204">
        <v>565.15</v>
      </c>
      <c r="E59" s="204"/>
      <c r="F59" s="204"/>
      <c r="G59" s="204" t="s">
        <v>264</v>
      </c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6">
        <v>0</v>
      </c>
      <c r="S59" s="135"/>
      <c r="T59" s="135"/>
      <c r="U59" s="135"/>
      <c r="V59" s="207"/>
      <c r="W59" s="207"/>
      <c r="X59" s="207"/>
      <c r="Y59" s="207">
        <v>0</v>
      </c>
      <c r="Z59" s="136"/>
      <c r="AA59" s="207"/>
      <c r="AB59" s="207">
        <v>0</v>
      </c>
      <c r="AC59" s="136"/>
      <c r="AD59" s="207"/>
      <c r="AE59" s="207">
        <v>0</v>
      </c>
      <c r="AF59" s="136"/>
      <c r="AG59" s="207"/>
      <c r="AH59" s="207"/>
      <c r="AI59" s="207">
        <v>0</v>
      </c>
      <c r="AJ59" s="136"/>
      <c r="AK59" s="208"/>
      <c r="AL59" s="207">
        <v>0</v>
      </c>
      <c r="AM59" s="207"/>
      <c r="AN59" s="137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</row>
    <row r="60" spans="1:55" ht="14.25">
      <c r="A60" s="118">
        <f t="shared" si="0"/>
        <v>47</v>
      </c>
      <c r="B60" s="134">
        <v>0</v>
      </c>
      <c r="C60" s="124"/>
      <c r="D60" s="204">
        <v>565.16</v>
      </c>
      <c r="E60" s="204"/>
      <c r="F60" s="204"/>
      <c r="G60" s="204" t="s">
        <v>265</v>
      </c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6">
        <v>0</v>
      </c>
      <c r="S60" s="135"/>
      <c r="T60" s="135"/>
      <c r="U60" s="135"/>
      <c r="V60" s="207"/>
      <c r="W60" s="207"/>
      <c r="X60" s="207"/>
      <c r="Y60" s="207">
        <v>0</v>
      </c>
      <c r="Z60" s="136"/>
      <c r="AA60" s="207"/>
      <c r="AB60" s="207">
        <v>0</v>
      </c>
      <c r="AC60" s="136"/>
      <c r="AD60" s="207"/>
      <c r="AE60" s="207">
        <v>0</v>
      </c>
      <c r="AF60" s="136"/>
      <c r="AG60" s="207"/>
      <c r="AH60" s="207"/>
      <c r="AI60" s="207">
        <v>0</v>
      </c>
      <c r="AJ60" s="136"/>
      <c r="AK60" s="208"/>
      <c r="AL60" s="207">
        <v>0</v>
      </c>
      <c r="AM60" s="207"/>
      <c r="AN60" s="137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>
        <f>V60</f>
        <v>0</v>
      </c>
      <c r="BB60" s="194"/>
      <c r="BC60" s="194"/>
    </row>
    <row r="61" spans="1:55" ht="14.25">
      <c r="A61" s="118">
        <f t="shared" si="0"/>
        <v>48</v>
      </c>
      <c r="B61" s="134">
        <v>0</v>
      </c>
      <c r="C61" s="124"/>
      <c r="D61" s="204">
        <v>565.20000000000005</v>
      </c>
      <c r="E61" s="204"/>
      <c r="F61" s="204"/>
      <c r="G61" s="204" t="s">
        <v>401</v>
      </c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6">
        <v>0</v>
      </c>
      <c r="S61" s="135"/>
      <c r="T61" s="135"/>
      <c r="U61" s="135"/>
      <c r="V61" s="207"/>
      <c r="W61" s="207"/>
      <c r="X61" s="207"/>
      <c r="Y61" s="207">
        <v>4971.8100000000004</v>
      </c>
      <c r="Z61" s="136"/>
      <c r="AA61" s="207"/>
      <c r="AB61" s="207">
        <v>257.14999999999998</v>
      </c>
      <c r="AC61" s="136"/>
      <c r="AD61" s="207"/>
      <c r="AE61" s="207">
        <v>0</v>
      </c>
      <c r="AF61" s="136"/>
      <c r="AG61" s="207"/>
      <c r="AH61" s="207"/>
      <c r="AI61" s="207">
        <v>4971.8100000000004</v>
      </c>
      <c r="AJ61" s="136"/>
      <c r="AK61" s="208"/>
      <c r="AL61" s="207">
        <v>0</v>
      </c>
      <c r="AM61" s="207"/>
      <c r="AN61" s="137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</row>
    <row r="62" spans="1:55" ht="14.25">
      <c r="A62" s="118">
        <f t="shared" si="0"/>
        <v>49</v>
      </c>
      <c r="B62" s="134">
        <v>0</v>
      </c>
      <c r="C62" s="124"/>
      <c r="D62" s="204">
        <v>565.21</v>
      </c>
      <c r="E62" s="204"/>
      <c r="F62" s="204"/>
      <c r="G62" s="204" t="s">
        <v>402</v>
      </c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6">
        <v>0</v>
      </c>
      <c r="S62" s="135"/>
      <c r="T62" s="135"/>
      <c r="U62" s="135"/>
      <c r="V62" s="207"/>
      <c r="W62" s="207"/>
      <c r="X62" s="207"/>
      <c r="Y62" s="207">
        <v>4759.54</v>
      </c>
      <c r="Z62" s="136"/>
      <c r="AA62" s="207"/>
      <c r="AB62" s="207">
        <v>256.42</v>
      </c>
      <c r="AC62" s="136"/>
      <c r="AD62" s="207"/>
      <c r="AE62" s="207">
        <v>0</v>
      </c>
      <c r="AF62" s="136"/>
      <c r="AG62" s="207"/>
      <c r="AH62" s="207"/>
      <c r="AI62" s="207">
        <v>4759.54</v>
      </c>
      <c r="AJ62" s="136"/>
      <c r="AK62" s="208"/>
      <c r="AL62" s="207">
        <v>0</v>
      </c>
      <c r="AM62" s="207"/>
      <c r="AN62" s="137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</row>
    <row r="63" spans="1:55" ht="14.25">
      <c r="A63" s="118">
        <f t="shared" si="0"/>
        <v>50</v>
      </c>
      <c r="B63" s="134">
        <v>0</v>
      </c>
      <c r="C63" s="124"/>
      <c r="D63" s="204">
        <v>565.22</v>
      </c>
      <c r="E63" s="204"/>
      <c r="F63" s="204"/>
      <c r="G63" s="204" t="s">
        <v>403</v>
      </c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6">
        <v>0</v>
      </c>
      <c r="S63" s="135"/>
      <c r="T63" s="135"/>
      <c r="U63" s="135"/>
      <c r="V63" s="207"/>
      <c r="W63" s="207"/>
      <c r="X63" s="207"/>
      <c r="Y63" s="207">
        <v>163671.60999999999</v>
      </c>
      <c r="Z63" s="136"/>
      <c r="AA63" s="207"/>
      <c r="AB63" s="207">
        <v>9483.36</v>
      </c>
      <c r="AC63" s="136"/>
      <c r="AD63" s="207"/>
      <c r="AE63" s="207">
        <v>0</v>
      </c>
      <c r="AF63" s="136"/>
      <c r="AG63" s="207"/>
      <c r="AH63" s="207"/>
      <c r="AI63" s="207">
        <v>163671.60999999999</v>
      </c>
      <c r="AJ63" s="136"/>
      <c r="AK63" s="208"/>
      <c r="AL63" s="207">
        <v>0</v>
      </c>
      <c r="AM63" s="207"/>
      <c r="AN63" s="137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</row>
    <row r="64" spans="1:55" ht="14.25">
      <c r="A64" s="118">
        <f t="shared" si="0"/>
        <v>51</v>
      </c>
      <c r="B64" s="134">
        <v>0</v>
      </c>
      <c r="C64" s="124"/>
      <c r="D64" s="204">
        <v>565.23</v>
      </c>
      <c r="E64" s="204"/>
      <c r="F64" s="204"/>
      <c r="G64" s="204" t="s">
        <v>404</v>
      </c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6">
        <v>0</v>
      </c>
      <c r="S64" s="135"/>
      <c r="T64" s="135"/>
      <c r="U64" s="135"/>
      <c r="V64" s="207"/>
      <c r="W64" s="207"/>
      <c r="X64" s="207"/>
      <c r="Y64" s="207">
        <v>5902.46</v>
      </c>
      <c r="Z64" s="136"/>
      <c r="AA64" s="207"/>
      <c r="AB64" s="207">
        <v>373.32</v>
      </c>
      <c r="AC64" s="136"/>
      <c r="AD64" s="207"/>
      <c r="AE64" s="207">
        <v>0</v>
      </c>
      <c r="AF64" s="136"/>
      <c r="AG64" s="207"/>
      <c r="AH64" s="207"/>
      <c r="AI64" s="207">
        <v>5902.46</v>
      </c>
      <c r="AJ64" s="136"/>
      <c r="AK64" s="208"/>
      <c r="AL64" s="207">
        <v>0</v>
      </c>
      <c r="AM64" s="207"/>
      <c r="AN64" s="137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</row>
    <row r="65" spans="1:55" ht="14.25">
      <c r="A65" s="118">
        <f t="shared" si="0"/>
        <v>52</v>
      </c>
      <c r="B65" s="134">
        <v>0</v>
      </c>
      <c r="C65" s="124"/>
      <c r="D65" s="204">
        <v>565.24</v>
      </c>
      <c r="E65" s="204"/>
      <c r="F65" s="204"/>
      <c r="G65" s="204" t="s">
        <v>405</v>
      </c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6">
        <v>0</v>
      </c>
      <c r="S65" s="135"/>
      <c r="T65" s="135"/>
      <c r="U65" s="135"/>
      <c r="V65" s="207"/>
      <c r="W65" s="207"/>
      <c r="X65" s="207"/>
      <c r="Y65" s="207">
        <v>1922.99</v>
      </c>
      <c r="Z65" s="136"/>
      <c r="AA65" s="207"/>
      <c r="AB65" s="207">
        <v>103.41</v>
      </c>
      <c r="AC65" s="136"/>
      <c r="AD65" s="207"/>
      <c r="AE65" s="207">
        <v>0</v>
      </c>
      <c r="AF65" s="136"/>
      <c r="AG65" s="207"/>
      <c r="AH65" s="207"/>
      <c r="AI65" s="207">
        <v>1922.99</v>
      </c>
      <c r="AJ65" s="136"/>
      <c r="AK65" s="208"/>
      <c r="AL65" s="207">
        <v>0</v>
      </c>
      <c r="AM65" s="207"/>
      <c r="AN65" s="137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</row>
    <row r="66" spans="1:55" ht="14.25">
      <c r="A66" s="118">
        <f t="shared" si="0"/>
        <v>53</v>
      </c>
      <c r="B66" s="134">
        <v>0</v>
      </c>
      <c r="C66" s="124"/>
      <c r="D66" s="204">
        <v>565.25</v>
      </c>
      <c r="E66" s="204"/>
      <c r="F66" s="204"/>
      <c r="G66" s="204" t="s">
        <v>406</v>
      </c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6">
        <v>0</v>
      </c>
      <c r="S66" s="135"/>
      <c r="T66" s="135"/>
      <c r="U66" s="135"/>
      <c r="V66" s="207"/>
      <c r="W66" s="207"/>
      <c r="X66" s="207"/>
      <c r="Y66" s="207">
        <v>30403.759999999998</v>
      </c>
      <c r="Z66" s="136"/>
      <c r="AA66" s="207"/>
      <c r="AB66" s="207">
        <v>1414.97</v>
      </c>
      <c r="AC66" s="136"/>
      <c r="AD66" s="207"/>
      <c r="AE66" s="207">
        <v>0</v>
      </c>
      <c r="AF66" s="136"/>
      <c r="AG66" s="207"/>
      <c r="AH66" s="207"/>
      <c r="AI66" s="207">
        <v>30403.759999999998</v>
      </c>
      <c r="AJ66" s="136"/>
      <c r="AK66" s="208"/>
      <c r="AL66" s="207">
        <v>0</v>
      </c>
      <c r="AM66" s="207"/>
      <c r="AN66" s="137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</row>
    <row r="67" spans="1:55" ht="14.25">
      <c r="A67" s="118">
        <f t="shared" si="0"/>
        <v>54</v>
      </c>
      <c r="B67" s="134">
        <v>0</v>
      </c>
      <c r="C67" s="124"/>
      <c r="D67" s="204">
        <v>565.29999999999995</v>
      </c>
      <c r="E67" s="204"/>
      <c r="F67" s="204"/>
      <c r="G67" s="204" t="s">
        <v>407</v>
      </c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6">
        <v>0</v>
      </c>
      <c r="S67" s="135"/>
      <c r="T67" s="135"/>
      <c r="U67" s="135"/>
      <c r="V67" s="207"/>
      <c r="W67" s="207"/>
      <c r="X67" s="207"/>
      <c r="Y67" s="207">
        <v>4412.17</v>
      </c>
      <c r="Z67" s="136"/>
      <c r="AA67" s="207"/>
      <c r="AB67" s="207">
        <v>696.98</v>
      </c>
      <c r="AC67" s="136"/>
      <c r="AD67" s="207"/>
      <c r="AE67" s="207">
        <v>0</v>
      </c>
      <c r="AF67" s="136"/>
      <c r="AG67" s="207"/>
      <c r="AH67" s="207"/>
      <c r="AI67" s="207">
        <v>4412.17</v>
      </c>
      <c r="AJ67" s="136"/>
      <c r="AK67" s="208"/>
      <c r="AL67" s="207">
        <v>0</v>
      </c>
      <c r="AM67" s="207"/>
      <c r="AN67" s="137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</row>
    <row r="68" spans="1:55" ht="14.25">
      <c r="A68" s="118">
        <f t="shared" si="0"/>
        <v>55</v>
      </c>
      <c r="B68" s="134">
        <v>0</v>
      </c>
      <c r="C68" s="124"/>
      <c r="D68" s="204">
        <v>565.30999999999995</v>
      </c>
      <c r="E68" s="204"/>
      <c r="F68" s="204"/>
      <c r="G68" s="204" t="s">
        <v>408</v>
      </c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6">
        <v>0</v>
      </c>
      <c r="S68" s="135"/>
      <c r="T68" s="135"/>
      <c r="U68" s="135"/>
      <c r="V68" s="207"/>
      <c r="W68" s="207"/>
      <c r="X68" s="207"/>
      <c r="Y68" s="207">
        <v>3356.71</v>
      </c>
      <c r="Z68" s="136"/>
      <c r="AA68" s="207"/>
      <c r="AB68" s="207">
        <v>624.38</v>
      </c>
      <c r="AC68" s="136"/>
      <c r="AD68" s="207"/>
      <c r="AE68" s="207">
        <v>0</v>
      </c>
      <c r="AF68" s="136"/>
      <c r="AG68" s="207"/>
      <c r="AH68" s="207"/>
      <c r="AI68" s="207">
        <v>3356.71</v>
      </c>
      <c r="AJ68" s="136"/>
      <c r="AK68" s="208"/>
      <c r="AL68" s="207">
        <v>0</v>
      </c>
      <c r="AM68" s="207"/>
      <c r="AN68" s="137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</row>
    <row r="69" spans="1:55" ht="14.25">
      <c r="A69" s="118">
        <f t="shared" si="0"/>
        <v>56</v>
      </c>
      <c r="B69" s="134">
        <v>0</v>
      </c>
      <c r="C69" s="124"/>
      <c r="D69" s="204">
        <v>565.32000000000005</v>
      </c>
      <c r="E69" s="204"/>
      <c r="F69" s="204"/>
      <c r="G69" s="204" t="s">
        <v>409</v>
      </c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6">
        <v>0</v>
      </c>
      <c r="S69" s="135"/>
      <c r="T69" s="135"/>
      <c r="U69" s="135"/>
      <c r="V69" s="207"/>
      <c r="W69" s="207"/>
      <c r="X69" s="207"/>
      <c r="Y69" s="207">
        <v>96463.45</v>
      </c>
      <c r="Z69" s="136"/>
      <c r="AA69" s="207"/>
      <c r="AB69" s="207">
        <v>19026.12</v>
      </c>
      <c r="AC69" s="136"/>
      <c r="AD69" s="207"/>
      <c r="AE69" s="207">
        <v>0</v>
      </c>
      <c r="AF69" s="136"/>
      <c r="AG69" s="207"/>
      <c r="AH69" s="207"/>
      <c r="AI69" s="207">
        <v>96463.45</v>
      </c>
      <c r="AJ69" s="136"/>
      <c r="AK69" s="208"/>
      <c r="AL69" s="207">
        <v>0</v>
      </c>
      <c r="AM69" s="207"/>
      <c r="AN69" s="137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</row>
    <row r="70" spans="1:55" ht="14.25">
      <c r="A70" s="118">
        <f t="shared" si="0"/>
        <v>57</v>
      </c>
      <c r="B70" s="134">
        <v>0</v>
      </c>
      <c r="C70" s="124"/>
      <c r="D70" s="204">
        <v>565.33000000000004</v>
      </c>
      <c r="E70" s="204"/>
      <c r="F70" s="204"/>
      <c r="G70" s="204" t="s">
        <v>410</v>
      </c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6">
        <v>0</v>
      </c>
      <c r="S70" s="135"/>
      <c r="T70" s="135"/>
      <c r="U70" s="135"/>
      <c r="V70" s="207"/>
      <c r="W70" s="207"/>
      <c r="X70" s="207"/>
      <c r="Y70" s="207">
        <v>4911.5600000000004</v>
      </c>
      <c r="Z70" s="136"/>
      <c r="AA70" s="207"/>
      <c r="AB70" s="207">
        <v>758.17</v>
      </c>
      <c r="AC70" s="136"/>
      <c r="AD70" s="207"/>
      <c r="AE70" s="207">
        <v>0</v>
      </c>
      <c r="AF70" s="136"/>
      <c r="AG70" s="207"/>
      <c r="AH70" s="207"/>
      <c r="AI70" s="207">
        <v>4911.5600000000004</v>
      </c>
      <c r="AJ70" s="136"/>
      <c r="AK70" s="208"/>
      <c r="AL70" s="207">
        <v>0</v>
      </c>
      <c r="AM70" s="207"/>
      <c r="AN70" s="137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</row>
    <row r="71" spans="1:55" ht="14.25">
      <c r="A71" s="118">
        <f t="shared" si="0"/>
        <v>58</v>
      </c>
      <c r="B71" s="134">
        <v>0</v>
      </c>
      <c r="C71" s="124"/>
      <c r="D71" s="204">
        <v>565.34</v>
      </c>
      <c r="E71" s="204"/>
      <c r="F71" s="204"/>
      <c r="G71" s="204" t="s">
        <v>411</v>
      </c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6">
        <v>0</v>
      </c>
      <c r="S71" s="135"/>
      <c r="T71" s="135"/>
      <c r="U71" s="135"/>
      <c r="V71" s="207"/>
      <c r="W71" s="207"/>
      <c r="X71" s="207"/>
      <c r="Y71" s="207">
        <v>445.98</v>
      </c>
      <c r="Z71" s="136"/>
      <c r="AA71" s="207"/>
      <c r="AB71" s="207">
        <v>226.73</v>
      </c>
      <c r="AC71" s="136"/>
      <c r="AD71" s="207"/>
      <c r="AE71" s="207">
        <v>0</v>
      </c>
      <c r="AF71" s="136"/>
      <c r="AG71" s="207"/>
      <c r="AH71" s="207"/>
      <c r="AI71" s="207">
        <v>445.98</v>
      </c>
      <c r="AJ71" s="136"/>
      <c r="AK71" s="208"/>
      <c r="AL71" s="207">
        <v>0</v>
      </c>
      <c r="AM71" s="207"/>
      <c r="AN71" s="137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</row>
    <row r="72" spans="1:55" ht="14.25">
      <c r="A72" s="118">
        <f t="shared" si="0"/>
        <v>59</v>
      </c>
      <c r="B72" s="134">
        <v>0</v>
      </c>
      <c r="C72" s="124"/>
      <c r="D72" s="204">
        <v>565.35</v>
      </c>
      <c r="E72" s="204"/>
      <c r="F72" s="204"/>
      <c r="G72" s="204" t="s">
        <v>412</v>
      </c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6">
        <v>0</v>
      </c>
      <c r="S72" s="135"/>
      <c r="T72" s="135"/>
      <c r="U72" s="135"/>
      <c r="V72" s="207"/>
      <c r="W72" s="207"/>
      <c r="X72" s="207"/>
      <c r="Y72" s="207">
        <v>46437.99</v>
      </c>
      <c r="Z72" s="136"/>
      <c r="AA72" s="207"/>
      <c r="AB72" s="207">
        <v>8464.06</v>
      </c>
      <c r="AC72" s="136"/>
      <c r="AD72" s="207"/>
      <c r="AE72" s="207">
        <v>0</v>
      </c>
      <c r="AF72" s="136"/>
      <c r="AG72" s="207"/>
      <c r="AH72" s="207"/>
      <c r="AI72" s="207">
        <v>46437.99</v>
      </c>
      <c r="AJ72" s="136"/>
      <c r="AK72" s="208"/>
      <c r="AL72" s="207">
        <v>0</v>
      </c>
      <c r="AM72" s="207"/>
      <c r="AN72" s="137"/>
      <c r="AO72" s="194"/>
      <c r="AP72" s="194"/>
      <c r="AQ72" s="194"/>
      <c r="AR72" s="194"/>
      <c r="AS72" s="194" t="s">
        <v>145</v>
      </c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</row>
    <row r="73" spans="1:55" ht="14.25">
      <c r="A73" s="118">
        <f t="shared" si="0"/>
        <v>60</v>
      </c>
      <c r="B73" s="134">
        <v>0</v>
      </c>
      <c r="C73" s="124"/>
      <c r="D73" s="204">
        <v>566.01</v>
      </c>
      <c r="E73" s="204"/>
      <c r="F73" s="204"/>
      <c r="G73" s="204" t="s">
        <v>266</v>
      </c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6">
        <v>0</v>
      </c>
      <c r="S73" s="135"/>
      <c r="T73" s="135"/>
      <c r="U73" s="135"/>
      <c r="V73" s="207"/>
      <c r="W73" s="207"/>
      <c r="X73" s="207"/>
      <c r="Y73" s="207">
        <v>238857.5</v>
      </c>
      <c r="Z73" s="136"/>
      <c r="AA73" s="207"/>
      <c r="AB73" s="207">
        <v>31725.73</v>
      </c>
      <c r="AC73" s="136"/>
      <c r="AD73" s="207"/>
      <c r="AE73" s="207">
        <v>0</v>
      </c>
      <c r="AF73" s="136"/>
      <c r="AG73" s="207"/>
      <c r="AH73" s="207"/>
      <c r="AI73" s="207">
        <v>238857.5</v>
      </c>
      <c r="AJ73" s="136"/>
      <c r="AK73" s="208"/>
      <c r="AL73" s="207">
        <v>0</v>
      </c>
      <c r="AM73" s="207"/>
      <c r="AN73" s="137"/>
      <c r="AO73" s="194">
        <f>Y73</f>
        <v>238857.5</v>
      </c>
      <c r="AP73" s="194"/>
      <c r="AQ73" s="194"/>
      <c r="AR73" s="194"/>
      <c r="AS73" s="194"/>
      <c r="AT73" s="194"/>
      <c r="AU73" s="194"/>
      <c r="AV73" s="194"/>
      <c r="AW73" s="194"/>
      <c r="AX73" s="194"/>
      <c r="AY73" s="194"/>
      <c r="AZ73" s="194"/>
      <c r="BA73" s="194"/>
      <c r="BB73" s="194"/>
      <c r="BC73" s="194"/>
    </row>
    <row r="74" spans="1:55" ht="14.25">
      <c r="A74" s="118">
        <f t="shared" si="0"/>
        <v>61</v>
      </c>
      <c r="B74" s="134">
        <v>0</v>
      </c>
      <c r="C74" s="124"/>
      <c r="D74" s="204">
        <v>566.02</v>
      </c>
      <c r="E74" s="204"/>
      <c r="F74" s="204"/>
      <c r="G74" s="204" t="s">
        <v>267</v>
      </c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6">
        <v>0</v>
      </c>
      <c r="S74" s="135"/>
      <c r="T74" s="135"/>
      <c r="U74" s="135"/>
      <c r="V74" s="207"/>
      <c r="W74" s="207"/>
      <c r="X74" s="207"/>
      <c r="Y74" s="207">
        <v>0</v>
      </c>
      <c r="Z74" s="136"/>
      <c r="AA74" s="207"/>
      <c r="AB74" s="207">
        <v>0</v>
      </c>
      <c r="AC74" s="136"/>
      <c r="AD74" s="207"/>
      <c r="AE74" s="207">
        <v>0</v>
      </c>
      <c r="AF74" s="136"/>
      <c r="AG74" s="207"/>
      <c r="AH74" s="207"/>
      <c r="AI74" s="207">
        <v>0</v>
      </c>
      <c r="AJ74" s="136"/>
      <c r="AK74" s="208"/>
      <c r="AL74" s="207">
        <v>0</v>
      </c>
      <c r="AM74" s="207"/>
      <c r="AN74" s="137"/>
      <c r="AO74" s="194"/>
      <c r="AP74" s="194"/>
      <c r="AQ74" s="194"/>
      <c r="AR74" s="194"/>
      <c r="AS74" s="194" t="s">
        <v>145</v>
      </c>
      <c r="AT74" s="194"/>
      <c r="AU74" s="194"/>
      <c r="AV74" s="194"/>
      <c r="AW74" s="194"/>
      <c r="AX74" s="194"/>
      <c r="AY74" s="194"/>
      <c r="AZ74" s="194"/>
      <c r="BA74" s="194"/>
      <c r="BB74" s="194"/>
      <c r="BC74" s="194"/>
    </row>
    <row r="75" spans="1:55" ht="14.25">
      <c r="A75" s="118">
        <f t="shared" si="0"/>
        <v>62</v>
      </c>
      <c r="B75" s="134">
        <v>0</v>
      </c>
      <c r="C75" s="124"/>
      <c r="D75" s="204">
        <v>566.03</v>
      </c>
      <c r="E75" s="204"/>
      <c r="F75" s="204"/>
      <c r="G75" s="204" t="s">
        <v>268</v>
      </c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6">
        <v>0</v>
      </c>
      <c r="S75" s="135"/>
      <c r="T75" s="135"/>
      <c r="U75" s="135"/>
      <c r="V75" s="207"/>
      <c r="W75" s="207"/>
      <c r="X75" s="207"/>
      <c r="Y75" s="207">
        <v>102497.12</v>
      </c>
      <c r="Z75" s="136"/>
      <c r="AA75" s="207"/>
      <c r="AB75" s="207">
        <v>0</v>
      </c>
      <c r="AC75" s="136"/>
      <c r="AD75" s="207"/>
      <c r="AE75" s="207">
        <v>222.97</v>
      </c>
      <c r="AF75" s="136"/>
      <c r="AG75" s="207"/>
      <c r="AH75" s="207"/>
      <c r="AI75" s="207">
        <v>102497.12</v>
      </c>
      <c r="AJ75" s="136"/>
      <c r="AK75" s="208"/>
      <c r="AL75" s="207">
        <v>0</v>
      </c>
      <c r="AM75" s="207"/>
      <c r="AN75" s="137"/>
      <c r="AO75" s="194">
        <f>Y75</f>
        <v>102497.12</v>
      </c>
      <c r="AP75" s="194"/>
      <c r="AQ75" s="194"/>
      <c r="AR75" s="194"/>
      <c r="AS75" s="194" t="s">
        <v>145</v>
      </c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</row>
    <row r="76" spans="1:55" ht="14.25">
      <c r="A76" s="118">
        <f t="shared" si="0"/>
        <v>63</v>
      </c>
      <c r="B76" s="134">
        <v>0</v>
      </c>
      <c r="C76" s="124"/>
      <c r="D76" s="204">
        <v>566.04</v>
      </c>
      <c r="E76" s="204"/>
      <c r="F76" s="204"/>
      <c r="G76" s="204" t="s">
        <v>269</v>
      </c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6">
        <v>0</v>
      </c>
      <c r="S76" s="135"/>
      <c r="T76" s="135"/>
      <c r="U76" s="135"/>
      <c r="V76" s="207"/>
      <c r="W76" s="207"/>
      <c r="X76" s="207"/>
      <c r="Y76" s="207">
        <v>36390.53</v>
      </c>
      <c r="Z76" s="136"/>
      <c r="AA76" s="207"/>
      <c r="AB76" s="207">
        <v>5018.41</v>
      </c>
      <c r="AC76" s="136"/>
      <c r="AD76" s="207"/>
      <c r="AE76" s="207">
        <v>0</v>
      </c>
      <c r="AF76" s="136"/>
      <c r="AG76" s="207"/>
      <c r="AH76" s="207"/>
      <c r="AI76" s="207">
        <v>36390.53</v>
      </c>
      <c r="AJ76" s="136"/>
      <c r="AK76" s="208"/>
      <c r="AL76" s="207">
        <v>0</v>
      </c>
      <c r="AM76" s="207"/>
      <c r="AN76" s="137"/>
      <c r="AO76" s="194"/>
      <c r="AP76" s="194"/>
      <c r="AQ76" s="194"/>
      <c r="AR76" s="194"/>
      <c r="AS76" s="194"/>
      <c r="AT76" s="194" t="s">
        <v>145</v>
      </c>
      <c r="AU76" s="194"/>
      <c r="AV76" s="194"/>
      <c r="AW76" s="194"/>
      <c r="AX76" s="194"/>
      <c r="AY76" s="194"/>
      <c r="AZ76" s="194"/>
      <c r="BA76" s="194"/>
      <c r="BB76" s="194"/>
      <c r="BC76" s="194"/>
    </row>
    <row r="77" spans="1:55" ht="14.25">
      <c r="A77" s="118">
        <f t="shared" si="0"/>
        <v>64</v>
      </c>
      <c r="B77" s="134">
        <v>0</v>
      </c>
      <c r="C77" s="124"/>
      <c r="D77" s="204">
        <v>566.04999999999995</v>
      </c>
      <c r="E77" s="204"/>
      <c r="F77" s="204"/>
      <c r="G77" s="204" t="s">
        <v>270</v>
      </c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6">
        <v>0</v>
      </c>
      <c r="S77" s="135"/>
      <c r="T77" s="135"/>
      <c r="U77" s="135"/>
      <c r="V77" s="207"/>
      <c r="W77" s="207"/>
      <c r="X77" s="207"/>
      <c r="Y77" s="207">
        <v>76450.820000000007</v>
      </c>
      <c r="Z77" s="136"/>
      <c r="AA77" s="207"/>
      <c r="AB77" s="207">
        <v>7471.55</v>
      </c>
      <c r="AC77" s="136"/>
      <c r="AD77" s="207"/>
      <c r="AE77" s="207">
        <v>0</v>
      </c>
      <c r="AF77" s="136"/>
      <c r="AG77" s="207"/>
      <c r="AH77" s="207"/>
      <c r="AI77" s="207">
        <v>76450.820000000007</v>
      </c>
      <c r="AJ77" s="136"/>
      <c r="AK77" s="208"/>
      <c r="AL77" s="207">
        <v>0</v>
      </c>
      <c r="AM77" s="207"/>
      <c r="AN77" s="137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</row>
    <row r="78" spans="1:55" ht="14.25">
      <c r="A78" s="118">
        <f t="shared" si="0"/>
        <v>65</v>
      </c>
      <c r="B78" s="134">
        <v>0</v>
      </c>
      <c r="C78" s="124"/>
      <c r="D78" s="204">
        <v>566.05999999999995</v>
      </c>
      <c r="E78" s="204"/>
      <c r="F78" s="204"/>
      <c r="G78" s="204" t="s">
        <v>271</v>
      </c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6">
        <v>0</v>
      </c>
      <c r="S78" s="135"/>
      <c r="T78" s="135"/>
      <c r="U78" s="135"/>
      <c r="V78" s="207"/>
      <c r="W78" s="207"/>
      <c r="X78" s="207"/>
      <c r="Y78" s="207">
        <v>36708.120000000003</v>
      </c>
      <c r="Z78" s="136"/>
      <c r="AA78" s="207"/>
      <c r="AB78" s="207">
        <v>4020.64</v>
      </c>
      <c r="AC78" s="136"/>
      <c r="AD78" s="207"/>
      <c r="AE78" s="207">
        <v>0</v>
      </c>
      <c r="AF78" s="136"/>
      <c r="AG78" s="207"/>
      <c r="AH78" s="207"/>
      <c r="AI78" s="207">
        <v>36708.120000000003</v>
      </c>
      <c r="AJ78" s="136"/>
      <c r="AK78" s="208"/>
      <c r="AL78" s="207">
        <v>0</v>
      </c>
      <c r="AM78" s="207"/>
      <c r="AN78" s="137"/>
      <c r="AO78" s="194"/>
      <c r="AP78" s="194"/>
      <c r="AQ78" s="194"/>
      <c r="AR78" s="194"/>
      <c r="AS78" s="194"/>
      <c r="AT78" s="194" t="s">
        <v>145</v>
      </c>
      <c r="AU78" s="194"/>
      <c r="AV78" s="194"/>
      <c r="AW78" s="194"/>
      <c r="AX78" s="194"/>
      <c r="AY78" s="194"/>
      <c r="AZ78" s="194"/>
      <c r="BA78" s="194"/>
      <c r="BB78" s="194"/>
      <c r="BC78" s="194"/>
    </row>
    <row r="79" spans="1:55" ht="14.25">
      <c r="A79" s="118">
        <f t="shared" ref="A79:A142" si="1">+A78+1</f>
        <v>66</v>
      </c>
      <c r="B79" s="134">
        <v>0</v>
      </c>
      <c r="C79" s="124"/>
      <c r="D79" s="204">
        <v>566.07000000000005</v>
      </c>
      <c r="E79" s="204"/>
      <c r="F79" s="204"/>
      <c r="G79" s="204" t="s">
        <v>272</v>
      </c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6">
        <v>0</v>
      </c>
      <c r="S79" s="135"/>
      <c r="T79" s="135"/>
      <c r="U79" s="135"/>
      <c r="V79" s="207"/>
      <c r="W79" s="207"/>
      <c r="X79" s="207"/>
      <c r="Y79" s="207">
        <v>19588.73</v>
      </c>
      <c r="Z79" s="136"/>
      <c r="AA79" s="207"/>
      <c r="AB79" s="207">
        <v>1041.06</v>
      </c>
      <c r="AC79" s="136"/>
      <c r="AD79" s="207"/>
      <c r="AE79" s="207">
        <v>0</v>
      </c>
      <c r="AF79" s="136"/>
      <c r="AG79" s="207"/>
      <c r="AH79" s="207"/>
      <c r="AI79" s="207">
        <v>19588.73</v>
      </c>
      <c r="AJ79" s="136"/>
      <c r="AK79" s="208"/>
      <c r="AL79" s="207">
        <v>0</v>
      </c>
      <c r="AM79" s="207"/>
      <c r="AN79" s="137"/>
      <c r="AO79" s="194"/>
      <c r="AP79" s="194"/>
      <c r="AQ79" s="194"/>
      <c r="AR79" s="194"/>
      <c r="AS79" s="194"/>
      <c r="AT79" s="194"/>
      <c r="AU79" s="194"/>
      <c r="AV79" s="194"/>
      <c r="AW79" s="194"/>
      <c r="AX79" s="194"/>
      <c r="AY79" s="194"/>
      <c r="AZ79" s="194"/>
      <c r="BA79" s="194"/>
      <c r="BB79" s="194"/>
      <c r="BC79" s="194"/>
    </row>
    <row r="80" spans="1:55" ht="14.25">
      <c r="A80" s="118">
        <f t="shared" si="1"/>
        <v>67</v>
      </c>
      <c r="B80" s="134">
        <v>0</v>
      </c>
      <c r="C80" s="124"/>
      <c r="D80" s="204">
        <v>566.08000000000004</v>
      </c>
      <c r="E80" s="204"/>
      <c r="F80" s="204"/>
      <c r="G80" s="204" t="s">
        <v>273</v>
      </c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6">
        <v>0</v>
      </c>
      <c r="S80" s="135"/>
      <c r="T80" s="135"/>
      <c r="U80" s="135"/>
      <c r="V80" s="207"/>
      <c r="W80" s="207"/>
      <c r="X80" s="207"/>
      <c r="Y80" s="207">
        <v>143258.51999999999</v>
      </c>
      <c r="Z80" s="136"/>
      <c r="AA80" s="207"/>
      <c r="AB80" s="207">
        <v>7477.58</v>
      </c>
      <c r="AC80" s="136"/>
      <c r="AD80" s="207"/>
      <c r="AE80" s="207">
        <v>0</v>
      </c>
      <c r="AF80" s="136"/>
      <c r="AG80" s="207"/>
      <c r="AH80" s="207"/>
      <c r="AI80" s="207">
        <v>143258.51999999999</v>
      </c>
      <c r="AJ80" s="136"/>
      <c r="AK80" s="208"/>
      <c r="AL80" s="207">
        <v>0</v>
      </c>
      <c r="AM80" s="207"/>
      <c r="AN80" s="137"/>
      <c r="AO80" s="194"/>
      <c r="AP80" s="194"/>
      <c r="AQ80" s="194"/>
      <c r="AR80" s="194"/>
      <c r="AS80" s="194"/>
      <c r="AT80" s="194"/>
      <c r="AU80" s="194"/>
      <c r="AV80" s="194"/>
      <c r="AW80" s="194"/>
      <c r="AX80" s="194"/>
      <c r="AY80" s="194"/>
      <c r="AZ80" s="194"/>
      <c r="BA80" s="194"/>
      <c r="BB80" s="194"/>
      <c r="BC80" s="194"/>
    </row>
    <row r="81" spans="1:55" ht="14.25">
      <c r="A81" s="118">
        <f t="shared" si="1"/>
        <v>68</v>
      </c>
      <c r="B81" s="134">
        <v>0</v>
      </c>
      <c r="C81" s="124"/>
      <c r="D81" s="204">
        <v>566.09</v>
      </c>
      <c r="E81" s="204"/>
      <c r="F81" s="204"/>
      <c r="G81" s="204" t="s">
        <v>274</v>
      </c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6">
        <v>0</v>
      </c>
      <c r="S81" s="135"/>
      <c r="T81" s="135"/>
      <c r="U81" s="135"/>
      <c r="V81" s="207"/>
      <c r="W81" s="207"/>
      <c r="X81" s="207"/>
      <c r="Y81" s="207">
        <v>178751.05</v>
      </c>
      <c r="Z81" s="136"/>
      <c r="AA81" s="207"/>
      <c r="AB81" s="207">
        <v>19307.14</v>
      </c>
      <c r="AC81" s="136"/>
      <c r="AD81" s="207"/>
      <c r="AE81" s="207">
        <v>0</v>
      </c>
      <c r="AF81" s="136"/>
      <c r="AG81" s="207"/>
      <c r="AH81" s="207"/>
      <c r="AI81" s="207">
        <v>178751.05</v>
      </c>
      <c r="AJ81" s="136"/>
      <c r="AK81" s="208"/>
      <c r="AL81" s="207">
        <v>0</v>
      </c>
      <c r="AM81" s="207"/>
      <c r="AN81" s="137"/>
      <c r="AO81" s="194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  <c r="AZ81" s="194"/>
      <c r="BA81" s="194"/>
      <c r="BB81" s="194"/>
      <c r="BC81" s="194"/>
    </row>
    <row r="82" spans="1:55" ht="14.25">
      <c r="A82" s="118">
        <f t="shared" si="1"/>
        <v>69</v>
      </c>
      <c r="B82" s="134">
        <v>0</v>
      </c>
      <c r="C82" s="124"/>
      <c r="D82" s="204">
        <v>567.01</v>
      </c>
      <c r="E82" s="204"/>
      <c r="F82" s="204"/>
      <c r="G82" s="204" t="s">
        <v>275</v>
      </c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6">
        <v>0</v>
      </c>
      <c r="S82" s="135"/>
      <c r="T82" s="135"/>
      <c r="U82" s="135"/>
      <c r="V82" s="207"/>
      <c r="W82" s="207"/>
      <c r="X82" s="207"/>
      <c r="Y82" s="207">
        <v>0</v>
      </c>
      <c r="Z82" s="136"/>
      <c r="AA82" s="207"/>
      <c r="AB82" s="207">
        <v>0</v>
      </c>
      <c r="AC82" s="136"/>
      <c r="AD82" s="207"/>
      <c r="AE82" s="207">
        <v>0</v>
      </c>
      <c r="AF82" s="136"/>
      <c r="AG82" s="207"/>
      <c r="AH82" s="207"/>
      <c r="AI82" s="207">
        <v>0</v>
      </c>
      <c r="AJ82" s="136"/>
      <c r="AK82" s="208"/>
      <c r="AL82" s="207">
        <v>0</v>
      </c>
      <c r="AM82" s="207"/>
      <c r="AN82" s="137"/>
      <c r="AO82" s="194"/>
      <c r="AP82" s="194"/>
      <c r="AQ82" s="194"/>
      <c r="AR82" s="194"/>
      <c r="AS82" s="194"/>
      <c r="AT82" s="194"/>
      <c r="AU82" s="194"/>
      <c r="AV82" s="194"/>
      <c r="AW82" s="194"/>
      <c r="AX82" s="194"/>
      <c r="AY82" s="194"/>
      <c r="AZ82" s="194"/>
      <c r="BA82" s="194"/>
      <c r="BB82" s="194"/>
      <c r="BC82" s="194"/>
    </row>
    <row r="83" spans="1:55" ht="14.25">
      <c r="A83" s="118">
        <f t="shared" si="1"/>
        <v>70</v>
      </c>
      <c r="B83" s="134">
        <v>0</v>
      </c>
      <c r="C83" s="124"/>
      <c r="D83" s="204">
        <v>567.11</v>
      </c>
      <c r="E83" s="204"/>
      <c r="F83" s="204"/>
      <c r="G83" s="204" t="s">
        <v>276</v>
      </c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6">
        <v>0</v>
      </c>
      <c r="S83" s="135"/>
      <c r="T83" s="135"/>
      <c r="U83" s="135"/>
      <c r="V83" s="207"/>
      <c r="W83" s="207"/>
      <c r="X83" s="207"/>
      <c r="Y83" s="207">
        <v>8477.3700000000008</v>
      </c>
      <c r="Z83" s="136"/>
      <c r="AA83" s="207"/>
      <c r="AB83" s="207">
        <v>4580.0600000000004</v>
      </c>
      <c r="AC83" s="136"/>
      <c r="AD83" s="207"/>
      <c r="AE83" s="207">
        <v>0</v>
      </c>
      <c r="AF83" s="136"/>
      <c r="AG83" s="207"/>
      <c r="AH83" s="207"/>
      <c r="AI83" s="207">
        <v>8477.3700000000008</v>
      </c>
      <c r="AJ83" s="136"/>
      <c r="AK83" s="208"/>
      <c r="AL83" s="207">
        <v>0</v>
      </c>
      <c r="AM83" s="207"/>
      <c r="AN83" s="137"/>
      <c r="AO83" s="194"/>
      <c r="AP83" s="194"/>
      <c r="AQ83" s="194"/>
      <c r="AR83" s="194"/>
      <c r="AS83" s="194"/>
      <c r="AT83" s="194"/>
      <c r="AU83" s="194" t="s">
        <v>145</v>
      </c>
      <c r="AV83" s="194"/>
      <c r="AW83" s="194"/>
      <c r="AX83" s="194"/>
      <c r="AY83" s="194"/>
      <c r="AZ83" s="194"/>
      <c r="BA83" s="194"/>
      <c r="BB83" s="194"/>
      <c r="BC83" s="194"/>
    </row>
    <row r="84" spans="1:55" ht="14.25">
      <c r="A84" s="118">
        <f t="shared" si="1"/>
        <v>71</v>
      </c>
      <c r="B84" s="134">
        <v>0</v>
      </c>
      <c r="C84" s="124"/>
      <c r="D84" s="204">
        <v>568.01</v>
      </c>
      <c r="E84" s="204"/>
      <c r="F84" s="204"/>
      <c r="G84" s="204" t="s">
        <v>277</v>
      </c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6">
        <v>0</v>
      </c>
      <c r="S84" s="135"/>
      <c r="T84" s="135"/>
      <c r="U84" s="135"/>
      <c r="V84" s="207"/>
      <c r="W84" s="207"/>
      <c r="X84" s="207"/>
      <c r="Y84" s="207">
        <v>77795.41</v>
      </c>
      <c r="Z84" s="136"/>
      <c r="AA84" s="207"/>
      <c r="AB84" s="207">
        <v>10152.93</v>
      </c>
      <c r="AC84" s="136"/>
      <c r="AD84" s="207"/>
      <c r="AE84" s="207">
        <v>0</v>
      </c>
      <c r="AF84" s="136"/>
      <c r="AG84" s="207"/>
      <c r="AH84" s="207"/>
      <c r="AI84" s="207">
        <v>77795.41</v>
      </c>
      <c r="AJ84" s="136"/>
      <c r="AK84" s="208"/>
      <c r="AL84" s="207">
        <v>0</v>
      </c>
      <c r="AM84" s="207"/>
      <c r="AN84" s="137"/>
      <c r="AO84" s="194"/>
      <c r="AP84" s="194"/>
      <c r="AQ84" s="194"/>
      <c r="AR84" s="194"/>
      <c r="AS84" s="194">
        <f>Y84</f>
        <v>77795.41</v>
      </c>
      <c r="AT84" s="194"/>
      <c r="AU84" s="194"/>
      <c r="AV84" s="194"/>
      <c r="AW84" s="194"/>
      <c r="AX84" s="194"/>
      <c r="AY84" s="194"/>
      <c r="AZ84" s="194"/>
      <c r="BA84" s="194"/>
      <c r="BB84" s="194"/>
      <c r="BC84" s="194"/>
    </row>
    <row r="85" spans="1:55" ht="14.25">
      <c r="A85" s="118">
        <f t="shared" si="1"/>
        <v>72</v>
      </c>
      <c r="B85" s="134">
        <v>0</v>
      </c>
      <c r="C85" s="124"/>
      <c r="D85" s="204">
        <v>568.02</v>
      </c>
      <c r="E85" s="204"/>
      <c r="F85" s="204"/>
      <c r="G85" s="204" t="s">
        <v>278</v>
      </c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6">
        <v>0</v>
      </c>
      <c r="S85" s="135"/>
      <c r="T85" s="135"/>
      <c r="U85" s="135"/>
      <c r="V85" s="207"/>
      <c r="W85" s="207"/>
      <c r="X85" s="207"/>
      <c r="Y85" s="207">
        <v>0</v>
      </c>
      <c r="Z85" s="136"/>
      <c r="AA85" s="207"/>
      <c r="AB85" s="207">
        <v>0</v>
      </c>
      <c r="AC85" s="136"/>
      <c r="AD85" s="207"/>
      <c r="AE85" s="207">
        <v>0</v>
      </c>
      <c r="AF85" s="136"/>
      <c r="AG85" s="207"/>
      <c r="AH85" s="207"/>
      <c r="AI85" s="207">
        <v>0</v>
      </c>
      <c r="AJ85" s="136"/>
      <c r="AK85" s="208"/>
      <c r="AL85" s="207">
        <v>0</v>
      </c>
      <c r="AM85" s="207"/>
      <c r="AN85" s="137"/>
      <c r="AO85" s="194"/>
      <c r="AP85" s="194"/>
      <c r="AQ85" s="194"/>
      <c r="AR85" s="194"/>
      <c r="AS85" s="194"/>
      <c r="AT85" s="194"/>
      <c r="AU85" s="194" t="s">
        <v>145</v>
      </c>
      <c r="AV85" s="194"/>
      <c r="AW85" s="194"/>
      <c r="AX85" s="194"/>
      <c r="AY85" s="194"/>
      <c r="AZ85" s="194"/>
      <c r="BA85" s="194"/>
      <c r="BB85" s="194"/>
      <c r="BC85" s="194"/>
    </row>
    <row r="86" spans="1:55" ht="14.25">
      <c r="A86" s="118">
        <f t="shared" si="1"/>
        <v>73</v>
      </c>
      <c r="B86" s="134">
        <v>0</v>
      </c>
      <c r="C86" s="124"/>
      <c r="D86" s="204">
        <v>568.03</v>
      </c>
      <c r="E86" s="204"/>
      <c r="F86" s="204"/>
      <c r="G86" s="204" t="s">
        <v>279</v>
      </c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6">
        <v>0</v>
      </c>
      <c r="S86" s="135"/>
      <c r="T86" s="135"/>
      <c r="U86" s="135"/>
      <c r="V86" s="207"/>
      <c r="W86" s="207"/>
      <c r="X86" s="207"/>
      <c r="Y86" s="207">
        <v>18545.64</v>
      </c>
      <c r="Z86" s="136"/>
      <c r="AA86" s="207"/>
      <c r="AB86" s="207">
        <v>2482.7800000000002</v>
      </c>
      <c r="AC86" s="136"/>
      <c r="AD86" s="207"/>
      <c r="AE86" s="207">
        <v>0</v>
      </c>
      <c r="AF86" s="136"/>
      <c r="AG86" s="207"/>
      <c r="AH86" s="207"/>
      <c r="AI86" s="207">
        <v>18545.64</v>
      </c>
      <c r="AJ86" s="136"/>
      <c r="AK86" s="208"/>
      <c r="AL86" s="207">
        <v>0</v>
      </c>
      <c r="AM86" s="207"/>
      <c r="AN86" s="137"/>
      <c r="AO86" s="194"/>
      <c r="AP86" s="194"/>
      <c r="AQ86" s="194"/>
      <c r="AR86" s="194"/>
      <c r="AS86" s="194">
        <f>Y86</f>
        <v>18545.64</v>
      </c>
      <c r="AT86" s="194"/>
      <c r="AU86" s="194" t="s">
        <v>145</v>
      </c>
      <c r="AV86" s="194"/>
      <c r="AW86" s="194"/>
      <c r="AX86" s="194"/>
      <c r="AY86" s="194"/>
      <c r="AZ86" s="194"/>
      <c r="BA86" s="194"/>
      <c r="BB86" s="194"/>
      <c r="BC86" s="194"/>
    </row>
    <row r="87" spans="1:55" ht="14.25">
      <c r="A87" s="118">
        <f t="shared" si="1"/>
        <v>74</v>
      </c>
      <c r="B87" s="134">
        <v>0</v>
      </c>
      <c r="C87" s="124"/>
      <c r="D87" s="204">
        <v>568.04999999999995</v>
      </c>
      <c r="E87" s="204"/>
      <c r="F87" s="204"/>
      <c r="G87" s="204" t="s">
        <v>280</v>
      </c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6">
        <v>0</v>
      </c>
      <c r="S87" s="135"/>
      <c r="T87" s="135"/>
      <c r="U87" s="135"/>
      <c r="V87" s="207"/>
      <c r="W87" s="207"/>
      <c r="X87" s="207"/>
      <c r="Y87" s="207">
        <v>12134.8</v>
      </c>
      <c r="Z87" s="136"/>
      <c r="AA87" s="207"/>
      <c r="AB87" s="207">
        <v>1699.51</v>
      </c>
      <c r="AC87" s="136"/>
      <c r="AD87" s="207"/>
      <c r="AE87" s="207">
        <v>0</v>
      </c>
      <c r="AF87" s="136"/>
      <c r="AG87" s="207"/>
      <c r="AH87" s="207"/>
      <c r="AI87" s="207">
        <v>12134.8</v>
      </c>
      <c r="AJ87" s="136"/>
      <c r="AK87" s="208"/>
      <c r="AL87" s="207">
        <v>0</v>
      </c>
      <c r="AM87" s="207"/>
      <c r="AN87" s="137"/>
      <c r="AO87" s="194"/>
      <c r="AP87" s="194"/>
      <c r="AQ87" s="194"/>
      <c r="AR87" s="194"/>
      <c r="AS87" s="194"/>
      <c r="AT87" s="194"/>
      <c r="AU87" s="194"/>
      <c r="AV87" s="194"/>
      <c r="AW87" s="194"/>
      <c r="AX87" s="194"/>
      <c r="AY87" s="194"/>
      <c r="AZ87" s="194"/>
      <c r="BA87" s="194"/>
      <c r="BB87" s="194"/>
      <c r="BC87" s="194"/>
    </row>
    <row r="88" spans="1:55" ht="14.25">
      <c r="A88" s="118">
        <f t="shared" si="1"/>
        <v>75</v>
      </c>
      <c r="B88" s="134">
        <v>0</v>
      </c>
      <c r="C88" s="124"/>
      <c r="D88" s="204">
        <v>570.01</v>
      </c>
      <c r="E88" s="204"/>
      <c r="F88" s="204"/>
      <c r="G88" s="204" t="s">
        <v>281</v>
      </c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6">
        <v>0</v>
      </c>
      <c r="S88" s="135"/>
      <c r="T88" s="135"/>
      <c r="U88" s="135"/>
      <c r="V88" s="207"/>
      <c r="W88" s="207"/>
      <c r="X88" s="207"/>
      <c r="Y88" s="207">
        <v>298207.76</v>
      </c>
      <c r="Z88" s="136"/>
      <c r="AA88" s="207"/>
      <c r="AB88" s="207">
        <v>26073.759999999998</v>
      </c>
      <c r="AC88" s="136"/>
      <c r="AD88" s="207"/>
      <c r="AE88" s="207">
        <v>0</v>
      </c>
      <c r="AF88" s="136"/>
      <c r="AG88" s="207"/>
      <c r="AH88" s="207"/>
      <c r="AI88" s="207">
        <v>298207.76</v>
      </c>
      <c r="AJ88" s="136"/>
      <c r="AK88" s="208"/>
      <c r="AL88" s="207">
        <v>0</v>
      </c>
      <c r="AM88" s="207"/>
      <c r="AN88" s="137"/>
      <c r="AO88" s="194"/>
      <c r="AP88" s="194"/>
      <c r="AQ88" s="194"/>
      <c r="AR88" s="194"/>
      <c r="AS88" s="194"/>
      <c r="AT88" s="194">
        <f>Y88</f>
        <v>298207.76</v>
      </c>
      <c r="AU88" s="194"/>
      <c r="AV88" s="194"/>
      <c r="AW88" s="194"/>
      <c r="AX88" s="194"/>
      <c r="AY88" s="194"/>
      <c r="AZ88" s="194"/>
      <c r="BA88" s="194"/>
      <c r="BB88" s="194"/>
      <c r="BC88" s="194"/>
    </row>
    <row r="89" spans="1:55" ht="14.25">
      <c r="A89" s="118">
        <f t="shared" si="1"/>
        <v>76</v>
      </c>
      <c r="B89" s="134">
        <v>0</v>
      </c>
      <c r="C89" s="124"/>
      <c r="D89" s="204">
        <v>570.02</v>
      </c>
      <c r="E89" s="204"/>
      <c r="F89" s="204"/>
      <c r="G89" s="204" t="s">
        <v>282</v>
      </c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6">
        <v>0</v>
      </c>
      <c r="S89" s="135"/>
      <c r="T89" s="135"/>
      <c r="U89" s="135"/>
      <c r="V89" s="207"/>
      <c r="W89" s="207"/>
      <c r="X89" s="207"/>
      <c r="Y89" s="207">
        <v>59599.4</v>
      </c>
      <c r="Z89" s="136"/>
      <c r="AA89" s="207"/>
      <c r="AB89" s="207">
        <v>701.17</v>
      </c>
      <c r="AC89" s="136"/>
      <c r="AD89" s="207"/>
      <c r="AE89" s="207">
        <v>0</v>
      </c>
      <c r="AF89" s="136"/>
      <c r="AG89" s="207"/>
      <c r="AH89" s="207"/>
      <c r="AI89" s="207">
        <v>59599.4</v>
      </c>
      <c r="AJ89" s="136"/>
      <c r="AK89" s="208"/>
      <c r="AL89" s="207">
        <v>0</v>
      </c>
      <c r="AM89" s="207"/>
      <c r="AN89" s="137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4"/>
      <c r="BC89" s="194"/>
    </row>
    <row r="90" spans="1:55" ht="14.25">
      <c r="A90" s="118">
        <f t="shared" si="1"/>
        <v>77</v>
      </c>
      <c r="B90" s="134">
        <v>0</v>
      </c>
      <c r="C90" s="124"/>
      <c r="D90" s="204">
        <v>570.03</v>
      </c>
      <c r="E90" s="204"/>
      <c r="F90" s="204"/>
      <c r="G90" s="204" t="s">
        <v>283</v>
      </c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206">
        <v>0</v>
      </c>
      <c r="S90" s="135"/>
      <c r="T90" s="135"/>
      <c r="U90" s="135"/>
      <c r="V90" s="207"/>
      <c r="W90" s="207"/>
      <c r="X90" s="207"/>
      <c r="Y90" s="207">
        <v>142536.25</v>
      </c>
      <c r="Z90" s="136"/>
      <c r="AA90" s="207"/>
      <c r="AB90" s="207">
        <v>7763.48</v>
      </c>
      <c r="AC90" s="136"/>
      <c r="AD90" s="207"/>
      <c r="AE90" s="207">
        <v>0</v>
      </c>
      <c r="AF90" s="136"/>
      <c r="AG90" s="207"/>
      <c r="AH90" s="207"/>
      <c r="AI90" s="207">
        <v>142536.25</v>
      </c>
      <c r="AJ90" s="136"/>
      <c r="AK90" s="208"/>
      <c r="AL90" s="207">
        <v>0</v>
      </c>
      <c r="AM90" s="207"/>
      <c r="AN90" s="137"/>
      <c r="AO90" s="194"/>
      <c r="AP90" s="194"/>
      <c r="AQ90" s="194"/>
      <c r="AR90" s="194"/>
      <c r="AS90" s="194" t="s">
        <v>145</v>
      </c>
      <c r="AT90" s="194">
        <f>Y90</f>
        <v>142536.25</v>
      </c>
      <c r="AU90" s="194"/>
      <c r="AV90" s="194"/>
      <c r="AW90" s="194"/>
      <c r="AX90" s="194"/>
      <c r="AY90" s="194"/>
      <c r="AZ90" s="194"/>
      <c r="BA90" s="194"/>
      <c r="BB90" s="194"/>
      <c r="BC90" s="194"/>
    </row>
    <row r="91" spans="1:55" ht="14.25">
      <c r="A91" s="118">
        <f t="shared" si="1"/>
        <v>78</v>
      </c>
      <c r="B91" s="134">
        <v>0</v>
      </c>
      <c r="C91" s="124"/>
      <c r="D91" s="204">
        <v>570.04999999999995</v>
      </c>
      <c r="E91" s="204"/>
      <c r="F91" s="204"/>
      <c r="G91" s="204" t="s">
        <v>284</v>
      </c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6">
        <v>0</v>
      </c>
      <c r="S91" s="135"/>
      <c r="T91" s="135"/>
      <c r="U91" s="135"/>
      <c r="V91" s="207"/>
      <c r="W91" s="207"/>
      <c r="X91" s="207"/>
      <c r="Y91" s="207">
        <v>91306.74</v>
      </c>
      <c r="Z91" s="136"/>
      <c r="AA91" s="207"/>
      <c r="AB91" s="207">
        <v>5314.27</v>
      </c>
      <c r="AC91" s="136"/>
      <c r="AD91" s="207"/>
      <c r="AE91" s="207">
        <v>0</v>
      </c>
      <c r="AF91" s="136"/>
      <c r="AG91" s="207"/>
      <c r="AH91" s="207"/>
      <c r="AI91" s="207">
        <v>91306.74</v>
      </c>
      <c r="AJ91" s="136"/>
      <c r="AK91" s="208"/>
      <c r="AL91" s="207">
        <v>0</v>
      </c>
      <c r="AM91" s="207"/>
      <c r="AN91" s="137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4"/>
      <c r="BC91" s="194"/>
    </row>
    <row r="92" spans="1:55" ht="14.25">
      <c r="A92" s="118">
        <f t="shared" si="1"/>
        <v>79</v>
      </c>
      <c r="B92" s="134">
        <v>0</v>
      </c>
      <c r="C92" s="124"/>
      <c r="D92" s="204">
        <v>570.07000000000005</v>
      </c>
      <c r="E92" s="204"/>
      <c r="F92" s="204"/>
      <c r="G92" s="204" t="s">
        <v>285</v>
      </c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6">
        <v>0</v>
      </c>
      <c r="S92" s="135"/>
      <c r="T92" s="135"/>
      <c r="U92" s="135"/>
      <c r="V92" s="207"/>
      <c r="W92" s="207"/>
      <c r="X92" s="207"/>
      <c r="Y92" s="207">
        <v>0</v>
      </c>
      <c r="Z92" s="136"/>
      <c r="AA92" s="207"/>
      <c r="AB92" s="207">
        <v>0</v>
      </c>
      <c r="AC92" s="136"/>
      <c r="AD92" s="207"/>
      <c r="AE92" s="207">
        <v>0</v>
      </c>
      <c r="AF92" s="136"/>
      <c r="AG92" s="207"/>
      <c r="AH92" s="207"/>
      <c r="AI92" s="207">
        <v>0</v>
      </c>
      <c r="AJ92" s="136"/>
      <c r="AK92" s="208"/>
      <c r="AL92" s="207">
        <v>0</v>
      </c>
      <c r="AM92" s="207"/>
      <c r="AN92" s="137"/>
      <c r="AO92" s="194"/>
      <c r="AP92" s="194"/>
      <c r="AQ92" s="194"/>
      <c r="AR92" s="194"/>
      <c r="AS92" s="194" t="s">
        <v>145</v>
      </c>
      <c r="AT92" s="194"/>
      <c r="AU92" s="194"/>
      <c r="AV92" s="194"/>
      <c r="AW92" s="194"/>
      <c r="AX92" s="194"/>
      <c r="AY92" s="194"/>
      <c r="AZ92" s="194"/>
      <c r="BA92" s="194"/>
      <c r="BB92" s="194"/>
      <c r="BC92" s="194"/>
    </row>
    <row r="93" spans="1:55" ht="14.25">
      <c r="A93" s="118">
        <f t="shared" si="1"/>
        <v>80</v>
      </c>
      <c r="B93" s="134">
        <v>0</v>
      </c>
      <c r="C93" s="124"/>
      <c r="D93" s="204">
        <v>570.08000000000004</v>
      </c>
      <c r="E93" s="204"/>
      <c r="F93" s="204"/>
      <c r="G93" s="204" t="s">
        <v>286</v>
      </c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6">
        <v>0</v>
      </c>
      <c r="S93" s="135"/>
      <c r="T93" s="135"/>
      <c r="U93" s="135"/>
      <c r="V93" s="207"/>
      <c r="W93" s="207"/>
      <c r="X93" s="207"/>
      <c r="Y93" s="207">
        <v>300</v>
      </c>
      <c r="Z93" s="136"/>
      <c r="AA93" s="207"/>
      <c r="AB93" s="207">
        <v>0</v>
      </c>
      <c r="AC93" s="136"/>
      <c r="AD93" s="207"/>
      <c r="AE93" s="207">
        <v>0</v>
      </c>
      <c r="AF93" s="136"/>
      <c r="AG93" s="207"/>
      <c r="AH93" s="207"/>
      <c r="AI93" s="207">
        <v>300</v>
      </c>
      <c r="AJ93" s="136"/>
      <c r="AK93" s="208"/>
      <c r="AL93" s="207">
        <v>0</v>
      </c>
      <c r="AM93" s="207"/>
      <c r="AN93" s="137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4"/>
      <c r="BC93" s="194"/>
    </row>
    <row r="94" spans="1:55" ht="14.25">
      <c r="A94" s="118">
        <f t="shared" si="1"/>
        <v>81</v>
      </c>
      <c r="B94" s="134">
        <v>0</v>
      </c>
      <c r="C94" s="124"/>
      <c r="D94" s="204">
        <v>570.09</v>
      </c>
      <c r="E94" s="204"/>
      <c r="F94" s="204"/>
      <c r="G94" s="204" t="s">
        <v>287</v>
      </c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6">
        <v>0</v>
      </c>
      <c r="S94" s="135"/>
      <c r="T94" s="135"/>
      <c r="U94" s="135"/>
      <c r="V94" s="207"/>
      <c r="W94" s="207"/>
      <c r="X94" s="207"/>
      <c r="Y94" s="207">
        <v>105263.37</v>
      </c>
      <c r="Z94" s="136"/>
      <c r="AA94" s="207"/>
      <c r="AB94" s="207">
        <v>7842.55</v>
      </c>
      <c r="AC94" s="136"/>
      <c r="AD94" s="207"/>
      <c r="AE94" s="207">
        <v>0</v>
      </c>
      <c r="AF94" s="136"/>
      <c r="AG94" s="207"/>
      <c r="AH94" s="207"/>
      <c r="AI94" s="207">
        <v>105263.37</v>
      </c>
      <c r="AJ94" s="136"/>
      <c r="AK94" s="208"/>
      <c r="AL94" s="207">
        <v>0</v>
      </c>
      <c r="AM94" s="207"/>
      <c r="AN94" s="137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4"/>
      <c r="BC94" s="194"/>
    </row>
    <row r="95" spans="1:55" ht="14.25">
      <c r="A95" s="118">
        <f t="shared" si="1"/>
        <v>82</v>
      </c>
      <c r="B95" s="134">
        <v>0</v>
      </c>
      <c r="C95" s="124"/>
      <c r="D95" s="204">
        <v>571.01</v>
      </c>
      <c r="E95" s="204"/>
      <c r="F95" s="204"/>
      <c r="G95" s="204" t="s">
        <v>288</v>
      </c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6">
        <v>0</v>
      </c>
      <c r="S95" s="135"/>
      <c r="T95" s="135"/>
      <c r="U95" s="135"/>
      <c r="V95" s="207"/>
      <c r="W95" s="207"/>
      <c r="X95" s="207"/>
      <c r="Y95" s="207">
        <v>373831.55</v>
      </c>
      <c r="Z95" s="136"/>
      <c r="AA95" s="207"/>
      <c r="AB95" s="207">
        <v>286250.03000000003</v>
      </c>
      <c r="AC95" s="136"/>
      <c r="AD95" s="207"/>
      <c r="AE95" s="207">
        <v>0</v>
      </c>
      <c r="AF95" s="136"/>
      <c r="AG95" s="207"/>
      <c r="AH95" s="207"/>
      <c r="AI95" s="207">
        <v>373831.55</v>
      </c>
      <c r="AJ95" s="136"/>
      <c r="AK95" s="208"/>
      <c r="AL95" s="207">
        <v>0</v>
      </c>
      <c r="AM95" s="207"/>
      <c r="AN95" s="137"/>
      <c r="AO95" s="194"/>
      <c r="AP95" s="194"/>
      <c r="AQ95" s="194"/>
      <c r="AR95" s="194"/>
      <c r="AS95" s="194"/>
      <c r="AT95" s="194"/>
      <c r="AU95" s="194">
        <f>Y95</f>
        <v>373831.55</v>
      </c>
      <c r="AV95" s="194"/>
      <c r="AW95" s="194"/>
      <c r="AX95" s="194"/>
      <c r="AY95" s="194"/>
      <c r="AZ95" s="194"/>
      <c r="BA95" s="194"/>
      <c r="BB95" s="194"/>
      <c r="BC95" s="194"/>
    </row>
    <row r="96" spans="1:55" ht="14.25">
      <c r="A96" s="118">
        <f t="shared" si="1"/>
        <v>83</v>
      </c>
      <c r="B96" s="134">
        <v>0</v>
      </c>
      <c r="C96" s="124"/>
      <c r="D96" s="204">
        <v>571.02</v>
      </c>
      <c r="E96" s="204"/>
      <c r="F96" s="204"/>
      <c r="G96" s="204" t="s">
        <v>289</v>
      </c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6">
        <v>0</v>
      </c>
      <c r="S96" s="135"/>
      <c r="T96" s="135"/>
      <c r="U96" s="135"/>
      <c r="V96" s="207"/>
      <c r="W96" s="207"/>
      <c r="X96" s="207"/>
      <c r="Y96" s="207">
        <v>43594.71</v>
      </c>
      <c r="Z96" s="136"/>
      <c r="AA96" s="207"/>
      <c r="AB96" s="207">
        <v>45770.03</v>
      </c>
      <c r="AC96" s="136"/>
      <c r="AD96" s="207"/>
      <c r="AE96" s="207">
        <v>0</v>
      </c>
      <c r="AF96" s="136"/>
      <c r="AG96" s="207"/>
      <c r="AH96" s="207"/>
      <c r="AI96" s="207">
        <v>43594.71</v>
      </c>
      <c r="AJ96" s="136"/>
      <c r="AK96" s="208"/>
      <c r="AL96" s="207">
        <v>0</v>
      </c>
      <c r="AM96" s="207"/>
      <c r="AN96" s="137"/>
      <c r="AO96" s="194"/>
      <c r="AP96" s="194"/>
      <c r="AQ96" s="194"/>
      <c r="AR96" s="194"/>
      <c r="AS96" s="194"/>
      <c r="AT96" s="194"/>
      <c r="AU96" s="194"/>
      <c r="AV96" s="194"/>
      <c r="AW96" s="194"/>
      <c r="AX96" s="194"/>
      <c r="AY96" s="194"/>
      <c r="AZ96" s="194"/>
      <c r="BA96" s="194"/>
      <c r="BB96" s="194"/>
      <c r="BC96" s="194"/>
    </row>
    <row r="97" spans="1:55" ht="14.25">
      <c r="A97" s="118">
        <f t="shared" si="1"/>
        <v>84</v>
      </c>
      <c r="B97" s="134">
        <v>0</v>
      </c>
      <c r="C97" s="124"/>
      <c r="D97" s="204">
        <v>571.03</v>
      </c>
      <c r="E97" s="204"/>
      <c r="F97" s="204"/>
      <c r="G97" s="204" t="s">
        <v>290</v>
      </c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6">
        <v>0</v>
      </c>
      <c r="S97" s="135"/>
      <c r="T97" s="135"/>
      <c r="U97" s="135"/>
      <c r="V97" s="207"/>
      <c r="W97" s="207"/>
      <c r="X97" s="207"/>
      <c r="Y97" s="207">
        <v>201645.06</v>
      </c>
      <c r="Z97" s="136"/>
      <c r="AA97" s="207"/>
      <c r="AB97" s="207">
        <v>160110.92000000001</v>
      </c>
      <c r="AC97" s="136"/>
      <c r="AD97" s="207"/>
      <c r="AE97" s="207">
        <v>0</v>
      </c>
      <c r="AF97" s="136"/>
      <c r="AG97" s="207"/>
      <c r="AH97" s="207"/>
      <c r="AI97" s="207">
        <v>201645.06</v>
      </c>
      <c r="AJ97" s="136"/>
      <c r="AK97" s="208"/>
      <c r="AL97" s="207">
        <v>0</v>
      </c>
      <c r="AM97" s="207"/>
      <c r="AN97" s="137"/>
      <c r="AO97" s="194"/>
      <c r="AP97" s="194"/>
      <c r="AQ97" s="194"/>
      <c r="AR97" s="194"/>
      <c r="AS97" s="194"/>
      <c r="AT97" s="194"/>
      <c r="AU97" s="194">
        <f>Y97</f>
        <v>201645.06</v>
      </c>
      <c r="AV97" s="194"/>
      <c r="AW97" s="194"/>
      <c r="AX97" s="194"/>
      <c r="AY97" s="194"/>
      <c r="AZ97" s="194"/>
      <c r="BA97" s="194"/>
      <c r="BB97" s="194"/>
      <c r="BC97" s="194"/>
    </row>
    <row r="98" spans="1:55" ht="14.25">
      <c r="A98" s="118">
        <f t="shared" si="1"/>
        <v>85</v>
      </c>
      <c r="B98" s="134">
        <v>0</v>
      </c>
      <c r="C98" s="124"/>
      <c r="D98" s="204">
        <v>571.04999999999995</v>
      </c>
      <c r="E98" s="204"/>
      <c r="F98" s="204"/>
      <c r="G98" s="204" t="s">
        <v>291</v>
      </c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6">
        <v>0</v>
      </c>
      <c r="S98" s="135"/>
      <c r="T98" s="135"/>
      <c r="U98" s="135"/>
      <c r="V98" s="207"/>
      <c r="W98" s="207"/>
      <c r="X98" s="207"/>
      <c r="Y98" s="207">
        <v>130490.81</v>
      </c>
      <c r="Z98" s="136"/>
      <c r="AA98" s="207"/>
      <c r="AB98" s="207">
        <v>106407.23</v>
      </c>
      <c r="AC98" s="136"/>
      <c r="AD98" s="207"/>
      <c r="AE98" s="207">
        <v>0</v>
      </c>
      <c r="AF98" s="136"/>
      <c r="AG98" s="207"/>
      <c r="AH98" s="207"/>
      <c r="AI98" s="207">
        <v>130490.81</v>
      </c>
      <c r="AJ98" s="136"/>
      <c r="AK98" s="208"/>
      <c r="AL98" s="207">
        <v>0</v>
      </c>
      <c r="AM98" s="207"/>
      <c r="AN98" s="137"/>
      <c r="AO98" s="194"/>
      <c r="AP98" s="194"/>
      <c r="AQ98" s="194"/>
      <c r="AR98" s="194"/>
      <c r="AS98" s="194"/>
      <c r="AT98" s="194"/>
      <c r="AU98" s="194"/>
      <c r="AV98" s="194"/>
      <c r="AW98" s="194"/>
      <c r="AX98" s="194"/>
      <c r="AY98" s="194"/>
      <c r="AZ98" s="194"/>
      <c r="BA98" s="194"/>
      <c r="BB98" s="194"/>
      <c r="BC98" s="194"/>
    </row>
    <row r="99" spans="1:55" ht="14.25">
      <c r="A99" s="118">
        <f t="shared" si="1"/>
        <v>86</v>
      </c>
      <c r="B99" s="134">
        <v>0</v>
      </c>
      <c r="C99" s="124"/>
      <c r="D99" s="204">
        <v>571.07000000000005</v>
      </c>
      <c r="E99" s="204"/>
      <c r="F99" s="204"/>
      <c r="G99" s="204" t="s">
        <v>292</v>
      </c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6">
        <v>0</v>
      </c>
      <c r="S99" s="135"/>
      <c r="T99" s="135"/>
      <c r="U99" s="135"/>
      <c r="V99" s="207"/>
      <c r="W99" s="207"/>
      <c r="X99" s="207"/>
      <c r="Y99" s="207">
        <v>130527.3</v>
      </c>
      <c r="Z99" s="136"/>
      <c r="AA99" s="207"/>
      <c r="AB99" s="207">
        <v>28035.47</v>
      </c>
      <c r="AC99" s="136"/>
      <c r="AD99" s="207"/>
      <c r="AE99" s="207">
        <v>0</v>
      </c>
      <c r="AF99" s="136"/>
      <c r="AG99" s="207"/>
      <c r="AH99" s="207"/>
      <c r="AI99" s="207">
        <v>130527.3</v>
      </c>
      <c r="AJ99" s="136"/>
      <c r="AK99" s="208"/>
      <c r="AL99" s="207">
        <v>0</v>
      </c>
      <c r="AM99" s="207"/>
      <c r="AN99" s="137"/>
      <c r="AO99" s="194"/>
      <c r="AP99" s="194"/>
      <c r="AQ99" s="194"/>
      <c r="AR99" s="194"/>
      <c r="AS99" s="194"/>
      <c r="AT99" s="194"/>
      <c r="AU99" s="194"/>
      <c r="AV99" s="194"/>
      <c r="AW99" s="194"/>
      <c r="AX99" s="194"/>
      <c r="AY99" s="194"/>
      <c r="AZ99" s="194"/>
      <c r="BA99" s="194"/>
      <c r="BB99" s="194"/>
      <c r="BC99" s="194"/>
    </row>
    <row r="100" spans="1:55" ht="14.25">
      <c r="A100" s="118">
        <f t="shared" si="1"/>
        <v>87</v>
      </c>
      <c r="B100" s="134">
        <v>0</v>
      </c>
      <c r="C100" s="124"/>
      <c r="D100" s="204">
        <v>571.08000000000004</v>
      </c>
      <c r="E100" s="204"/>
      <c r="F100" s="204"/>
      <c r="G100" s="204" t="s">
        <v>293</v>
      </c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6">
        <v>0</v>
      </c>
      <c r="S100" s="135"/>
      <c r="T100" s="135"/>
      <c r="U100" s="135"/>
      <c r="V100" s="207"/>
      <c r="W100" s="207"/>
      <c r="X100" s="207"/>
      <c r="Y100" s="207">
        <v>594855.97</v>
      </c>
      <c r="Z100" s="136"/>
      <c r="AA100" s="207"/>
      <c r="AB100" s="207">
        <v>544045.65</v>
      </c>
      <c r="AC100" s="136"/>
      <c r="AD100" s="207"/>
      <c r="AE100" s="207">
        <v>0</v>
      </c>
      <c r="AF100" s="136"/>
      <c r="AG100" s="207"/>
      <c r="AH100" s="207"/>
      <c r="AI100" s="207">
        <v>594855.97</v>
      </c>
      <c r="AJ100" s="136"/>
      <c r="AK100" s="208"/>
      <c r="AL100" s="207">
        <v>0</v>
      </c>
      <c r="AM100" s="207"/>
      <c r="AN100" s="137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</row>
    <row r="101" spans="1:55" ht="14.25">
      <c r="A101" s="118">
        <f t="shared" si="1"/>
        <v>88</v>
      </c>
      <c r="B101" s="134">
        <v>0</v>
      </c>
      <c r="C101" s="124"/>
      <c r="D101" s="204">
        <v>571.09</v>
      </c>
      <c r="E101" s="204"/>
      <c r="F101" s="204"/>
      <c r="G101" s="204" t="s">
        <v>294</v>
      </c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6">
        <v>0</v>
      </c>
      <c r="S101" s="135"/>
      <c r="T101" s="135"/>
      <c r="U101" s="135"/>
      <c r="V101" s="207"/>
      <c r="W101" s="207"/>
      <c r="X101" s="207"/>
      <c r="Y101" s="207">
        <v>68119.960000000006</v>
      </c>
      <c r="Z101" s="136"/>
      <c r="AA101" s="207"/>
      <c r="AB101" s="207">
        <v>49883.29</v>
      </c>
      <c r="AC101" s="136"/>
      <c r="AD101" s="207"/>
      <c r="AE101" s="207">
        <v>0</v>
      </c>
      <c r="AF101" s="136"/>
      <c r="AG101" s="207"/>
      <c r="AH101" s="207"/>
      <c r="AI101" s="207">
        <v>68119.960000000006</v>
      </c>
      <c r="AJ101" s="136"/>
      <c r="AK101" s="208"/>
      <c r="AL101" s="207">
        <v>0</v>
      </c>
      <c r="AM101" s="207"/>
      <c r="AN101" s="137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</row>
    <row r="102" spans="1:55" ht="14.25">
      <c r="A102" s="118">
        <f t="shared" si="1"/>
        <v>89</v>
      </c>
      <c r="B102" s="134">
        <v>0</v>
      </c>
      <c r="C102" s="124"/>
      <c r="D102" s="204">
        <v>573.01</v>
      </c>
      <c r="E102" s="204"/>
      <c r="F102" s="204"/>
      <c r="G102" s="204" t="s">
        <v>295</v>
      </c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6">
        <v>0</v>
      </c>
      <c r="S102" s="135"/>
      <c r="T102" s="135"/>
      <c r="U102" s="135"/>
      <c r="V102" s="207"/>
      <c r="W102" s="207"/>
      <c r="X102" s="207"/>
      <c r="Y102" s="207">
        <v>0</v>
      </c>
      <c r="Z102" s="136"/>
      <c r="AA102" s="207"/>
      <c r="AB102" s="207">
        <v>0</v>
      </c>
      <c r="AC102" s="136"/>
      <c r="AD102" s="207"/>
      <c r="AE102" s="207">
        <v>0</v>
      </c>
      <c r="AF102" s="136"/>
      <c r="AG102" s="207"/>
      <c r="AH102" s="207"/>
      <c r="AI102" s="207">
        <v>0</v>
      </c>
      <c r="AJ102" s="136"/>
      <c r="AK102" s="208"/>
      <c r="AL102" s="207">
        <v>0</v>
      </c>
      <c r="AM102" s="207"/>
      <c r="AN102" s="137"/>
      <c r="AO102" s="194"/>
      <c r="AP102" s="194"/>
      <c r="AQ102" s="194"/>
      <c r="AR102" s="194"/>
      <c r="AS102" s="194"/>
      <c r="AT102" s="194"/>
      <c r="AU102" s="194"/>
      <c r="AV102" s="194"/>
      <c r="AW102" s="194"/>
      <c r="AX102" s="194"/>
      <c r="AY102" s="194"/>
      <c r="AZ102" s="194"/>
      <c r="BA102" s="194"/>
      <c r="BB102" s="194"/>
      <c r="BC102" s="194"/>
    </row>
    <row r="103" spans="1:55" ht="14.25">
      <c r="A103" s="118">
        <f t="shared" si="1"/>
        <v>90</v>
      </c>
      <c r="B103" s="134">
        <v>0</v>
      </c>
      <c r="C103" s="124"/>
      <c r="D103" s="204">
        <v>573.02</v>
      </c>
      <c r="E103" s="204"/>
      <c r="F103" s="204"/>
      <c r="G103" s="204" t="s">
        <v>296</v>
      </c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206">
        <v>0</v>
      </c>
      <c r="S103" s="135"/>
      <c r="T103" s="135"/>
      <c r="U103" s="135"/>
      <c r="V103" s="207"/>
      <c r="W103" s="207"/>
      <c r="X103" s="207"/>
      <c r="Y103" s="207">
        <v>0</v>
      </c>
      <c r="Z103" s="136"/>
      <c r="AA103" s="207"/>
      <c r="AB103" s="207">
        <v>0</v>
      </c>
      <c r="AC103" s="136"/>
      <c r="AD103" s="207"/>
      <c r="AE103" s="207">
        <v>0</v>
      </c>
      <c r="AF103" s="136"/>
      <c r="AG103" s="207"/>
      <c r="AH103" s="207"/>
      <c r="AI103" s="207">
        <v>0</v>
      </c>
      <c r="AJ103" s="136"/>
      <c r="AK103" s="208"/>
      <c r="AL103" s="207">
        <v>0</v>
      </c>
      <c r="AM103" s="207"/>
      <c r="AN103" s="137"/>
      <c r="AO103" s="194"/>
      <c r="AP103" s="194"/>
      <c r="AQ103" s="194"/>
      <c r="AR103" s="194"/>
      <c r="AS103" s="194"/>
      <c r="AT103" s="194"/>
      <c r="AU103" s="194"/>
      <c r="AV103" s="194"/>
      <c r="AW103" s="194"/>
      <c r="AX103" s="194"/>
      <c r="AY103" s="194"/>
      <c r="AZ103" s="194"/>
      <c r="BA103" s="194"/>
      <c r="BB103" s="194"/>
      <c r="BC103" s="194"/>
    </row>
    <row r="104" spans="1:55" ht="14.25">
      <c r="A104" s="118">
        <f t="shared" si="1"/>
        <v>91</v>
      </c>
      <c r="B104" s="134">
        <v>0</v>
      </c>
      <c r="C104" s="124"/>
      <c r="D104" s="204">
        <v>573.03</v>
      </c>
      <c r="E104" s="204"/>
      <c r="F104" s="204"/>
      <c r="G104" s="204" t="s">
        <v>297</v>
      </c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6">
        <v>0</v>
      </c>
      <c r="S104" s="135"/>
      <c r="T104" s="135"/>
      <c r="U104" s="135"/>
      <c r="V104" s="207"/>
      <c r="W104" s="207"/>
      <c r="X104" s="207"/>
      <c r="Y104" s="207">
        <v>0</v>
      </c>
      <c r="Z104" s="136"/>
      <c r="AA104" s="207"/>
      <c r="AB104" s="207">
        <v>0</v>
      </c>
      <c r="AC104" s="136"/>
      <c r="AD104" s="207"/>
      <c r="AE104" s="207">
        <v>0</v>
      </c>
      <c r="AF104" s="136"/>
      <c r="AG104" s="207"/>
      <c r="AH104" s="207"/>
      <c r="AI104" s="207">
        <v>0</v>
      </c>
      <c r="AJ104" s="136"/>
      <c r="AK104" s="208"/>
      <c r="AL104" s="207">
        <v>0</v>
      </c>
      <c r="AM104" s="207"/>
      <c r="AN104" s="137"/>
      <c r="AO104" s="194"/>
      <c r="AP104" s="194"/>
      <c r="AQ104" s="194"/>
      <c r="AR104" s="194"/>
      <c r="AS104" s="194"/>
      <c r="AT104" s="194"/>
      <c r="AU104" s="194"/>
      <c r="AV104" s="194"/>
      <c r="AW104" s="194"/>
      <c r="AX104" s="194"/>
      <c r="AY104" s="194"/>
      <c r="AZ104" s="194"/>
      <c r="BA104" s="194"/>
      <c r="BB104" s="194"/>
      <c r="BC104" s="194"/>
    </row>
    <row r="105" spans="1:55" ht="14.25">
      <c r="A105" s="118">
        <f t="shared" si="1"/>
        <v>92</v>
      </c>
      <c r="B105" s="134">
        <v>0</v>
      </c>
      <c r="C105" s="124"/>
      <c r="D105" s="204">
        <v>573.04999999999995</v>
      </c>
      <c r="E105" s="204"/>
      <c r="F105" s="204"/>
      <c r="G105" s="204" t="s">
        <v>298</v>
      </c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6">
        <v>0</v>
      </c>
      <c r="S105" s="135"/>
      <c r="T105" s="135"/>
      <c r="U105" s="135"/>
      <c r="V105" s="207"/>
      <c r="W105" s="207"/>
      <c r="X105" s="207"/>
      <c r="Y105" s="207">
        <v>0</v>
      </c>
      <c r="Z105" s="136"/>
      <c r="AA105" s="207"/>
      <c r="AB105" s="207">
        <v>0</v>
      </c>
      <c r="AC105" s="136"/>
      <c r="AD105" s="207"/>
      <c r="AE105" s="207">
        <v>0</v>
      </c>
      <c r="AF105" s="136"/>
      <c r="AG105" s="207"/>
      <c r="AH105" s="207"/>
      <c r="AI105" s="207">
        <v>0</v>
      </c>
      <c r="AJ105" s="136"/>
      <c r="AK105" s="208"/>
      <c r="AL105" s="207">
        <v>0</v>
      </c>
      <c r="AM105" s="207"/>
      <c r="AN105" s="137"/>
      <c r="AO105" s="194"/>
      <c r="AP105" s="194"/>
      <c r="AQ105" s="194"/>
      <c r="AR105" s="194"/>
      <c r="AS105" s="194"/>
      <c r="AT105" s="194"/>
      <c r="AU105" s="194"/>
      <c r="AV105" s="194"/>
      <c r="AW105" s="194"/>
      <c r="AX105" s="194"/>
      <c r="AY105" s="194"/>
      <c r="AZ105" s="194"/>
      <c r="BA105" s="194"/>
      <c r="BB105" s="194"/>
      <c r="BC105" s="194"/>
    </row>
    <row r="106" spans="1:55" ht="14.25">
      <c r="A106" s="118">
        <f t="shared" si="1"/>
        <v>93</v>
      </c>
      <c r="B106" s="134">
        <v>0</v>
      </c>
      <c r="C106" s="124"/>
      <c r="D106" s="204">
        <v>575.1</v>
      </c>
      <c r="E106" s="204"/>
      <c r="F106" s="204"/>
      <c r="G106" s="204" t="s">
        <v>413</v>
      </c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6">
        <v>0</v>
      </c>
      <c r="S106" s="135"/>
      <c r="T106" s="135"/>
      <c r="U106" s="135"/>
      <c r="V106" s="207"/>
      <c r="W106" s="207"/>
      <c r="X106" s="207"/>
      <c r="Y106" s="207">
        <v>0</v>
      </c>
      <c r="Z106" s="136"/>
      <c r="AA106" s="207"/>
      <c r="AB106" s="207">
        <v>0</v>
      </c>
      <c r="AC106" s="136"/>
      <c r="AD106" s="207"/>
      <c r="AE106" s="207">
        <v>0</v>
      </c>
      <c r="AF106" s="136"/>
      <c r="AG106" s="207"/>
      <c r="AH106" s="207"/>
      <c r="AI106" s="207">
        <v>0</v>
      </c>
      <c r="AJ106" s="136"/>
      <c r="AK106" s="208"/>
      <c r="AL106" s="207">
        <v>0</v>
      </c>
      <c r="AM106" s="207"/>
      <c r="AN106" s="137"/>
      <c r="AO106" s="194"/>
      <c r="AP106" s="194"/>
      <c r="AQ106" s="194"/>
      <c r="AR106" s="194"/>
      <c r="AS106" s="194"/>
      <c r="AT106" s="194"/>
      <c r="AU106" s="194"/>
      <c r="AV106" s="194"/>
      <c r="AW106" s="194"/>
      <c r="AX106" s="194"/>
      <c r="AY106" s="194"/>
      <c r="AZ106" s="194"/>
      <c r="BA106" s="194"/>
      <c r="BB106" s="194"/>
      <c r="BC106" s="194"/>
    </row>
    <row r="107" spans="1:55" ht="14.25">
      <c r="A107" s="118">
        <f t="shared" si="1"/>
        <v>94</v>
      </c>
      <c r="B107" s="134">
        <v>0</v>
      </c>
      <c r="C107" s="124"/>
      <c r="D107" s="204">
        <v>575.20000000000005</v>
      </c>
      <c r="E107" s="204"/>
      <c r="F107" s="204"/>
      <c r="G107" s="204" t="s">
        <v>414</v>
      </c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6">
        <v>0</v>
      </c>
      <c r="S107" s="135"/>
      <c r="T107" s="135"/>
      <c r="U107" s="135"/>
      <c r="V107" s="207"/>
      <c r="W107" s="207"/>
      <c r="X107" s="207"/>
      <c r="Y107" s="207">
        <v>0</v>
      </c>
      <c r="Z107" s="136"/>
      <c r="AA107" s="207"/>
      <c r="AB107" s="207">
        <v>0</v>
      </c>
      <c r="AC107" s="136"/>
      <c r="AD107" s="207"/>
      <c r="AE107" s="207">
        <v>0</v>
      </c>
      <c r="AF107" s="136"/>
      <c r="AG107" s="207"/>
      <c r="AH107" s="207"/>
      <c r="AI107" s="207">
        <v>0</v>
      </c>
      <c r="AJ107" s="136"/>
      <c r="AK107" s="208"/>
      <c r="AL107" s="207">
        <v>0</v>
      </c>
      <c r="AM107" s="207"/>
      <c r="AN107" s="137"/>
      <c r="AO107" s="194"/>
      <c r="AP107" s="194"/>
      <c r="AQ107" s="194"/>
      <c r="AR107" s="194"/>
      <c r="AS107" s="194"/>
      <c r="AT107" s="194"/>
      <c r="AU107" s="194"/>
      <c r="AV107" s="194"/>
      <c r="AW107" s="194"/>
      <c r="AX107" s="194"/>
      <c r="AY107" s="194"/>
      <c r="AZ107" s="194"/>
      <c r="BA107" s="194"/>
      <c r="BB107" s="194"/>
      <c r="BC107" s="194"/>
    </row>
    <row r="108" spans="1:55" ht="14.25">
      <c r="A108" s="118">
        <f t="shared" si="1"/>
        <v>95</v>
      </c>
      <c r="B108" s="134">
        <v>0</v>
      </c>
      <c r="C108" s="124"/>
      <c r="D108" s="204">
        <v>575.29999999999995</v>
      </c>
      <c r="E108" s="204"/>
      <c r="F108" s="204"/>
      <c r="G108" s="204" t="s">
        <v>415</v>
      </c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6">
        <v>0</v>
      </c>
      <c r="S108" s="135"/>
      <c r="T108" s="135"/>
      <c r="U108" s="135"/>
      <c r="V108" s="207"/>
      <c r="W108" s="207"/>
      <c r="X108" s="207"/>
      <c r="Y108" s="207">
        <v>0</v>
      </c>
      <c r="Z108" s="136"/>
      <c r="AA108" s="207"/>
      <c r="AB108" s="207">
        <v>0</v>
      </c>
      <c r="AC108" s="136"/>
      <c r="AD108" s="207"/>
      <c r="AE108" s="207">
        <v>0</v>
      </c>
      <c r="AF108" s="136"/>
      <c r="AG108" s="207"/>
      <c r="AH108" s="207"/>
      <c r="AI108" s="207">
        <v>0</v>
      </c>
      <c r="AJ108" s="136"/>
      <c r="AK108" s="208"/>
      <c r="AL108" s="207">
        <v>0</v>
      </c>
      <c r="AM108" s="207"/>
      <c r="AN108" s="137"/>
      <c r="AO108" s="194"/>
      <c r="AP108" s="194"/>
      <c r="AQ108" s="194"/>
      <c r="AR108" s="194"/>
      <c r="AS108" s="194"/>
      <c r="AT108" s="194"/>
      <c r="AU108" s="194"/>
      <c r="AV108" s="194"/>
      <c r="AW108" s="194"/>
      <c r="AX108" s="194"/>
      <c r="AY108" s="194"/>
      <c r="AZ108" s="194"/>
      <c r="BA108" s="194"/>
      <c r="BB108" s="194"/>
      <c r="BC108" s="194"/>
    </row>
    <row r="109" spans="1:55" ht="14.25">
      <c r="A109" s="118">
        <f t="shared" si="1"/>
        <v>96</v>
      </c>
      <c r="B109" s="134">
        <v>0</v>
      </c>
      <c r="C109" s="124"/>
      <c r="D109" s="204">
        <v>575.4</v>
      </c>
      <c r="E109" s="204"/>
      <c r="F109" s="204"/>
      <c r="G109" s="204" t="s">
        <v>416</v>
      </c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6">
        <v>0</v>
      </c>
      <c r="S109" s="135"/>
      <c r="T109" s="135"/>
      <c r="U109" s="135"/>
      <c r="V109" s="207"/>
      <c r="W109" s="207"/>
      <c r="X109" s="207"/>
      <c r="Y109" s="207">
        <v>0</v>
      </c>
      <c r="Z109" s="136"/>
      <c r="AA109" s="207"/>
      <c r="AB109" s="207">
        <v>0</v>
      </c>
      <c r="AC109" s="136"/>
      <c r="AD109" s="207"/>
      <c r="AE109" s="207">
        <v>0</v>
      </c>
      <c r="AF109" s="136"/>
      <c r="AG109" s="207"/>
      <c r="AH109" s="207"/>
      <c r="AI109" s="207">
        <v>0</v>
      </c>
      <c r="AJ109" s="136"/>
      <c r="AK109" s="208"/>
      <c r="AL109" s="207">
        <v>0</v>
      </c>
      <c r="AM109" s="207"/>
      <c r="AN109" s="137"/>
      <c r="AO109" s="194"/>
      <c r="AP109" s="194"/>
      <c r="AQ109" s="194"/>
      <c r="AR109" s="194"/>
      <c r="AS109" s="194"/>
      <c r="AT109" s="194"/>
      <c r="AU109" s="194"/>
      <c r="AV109" s="194"/>
      <c r="AW109" s="194"/>
      <c r="AX109" s="194"/>
      <c r="AY109" s="194"/>
      <c r="AZ109" s="194"/>
      <c r="BA109" s="194"/>
      <c r="BB109" s="194"/>
      <c r="BC109" s="194"/>
    </row>
    <row r="110" spans="1:55" ht="14.25">
      <c r="A110" s="118">
        <f t="shared" si="1"/>
        <v>97</v>
      </c>
      <c r="B110" s="134">
        <v>0</v>
      </c>
      <c r="C110" s="124"/>
      <c r="D110" s="204">
        <v>575.5</v>
      </c>
      <c r="E110" s="204"/>
      <c r="F110" s="204"/>
      <c r="G110" s="204" t="s">
        <v>417</v>
      </c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6">
        <v>0</v>
      </c>
      <c r="S110" s="135"/>
      <c r="T110" s="135"/>
      <c r="U110" s="135"/>
      <c r="V110" s="207"/>
      <c r="W110" s="207"/>
      <c r="X110" s="207"/>
      <c r="Y110" s="207">
        <v>0</v>
      </c>
      <c r="Z110" s="136"/>
      <c r="AA110" s="207"/>
      <c r="AB110" s="207">
        <v>0</v>
      </c>
      <c r="AC110" s="136"/>
      <c r="AD110" s="207"/>
      <c r="AE110" s="207">
        <v>0</v>
      </c>
      <c r="AF110" s="136"/>
      <c r="AG110" s="207"/>
      <c r="AH110" s="207"/>
      <c r="AI110" s="207">
        <v>0</v>
      </c>
      <c r="AJ110" s="136"/>
      <c r="AK110" s="208"/>
      <c r="AL110" s="207">
        <v>0</v>
      </c>
      <c r="AM110" s="207"/>
      <c r="AN110" s="137"/>
      <c r="AO110" s="194"/>
      <c r="AP110" s="194"/>
      <c r="AQ110" s="194"/>
      <c r="AR110" s="194"/>
      <c r="AS110" s="194"/>
      <c r="AT110" s="194"/>
      <c r="AU110" s="194"/>
      <c r="AV110" s="194"/>
      <c r="AW110" s="194"/>
      <c r="AX110" s="194"/>
      <c r="AY110" s="194"/>
      <c r="AZ110" s="194"/>
      <c r="BA110" s="194"/>
      <c r="BB110" s="194"/>
      <c r="BC110" s="194"/>
    </row>
    <row r="111" spans="1:55" ht="14.25">
      <c r="A111" s="118">
        <f t="shared" si="1"/>
        <v>98</v>
      </c>
      <c r="B111" s="134">
        <v>0</v>
      </c>
      <c r="C111" s="124"/>
      <c r="D111" s="204">
        <v>575.6</v>
      </c>
      <c r="E111" s="204"/>
      <c r="F111" s="204"/>
      <c r="G111" s="204" t="s">
        <v>418</v>
      </c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6">
        <v>0</v>
      </c>
      <c r="S111" s="135"/>
      <c r="T111" s="135"/>
      <c r="U111" s="135"/>
      <c r="V111" s="207"/>
      <c r="W111" s="207"/>
      <c r="X111" s="207"/>
      <c r="Y111" s="207">
        <v>0</v>
      </c>
      <c r="Z111" s="136"/>
      <c r="AA111" s="207"/>
      <c r="AB111" s="207">
        <v>0</v>
      </c>
      <c r="AC111" s="136"/>
      <c r="AD111" s="207"/>
      <c r="AE111" s="207">
        <v>0</v>
      </c>
      <c r="AF111" s="136"/>
      <c r="AG111" s="207"/>
      <c r="AH111" s="207"/>
      <c r="AI111" s="207">
        <v>0</v>
      </c>
      <c r="AJ111" s="136"/>
      <c r="AK111" s="208"/>
      <c r="AL111" s="207">
        <v>0</v>
      </c>
      <c r="AM111" s="207"/>
      <c r="AN111" s="137"/>
      <c r="AO111" s="194"/>
      <c r="AP111" s="194"/>
      <c r="AQ111" s="194"/>
      <c r="AR111" s="194"/>
      <c r="AS111" s="194"/>
      <c r="AT111" s="194"/>
      <c r="AU111" s="194"/>
      <c r="AV111" s="194"/>
      <c r="AW111" s="194"/>
      <c r="AX111" s="194"/>
      <c r="AY111" s="194"/>
      <c r="AZ111" s="194"/>
      <c r="BA111" s="194"/>
      <c r="BB111" s="194"/>
      <c r="BC111" s="194"/>
    </row>
    <row r="112" spans="1:55" ht="14.25">
      <c r="A112" s="118">
        <f t="shared" si="1"/>
        <v>99</v>
      </c>
      <c r="B112" s="134">
        <v>0</v>
      </c>
      <c r="C112" s="124"/>
      <c r="D112" s="204">
        <v>575.70000000000005</v>
      </c>
      <c r="E112" s="204"/>
      <c r="F112" s="204"/>
      <c r="G112" s="204" t="s">
        <v>419</v>
      </c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6">
        <v>0</v>
      </c>
      <c r="S112" s="135"/>
      <c r="T112" s="135"/>
      <c r="U112" s="135"/>
      <c r="V112" s="207"/>
      <c r="W112" s="207"/>
      <c r="X112" s="207"/>
      <c r="Y112" s="207">
        <v>0</v>
      </c>
      <c r="Z112" s="136"/>
      <c r="AA112" s="207"/>
      <c r="AB112" s="207">
        <v>0</v>
      </c>
      <c r="AC112" s="136"/>
      <c r="AD112" s="207"/>
      <c r="AE112" s="207">
        <v>0</v>
      </c>
      <c r="AF112" s="136"/>
      <c r="AG112" s="207"/>
      <c r="AH112" s="207"/>
      <c r="AI112" s="207">
        <v>0</v>
      </c>
      <c r="AJ112" s="136"/>
      <c r="AK112" s="208"/>
      <c r="AL112" s="207">
        <v>0</v>
      </c>
      <c r="AM112" s="207"/>
      <c r="AN112" s="137"/>
      <c r="AO112" s="194"/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4"/>
      <c r="BC112" s="194"/>
    </row>
    <row r="113" spans="1:55" ht="14.25">
      <c r="A113" s="118">
        <f t="shared" si="1"/>
        <v>100</v>
      </c>
      <c r="B113" s="134">
        <v>0</v>
      </c>
      <c r="C113" s="124"/>
      <c r="D113" s="204">
        <v>575.79999999999995</v>
      </c>
      <c r="E113" s="204"/>
      <c r="F113" s="204"/>
      <c r="G113" s="204" t="s">
        <v>420</v>
      </c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6">
        <v>0</v>
      </c>
      <c r="S113" s="135"/>
      <c r="T113" s="135"/>
      <c r="U113" s="135"/>
      <c r="V113" s="207"/>
      <c r="W113" s="207"/>
      <c r="X113" s="207"/>
      <c r="Y113" s="207">
        <v>0</v>
      </c>
      <c r="Z113" s="136"/>
      <c r="AA113" s="207"/>
      <c r="AB113" s="207">
        <v>0</v>
      </c>
      <c r="AC113" s="136"/>
      <c r="AD113" s="207"/>
      <c r="AE113" s="207">
        <v>0</v>
      </c>
      <c r="AF113" s="136"/>
      <c r="AG113" s="207"/>
      <c r="AH113" s="207"/>
      <c r="AI113" s="207">
        <v>0</v>
      </c>
      <c r="AJ113" s="136"/>
      <c r="AK113" s="208"/>
      <c r="AL113" s="207">
        <v>0</v>
      </c>
      <c r="AM113" s="207"/>
      <c r="AN113" s="137"/>
      <c r="AO113" s="194"/>
      <c r="AP113" s="194"/>
      <c r="AQ113" s="194"/>
      <c r="AR113" s="194"/>
      <c r="AS113" s="194"/>
      <c r="AT113" s="194"/>
      <c r="AU113" s="194"/>
      <c r="AV113" s="194"/>
      <c r="AW113" s="194"/>
      <c r="AX113" s="194"/>
      <c r="AY113" s="194"/>
      <c r="AZ113" s="194"/>
      <c r="BA113" s="194"/>
      <c r="BB113" s="194"/>
      <c r="BC113" s="194"/>
    </row>
    <row r="114" spans="1:55" ht="14.25">
      <c r="A114" s="118">
        <f t="shared" si="1"/>
        <v>101</v>
      </c>
      <c r="B114" s="134">
        <v>0</v>
      </c>
      <c r="C114" s="124"/>
      <c r="D114" s="204">
        <v>580.01</v>
      </c>
      <c r="E114" s="204"/>
      <c r="F114" s="204"/>
      <c r="G114" s="204" t="s">
        <v>299</v>
      </c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6">
        <v>0</v>
      </c>
      <c r="S114" s="135"/>
      <c r="T114" s="135"/>
      <c r="U114" s="135"/>
      <c r="V114" s="207"/>
      <c r="W114" s="207"/>
      <c r="X114" s="207"/>
      <c r="Y114" s="207">
        <v>77852.100000000006</v>
      </c>
      <c r="Z114" s="136"/>
      <c r="AA114" s="207"/>
      <c r="AB114" s="207">
        <v>10164.93</v>
      </c>
      <c r="AC114" s="136"/>
      <c r="AD114" s="207"/>
      <c r="AE114" s="207">
        <v>0</v>
      </c>
      <c r="AF114" s="136"/>
      <c r="AG114" s="207"/>
      <c r="AH114" s="207"/>
      <c r="AI114" s="207">
        <v>77852.100000000006</v>
      </c>
      <c r="AJ114" s="136"/>
      <c r="AK114" s="208"/>
      <c r="AL114" s="207">
        <v>0</v>
      </c>
      <c r="AM114" s="207"/>
      <c r="AN114" s="137"/>
      <c r="AO114" s="194"/>
      <c r="AP114" s="194"/>
      <c r="AQ114" s="194"/>
      <c r="AR114" s="194"/>
      <c r="AS114" s="194"/>
      <c r="AT114" s="194"/>
      <c r="AU114" s="194"/>
      <c r="AV114" s="194">
        <f>Y114</f>
        <v>77852.100000000006</v>
      </c>
      <c r="AW114" s="194"/>
      <c r="AX114" s="194"/>
      <c r="AY114" s="194"/>
      <c r="AZ114" s="194"/>
      <c r="BA114" s="194"/>
      <c r="BB114" s="194"/>
      <c r="BC114" s="194"/>
    </row>
    <row r="115" spans="1:55" ht="14.25">
      <c r="A115" s="118">
        <f t="shared" si="1"/>
        <v>102</v>
      </c>
      <c r="B115" s="134">
        <v>0</v>
      </c>
      <c r="C115" s="124"/>
      <c r="D115" s="204">
        <v>580.03</v>
      </c>
      <c r="E115" s="204"/>
      <c r="F115" s="204"/>
      <c r="G115" s="204" t="s">
        <v>300</v>
      </c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6">
        <v>0</v>
      </c>
      <c r="S115" s="135"/>
      <c r="T115" s="135"/>
      <c r="U115" s="135"/>
      <c r="V115" s="207"/>
      <c r="W115" s="207"/>
      <c r="X115" s="207"/>
      <c r="Y115" s="207">
        <v>18563.48</v>
      </c>
      <c r="Z115" s="136"/>
      <c r="AA115" s="207"/>
      <c r="AB115" s="207">
        <v>2482.7800000000002</v>
      </c>
      <c r="AC115" s="136"/>
      <c r="AD115" s="207"/>
      <c r="AE115" s="207">
        <v>0</v>
      </c>
      <c r="AF115" s="136"/>
      <c r="AG115" s="207"/>
      <c r="AH115" s="207"/>
      <c r="AI115" s="207">
        <v>18563.48</v>
      </c>
      <c r="AJ115" s="136"/>
      <c r="AK115" s="208"/>
      <c r="AL115" s="207">
        <v>0</v>
      </c>
      <c r="AM115" s="207"/>
      <c r="AN115" s="137"/>
      <c r="AO115" s="194"/>
      <c r="AP115" s="194"/>
      <c r="AQ115" s="194"/>
      <c r="AR115" s="194"/>
      <c r="AS115" s="194"/>
      <c r="AT115" s="194"/>
      <c r="AU115" s="194"/>
      <c r="AV115" s="194">
        <f>Y115</f>
        <v>18563.48</v>
      </c>
      <c r="AW115" s="194"/>
      <c r="AX115" s="194"/>
      <c r="AY115" s="194"/>
      <c r="AZ115" s="194"/>
      <c r="BA115" s="194"/>
      <c r="BB115" s="194"/>
      <c r="BC115" s="194"/>
    </row>
    <row r="116" spans="1:55" ht="14.25">
      <c r="A116" s="118">
        <f t="shared" si="1"/>
        <v>103</v>
      </c>
      <c r="B116" s="134">
        <v>0</v>
      </c>
      <c r="C116" s="124"/>
      <c r="D116" s="204">
        <v>580.04999999999995</v>
      </c>
      <c r="E116" s="204"/>
      <c r="F116" s="204"/>
      <c r="G116" s="204" t="s">
        <v>301</v>
      </c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6">
        <v>0</v>
      </c>
      <c r="S116" s="135"/>
      <c r="T116" s="135"/>
      <c r="U116" s="135"/>
      <c r="V116" s="207"/>
      <c r="W116" s="207"/>
      <c r="X116" s="207"/>
      <c r="Y116" s="207">
        <v>12143.84</v>
      </c>
      <c r="Z116" s="136"/>
      <c r="AA116" s="207"/>
      <c r="AB116" s="207">
        <v>1699.51</v>
      </c>
      <c r="AC116" s="136"/>
      <c r="AD116" s="207"/>
      <c r="AE116" s="207">
        <v>0</v>
      </c>
      <c r="AF116" s="136"/>
      <c r="AG116" s="207"/>
      <c r="AH116" s="207"/>
      <c r="AI116" s="207">
        <v>12143.84</v>
      </c>
      <c r="AJ116" s="136"/>
      <c r="AK116" s="208"/>
      <c r="AL116" s="207">
        <v>0</v>
      </c>
      <c r="AM116" s="207"/>
      <c r="AN116" s="137"/>
      <c r="AO116" s="194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4"/>
      <c r="AZ116" s="194"/>
      <c r="BA116" s="194"/>
      <c r="BB116" s="194"/>
      <c r="BC116" s="194"/>
    </row>
    <row r="117" spans="1:55" ht="14.25">
      <c r="A117" s="118">
        <f t="shared" si="1"/>
        <v>104</v>
      </c>
      <c r="B117" s="134">
        <v>0</v>
      </c>
      <c r="C117" s="124"/>
      <c r="D117" s="204">
        <v>580.09</v>
      </c>
      <c r="E117" s="204"/>
      <c r="F117" s="204"/>
      <c r="G117" s="204" t="s">
        <v>302</v>
      </c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6">
        <v>0</v>
      </c>
      <c r="S117" s="135"/>
      <c r="T117" s="135"/>
      <c r="U117" s="135"/>
      <c r="V117" s="207"/>
      <c r="W117" s="207"/>
      <c r="X117" s="207"/>
      <c r="Y117" s="207">
        <v>1390.46</v>
      </c>
      <c r="Z117" s="136"/>
      <c r="AA117" s="207"/>
      <c r="AB117" s="207">
        <v>114.61</v>
      </c>
      <c r="AC117" s="136"/>
      <c r="AD117" s="207"/>
      <c r="AE117" s="207">
        <v>0</v>
      </c>
      <c r="AF117" s="136"/>
      <c r="AG117" s="207"/>
      <c r="AH117" s="207"/>
      <c r="AI117" s="207">
        <v>1390.46</v>
      </c>
      <c r="AJ117" s="136"/>
      <c r="AK117" s="208"/>
      <c r="AL117" s="207">
        <v>0</v>
      </c>
      <c r="AM117" s="207"/>
      <c r="AN117" s="137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4"/>
      <c r="BC117" s="194"/>
    </row>
    <row r="118" spans="1:55" ht="14.25">
      <c r="A118" s="118">
        <f t="shared" si="1"/>
        <v>105</v>
      </c>
      <c r="B118" s="134">
        <v>0</v>
      </c>
      <c r="C118" s="124"/>
      <c r="D118" s="204">
        <v>581.01</v>
      </c>
      <c r="E118" s="204"/>
      <c r="F118" s="204"/>
      <c r="G118" s="204" t="s">
        <v>303</v>
      </c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6">
        <v>0</v>
      </c>
      <c r="S118" s="135"/>
      <c r="T118" s="135"/>
      <c r="U118" s="135"/>
      <c r="V118" s="207"/>
      <c r="W118" s="207"/>
      <c r="X118" s="207"/>
      <c r="Y118" s="207">
        <v>57812.05</v>
      </c>
      <c r="Z118" s="136"/>
      <c r="AA118" s="207"/>
      <c r="AB118" s="207">
        <v>6709.66</v>
      </c>
      <c r="AC118" s="136"/>
      <c r="AD118" s="207"/>
      <c r="AE118" s="207">
        <v>0</v>
      </c>
      <c r="AF118" s="136"/>
      <c r="AG118" s="207"/>
      <c r="AH118" s="207"/>
      <c r="AI118" s="207">
        <v>57812.05</v>
      </c>
      <c r="AJ118" s="136"/>
      <c r="AK118" s="208"/>
      <c r="AL118" s="207">
        <v>0</v>
      </c>
      <c r="AM118" s="207"/>
      <c r="AN118" s="137"/>
      <c r="AO118" s="194"/>
      <c r="AP118" s="194"/>
      <c r="AQ118" s="194"/>
      <c r="AR118" s="194"/>
      <c r="AS118" s="194"/>
      <c r="AT118" s="194"/>
      <c r="AU118" s="194"/>
      <c r="AV118" s="194">
        <f>Y118</f>
        <v>57812.05</v>
      </c>
      <c r="AW118" s="194"/>
      <c r="AX118" s="194"/>
      <c r="AY118" s="194"/>
      <c r="AZ118" s="194"/>
      <c r="BA118" s="194"/>
      <c r="BB118" s="194"/>
      <c r="BC118" s="194"/>
    </row>
    <row r="119" spans="1:55" ht="14.25">
      <c r="A119" s="118">
        <f t="shared" si="1"/>
        <v>106</v>
      </c>
      <c r="B119" s="134">
        <v>0</v>
      </c>
      <c r="C119" s="124"/>
      <c r="D119" s="204">
        <v>581.02</v>
      </c>
      <c r="E119" s="204"/>
      <c r="F119" s="204"/>
      <c r="G119" s="204" t="s">
        <v>304</v>
      </c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6">
        <v>0</v>
      </c>
      <c r="S119" s="135"/>
      <c r="T119" s="135"/>
      <c r="U119" s="135"/>
      <c r="V119" s="207"/>
      <c r="W119" s="207"/>
      <c r="X119" s="207"/>
      <c r="Y119" s="207">
        <v>0</v>
      </c>
      <c r="Z119" s="136"/>
      <c r="AA119" s="207"/>
      <c r="AB119" s="207">
        <v>0</v>
      </c>
      <c r="AC119" s="136"/>
      <c r="AD119" s="207"/>
      <c r="AE119" s="207">
        <v>0</v>
      </c>
      <c r="AF119" s="136"/>
      <c r="AG119" s="207"/>
      <c r="AH119" s="207"/>
      <c r="AI119" s="207">
        <v>0</v>
      </c>
      <c r="AJ119" s="136"/>
      <c r="AK119" s="208"/>
      <c r="AL119" s="207">
        <v>0</v>
      </c>
      <c r="AM119" s="207"/>
      <c r="AN119" s="137"/>
      <c r="AO119" s="194"/>
      <c r="AP119" s="194"/>
      <c r="AQ119" s="194"/>
      <c r="AR119" s="194"/>
      <c r="AS119" s="194"/>
      <c r="AT119" s="194"/>
      <c r="AU119" s="194"/>
      <c r="AV119" s="194" t="s">
        <v>145</v>
      </c>
      <c r="AW119" s="194"/>
      <c r="AX119" s="194"/>
      <c r="AY119" s="194"/>
      <c r="AZ119" s="194"/>
      <c r="BA119" s="194"/>
      <c r="BB119" s="194"/>
      <c r="BC119" s="194"/>
    </row>
    <row r="120" spans="1:55" ht="14.25">
      <c r="A120" s="118">
        <f t="shared" si="1"/>
        <v>107</v>
      </c>
      <c r="B120" s="134">
        <v>0</v>
      </c>
      <c r="C120" s="124"/>
      <c r="D120" s="204">
        <v>581.03</v>
      </c>
      <c r="E120" s="204"/>
      <c r="F120" s="204"/>
      <c r="G120" s="204" t="s">
        <v>305</v>
      </c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6">
        <v>0</v>
      </c>
      <c r="S120" s="135"/>
      <c r="T120" s="135"/>
      <c r="U120" s="135"/>
      <c r="V120" s="207"/>
      <c r="W120" s="207"/>
      <c r="X120" s="207"/>
      <c r="Y120" s="207">
        <v>25037.78</v>
      </c>
      <c r="Z120" s="136"/>
      <c r="AA120" s="207"/>
      <c r="AB120" s="207">
        <v>2920.92</v>
      </c>
      <c r="AC120" s="136"/>
      <c r="AD120" s="207"/>
      <c r="AE120" s="207">
        <v>0</v>
      </c>
      <c r="AF120" s="136"/>
      <c r="AG120" s="207"/>
      <c r="AH120" s="207"/>
      <c r="AI120" s="207">
        <v>25037.78</v>
      </c>
      <c r="AJ120" s="136"/>
      <c r="AK120" s="208"/>
      <c r="AL120" s="207">
        <v>0</v>
      </c>
      <c r="AM120" s="207"/>
      <c r="AN120" s="137"/>
      <c r="AO120" s="194"/>
      <c r="AP120" s="194"/>
      <c r="AQ120" s="194"/>
      <c r="AR120" s="194"/>
      <c r="AS120" s="194"/>
      <c r="AT120" s="194"/>
      <c r="AU120" s="194"/>
      <c r="AV120" s="194">
        <f t="shared" ref="AV120" si="2">Y120</f>
        <v>25037.78</v>
      </c>
      <c r="AW120" s="194"/>
      <c r="AX120" s="194"/>
      <c r="AY120" s="194"/>
      <c r="AZ120" s="194"/>
      <c r="BA120" s="194"/>
      <c r="BB120" s="194"/>
      <c r="BC120" s="194"/>
    </row>
    <row r="121" spans="1:55" ht="14.25">
      <c r="A121" s="118">
        <f t="shared" si="1"/>
        <v>108</v>
      </c>
      <c r="B121" s="134">
        <v>0</v>
      </c>
      <c r="C121" s="124"/>
      <c r="D121" s="204">
        <v>581.04</v>
      </c>
      <c r="E121" s="204"/>
      <c r="F121" s="204"/>
      <c r="G121" s="204" t="s">
        <v>306</v>
      </c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06">
        <v>0</v>
      </c>
      <c r="S121" s="135"/>
      <c r="T121" s="135"/>
      <c r="U121" s="135"/>
      <c r="V121" s="207"/>
      <c r="W121" s="207"/>
      <c r="X121" s="207"/>
      <c r="Y121" s="207">
        <v>133113.72</v>
      </c>
      <c r="Z121" s="136"/>
      <c r="AA121" s="207"/>
      <c r="AB121" s="207">
        <v>14457.22</v>
      </c>
      <c r="AC121" s="136"/>
      <c r="AD121" s="207"/>
      <c r="AE121" s="207">
        <v>0</v>
      </c>
      <c r="AF121" s="136"/>
      <c r="AG121" s="207"/>
      <c r="AH121" s="207"/>
      <c r="AI121" s="207">
        <v>133113.72</v>
      </c>
      <c r="AJ121" s="136"/>
      <c r="AK121" s="208"/>
      <c r="AL121" s="207">
        <v>0</v>
      </c>
      <c r="AM121" s="207"/>
      <c r="AN121" s="137"/>
      <c r="AO121" s="194"/>
      <c r="AP121" s="194"/>
      <c r="AQ121" s="194"/>
      <c r="AR121" s="194"/>
      <c r="AS121" s="194"/>
      <c r="AT121" s="194"/>
      <c r="AU121" s="194"/>
      <c r="AV121" s="194"/>
      <c r="AW121" s="194"/>
      <c r="AX121" s="194"/>
      <c r="AY121" s="194"/>
      <c r="AZ121" s="194"/>
      <c r="BA121" s="194"/>
      <c r="BB121" s="194"/>
      <c r="BC121" s="194"/>
    </row>
    <row r="122" spans="1:55" ht="14.25">
      <c r="A122" s="118">
        <f t="shared" si="1"/>
        <v>109</v>
      </c>
      <c r="B122" s="134">
        <v>0</v>
      </c>
      <c r="C122" s="124"/>
      <c r="D122" s="204">
        <v>581.04999999999995</v>
      </c>
      <c r="E122" s="204"/>
      <c r="F122" s="204"/>
      <c r="G122" s="204" t="s">
        <v>307</v>
      </c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6">
        <v>0</v>
      </c>
      <c r="S122" s="135"/>
      <c r="T122" s="135"/>
      <c r="U122" s="135"/>
      <c r="V122" s="207"/>
      <c r="W122" s="207"/>
      <c r="X122" s="207"/>
      <c r="Y122" s="207">
        <v>16793.599999999999</v>
      </c>
      <c r="Z122" s="136"/>
      <c r="AA122" s="207"/>
      <c r="AB122" s="207">
        <v>1999.43</v>
      </c>
      <c r="AC122" s="136"/>
      <c r="AD122" s="207"/>
      <c r="AE122" s="207">
        <v>0</v>
      </c>
      <c r="AF122" s="136"/>
      <c r="AG122" s="207"/>
      <c r="AH122" s="207"/>
      <c r="AI122" s="207">
        <v>16793.599999999999</v>
      </c>
      <c r="AJ122" s="136"/>
      <c r="AK122" s="208"/>
      <c r="AL122" s="207">
        <v>0</v>
      </c>
      <c r="AM122" s="207"/>
      <c r="AN122" s="137"/>
      <c r="AO122" s="194"/>
      <c r="AP122" s="194"/>
      <c r="AQ122" s="194"/>
      <c r="AR122" s="194"/>
      <c r="AS122" s="194"/>
      <c r="AT122" s="194"/>
      <c r="AU122" s="194"/>
      <c r="AV122" s="194"/>
      <c r="AW122" s="194"/>
      <c r="AX122" s="194"/>
      <c r="AY122" s="194"/>
      <c r="AZ122" s="194"/>
      <c r="BA122" s="194"/>
      <c r="BB122" s="194"/>
      <c r="BC122" s="194"/>
    </row>
    <row r="123" spans="1:55" ht="14.25">
      <c r="A123" s="118">
        <f t="shared" si="1"/>
        <v>110</v>
      </c>
      <c r="B123" s="134">
        <v>0</v>
      </c>
      <c r="C123" s="124"/>
      <c r="D123" s="204">
        <v>581.05999999999995</v>
      </c>
      <c r="E123" s="204"/>
      <c r="F123" s="204"/>
      <c r="G123" s="204" t="s">
        <v>308</v>
      </c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6">
        <v>0</v>
      </c>
      <c r="S123" s="135"/>
      <c r="T123" s="135"/>
      <c r="U123" s="135"/>
      <c r="V123" s="207"/>
      <c r="W123" s="207"/>
      <c r="X123" s="207"/>
      <c r="Y123" s="207">
        <v>0</v>
      </c>
      <c r="Z123" s="136"/>
      <c r="AA123" s="207"/>
      <c r="AB123" s="207">
        <v>0</v>
      </c>
      <c r="AC123" s="136"/>
      <c r="AD123" s="207"/>
      <c r="AE123" s="207">
        <v>0</v>
      </c>
      <c r="AF123" s="136"/>
      <c r="AG123" s="207"/>
      <c r="AH123" s="207"/>
      <c r="AI123" s="207">
        <v>0</v>
      </c>
      <c r="AJ123" s="136"/>
      <c r="AK123" s="208"/>
      <c r="AL123" s="207">
        <v>0</v>
      </c>
      <c r="AM123" s="207"/>
      <c r="AN123" s="137"/>
      <c r="AO123" s="194"/>
      <c r="AP123" s="194"/>
      <c r="AQ123" s="194"/>
      <c r="AR123" s="194"/>
      <c r="AS123" s="194"/>
      <c r="AT123" s="194"/>
      <c r="AU123" s="194"/>
      <c r="AV123" s="194"/>
      <c r="AW123" s="194"/>
      <c r="AX123" s="194"/>
      <c r="AY123" s="194"/>
      <c r="AZ123" s="194"/>
      <c r="BA123" s="194"/>
      <c r="BB123" s="194"/>
      <c r="BC123" s="194"/>
    </row>
    <row r="124" spans="1:55" ht="14.25">
      <c r="A124" s="118">
        <f t="shared" si="1"/>
        <v>111</v>
      </c>
      <c r="B124" s="134">
        <v>0</v>
      </c>
      <c r="C124" s="124"/>
      <c r="D124" s="204">
        <v>581.07000000000005</v>
      </c>
      <c r="E124" s="204"/>
      <c r="F124" s="204"/>
      <c r="G124" s="204" t="s">
        <v>309</v>
      </c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6">
        <v>0</v>
      </c>
      <c r="S124" s="135"/>
      <c r="T124" s="135"/>
      <c r="U124" s="135"/>
      <c r="V124" s="207"/>
      <c r="W124" s="207"/>
      <c r="X124" s="207"/>
      <c r="Y124" s="207">
        <v>0</v>
      </c>
      <c r="Z124" s="136"/>
      <c r="AA124" s="207"/>
      <c r="AB124" s="207">
        <v>0</v>
      </c>
      <c r="AC124" s="136"/>
      <c r="AD124" s="207"/>
      <c r="AE124" s="207">
        <v>0</v>
      </c>
      <c r="AF124" s="136"/>
      <c r="AG124" s="207"/>
      <c r="AH124" s="207"/>
      <c r="AI124" s="207">
        <v>0</v>
      </c>
      <c r="AJ124" s="136"/>
      <c r="AK124" s="208"/>
      <c r="AL124" s="207">
        <v>0</v>
      </c>
      <c r="AM124" s="207"/>
      <c r="AN124" s="137"/>
      <c r="AO124" s="194"/>
      <c r="AP124" s="194"/>
      <c r="AQ124" s="194"/>
      <c r="AR124" s="194"/>
      <c r="AS124" s="194"/>
      <c r="AT124" s="194"/>
      <c r="AU124" s="194"/>
      <c r="AV124" s="194"/>
      <c r="AW124" s="194"/>
      <c r="AX124" s="194"/>
      <c r="AY124" s="194"/>
      <c r="AZ124" s="194"/>
      <c r="BA124" s="194"/>
      <c r="BB124" s="194"/>
      <c r="BC124" s="194"/>
    </row>
    <row r="125" spans="1:55" ht="14.25">
      <c r="A125" s="118">
        <f t="shared" si="1"/>
        <v>112</v>
      </c>
      <c r="B125" s="134">
        <v>0</v>
      </c>
      <c r="C125" s="124"/>
      <c r="D125" s="204">
        <v>581.08000000000004</v>
      </c>
      <c r="E125" s="204"/>
      <c r="F125" s="204"/>
      <c r="G125" s="204" t="s">
        <v>310</v>
      </c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6">
        <v>0</v>
      </c>
      <c r="S125" s="135"/>
      <c r="T125" s="135"/>
      <c r="U125" s="135"/>
      <c r="V125" s="207"/>
      <c r="W125" s="207"/>
      <c r="X125" s="207"/>
      <c r="Y125" s="207">
        <v>0</v>
      </c>
      <c r="Z125" s="136"/>
      <c r="AA125" s="207"/>
      <c r="AB125" s="207">
        <v>0</v>
      </c>
      <c r="AC125" s="136"/>
      <c r="AD125" s="207"/>
      <c r="AE125" s="207">
        <v>0</v>
      </c>
      <c r="AF125" s="136"/>
      <c r="AG125" s="207"/>
      <c r="AH125" s="207"/>
      <c r="AI125" s="207">
        <v>0</v>
      </c>
      <c r="AJ125" s="136"/>
      <c r="AK125" s="208"/>
      <c r="AL125" s="207">
        <v>0</v>
      </c>
      <c r="AM125" s="207"/>
      <c r="AN125" s="137"/>
      <c r="AO125" s="194"/>
      <c r="AP125" s="194"/>
      <c r="AQ125" s="194"/>
      <c r="AR125" s="194"/>
      <c r="AS125" s="194"/>
      <c r="AT125" s="194"/>
      <c r="AU125" s="194"/>
      <c r="AV125" s="194"/>
      <c r="AW125" s="194"/>
      <c r="AX125" s="194"/>
      <c r="AY125" s="194"/>
      <c r="AZ125" s="194"/>
      <c r="BA125" s="194"/>
      <c r="BB125" s="194"/>
      <c r="BC125" s="194"/>
    </row>
    <row r="126" spans="1:55" ht="14.25">
      <c r="A126" s="118">
        <f t="shared" si="1"/>
        <v>113</v>
      </c>
      <c r="B126" s="134">
        <v>0</v>
      </c>
      <c r="C126" s="124"/>
      <c r="D126" s="204">
        <v>581.09</v>
      </c>
      <c r="E126" s="204"/>
      <c r="F126" s="204"/>
      <c r="G126" s="204" t="s">
        <v>311</v>
      </c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06">
        <v>0</v>
      </c>
      <c r="S126" s="135"/>
      <c r="T126" s="135"/>
      <c r="U126" s="135"/>
      <c r="V126" s="207"/>
      <c r="W126" s="207"/>
      <c r="X126" s="207"/>
      <c r="Y126" s="207">
        <v>3695.12</v>
      </c>
      <c r="Z126" s="136"/>
      <c r="AA126" s="207"/>
      <c r="AB126" s="207">
        <v>0</v>
      </c>
      <c r="AC126" s="136"/>
      <c r="AD126" s="207"/>
      <c r="AE126" s="207">
        <v>0</v>
      </c>
      <c r="AF126" s="136"/>
      <c r="AG126" s="207"/>
      <c r="AH126" s="207"/>
      <c r="AI126" s="207">
        <v>3695.12</v>
      </c>
      <c r="AJ126" s="136"/>
      <c r="AK126" s="208"/>
      <c r="AL126" s="207">
        <v>0</v>
      </c>
      <c r="AM126" s="207"/>
      <c r="AN126" s="137"/>
      <c r="AO126" s="194"/>
      <c r="AP126" s="194"/>
      <c r="AQ126" s="194"/>
      <c r="AR126" s="194"/>
      <c r="AS126" s="194"/>
      <c r="AT126" s="194"/>
      <c r="AU126" s="194"/>
      <c r="AV126" s="194"/>
      <c r="AW126" s="194"/>
      <c r="AX126" s="194"/>
      <c r="AY126" s="194"/>
      <c r="AZ126" s="194"/>
      <c r="BA126" s="194"/>
      <c r="BB126" s="194"/>
      <c r="BC126" s="194"/>
    </row>
    <row r="127" spans="1:55" ht="14.25">
      <c r="A127" s="118">
        <f t="shared" si="1"/>
        <v>114</v>
      </c>
      <c r="B127" s="134">
        <v>0</v>
      </c>
      <c r="C127" s="124"/>
      <c r="D127" s="204">
        <v>582.01</v>
      </c>
      <c r="E127" s="204"/>
      <c r="F127" s="204"/>
      <c r="G127" s="204" t="s">
        <v>312</v>
      </c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6">
        <v>0</v>
      </c>
      <c r="S127" s="135"/>
      <c r="T127" s="135"/>
      <c r="U127" s="135"/>
      <c r="V127" s="207"/>
      <c r="W127" s="207"/>
      <c r="X127" s="207"/>
      <c r="Y127" s="207">
        <v>272127.3</v>
      </c>
      <c r="Z127" s="136"/>
      <c r="AA127" s="207"/>
      <c r="AB127" s="207">
        <v>18652.259999999998</v>
      </c>
      <c r="AC127" s="136"/>
      <c r="AD127" s="207"/>
      <c r="AE127" s="207">
        <v>0</v>
      </c>
      <c r="AF127" s="136"/>
      <c r="AG127" s="207"/>
      <c r="AH127" s="207"/>
      <c r="AI127" s="207">
        <v>272127.3</v>
      </c>
      <c r="AJ127" s="136"/>
      <c r="AK127" s="208"/>
      <c r="AL127" s="207">
        <v>0</v>
      </c>
      <c r="AM127" s="207"/>
      <c r="AN127" s="137"/>
      <c r="AO127" s="194"/>
      <c r="AP127" s="194"/>
      <c r="AQ127" s="194"/>
      <c r="AR127" s="194"/>
      <c r="AS127" s="194"/>
      <c r="AT127" s="194"/>
      <c r="AU127" s="194"/>
      <c r="AV127" s="194">
        <f>Y127</f>
        <v>272127.3</v>
      </c>
      <c r="AW127" s="194"/>
      <c r="AX127" s="194"/>
      <c r="AY127" s="194"/>
      <c r="AZ127" s="194"/>
      <c r="BA127" s="194"/>
      <c r="BB127" s="194"/>
      <c r="BC127" s="194"/>
    </row>
    <row r="128" spans="1:55" ht="14.25">
      <c r="A128" s="118">
        <f t="shared" si="1"/>
        <v>115</v>
      </c>
      <c r="B128" s="134">
        <v>0</v>
      </c>
      <c r="C128" s="124"/>
      <c r="D128" s="204">
        <v>582.02</v>
      </c>
      <c r="E128" s="204"/>
      <c r="F128" s="204"/>
      <c r="G128" s="204" t="s">
        <v>313</v>
      </c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6">
        <v>0</v>
      </c>
      <c r="S128" s="135"/>
      <c r="T128" s="135"/>
      <c r="U128" s="135"/>
      <c r="V128" s="207"/>
      <c r="W128" s="207"/>
      <c r="X128" s="207"/>
      <c r="Y128" s="207">
        <v>225.41</v>
      </c>
      <c r="Z128" s="136"/>
      <c r="AA128" s="207"/>
      <c r="AB128" s="207">
        <v>0</v>
      </c>
      <c r="AC128" s="136"/>
      <c r="AD128" s="207"/>
      <c r="AE128" s="207">
        <v>0</v>
      </c>
      <c r="AF128" s="136"/>
      <c r="AG128" s="207"/>
      <c r="AH128" s="207"/>
      <c r="AI128" s="207">
        <v>225.41</v>
      </c>
      <c r="AJ128" s="136"/>
      <c r="AK128" s="208"/>
      <c r="AL128" s="207">
        <v>0</v>
      </c>
      <c r="AM128" s="207"/>
      <c r="AN128" s="137"/>
      <c r="AO128" s="194"/>
      <c r="AP128" s="194"/>
      <c r="AQ128" s="194"/>
      <c r="AR128" s="194"/>
      <c r="AS128" s="194"/>
      <c r="AT128" s="194"/>
      <c r="AU128" s="194"/>
      <c r="AV128" s="194"/>
      <c r="AW128" s="194"/>
      <c r="AX128" s="194"/>
      <c r="AY128" s="194"/>
      <c r="AZ128" s="194"/>
      <c r="BA128" s="194"/>
      <c r="BB128" s="194"/>
      <c r="BC128" s="194"/>
    </row>
    <row r="129" spans="1:55" ht="14.25">
      <c r="A129" s="118">
        <f t="shared" si="1"/>
        <v>116</v>
      </c>
      <c r="B129" s="134">
        <v>0</v>
      </c>
      <c r="C129" s="124"/>
      <c r="D129" s="204">
        <v>582.03</v>
      </c>
      <c r="E129" s="204"/>
      <c r="F129" s="204"/>
      <c r="G129" s="204" t="s">
        <v>314</v>
      </c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6">
        <v>0</v>
      </c>
      <c r="S129" s="135"/>
      <c r="T129" s="135"/>
      <c r="U129" s="135"/>
      <c r="V129" s="207"/>
      <c r="W129" s="207"/>
      <c r="X129" s="207"/>
      <c r="Y129" s="207">
        <v>115120.23</v>
      </c>
      <c r="Z129" s="136"/>
      <c r="AA129" s="207"/>
      <c r="AB129" s="207">
        <v>7847.33</v>
      </c>
      <c r="AC129" s="136"/>
      <c r="AD129" s="207"/>
      <c r="AE129" s="207">
        <v>0</v>
      </c>
      <c r="AF129" s="136"/>
      <c r="AG129" s="207"/>
      <c r="AH129" s="207"/>
      <c r="AI129" s="207">
        <v>115120.23</v>
      </c>
      <c r="AJ129" s="136"/>
      <c r="AK129" s="208"/>
      <c r="AL129" s="207">
        <v>0</v>
      </c>
      <c r="AM129" s="207"/>
      <c r="AN129" s="137"/>
      <c r="AO129" s="194"/>
      <c r="AP129" s="194"/>
      <c r="AQ129" s="194"/>
      <c r="AR129" s="194"/>
      <c r="AS129" s="194"/>
      <c r="AT129" s="194"/>
      <c r="AU129" s="194"/>
      <c r="AV129" s="194">
        <f>Y129</f>
        <v>115120.23</v>
      </c>
      <c r="AW129" s="194"/>
      <c r="AX129" s="194"/>
      <c r="AY129" s="194"/>
      <c r="AZ129" s="194"/>
      <c r="BA129" s="194"/>
      <c r="BB129" s="194"/>
      <c r="BC129" s="194"/>
    </row>
    <row r="130" spans="1:55" ht="14.25">
      <c r="A130" s="118">
        <f t="shared" si="1"/>
        <v>117</v>
      </c>
      <c r="B130" s="134">
        <v>0</v>
      </c>
      <c r="C130" s="124"/>
      <c r="D130" s="204">
        <v>582.04999999999995</v>
      </c>
      <c r="E130" s="204"/>
      <c r="F130" s="204"/>
      <c r="G130" s="204" t="s">
        <v>315</v>
      </c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6">
        <v>0</v>
      </c>
      <c r="S130" s="135"/>
      <c r="T130" s="135"/>
      <c r="U130" s="135"/>
      <c r="V130" s="207"/>
      <c r="W130" s="207"/>
      <c r="X130" s="207"/>
      <c r="Y130" s="207">
        <v>76158.39</v>
      </c>
      <c r="Z130" s="136"/>
      <c r="AA130" s="207"/>
      <c r="AB130" s="207">
        <v>6562.27</v>
      </c>
      <c r="AC130" s="136"/>
      <c r="AD130" s="207"/>
      <c r="AE130" s="207">
        <v>0</v>
      </c>
      <c r="AF130" s="136"/>
      <c r="AG130" s="207"/>
      <c r="AH130" s="207"/>
      <c r="AI130" s="207">
        <v>76158.39</v>
      </c>
      <c r="AJ130" s="136"/>
      <c r="AK130" s="208"/>
      <c r="AL130" s="207">
        <v>0</v>
      </c>
      <c r="AM130" s="207"/>
      <c r="AN130" s="137"/>
      <c r="AO130" s="194"/>
      <c r="AP130" s="194"/>
      <c r="AQ130" s="194"/>
      <c r="AR130" s="194"/>
      <c r="AS130" s="194"/>
      <c r="AT130" s="194"/>
      <c r="AU130" s="194"/>
      <c r="AV130" s="194"/>
      <c r="AW130" s="194"/>
      <c r="AX130" s="194"/>
      <c r="AY130" s="194"/>
      <c r="AZ130" s="194"/>
      <c r="BA130" s="194"/>
      <c r="BB130" s="194"/>
      <c r="BC130" s="194"/>
    </row>
    <row r="131" spans="1:55" ht="14.25">
      <c r="A131" s="118">
        <f t="shared" si="1"/>
        <v>118</v>
      </c>
      <c r="B131" s="134">
        <v>0</v>
      </c>
      <c r="C131" s="124"/>
      <c r="D131" s="204">
        <v>582.05999999999995</v>
      </c>
      <c r="E131" s="204"/>
      <c r="F131" s="204"/>
      <c r="G131" s="204" t="s">
        <v>316</v>
      </c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6">
        <v>0</v>
      </c>
      <c r="S131" s="135"/>
      <c r="T131" s="135"/>
      <c r="U131" s="135"/>
      <c r="V131" s="207"/>
      <c r="W131" s="207"/>
      <c r="X131" s="207"/>
      <c r="Y131" s="207">
        <v>71</v>
      </c>
      <c r="Z131" s="136"/>
      <c r="AA131" s="207"/>
      <c r="AB131" s="207">
        <v>0</v>
      </c>
      <c r="AC131" s="136"/>
      <c r="AD131" s="207"/>
      <c r="AE131" s="207">
        <v>0</v>
      </c>
      <c r="AF131" s="136"/>
      <c r="AG131" s="207"/>
      <c r="AH131" s="207"/>
      <c r="AI131" s="207">
        <v>71</v>
      </c>
      <c r="AJ131" s="136"/>
      <c r="AK131" s="208"/>
      <c r="AL131" s="207">
        <v>0</v>
      </c>
      <c r="AM131" s="207"/>
      <c r="AN131" s="137"/>
      <c r="AO131" s="194"/>
      <c r="AP131" s="194"/>
      <c r="AQ131" s="194"/>
      <c r="AR131" s="194"/>
      <c r="AS131" s="194"/>
      <c r="AT131" s="194"/>
      <c r="AU131" s="194"/>
      <c r="AV131" s="194"/>
      <c r="AW131" s="194"/>
      <c r="AX131" s="194"/>
      <c r="AY131" s="194"/>
      <c r="AZ131" s="194"/>
      <c r="BA131" s="194"/>
      <c r="BB131" s="194"/>
      <c r="BC131" s="194"/>
    </row>
    <row r="132" spans="1:55" ht="14.25">
      <c r="A132" s="118">
        <f t="shared" si="1"/>
        <v>119</v>
      </c>
      <c r="B132" s="134">
        <v>0</v>
      </c>
      <c r="C132" s="124"/>
      <c r="D132" s="204">
        <v>582.07000000000005</v>
      </c>
      <c r="E132" s="204"/>
      <c r="F132" s="204"/>
      <c r="G132" s="204" t="s">
        <v>317</v>
      </c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6">
        <v>0</v>
      </c>
      <c r="S132" s="135"/>
      <c r="T132" s="135"/>
      <c r="U132" s="135"/>
      <c r="V132" s="207"/>
      <c r="W132" s="207"/>
      <c r="X132" s="207"/>
      <c r="Y132" s="207">
        <v>327119.68</v>
      </c>
      <c r="Z132" s="136"/>
      <c r="AA132" s="207"/>
      <c r="AB132" s="207">
        <v>31532.95</v>
      </c>
      <c r="AC132" s="136"/>
      <c r="AD132" s="207"/>
      <c r="AE132" s="207">
        <v>0</v>
      </c>
      <c r="AF132" s="136"/>
      <c r="AG132" s="207"/>
      <c r="AH132" s="207"/>
      <c r="AI132" s="207">
        <v>327119.68</v>
      </c>
      <c r="AJ132" s="136"/>
      <c r="AK132" s="208"/>
      <c r="AL132" s="207">
        <v>0</v>
      </c>
      <c r="AM132" s="207"/>
      <c r="AN132" s="137"/>
      <c r="AO132" s="194"/>
      <c r="AP132" s="194"/>
      <c r="AQ132" s="194"/>
      <c r="AR132" s="194"/>
      <c r="AS132" s="194"/>
      <c r="AT132" s="194"/>
      <c r="AU132" s="194"/>
      <c r="AV132" s="194"/>
      <c r="AW132" s="194"/>
      <c r="AX132" s="194"/>
      <c r="AY132" s="194"/>
      <c r="AZ132" s="194"/>
      <c r="BA132" s="194"/>
      <c r="BB132" s="194"/>
      <c r="BC132" s="194"/>
    </row>
    <row r="133" spans="1:55" ht="14.25">
      <c r="A133" s="118">
        <f t="shared" si="1"/>
        <v>120</v>
      </c>
      <c r="B133" s="134">
        <v>0</v>
      </c>
      <c r="C133" s="124"/>
      <c r="D133" s="204">
        <v>582.08000000000004</v>
      </c>
      <c r="E133" s="204"/>
      <c r="F133" s="204"/>
      <c r="G133" s="204" t="s">
        <v>318</v>
      </c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6">
        <v>0</v>
      </c>
      <c r="S133" s="135"/>
      <c r="T133" s="135"/>
      <c r="U133" s="135"/>
      <c r="V133" s="207"/>
      <c r="W133" s="207"/>
      <c r="X133" s="207"/>
      <c r="Y133" s="207">
        <v>395</v>
      </c>
      <c r="Z133" s="136"/>
      <c r="AA133" s="207"/>
      <c r="AB133" s="207">
        <v>0</v>
      </c>
      <c r="AC133" s="136"/>
      <c r="AD133" s="207"/>
      <c r="AE133" s="207">
        <v>0</v>
      </c>
      <c r="AF133" s="136"/>
      <c r="AG133" s="207"/>
      <c r="AH133" s="207"/>
      <c r="AI133" s="207">
        <v>395</v>
      </c>
      <c r="AJ133" s="136"/>
      <c r="AK133" s="208"/>
      <c r="AL133" s="207">
        <v>0</v>
      </c>
      <c r="AM133" s="207"/>
      <c r="AN133" s="137"/>
      <c r="AO133" s="194"/>
      <c r="AP133" s="194"/>
      <c r="AQ133" s="194"/>
      <c r="AR133" s="194"/>
      <c r="AS133" s="194"/>
      <c r="AT133" s="194"/>
      <c r="AU133" s="194"/>
      <c r="AV133" s="194"/>
      <c r="AW133" s="194"/>
      <c r="AX133" s="194"/>
      <c r="AY133" s="194"/>
      <c r="AZ133" s="194"/>
      <c r="BA133" s="194"/>
      <c r="BB133" s="194"/>
      <c r="BC133" s="194"/>
    </row>
    <row r="134" spans="1:55" ht="14.25">
      <c r="A134" s="118">
        <f t="shared" si="1"/>
        <v>121</v>
      </c>
      <c r="B134" s="134">
        <v>0</v>
      </c>
      <c r="C134" s="124"/>
      <c r="D134" s="204">
        <v>582.09</v>
      </c>
      <c r="E134" s="204"/>
      <c r="F134" s="204"/>
      <c r="G134" s="204" t="s">
        <v>319</v>
      </c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6">
        <v>0</v>
      </c>
      <c r="S134" s="135"/>
      <c r="T134" s="135"/>
      <c r="U134" s="135"/>
      <c r="V134" s="207"/>
      <c r="W134" s="207"/>
      <c r="X134" s="207"/>
      <c r="Y134" s="207">
        <v>177011.79</v>
      </c>
      <c r="Z134" s="136"/>
      <c r="AA134" s="207"/>
      <c r="AB134" s="207">
        <v>1741.54</v>
      </c>
      <c r="AC134" s="136"/>
      <c r="AD134" s="207"/>
      <c r="AE134" s="207">
        <v>0</v>
      </c>
      <c r="AF134" s="136"/>
      <c r="AG134" s="207"/>
      <c r="AH134" s="207"/>
      <c r="AI134" s="207">
        <v>177011.79</v>
      </c>
      <c r="AJ134" s="136"/>
      <c r="AK134" s="208"/>
      <c r="AL134" s="207">
        <v>0</v>
      </c>
      <c r="AM134" s="207"/>
      <c r="AN134" s="137"/>
      <c r="AO134" s="194"/>
      <c r="AP134" s="194"/>
      <c r="AQ134" s="194"/>
      <c r="AR134" s="194"/>
      <c r="AS134" s="194"/>
      <c r="AT134" s="194"/>
      <c r="AU134" s="194"/>
      <c r="AV134" s="194"/>
      <c r="AW134" s="194"/>
      <c r="AX134" s="194"/>
      <c r="AY134" s="194"/>
      <c r="AZ134" s="194"/>
      <c r="BA134" s="194"/>
      <c r="BB134" s="194"/>
      <c r="BC134" s="194"/>
    </row>
    <row r="135" spans="1:55" ht="14.25">
      <c r="A135" s="118">
        <f t="shared" si="1"/>
        <v>122</v>
      </c>
      <c r="B135" s="134">
        <v>0</v>
      </c>
      <c r="C135" s="124"/>
      <c r="D135" s="204">
        <v>582.12</v>
      </c>
      <c r="E135" s="204"/>
      <c r="F135" s="204"/>
      <c r="G135" s="204" t="s">
        <v>320</v>
      </c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6">
        <v>0</v>
      </c>
      <c r="S135" s="135"/>
      <c r="T135" s="135"/>
      <c r="U135" s="135"/>
      <c r="V135" s="207"/>
      <c r="W135" s="207"/>
      <c r="X135" s="207"/>
      <c r="Y135" s="207">
        <v>0</v>
      </c>
      <c r="Z135" s="136"/>
      <c r="AA135" s="207"/>
      <c r="AB135" s="207">
        <v>0</v>
      </c>
      <c r="AC135" s="136"/>
      <c r="AD135" s="207"/>
      <c r="AE135" s="207">
        <v>0</v>
      </c>
      <c r="AF135" s="136"/>
      <c r="AG135" s="207"/>
      <c r="AH135" s="207"/>
      <c r="AI135" s="207">
        <v>0</v>
      </c>
      <c r="AJ135" s="136"/>
      <c r="AK135" s="208"/>
      <c r="AL135" s="207">
        <v>0</v>
      </c>
      <c r="AM135" s="207"/>
      <c r="AN135" s="137"/>
      <c r="AO135" s="194"/>
      <c r="AP135" s="194"/>
      <c r="AQ135" s="194"/>
      <c r="AR135" s="194"/>
      <c r="AS135" s="194"/>
      <c r="AT135" s="194"/>
      <c r="AU135" s="194"/>
      <c r="AV135" s="194"/>
      <c r="AW135" s="194"/>
      <c r="AX135" s="194"/>
      <c r="AY135" s="194"/>
      <c r="AZ135" s="194"/>
      <c r="BA135" s="194"/>
      <c r="BB135" s="194"/>
      <c r="BC135" s="194"/>
    </row>
    <row r="136" spans="1:55" ht="14.25">
      <c r="A136" s="118">
        <f t="shared" si="1"/>
        <v>123</v>
      </c>
      <c r="B136" s="134">
        <v>0</v>
      </c>
      <c r="C136" s="124"/>
      <c r="D136" s="204">
        <v>586.01</v>
      </c>
      <c r="E136" s="204"/>
      <c r="F136" s="204"/>
      <c r="G136" s="204" t="s">
        <v>321</v>
      </c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6">
        <v>0</v>
      </c>
      <c r="S136" s="135"/>
      <c r="T136" s="135"/>
      <c r="U136" s="135"/>
      <c r="V136" s="207"/>
      <c r="W136" s="207"/>
      <c r="X136" s="207"/>
      <c r="Y136" s="207">
        <v>0</v>
      </c>
      <c r="Z136" s="136"/>
      <c r="AA136" s="207"/>
      <c r="AB136" s="207">
        <v>0</v>
      </c>
      <c r="AC136" s="136"/>
      <c r="AD136" s="207"/>
      <c r="AE136" s="207">
        <v>0</v>
      </c>
      <c r="AF136" s="136"/>
      <c r="AG136" s="207"/>
      <c r="AH136" s="207"/>
      <c r="AI136" s="207">
        <v>0</v>
      </c>
      <c r="AJ136" s="136"/>
      <c r="AK136" s="208"/>
      <c r="AL136" s="207">
        <v>0</v>
      </c>
      <c r="AM136" s="207"/>
      <c r="AN136" s="137"/>
      <c r="AO136" s="194"/>
      <c r="AP136" s="194"/>
      <c r="AQ136" s="194"/>
      <c r="AR136" s="194"/>
      <c r="AS136" s="194"/>
      <c r="AT136" s="194"/>
      <c r="AU136" s="194"/>
      <c r="AV136" s="194"/>
      <c r="AW136" s="194"/>
      <c r="AX136" s="194"/>
      <c r="AY136" s="194"/>
      <c r="AZ136" s="194"/>
      <c r="BA136" s="194"/>
      <c r="BB136" s="194"/>
      <c r="BC136" s="194"/>
    </row>
    <row r="137" spans="1:55" ht="14.25">
      <c r="A137" s="118">
        <f t="shared" si="1"/>
        <v>124</v>
      </c>
      <c r="B137" s="134">
        <v>0</v>
      </c>
      <c r="C137" s="124"/>
      <c r="D137" s="204">
        <v>586.03</v>
      </c>
      <c r="E137" s="204"/>
      <c r="F137" s="204"/>
      <c r="G137" s="204" t="s">
        <v>322</v>
      </c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6">
        <v>0</v>
      </c>
      <c r="S137" s="135"/>
      <c r="T137" s="135"/>
      <c r="U137" s="135"/>
      <c r="V137" s="207"/>
      <c r="W137" s="207"/>
      <c r="X137" s="207"/>
      <c r="Y137" s="207">
        <v>0</v>
      </c>
      <c r="Z137" s="136"/>
      <c r="AA137" s="207"/>
      <c r="AB137" s="207">
        <v>0</v>
      </c>
      <c r="AC137" s="136"/>
      <c r="AD137" s="207"/>
      <c r="AE137" s="207">
        <v>0</v>
      </c>
      <c r="AF137" s="136"/>
      <c r="AG137" s="207"/>
      <c r="AH137" s="207"/>
      <c r="AI137" s="207">
        <v>0</v>
      </c>
      <c r="AJ137" s="136"/>
      <c r="AK137" s="208"/>
      <c r="AL137" s="207">
        <v>0</v>
      </c>
      <c r="AM137" s="207"/>
      <c r="AN137" s="137"/>
      <c r="AO137" s="194"/>
      <c r="AP137" s="194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4"/>
      <c r="BC137" s="194"/>
    </row>
    <row r="138" spans="1:55" ht="14.25">
      <c r="A138" s="118">
        <f t="shared" si="1"/>
        <v>125</v>
      </c>
      <c r="B138" s="134">
        <v>0</v>
      </c>
      <c r="C138" s="124"/>
      <c r="D138" s="204">
        <v>586.04999999999995</v>
      </c>
      <c r="E138" s="204"/>
      <c r="F138" s="204"/>
      <c r="G138" s="204" t="s">
        <v>323</v>
      </c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6">
        <v>0</v>
      </c>
      <c r="S138" s="135"/>
      <c r="T138" s="135"/>
      <c r="U138" s="135"/>
      <c r="V138" s="207"/>
      <c r="W138" s="207"/>
      <c r="X138" s="207"/>
      <c r="Y138" s="207">
        <v>0</v>
      </c>
      <c r="Z138" s="136"/>
      <c r="AA138" s="207"/>
      <c r="AB138" s="207">
        <v>0</v>
      </c>
      <c r="AC138" s="136"/>
      <c r="AD138" s="207"/>
      <c r="AE138" s="207">
        <v>0</v>
      </c>
      <c r="AF138" s="136"/>
      <c r="AG138" s="207"/>
      <c r="AH138" s="207"/>
      <c r="AI138" s="207">
        <v>0</v>
      </c>
      <c r="AJ138" s="136"/>
      <c r="AK138" s="208"/>
      <c r="AL138" s="207">
        <v>0</v>
      </c>
      <c r="AM138" s="207"/>
      <c r="AN138" s="137"/>
      <c r="AO138" s="194"/>
      <c r="AP138" s="194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4"/>
      <c r="BC138" s="194"/>
    </row>
    <row r="139" spans="1:55" ht="14.25">
      <c r="A139" s="118">
        <f t="shared" si="1"/>
        <v>126</v>
      </c>
      <c r="B139" s="134">
        <v>0</v>
      </c>
      <c r="C139" s="124"/>
      <c r="D139" s="204">
        <v>586.05999999999995</v>
      </c>
      <c r="E139" s="204"/>
      <c r="F139" s="204"/>
      <c r="G139" s="204" t="s">
        <v>324</v>
      </c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6">
        <v>0</v>
      </c>
      <c r="S139" s="135"/>
      <c r="T139" s="135"/>
      <c r="U139" s="135"/>
      <c r="V139" s="207"/>
      <c r="W139" s="207"/>
      <c r="X139" s="207"/>
      <c r="Y139" s="207">
        <v>0</v>
      </c>
      <c r="Z139" s="136"/>
      <c r="AA139" s="207"/>
      <c r="AB139" s="207">
        <v>0</v>
      </c>
      <c r="AC139" s="136"/>
      <c r="AD139" s="207"/>
      <c r="AE139" s="207">
        <v>0</v>
      </c>
      <c r="AF139" s="136"/>
      <c r="AG139" s="207"/>
      <c r="AH139" s="207"/>
      <c r="AI139" s="207">
        <v>0</v>
      </c>
      <c r="AJ139" s="136"/>
      <c r="AK139" s="208"/>
      <c r="AL139" s="207">
        <v>0</v>
      </c>
      <c r="AM139" s="207"/>
      <c r="AN139" s="137"/>
      <c r="AO139" s="194"/>
      <c r="AP139" s="194"/>
      <c r="AQ139" s="194"/>
      <c r="AR139" s="194"/>
      <c r="AS139" s="194"/>
      <c r="AT139" s="194"/>
      <c r="AU139" s="194"/>
      <c r="AV139" s="194"/>
      <c r="AW139" s="194"/>
      <c r="AX139" s="194"/>
      <c r="AY139" s="194"/>
      <c r="AZ139" s="194"/>
      <c r="BA139" s="194"/>
      <c r="BB139" s="194"/>
      <c r="BC139" s="194"/>
    </row>
    <row r="140" spans="1:55" ht="14.25">
      <c r="A140" s="118">
        <f t="shared" si="1"/>
        <v>127</v>
      </c>
      <c r="B140" s="134">
        <v>0</v>
      </c>
      <c r="C140" s="124"/>
      <c r="D140" s="204">
        <v>586.08000000000004</v>
      </c>
      <c r="E140" s="204"/>
      <c r="F140" s="204"/>
      <c r="G140" s="204" t="s">
        <v>325</v>
      </c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6">
        <v>0</v>
      </c>
      <c r="S140" s="135"/>
      <c r="T140" s="135"/>
      <c r="U140" s="135"/>
      <c r="V140" s="207"/>
      <c r="W140" s="207"/>
      <c r="X140" s="207"/>
      <c r="Y140" s="207">
        <v>0</v>
      </c>
      <c r="Z140" s="136"/>
      <c r="AA140" s="207"/>
      <c r="AB140" s="207">
        <v>0</v>
      </c>
      <c r="AC140" s="136"/>
      <c r="AD140" s="207"/>
      <c r="AE140" s="207">
        <v>0</v>
      </c>
      <c r="AF140" s="136"/>
      <c r="AG140" s="207"/>
      <c r="AH140" s="207"/>
      <c r="AI140" s="207">
        <v>0</v>
      </c>
      <c r="AJ140" s="136"/>
      <c r="AK140" s="208"/>
      <c r="AL140" s="207">
        <v>0</v>
      </c>
      <c r="AM140" s="207"/>
      <c r="AN140" s="137"/>
      <c r="AO140" s="194"/>
      <c r="AP140" s="194"/>
      <c r="AQ140" s="194"/>
      <c r="AR140" s="194"/>
      <c r="AS140" s="194"/>
      <c r="AT140" s="194"/>
      <c r="AU140" s="194"/>
      <c r="AV140" s="194"/>
      <c r="AW140" s="194"/>
      <c r="AX140" s="194"/>
      <c r="AY140" s="194"/>
      <c r="AZ140" s="194"/>
      <c r="BA140" s="194"/>
      <c r="BB140" s="194"/>
      <c r="BC140" s="194"/>
    </row>
    <row r="141" spans="1:55" ht="14.25">
      <c r="A141" s="118">
        <f t="shared" si="1"/>
        <v>128</v>
      </c>
      <c r="B141" s="134">
        <v>0</v>
      </c>
      <c r="C141" s="124"/>
      <c r="D141" s="204">
        <v>586.09</v>
      </c>
      <c r="E141" s="204"/>
      <c r="F141" s="204"/>
      <c r="G141" s="204" t="s">
        <v>326</v>
      </c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206">
        <v>0</v>
      </c>
      <c r="S141" s="135"/>
      <c r="T141" s="135"/>
      <c r="U141" s="135"/>
      <c r="V141" s="207"/>
      <c r="W141" s="207"/>
      <c r="X141" s="207"/>
      <c r="Y141" s="207">
        <v>13502.5</v>
      </c>
      <c r="Z141" s="136"/>
      <c r="AA141" s="207"/>
      <c r="AB141" s="207">
        <v>0</v>
      </c>
      <c r="AC141" s="136"/>
      <c r="AD141" s="207"/>
      <c r="AE141" s="207">
        <v>0</v>
      </c>
      <c r="AF141" s="136"/>
      <c r="AG141" s="207"/>
      <c r="AH141" s="207"/>
      <c r="AI141" s="207">
        <v>13502.5</v>
      </c>
      <c r="AJ141" s="136"/>
      <c r="AK141" s="208"/>
      <c r="AL141" s="207">
        <v>0</v>
      </c>
      <c r="AM141" s="207"/>
      <c r="AN141" s="137"/>
      <c r="AO141" s="194"/>
      <c r="AP141" s="194"/>
      <c r="AQ141" s="194"/>
      <c r="AR141" s="194"/>
      <c r="AS141" s="194"/>
      <c r="AT141" s="194"/>
      <c r="AU141" s="194"/>
      <c r="AV141" s="194"/>
      <c r="AW141" s="194"/>
      <c r="AX141" s="194"/>
      <c r="AY141" s="194"/>
      <c r="AZ141" s="194"/>
      <c r="BA141" s="194"/>
      <c r="BB141" s="194"/>
      <c r="BC141" s="194"/>
    </row>
    <row r="142" spans="1:55" ht="14.25">
      <c r="A142" s="118">
        <f t="shared" si="1"/>
        <v>129</v>
      </c>
      <c r="B142" s="134">
        <v>0</v>
      </c>
      <c r="C142" s="124"/>
      <c r="D142" s="204">
        <v>588.01</v>
      </c>
      <c r="E142" s="204"/>
      <c r="F142" s="204"/>
      <c r="G142" s="204" t="s">
        <v>327</v>
      </c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206">
        <v>0</v>
      </c>
      <c r="S142" s="135"/>
      <c r="T142" s="135"/>
      <c r="U142" s="135"/>
      <c r="V142" s="207"/>
      <c r="W142" s="207"/>
      <c r="X142" s="207"/>
      <c r="Y142" s="207">
        <v>99258.35</v>
      </c>
      <c r="Z142" s="136"/>
      <c r="AA142" s="207"/>
      <c r="AB142" s="207">
        <v>12591.65</v>
      </c>
      <c r="AC142" s="136"/>
      <c r="AD142" s="207"/>
      <c r="AE142" s="207">
        <v>0</v>
      </c>
      <c r="AF142" s="136"/>
      <c r="AG142" s="207"/>
      <c r="AH142" s="207"/>
      <c r="AI142" s="207">
        <v>99258.35</v>
      </c>
      <c r="AJ142" s="136"/>
      <c r="AK142" s="208"/>
      <c r="AL142" s="207">
        <v>0</v>
      </c>
      <c r="AM142" s="207"/>
      <c r="AN142" s="137"/>
      <c r="AO142" s="194"/>
      <c r="AP142" s="194"/>
      <c r="AQ142" s="194"/>
      <c r="AR142" s="194"/>
      <c r="AS142" s="194"/>
      <c r="AT142" s="194"/>
      <c r="AU142" s="194"/>
      <c r="AV142" s="194">
        <f>Y142</f>
        <v>99258.35</v>
      </c>
      <c r="AW142" s="194"/>
      <c r="AX142" s="194"/>
      <c r="AY142" s="194"/>
      <c r="AZ142" s="194"/>
      <c r="BA142" s="194"/>
      <c r="BB142" s="194"/>
      <c r="BC142" s="194"/>
    </row>
    <row r="143" spans="1:55" ht="14.25">
      <c r="A143" s="118">
        <f t="shared" ref="A143:A176" si="3">+A142+1</f>
        <v>130</v>
      </c>
      <c r="B143" s="134">
        <v>0</v>
      </c>
      <c r="C143" s="124"/>
      <c r="D143" s="204">
        <v>588.02</v>
      </c>
      <c r="E143" s="204"/>
      <c r="F143" s="204"/>
      <c r="G143" s="204" t="s">
        <v>328</v>
      </c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6">
        <v>0</v>
      </c>
      <c r="S143" s="135"/>
      <c r="T143" s="135"/>
      <c r="U143" s="135"/>
      <c r="V143" s="207"/>
      <c r="W143" s="207"/>
      <c r="X143" s="207"/>
      <c r="Y143" s="207">
        <v>0</v>
      </c>
      <c r="Z143" s="136"/>
      <c r="AA143" s="207"/>
      <c r="AB143" s="207">
        <v>0</v>
      </c>
      <c r="AC143" s="136"/>
      <c r="AD143" s="207"/>
      <c r="AE143" s="207">
        <v>0</v>
      </c>
      <c r="AF143" s="136"/>
      <c r="AG143" s="207"/>
      <c r="AH143" s="207"/>
      <c r="AI143" s="207">
        <v>0</v>
      </c>
      <c r="AJ143" s="136"/>
      <c r="AK143" s="208"/>
      <c r="AL143" s="207">
        <v>0</v>
      </c>
      <c r="AM143" s="207"/>
      <c r="AN143" s="137"/>
      <c r="AO143" s="194"/>
      <c r="AP143" s="194"/>
      <c r="AQ143" s="194"/>
      <c r="AR143" s="194"/>
      <c r="AS143" s="194"/>
      <c r="AT143" s="194"/>
      <c r="AU143" s="194"/>
      <c r="AV143" s="194"/>
      <c r="AW143" s="194"/>
      <c r="AX143" s="194"/>
      <c r="AY143" s="194"/>
      <c r="AZ143" s="194"/>
      <c r="BA143" s="194"/>
      <c r="BB143" s="194"/>
      <c r="BC143" s="194"/>
    </row>
    <row r="144" spans="1:55" ht="14.25">
      <c r="A144" s="118">
        <f t="shared" si="3"/>
        <v>131</v>
      </c>
      <c r="B144" s="134">
        <v>0</v>
      </c>
      <c r="C144" s="124"/>
      <c r="D144" s="204">
        <v>588.03</v>
      </c>
      <c r="E144" s="204"/>
      <c r="F144" s="204"/>
      <c r="G144" s="204" t="s">
        <v>329</v>
      </c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6">
        <v>0</v>
      </c>
      <c r="S144" s="135"/>
      <c r="T144" s="135"/>
      <c r="U144" s="135"/>
      <c r="V144" s="207"/>
      <c r="W144" s="207"/>
      <c r="X144" s="207"/>
      <c r="Y144" s="207">
        <v>62587.71</v>
      </c>
      <c r="Z144" s="136"/>
      <c r="AA144" s="207"/>
      <c r="AB144" s="207">
        <v>3747.23</v>
      </c>
      <c r="AC144" s="136"/>
      <c r="AD144" s="207"/>
      <c r="AE144" s="207">
        <v>0</v>
      </c>
      <c r="AF144" s="136"/>
      <c r="AG144" s="207"/>
      <c r="AH144" s="207"/>
      <c r="AI144" s="207">
        <v>62587.71</v>
      </c>
      <c r="AJ144" s="136"/>
      <c r="AK144" s="208"/>
      <c r="AL144" s="207">
        <v>0</v>
      </c>
      <c r="AM144" s="207"/>
      <c r="AN144" s="137"/>
      <c r="AO144" s="194"/>
      <c r="AP144" s="194"/>
      <c r="AQ144" s="194"/>
      <c r="AR144" s="194"/>
      <c r="AS144" s="194"/>
      <c r="AT144" s="194"/>
      <c r="AU144" s="194"/>
      <c r="AV144" s="194">
        <f>Y144</f>
        <v>62587.71</v>
      </c>
      <c r="AW144" s="194"/>
      <c r="AX144" s="194"/>
      <c r="AY144" s="194"/>
      <c r="AZ144" s="194"/>
      <c r="BA144" s="194"/>
      <c r="BB144" s="194"/>
      <c r="BC144" s="194"/>
    </row>
    <row r="145" spans="1:55" ht="14.25">
      <c r="A145" s="118">
        <f t="shared" si="3"/>
        <v>132</v>
      </c>
      <c r="B145" s="134">
        <v>0</v>
      </c>
      <c r="C145" s="124"/>
      <c r="D145" s="204">
        <v>588.04</v>
      </c>
      <c r="E145" s="204"/>
      <c r="F145" s="204"/>
      <c r="G145" s="204" t="s">
        <v>330</v>
      </c>
      <c r="H145" s="204"/>
      <c r="I145" s="204"/>
      <c r="J145" s="204"/>
      <c r="K145" s="204"/>
      <c r="L145" s="204"/>
      <c r="M145" s="204"/>
      <c r="N145" s="204"/>
      <c r="O145" s="204"/>
      <c r="P145" s="204"/>
      <c r="Q145" s="204"/>
      <c r="R145" s="206">
        <v>0</v>
      </c>
      <c r="S145" s="135"/>
      <c r="T145" s="135"/>
      <c r="U145" s="135"/>
      <c r="V145" s="207"/>
      <c r="W145" s="207"/>
      <c r="X145" s="207"/>
      <c r="Y145" s="207">
        <v>38428.870000000003</v>
      </c>
      <c r="Z145" s="136"/>
      <c r="AA145" s="207"/>
      <c r="AB145" s="207">
        <v>5018.38</v>
      </c>
      <c r="AC145" s="136"/>
      <c r="AD145" s="207"/>
      <c r="AE145" s="207">
        <v>0</v>
      </c>
      <c r="AF145" s="136"/>
      <c r="AG145" s="207"/>
      <c r="AH145" s="207"/>
      <c r="AI145" s="207">
        <v>38428.870000000003</v>
      </c>
      <c r="AJ145" s="136"/>
      <c r="AK145" s="208"/>
      <c r="AL145" s="207">
        <v>0</v>
      </c>
      <c r="AM145" s="207"/>
      <c r="AN145" s="137"/>
      <c r="AO145" s="194"/>
      <c r="AP145" s="194"/>
      <c r="AQ145" s="194"/>
      <c r="AR145" s="194"/>
      <c r="AS145" s="194"/>
      <c r="AT145" s="194"/>
      <c r="AU145" s="194"/>
      <c r="AV145" s="194"/>
      <c r="AW145" s="194"/>
      <c r="AX145" s="194"/>
      <c r="AY145" s="194"/>
      <c r="AZ145" s="194"/>
      <c r="BA145" s="194"/>
      <c r="BB145" s="194"/>
      <c r="BC145" s="194"/>
    </row>
    <row r="146" spans="1:55" ht="14.25">
      <c r="A146" s="118">
        <f t="shared" si="3"/>
        <v>133</v>
      </c>
      <c r="B146" s="134">
        <v>0</v>
      </c>
      <c r="C146" s="124"/>
      <c r="D146" s="204">
        <v>588.04999999999995</v>
      </c>
      <c r="E146" s="204"/>
      <c r="F146" s="204"/>
      <c r="G146" s="204" t="s">
        <v>331</v>
      </c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6">
        <v>0</v>
      </c>
      <c r="S146" s="135"/>
      <c r="T146" s="135"/>
      <c r="U146" s="135"/>
      <c r="V146" s="207"/>
      <c r="W146" s="207"/>
      <c r="X146" s="207"/>
      <c r="Y146" s="207">
        <v>42505.2</v>
      </c>
      <c r="Z146" s="136"/>
      <c r="AA146" s="207"/>
      <c r="AB146" s="207">
        <v>2565.06</v>
      </c>
      <c r="AC146" s="136"/>
      <c r="AD146" s="207"/>
      <c r="AE146" s="207">
        <v>0</v>
      </c>
      <c r="AF146" s="136"/>
      <c r="AG146" s="207"/>
      <c r="AH146" s="207"/>
      <c r="AI146" s="207">
        <v>42505.2</v>
      </c>
      <c r="AJ146" s="136"/>
      <c r="AK146" s="208"/>
      <c r="AL146" s="207">
        <v>0</v>
      </c>
      <c r="AM146" s="207"/>
      <c r="AN146" s="137"/>
      <c r="AO146" s="194"/>
      <c r="AP146" s="194"/>
      <c r="AQ146" s="194"/>
      <c r="AR146" s="194"/>
      <c r="AS146" s="194"/>
      <c r="AT146" s="194"/>
      <c r="AU146" s="194"/>
      <c r="AV146" s="194"/>
      <c r="AW146" s="194"/>
      <c r="AX146" s="194"/>
      <c r="AY146" s="194"/>
      <c r="AZ146" s="194"/>
      <c r="BA146" s="194"/>
      <c r="BB146" s="194"/>
      <c r="BC146" s="194"/>
    </row>
    <row r="147" spans="1:55" ht="14.25">
      <c r="A147" s="118">
        <f t="shared" si="3"/>
        <v>134</v>
      </c>
      <c r="B147" s="134">
        <v>0</v>
      </c>
      <c r="C147" s="124"/>
      <c r="D147" s="204">
        <v>588.05999999999995</v>
      </c>
      <c r="E147" s="204"/>
      <c r="F147" s="204"/>
      <c r="G147" s="204" t="s">
        <v>332</v>
      </c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6">
        <v>0</v>
      </c>
      <c r="S147" s="135"/>
      <c r="T147" s="135"/>
      <c r="U147" s="135"/>
      <c r="V147" s="207"/>
      <c r="W147" s="207"/>
      <c r="X147" s="207"/>
      <c r="Y147" s="207">
        <v>29334.63</v>
      </c>
      <c r="Z147" s="136"/>
      <c r="AA147" s="207"/>
      <c r="AB147" s="207">
        <v>3526.29</v>
      </c>
      <c r="AC147" s="136"/>
      <c r="AD147" s="207"/>
      <c r="AE147" s="207">
        <v>0</v>
      </c>
      <c r="AF147" s="136"/>
      <c r="AG147" s="207"/>
      <c r="AH147" s="207"/>
      <c r="AI147" s="207">
        <v>29334.63</v>
      </c>
      <c r="AJ147" s="136"/>
      <c r="AK147" s="208"/>
      <c r="AL147" s="207">
        <v>0</v>
      </c>
      <c r="AM147" s="207"/>
      <c r="AN147" s="137"/>
      <c r="AO147" s="194"/>
      <c r="AP147" s="194"/>
      <c r="AQ147" s="194"/>
      <c r="AR147" s="194"/>
      <c r="AS147" s="194"/>
      <c r="AT147" s="194"/>
      <c r="AU147" s="194"/>
      <c r="AV147" s="194"/>
      <c r="AW147" s="194"/>
      <c r="AX147" s="194"/>
      <c r="AY147" s="194"/>
      <c r="AZ147" s="194"/>
      <c r="BA147" s="194"/>
      <c r="BB147" s="194"/>
      <c r="BC147" s="194"/>
    </row>
    <row r="148" spans="1:55" ht="14.25">
      <c r="A148" s="118">
        <f t="shared" si="3"/>
        <v>135</v>
      </c>
      <c r="B148" s="134">
        <v>0</v>
      </c>
      <c r="C148" s="124"/>
      <c r="D148" s="204">
        <v>588.07000000000005</v>
      </c>
      <c r="E148" s="204"/>
      <c r="F148" s="204"/>
      <c r="G148" s="204" t="s">
        <v>333</v>
      </c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6">
        <v>0</v>
      </c>
      <c r="S148" s="135"/>
      <c r="T148" s="135"/>
      <c r="U148" s="135"/>
      <c r="V148" s="207"/>
      <c r="W148" s="207"/>
      <c r="X148" s="207"/>
      <c r="Y148" s="207">
        <v>19588.47</v>
      </c>
      <c r="Z148" s="136"/>
      <c r="AA148" s="207"/>
      <c r="AB148" s="207">
        <v>1041.06</v>
      </c>
      <c r="AC148" s="136"/>
      <c r="AD148" s="207"/>
      <c r="AE148" s="207">
        <v>0</v>
      </c>
      <c r="AF148" s="136"/>
      <c r="AG148" s="207"/>
      <c r="AH148" s="207"/>
      <c r="AI148" s="207">
        <v>19588.47</v>
      </c>
      <c r="AJ148" s="136"/>
      <c r="AK148" s="208"/>
      <c r="AL148" s="207">
        <v>0</v>
      </c>
      <c r="AM148" s="207"/>
      <c r="AN148" s="137"/>
      <c r="AO148" s="194"/>
      <c r="AP148" s="194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194"/>
      <c r="BC148" s="194"/>
    </row>
    <row r="149" spans="1:55" ht="14.25">
      <c r="A149" s="118">
        <f t="shared" si="3"/>
        <v>136</v>
      </c>
      <c r="B149" s="134">
        <v>0</v>
      </c>
      <c r="C149" s="124"/>
      <c r="D149" s="204">
        <v>588.08000000000004</v>
      </c>
      <c r="E149" s="204"/>
      <c r="F149" s="204"/>
      <c r="G149" s="204" t="s">
        <v>334</v>
      </c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6">
        <v>0</v>
      </c>
      <c r="S149" s="135"/>
      <c r="T149" s="135"/>
      <c r="U149" s="135"/>
      <c r="V149" s="207"/>
      <c r="W149" s="207"/>
      <c r="X149" s="207"/>
      <c r="Y149" s="207">
        <v>141703.79</v>
      </c>
      <c r="Z149" s="136"/>
      <c r="AA149" s="207"/>
      <c r="AB149" s="207">
        <v>7548.07</v>
      </c>
      <c r="AC149" s="136"/>
      <c r="AD149" s="207"/>
      <c r="AE149" s="207">
        <v>0</v>
      </c>
      <c r="AF149" s="136"/>
      <c r="AG149" s="207"/>
      <c r="AH149" s="207"/>
      <c r="AI149" s="207">
        <v>141703.79</v>
      </c>
      <c r="AJ149" s="136"/>
      <c r="AK149" s="208"/>
      <c r="AL149" s="207">
        <v>0</v>
      </c>
      <c r="AM149" s="207"/>
      <c r="AN149" s="137"/>
      <c r="AO149" s="194"/>
      <c r="AP149" s="194"/>
      <c r="AQ149" s="194"/>
      <c r="AR149" s="194"/>
      <c r="AS149" s="194"/>
      <c r="AT149" s="194"/>
      <c r="AU149" s="194"/>
      <c r="AV149" s="194"/>
      <c r="AW149" s="194"/>
      <c r="AX149" s="194"/>
      <c r="AY149" s="194"/>
      <c r="AZ149" s="194"/>
      <c r="BA149" s="194"/>
      <c r="BB149" s="194"/>
      <c r="BC149" s="194"/>
    </row>
    <row r="150" spans="1:55" ht="14.25">
      <c r="A150" s="118">
        <f t="shared" si="3"/>
        <v>137</v>
      </c>
      <c r="B150" s="134">
        <v>0</v>
      </c>
      <c r="C150" s="124"/>
      <c r="D150" s="204">
        <v>588.09</v>
      </c>
      <c r="E150" s="204"/>
      <c r="F150" s="204"/>
      <c r="G150" s="204" t="s">
        <v>335</v>
      </c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6">
        <v>0</v>
      </c>
      <c r="S150" s="135"/>
      <c r="T150" s="135"/>
      <c r="U150" s="135"/>
      <c r="V150" s="207"/>
      <c r="W150" s="207"/>
      <c r="X150" s="207"/>
      <c r="Y150" s="207">
        <v>48745.48</v>
      </c>
      <c r="Z150" s="136"/>
      <c r="AA150" s="207"/>
      <c r="AB150" s="207">
        <v>1901.48</v>
      </c>
      <c r="AC150" s="136"/>
      <c r="AD150" s="207"/>
      <c r="AE150" s="207">
        <v>0</v>
      </c>
      <c r="AF150" s="136"/>
      <c r="AG150" s="207"/>
      <c r="AH150" s="207"/>
      <c r="AI150" s="207">
        <v>48745.48</v>
      </c>
      <c r="AJ150" s="136"/>
      <c r="AK150" s="208"/>
      <c r="AL150" s="207">
        <v>0</v>
      </c>
      <c r="AM150" s="207"/>
      <c r="AN150" s="137"/>
      <c r="AO150" s="194"/>
      <c r="AP150" s="194"/>
      <c r="AQ150" s="194"/>
      <c r="AR150" s="194"/>
      <c r="AS150" s="194"/>
      <c r="AT150" s="194"/>
      <c r="AU150" s="194"/>
      <c r="AV150" s="194"/>
      <c r="AW150" s="194"/>
      <c r="AX150" s="194"/>
      <c r="AY150" s="194"/>
      <c r="AZ150" s="194"/>
      <c r="BA150" s="194"/>
      <c r="BB150" s="194"/>
      <c r="BC150" s="194"/>
    </row>
    <row r="151" spans="1:55" ht="14.25">
      <c r="A151" s="118">
        <f t="shared" si="3"/>
        <v>138</v>
      </c>
      <c r="B151" s="134">
        <v>0</v>
      </c>
      <c r="C151" s="124"/>
      <c r="D151" s="204">
        <v>589.01</v>
      </c>
      <c r="E151" s="204"/>
      <c r="F151" s="204"/>
      <c r="G151" s="204" t="s">
        <v>336</v>
      </c>
      <c r="H151" s="204"/>
      <c r="I151" s="204"/>
      <c r="J151" s="204"/>
      <c r="K151" s="204"/>
      <c r="L151" s="204"/>
      <c r="M151" s="204"/>
      <c r="N151" s="204"/>
      <c r="O151" s="204"/>
      <c r="P151" s="204"/>
      <c r="Q151" s="204"/>
      <c r="R151" s="206">
        <v>0</v>
      </c>
      <c r="S151" s="135"/>
      <c r="T151" s="135"/>
      <c r="U151" s="135"/>
      <c r="V151" s="207"/>
      <c r="W151" s="207"/>
      <c r="X151" s="207"/>
      <c r="Y151" s="207">
        <v>0</v>
      </c>
      <c r="Z151" s="136"/>
      <c r="AA151" s="207"/>
      <c r="AB151" s="207">
        <v>0</v>
      </c>
      <c r="AC151" s="136"/>
      <c r="AD151" s="207"/>
      <c r="AE151" s="207">
        <v>0</v>
      </c>
      <c r="AF151" s="136"/>
      <c r="AG151" s="207"/>
      <c r="AH151" s="207"/>
      <c r="AI151" s="207">
        <v>0</v>
      </c>
      <c r="AJ151" s="136"/>
      <c r="AK151" s="208"/>
      <c r="AL151" s="207">
        <v>0</v>
      </c>
      <c r="AM151" s="207"/>
      <c r="AN151" s="137"/>
      <c r="AO151" s="194"/>
      <c r="AP151" s="194"/>
      <c r="AQ151" s="194"/>
      <c r="AR151" s="194"/>
      <c r="AS151" s="194"/>
      <c r="AT151" s="194"/>
      <c r="AU151" s="194"/>
      <c r="AV151" s="194"/>
      <c r="AW151" s="194"/>
      <c r="AX151" s="194"/>
      <c r="AY151" s="194"/>
      <c r="AZ151" s="194"/>
      <c r="BA151" s="194"/>
      <c r="BB151" s="194"/>
      <c r="BC151" s="194"/>
    </row>
    <row r="152" spans="1:55" ht="14.25">
      <c r="A152" s="118">
        <f t="shared" si="3"/>
        <v>139</v>
      </c>
      <c r="B152" s="134">
        <v>0</v>
      </c>
      <c r="C152" s="124"/>
      <c r="D152" s="204">
        <v>590.01</v>
      </c>
      <c r="E152" s="204"/>
      <c r="F152" s="204"/>
      <c r="G152" s="204" t="s">
        <v>337</v>
      </c>
      <c r="H152" s="204"/>
      <c r="I152" s="204"/>
      <c r="J152" s="204"/>
      <c r="K152" s="204"/>
      <c r="L152" s="204"/>
      <c r="M152" s="204"/>
      <c r="N152" s="204"/>
      <c r="O152" s="204"/>
      <c r="P152" s="204"/>
      <c r="Q152" s="204"/>
      <c r="R152" s="206">
        <v>0</v>
      </c>
      <c r="S152" s="135"/>
      <c r="T152" s="135"/>
      <c r="U152" s="135"/>
      <c r="V152" s="207"/>
      <c r="W152" s="207"/>
      <c r="X152" s="207"/>
      <c r="Y152" s="207">
        <v>77997.88</v>
      </c>
      <c r="Z152" s="136"/>
      <c r="AA152" s="207"/>
      <c r="AB152" s="207">
        <v>9997.7199999999993</v>
      </c>
      <c r="AC152" s="136"/>
      <c r="AD152" s="207"/>
      <c r="AE152" s="207">
        <v>0</v>
      </c>
      <c r="AF152" s="136"/>
      <c r="AG152" s="207"/>
      <c r="AH152" s="207"/>
      <c r="AI152" s="207">
        <v>77997.88</v>
      </c>
      <c r="AJ152" s="136"/>
      <c r="AK152" s="208"/>
      <c r="AL152" s="207">
        <v>0</v>
      </c>
      <c r="AM152" s="207"/>
      <c r="AN152" s="137"/>
      <c r="AO152" s="194"/>
      <c r="AP152" s="194"/>
      <c r="AQ152" s="194"/>
      <c r="AR152" s="194"/>
      <c r="AS152" s="194"/>
      <c r="AT152" s="194"/>
      <c r="AU152" s="194"/>
      <c r="AV152" s="194"/>
      <c r="AW152" s="194">
        <f>Y152</f>
        <v>77997.88</v>
      </c>
      <c r="AX152" s="194"/>
      <c r="AY152" s="194"/>
      <c r="AZ152" s="194"/>
      <c r="BA152" s="194"/>
      <c r="BB152" s="194"/>
      <c r="BC152" s="194"/>
    </row>
    <row r="153" spans="1:55" ht="14.25">
      <c r="A153" s="118">
        <f t="shared" si="3"/>
        <v>140</v>
      </c>
      <c r="B153" s="134">
        <v>0</v>
      </c>
      <c r="C153" s="124"/>
      <c r="D153" s="204">
        <v>590.03</v>
      </c>
      <c r="E153" s="204"/>
      <c r="F153" s="204"/>
      <c r="G153" s="204" t="s">
        <v>338</v>
      </c>
      <c r="H153" s="204"/>
      <c r="I153" s="204"/>
      <c r="J153" s="204"/>
      <c r="K153" s="204"/>
      <c r="L153" s="204"/>
      <c r="M153" s="204"/>
      <c r="N153" s="204"/>
      <c r="O153" s="204"/>
      <c r="P153" s="204"/>
      <c r="Q153" s="204"/>
      <c r="R153" s="206">
        <v>0</v>
      </c>
      <c r="S153" s="135"/>
      <c r="T153" s="135"/>
      <c r="U153" s="135"/>
      <c r="V153" s="207"/>
      <c r="W153" s="207"/>
      <c r="X153" s="207"/>
      <c r="Y153" s="207">
        <v>18251.400000000001</v>
      </c>
      <c r="Z153" s="136"/>
      <c r="AA153" s="207"/>
      <c r="AB153" s="207">
        <v>2482.7800000000002</v>
      </c>
      <c r="AC153" s="136"/>
      <c r="AD153" s="207"/>
      <c r="AE153" s="207">
        <v>0</v>
      </c>
      <c r="AF153" s="136"/>
      <c r="AG153" s="207"/>
      <c r="AH153" s="207"/>
      <c r="AI153" s="207">
        <v>18251.400000000001</v>
      </c>
      <c r="AJ153" s="136"/>
      <c r="AK153" s="208"/>
      <c r="AL153" s="207">
        <v>0</v>
      </c>
      <c r="AM153" s="207"/>
      <c r="AN153" s="137"/>
      <c r="AO153" s="194"/>
      <c r="AP153" s="194"/>
      <c r="AQ153" s="194"/>
      <c r="AR153" s="194"/>
      <c r="AS153" s="194"/>
      <c r="AT153" s="194"/>
      <c r="AU153" s="194"/>
      <c r="AV153" s="194"/>
      <c r="AW153" s="194">
        <f>Y153</f>
        <v>18251.400000000001</v>
      </c>
      <c r="AX153" s="194"/>
      <c r="AY153" s="194"/>
      <c r="AZ153" s="194"/>
      <c r="BA153" s="194"/>
      <c r="BB153" s="194"/>
      <c r="BC153" s="194"/>
    </row>
    <row r="154" spans="1:55" ht="14.25">
      <c r="A154" s="118">
        <f t="shared" si="3"/>
        <v>141</v>
      </c>
      <c r="B154" s="134">
        <v>0</v>
      </c>
      <c r="C154" s="124"/>
      <c r="D154" s="204">
        <v>590.04999999999995</v>
      </c>
      <c r="E154" s="204"/>
      <c r="F154" s="204"/>
      <c r="G154" s="204" t="s">
        <v>339</v>
      </c>
      <c r="H154" s="204"/>
      <c r="I154" s="204"/>
      <c r="J154" s="204"/>
      <c r="K154" s="204"/>
      <c r="L154" s="204"/>
      <c r="M154" s="204"/>
      <c r="N154" s="204"/>
      <c r="O154" s="204"/>
      <c r="P154" s="204"/>
      <c r="Q154" s="204"/>
      <c r="R154" s="206">
        <v>0</v>
      </c>
      <c r="S154" s="135"/>
      <c r="T154" s="135"/>
      <c r="U154" s="135"/>
      <c r="V154" s="207"/>
      <c r="W154" s="207"/>
      <c r="X154" s="207"/>
      <c r="Y154" s="207">
        <v>12152.88</v>
      </c>
      <c r="Z154" s="136"/>
      <c r="AA154" s="207"/>
      <c r="AB154" s="207">
        <v>1699.51</v>
      </c>
      <c r="AC154" s="136"/>
      <c r="AD154" s="207"/>
      <c r="AE154" s="207">
        <v>0</v>
      </c>
      <c r="AF154" s="136"/>
      <c r="AG154" s="207"/>
      <c r="AH154" s="207"/>
      <c r="AI154" s="207">
        <v>12152.88</v>
      </c>
      <c r="AJ154" s="136"/>
      <c r="AK154" s="208"/>
      <c r="AL154" s="207">
        <v>0</v>
      </c>
      <c r="AM154" s="207"/>
      <c r="AN154" s="137"/>
      <c r="AO154" s="194"/>
      <c r="AP154" s="194"/>
      <c r="AQ154" s="194"/>
      <c r="AR154" s="194"/>
      <c r="AS154" s="194"/>
      <c r="AT154" s="194"/>
      <c r="AU154" s="194"/>
      <c r="AV154" s="194"/>
      <c r="AW154" s="194"/>
      <c r="AX154" s="194"/>
      <c r="AY154" s="194"/>
      <c r="AZ154" s="194"/>
      <c r="BA154" s="194"/>
      <c r="BB154" s="194"/>
      <c r="BC154" s="194"/>
    </row>
    <row r="155" spans="1:55" ht="14.25">
      <c r="A155" s="118">
        <f t="shared" si="3"/>
        <v>142</v>
      </c>
      <c r="B155" s="134">
        <v>0</v>
      </c>
      <c r="C155" s="124"/>
      <c r="D155" s="204">
        <v>591.09</v>
      </c>
      <c r="E155" s="204"/>
      <c r="F155" s="204"/>
      <c r="G155" s="204" t="s">
        <v>340</v>
      </c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6">
        <v>0</v>
      </c>
      <c r="S155" s="135"/>
      <c r="T155" s="135"/>
      <c r="U155" s="135"/>
      <c r="V155" s="207"/>
      <c r="W155" s="207"/>
      <c r="X155" s="207"/>
      <c r="Y155" s="207">
        <v>0</v>
      </c>
      <c r="Z155" s="136"/>
      <c r="AA155" s="207"/>
      <c r="AB155" s="207">
        <v>0</v>
      </c>
      <c r="AC155" s="136"/>
      <c r="AD155" s="207"/>
      <c r="AE155" s="207">
        <v>0</v>
      </c>
      <c r="AF155" s="136"/>
      <c r="AG155" s="207"/>
      <c r="AH155" s="207"/>
      <c r="AI155" s="207">
        <v>0</v>
      </c>
      <c r="AJ155" s="136"/>
      <c r="AK155" s="208"/>
      <c r="AL155" s="207">
        <v>0</v>
      </c>
      <c r="AM155" s="207"/>
      <c r="AN155" s="137"/>
      <c r="AO155" s="194"/>
      <c r="AP155" s="194"/>
      <c r="AQ155" s="194"/>
      <c r="AR155" s="194"/>
      <c r="AS155" s="194"/>
      <c r="AT155" s="194"/>
      <c r="AU155" s="194"/>
      <c r="AV155" s="194"/>
      <c r="AW155" s="194"/>
      <c r="AX155" s="194"/>
      <c r="AY155" s="194"/>
      <c r="AZ155" s="194"/>
      <c r="BA155" s="194"/>
      <c r="BB155" s="194"/>
      <c r="BC155" s="194"/>
    </row>
    <row r="156" spans="1:55" ht="14.25">
      <c r="A156" s="118">
        <f t="shared" si="3"/>
        <v>143</v>
      </c>
      <c r="B156" s="134">
        <v>0</v>
      </c>
      <c r="C156" s="124"/>
      <c r="D156" s="201">
        <v>592.01</v>
      </c>
      <c r="E156" s="201"/>
      <c r="F156" s="201"/>
      <c r="G156" s="201" t="s">
        <v>341</v>
      </c>
      <c r="H156" s="201"/>
      <c r="I156" s="201"/>
      <c r="J156" s="201"/>
      <c r="K156" s="201"/>
      <c r="L156" s="201"/>
      <c r="M156" s="201"/>
      <c r="N156" s="201"/>
      <c r="O156" s="201"/>
      <c r="P156" s="201"/>
      <c r="Q156" s="201"/>
      <c r="R156" s="206">
        <v>0</v>
      </c>
      <c r="S156" s="135"/>
      <c r="T156" s="135"/>
      <c r="U156" s="135"/>
      <c r="V156" s="200"/>
      <c r="W156" s="207"/>
      <c r="X156" s="200"/>
      <c r="Y156" s="200">
        <v>258543.46</v>
      </c>
      <c r="Z156" s="136"/>
      <c r="AA156" s="200"/>
      <c r="AB156" s="200">
        <v>43253.95</v>
      </c>
      <c r="AC156" s="136"/>
      <c r="AD156" s="200"/>
      <c r="AE156" s="200">
        <v>0</v>
      </c>
      <c r="AF156" s="136"/>
      <c r="AG156" s="200"/>
      <c r="AH156" s="207"/>
      <c r="AI156" s="200">
        <v>258543.46</v>
      </c>
      <c r="AJ156" s="136"/>
      <c r="AK156" s="200"/>
      <c r="AL156" s="200">
        <v>0</v>
      </c>
      <c r="AM156" s="137"/>
      <c r="AN156" s="137"/>
      <c r="AO156" s="194"/>
      <c r="AP156" s="194"/>
      <c r="AQ156" s="194"/>
      <c r="AR156" s="194"/>
      <c r="AS156" s="194"/>
      <c r="AT156" s="194"/>
      <c r="AU156" s="194"/>
      <c r="AV156" s="194"/>
      <c r="AW156" s="194">
        <f>Y156</f>
        <v>258543.46</v>
      </c>
      <c r="AX156" s="194"/>
      <c r="AY156" s="194"/>
      <c r="AZ156" s="194"/>
      <c r="BA156" s="194"/>
      <c r="BB156" s="194"/>
      <c r="BC156" s="194"/>
    </row>
    <row r="157" spans="1:55" ht="14.25">
      <c r="A157" s="118">
        <f t="shared" si="3"/>
        <v>144</v>
      </c>
      <c r="B157" s="134">
        <v>0</v>
      </c>
      <c r="C157" s="124"/>
      <c r="D157" s="201">
        <v>592.02</v>
      </c>
      <c r="E157" s="201"/>
      <c r="F157" s="201"/>
      <c r="G157" s="201" t="s">
        <v>342</v>
      </c>
      <c r="H157" s="201"/>
      <c r="I157" s="201"/>
      <c r="J157" s="201"/>
      <c r="K157" s="201"/>
      <c r="L157" s="201"/>
      <c r="M157" s="201"/>
      <c r="N157" s="201"/>
      <c r="O157" s="201"/>
      <c r="P157" s="201"/>
      <c r="Q157" s="201"/>
      <c r="R157" s="206">
        <v>0</v>
      </c>
      <c r="S157" s="135"/>
      <c r="T157" s="135"/>
      <c r="U157" s="135"/>
      <c r="V157" s="200"/>
      <c r="W157" s="207"/>
      <c r="X157" s="200"/>
      <c r="Y157" s="200">
        <v>73479.59</v>
      </c>
      <c r="Z157" s="136"/>
      <c r="AA157" s="200"/>
      <c r="AB157" s="200">
        <v>534.89</v>
      </c>
      <c r="AC157" s="136"/>
      <c r="AD157" s="200"/>
      <c r="AE157" s="200">
        <v>0</v>
      </c>
      <c r="AF157" s="136"/>
      <c r="AG157" s="200"/>
      <c r="AH157" s="207"/>
      <c r="AI157" s="200">
        <v>73479.59</v>
      </c>
      <c r="AJ157" s="136"/>
      <c r="AK157" s="200"/>
      <c r="AL157" s="200">
        <v>0</v>
      </c>
      <c r="AM157" s="137"/>
      <c r="AN157" s="137"/>
      <c r="AO157" s="194"/>
      <c r="AP157" s="194"/>
      <c r="AQ157" s="194"/>
      <c r="AR157" s="194"/>
      <c r="AS157" s="194"/>
      <c r="AT157" s="194"/>
      <c r="AU157" s="194"/>
      <c r="AV157" s="194"/>
      <c r="AW157" s="194"/>
      <c r="AX157" s="194"/>
      <c r="AY157" s="194"/>
      <c r="AZ157" s="194"/>
      <c r="BA157" s="194"/>
      <c r="BB157" s="194"/>
      <c r="BC157" s="194"/>
    </row>
    <row r="158" spans="1:55" ht="14.25">
      <c r="A158" s="118">
        <f t="shared" si="3"/>
        <v>145</v>
      </c>
      <c r="B158" s="134">
        <v>0</v>
      </c>
      <c r="C158" s="124"/>
      <c r="D158" s="201">
        <v>592.03</v>
      </c>
      <c r="E158" s="201"/>
      <c r="F158" s="201"/>
      <c r="G158" s="201" t="s">
        <v>343</v>
      </c>
      <c r="H158" s="20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6">
        <v>0</v>
      </c>
      <c r="S158" s="135"/>
      <c r="T158" s="135"/>
      <c r="U158" s="135"/>
      <c r="V158" s="200"/>
      <c r="W158" s="207"/>
      <c r="X158" s="200"/>
      <c r="Y158" s="200">
        <v>117130.97</v>
      </c>
      <c r="Z158" s="136"/>
      <c r="AA158" s="200"/>
      <c r="AB158" s="200">
        <v>19082.150000000001</v>
      </c>
      <c r="AC158" s="136"/>
      <c r="AD158" s="200"/>
      <c r="AE158" s="200">
        <v>0</v>
      </c>
      <c r="AF158" s="136"/>
      <c r="AG158" s="200"/>
      <c r="AH158" s="207"/>
      <c r="AI158" s="200">
        <v>117130.97</v>
      </c>
      <c r="AJ158" s="136"/>
      <c r="AK158" s="200"/>
      <c r="AL158" s="200">
        <v>0</v>
      </c>
      <c r="AM158" s="137"/>
      <c r="AN158" s="137"/>
      <c r="AO158" s="194"/>
      <c r="AP158" s="194"/>
      <c r="AQ158" s="194"/>
      <c r="AR158" s="194"/>
      <c r="AS158" s="194"/>
      <c r="AT158" s="194"/>
      <c r="AU158" s="194"/>
      <c r="AV158" s="194"/>
      <c r="AW158" s="194">
        <f>Y158</f>
        <v>117130.97</v>
      </c>
      <c r="AX158" s="194"/>
      <c r="AY158" s="194"/>
      <c r="AZ158" s="194"/>
      <c r="BA158" s="194"/>
      <c r="BB158" s="194"/>
      <c r="BC158" s="194"/>
    </row>
    <row r="159" spans="1:55" ht="14.25">
      <c r="A159" s="118">
        <f t="shared" si="3"/>
        <v>146</v>
      </c>
      <c r="B159" s="134">
        <v>0</v>
      </c>
      <c r="C159" s="124"/>
      <c r="D159" s="201">
        <v>592.04999999999995</v>
      </c>
      <c r="E159" s="201"/>
      <c r="F159" s="201"/>
      <c r="G159" s="201" t="s">
        <v>344</v>
      </c>
      <c r="H159" s="201"/>
      <c r="I159" s="201"/>
      <c r="J159" s="201"/>
      <c r="K159" s="201"/>
      <c r="L159" s="201"/>
      <c r="M159" s="201"/>
      <c r="N159" s="201"/>
      <c r="O159" s="201"/>
      <c r="P159" s="201"/>
      <c r="Q159" s="201"/>
      <c r="R159" s="206">
        <v>0</v>
      </c>
      <c r="S159" s="135"/>
      <c r="T159" s="135"/>
      <c r="U159" s="135"/>
      <c r="V159" s="200"/>
      <c r="W159" s="207"/>
      <c r="X159" s="200"/>
      <c r="Y159" s="200">
        <v>77818.53</v>
      </c>
      <c r="Z159" s="136"/>
      <c r="AA159" s="200"/>
      <c r="AB159" s="200">
        <v>12927.25</v>
      </c>
      <c r="AC159" s="136"/>
      <c r="AD159" s="200"/>
      <c r="AE159" s="200">
        <v>0</v>
      </c>
      <c r="AF159" s="136"/>
      <c r="AG159" s="200"/>
      <c r="AH159" s="207"/>
      <c r="AI159" s="200">
        <v>77818.53</v>
      </c>
      <c r="AJ159" s="136"/>
      <c r="AK159" s="200"/>
      <c r="AL159" s="200">
        <v>0</v>
      </c>
      <c r="AM159" s="137"/>
      <c r="AN159" s="137"/>
      <c r="AO159" s="194"/>
      <c r="AP159" s="194"/>
      <c r="AQ159" s="194"/>
      <c r="AR159" s="194"/>
      <c r="AS159" s="194"/>
      <c r="AT159" s="194"/>
      <c r="AU159" s="194"/>
      <c r="AV159" s="194"/>
      <c r="AW159" s="194"/>
      <c r="AX159" s="194"/>
      <c r="AY159" s="194"/>
      <c r="AZ159" s="194"/>
      <c r="BA159" s="194"/>
      <c r="BB159" s="194"/>
      <c r="BC159" s="194"/>
    </row>
    <row r="160" spans="1:55" ht="14.25">
      <c r="A160" s="118">
        <f t="shared" si="3"/>
        <v>147</v>
      </c>
      <c r="B160" s="134">
        <v>0</v>
      </c>
      <c r="C160" s="124"/>
      <c r="D160" s="201">
        <v>592.07000000000005</v>
      </c>
      <c r="E160" s="201"/>
      <c r="F160" s="201"/>
      <c r="G160" s="201" t="s">
        <v>345</v>
      </c>
      <c r="H160" s="201"/>
      <c r="I160" s="201"/>
      <c r="J160" s="201"/>
      <c r="K160" s="201"/>
      <c r="L160" s="201"/>
      <c r="M160" s="201"/>
      <c r="N160" s="201"/>
      <c r="O160" s="201"/>
      <c r="P160" s="201"/>
      <c r="Q160" s="201"/>
      <c r="R160" s="206">
        <v>0</v>
      </c>
      <c r="S160" s="135"/>
      <c r="T160" s="135"/>
      <c r="U160" s="135"/>
      <c r="V160" s="200"/>
      <c r="W160" s="207"/>
      <c r="X160" s="200"/>
      <c r="Y160" s="200">
        <v>932</v>
      </c>
      <c r="Z160" s="136"/>
      <c r="AA160" s="200"/>
      <c r="AB160" s="200">
        <v>932</v>
      </c>
      <c r="AC160" s="136"/>
      <c r="AD160" s="200"/>
      <c r="AE160" s="200">
        <v>0</v>
      </c>
      <c r="AF160" s="136"/>
      <c r="AG160" s="200"/>
      <c r="AH160" s="207"/>
      <c r="AI160" s="200">
        <v>932</v>
      </c>
      <c r="AJ160" s="136"/>
      <c r="AK160" s="200"/>
      <c r="AL160" s="200">
        <v>0</v>
      </c>
      <c r="AM160" s="137"/>
      <c r="AN160" s="137"/>
      <c r="AO160" s="194"/>
      <c r="AP160" s="194"/>
      <c r="AQ160" s="194"/>
      <c r="AR160" s="194"/>
      <c r="AS160" s="194"/>
      <c r="AT160" s="194"/>
      <c r="AU160" s="194"/>
      <c r="AV160" s="194"/>
      <c r="AW160" s="194"/>
      <c r="AX160" s="194"/>
      <c r="AY160" s="194"/>
      <c r="AZ160" s="194"/>
      <c r="BA160" s="194"/>
      <c r="BB160" s="194"/>
      <c r="BC160" s="194"/>
    </row>
    <row r="161" spans="1:55" ht="14.25">
      <c r="A161" s="118">
        <f t="shared" si="3"/>
        <v>148</v>
      </c>
      <c r="B161" s="134">
        <v>0</v>
      </c>
      <c r="C161" s="124"/>
      <c r="D161" s="201">
        <v>592.08000000000004</v>
      </c>
      <c r="E161" s="201"/>
      <c r="F161" s="201"/>
      <c r="G161" s="201" t="s">
        <v>346</v>
      </c>
      <c r="H161" s="201"/>
      <c r="I161" s="201"/>
      <c r="J161" s="201"/>
      <c r="K161" s="201"/>
      <c r="L161" s="201"/>
      <c r="M161" s="201"/>
      <c r="N161" s="201"/>
      <c r="O161" s="201"/>
      <c r="P161" s="201"/>
      <c r="Q161" s="201"/>
      <c r="R161" s="206">
        <v>0</v>
      </c>
      <c r="S161" s="135"/>
      <c r="T161" s="135"/>
      <c r="U161" s="135"/>
      <c r="V161" s="200"/>
      <c r="W161" s="207"/>
      <c r="X161" s="200"/>
      <c r="Y161" s="200">
        <v>5698.7</v>
      </c>
      <c r="Z161" s="136"/>
      <c r="AA161" s="200"/>
      <c r="AB161" s="200">
        <v>0</v>
      </c>
      <c r="AC161" s="136"/>
      <c r="AD161" s="200"/>
      <c r="AE161" s="200">
        <v>0</v>
      </c>
      <c r="AF161" s="136"/>
      <c r="AG161" s="200"/>
      <c r="AH161" s="207"/>
      <c r="AI161" s="200">
        <v>5698.7</v>
      </c>
      <c r="AJ161" s="136"/>
      <c r="AK161" s="200"/>
      <c r="AL161" s="200">
        <v>0</v>
      </c>
      <c r="AM161" s="137"/>
      <c r="AN161" s="137"/>
      <c r="AO161" s="194"/>
      <c r="AP161" s="194"/>
      <c r="AQ161" s="194"/>
      <c r="AR161" s="194"/>
      <c r="AS161" s="194"/>
      <c r="AT161" s="194"/>
      <c r="AU161" s="194"/>
      <c r="AV161" s="194"/>
      <c r="AW161" s="194"/>
      <c r="AX161" s="194"/>
      <c r="AY161" s="194"/>
      <c r="AZ161" s="194"/>
      <c r="BA161" s="194"/>
      <c r="BB161" s="194"/>
      <c r="BC161" s="194"/>
    </row>
    <row r="162" spans="1:55" ht="14.25">
      <c r="A162" s="118">
        <f t="shared" si="3"/>
        <v>149</v>
      </c>
      <c r="B162" s="134">
        <v>0</v>
      </c>
      <c r="C162" s="124"/>
      <c r="D162" s="201">
        <v>592.09</v>
      </c>
      <c r="E162" s="201"/>
      <c r="F162" s="201"/>
      <c r="G162" s="201" t="s">
        <v>347</v>
      </c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6">
        <v>0</v>
      </c>
      <c r="S162" s="135"/>
      <c r="T162" s="135"/>
      <c r="U162" s="135"/>
      <c r="V162" s="200"/>
      <c r="W162" s="207"/>
      <c r="X162" s="200"/>
      <c r="Y162" s="200">
        <v>46716.52</v>
      </c>
      <c r="Z162" s="136"/>
      <c r="AA162" s="200"/>
      <c r="AB162" s="200">
        <v>8117.42</v>
      </c>
      <c r="AC162" s="136"/>
      <c r="AD162" s="200"/>
      <c r="AE162" s="200">
        <v>0</v>
      </c>
      <c r="AF162" s="136"/>
      <c r="AG162" s="200"/>
      <c r="AH162" s="207"/>
      <c r="AI162" s="200">
        <v>46716.52</v>
      </c>
      <c r="AJ162" s="136"/>
      <c r="AK162" s="200"/>
      <c r="AL162" s="200">
        <v>0</v>
      </c>
      <c r="AM162" s="137"/>
      <c r="AN162" s="137"/>
      <c r="AO162" s="194"/>
      <c r="AP162" s="194"/>
      <c r="AQ162" s="194"/>
      <c r="AR162" s="194"/>
      <c r="AS162" s="194"/>
      <c r="AT162" s="194"/>
      <c r="AU162" s="194"/>
      <c r="AV162" s="194"/>
      <c r="AW162" s="194"/>
      <c r="AX162" s="194"/>
      <c r="AY162" s="194"/>
      <c r="AZ162" s="194"/>
      <c r="BA162" s="194"/>
      <c r="BB162" s="194"/>
      <c r="BC162" s="194"/>
    </row>
    <row r="163" spans="1:55" ht="14.25">
      <c r="A163" s="118">
        <f t="shared" si="3"/>
        <v>150</v>
      </c>
      <c r="B163" s="134">
        <v>0</v>
      </c>
      <c r="C163" s="124"/>
      <c r="D163" s="201">
        <v>597.01</v>
      </c>
      <c r="E163" s="201"/>
      <c r="F163" s="201"/>
      <c r="G163" s="201" t="s">
        <v>348</v>
      </c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6">
        <v>0</v>
      </c>
      <c r="S163" s="135"/>
      <c r="T163" s="135"/>
      <c r="U163" s="135"/>
      <c r="V163" s="200"/>
      <c r="W163" s="207"/>
      <c r="X163" s="200"/>
      <c r="Y163" s="200">
        <v>851.14</v>
      </c>
      <c r="Z163" s="136"/>
      <c r="AA163" s="200"/>
      <c r="AB163" s="200">
        <v>0</v>
      </c>
      <c r="AC163" s="136"/>
      <c r="AD163" s="200"/>
      <c r="AE163" s="200">
        <v>0</v>
      </c>
      <c r="AF163" s="136"/>
      <c r="AG163" s="200"/>
      <c r="AH163" s="207"/>
      <c r="AI163" s="200">
        <v>851.14</v>
      </c>
      <c r="AJ163" s="136"/>
      <c r="AK163" s="200"/>
      <c r="AL163" s="200">
        <v>0</v>
      </c>
      <c r="AM163" s="137"/>
      <c r="AN163" s="137"/>
      <c r="AO163" s="194"/>
      <c r="AP163" s="194"/>
      <c r="AQ163" s="194"/>
      <c r="AR163" s="194"/>
      <c r="AS163" s="194"/>
      <c r="AT163" s="194"/>
      <c r="AU163" s="194"/>
      <c r="AV163" s="194"/>
      <c r="AW163" s="194">
        <f>Y163</f>
        <v>851.14</v>
      </c>
      <c r="AX163" s="194"/>
      <c r="AY163" s="194"/>
      <c r="AZ163" s="194"/>
      <c r="BA163" s="194"/>
      <c r="BB163" s="194"/>
      <c r="BC163" s="194"/>
    </row>
    <row r="164" spans="1:55" ht="14.25">
      <c r="A164" s="118">
        <f t="shared" si="3"/>
        <v>151</v>
      </c>
      <c r="B164" s="134">
        <v>0</v>
      </c>
      <c r="C164" s="124"/>
      <c r="D164" s="201">
        <v>597.02</v>
      </c>
      <c r="E164" s="201"/>
      <c r="F164" s="201"/>
      <c r="G164" s="201" t="s">
        <v>349</v>
      </c>
      <c r="H164" s="201"/>
      <c r="I164" s="201"/>
      <c r="J164" s="201"/>
      <c r="K164" s="201"/>
      <c r="L164" s="201"/>
      <c r="M164" s="201"/>
      <c r="N164" s="201"/>
      <c r="O164" s="201"/>
      <c r="P164" s="201"/>
      <c r="Q164" s="201"/>
      <c r="R164" s="206">
        <v>0</v>
      </c>
      <c r="S164" s="135"/>
      <c r="T164" s="135"/>
      <c r="U164" s="135"/>
      <c r="V164" s="200"/>
      <c r="W164" s="207"/>
      <c r="X164" s="200"/>
      <c r="Y164" s="200">
        <v>0</v>
      </c>
      <c r="Z164" s="136"/>
      <c r="AA164" s="200"/>
      <c r="AB164" s="200">
        <v>0</v>
      </c>
      <c r="AC164" s="136"/>
      <c r="AD164" s="200"/>
      <c r="AE164" s="200">
        <v>0</v>
      </c>
      <c r="AF164" s="136"/>
      <c r="AG164" s="200"/>
      <c r="AH164" s="207"/>
      <c r="AI164" s="200">
        <v>0</v>
      </c>
      <c r="AJ164" s="136"/>
      <c r="AK164" s="200"/>
      <c r="AL164" s="200">
        <v>0</v>
      </c>
      <c r="AM164" s="137"/>
      <c r="AN164" s="137"/>
      <c r="AO164" s="194"/>
      <c r="AP164" s="194"/>
      <c r="AQ164" s="194"/>
      <c r="AR164" s="194"/>
      <c r="AS164" s="194"/>
      <c r="AT164" s="194"/>
      <c r="AU164" s="194"/>
      <c r="AV164" s="194"/>
      <c r="AW164" s="194"/>
      <c r="AX164" s="194"/>
      <c r="AY164" s="194"/>
      <c r="AZ164" s="194"/>
      <c r="BA164" s="194"/>
      <c r="BB164" s="194"/>
      <c r="BC164" s="194"/>
    </row>
    <row r="165" spans="1:55" ht="14.25">
      <c r="A165" s="118">
        <f t="shared" si="3"/>
        <v>152</v>
      </c>
      <c r="B165" s="134">
        <v>0</v>
      </c>
      <c r="C165" s="124"/>
      <c r="D165" s="201">
        <v>597.03</v>
      </c>
      <c r="E165" s="201"/>
      <c r="F165" s="201"/>
      <c r="G165" s="201" t="s">
        <v>350</v>
      </c>
      <c r="H165" s="201"/>
      <c r="I165" s="201"/>
      <c r="J165" s="201"/>
      <c r="K165" s="201"/>
      <c r="L165" s="201"/>
      <c r="M165" s="201"/>
      <c r="N165" s="201"/>
      <c r="O165" s="201"/>
      <c r="P165" s="201"/>
      <c r="Q165" s="201"/>
      <c r="R165" s="206">
        <v>0</v>
      </c>
      <c r="S165" s="135"/>
      <c r="T165" s="135"/>
      <c r="U165" s="135"/>
      <c r="V165" s="200"/>
      <c r="W165" s="207"/>
      <c r="X165" s="200"/>
      <c r="Y165" s="200">
        <v>329.92</v>
      </c>
      <c r="Z165" s="136"/>
      <c r="AA165" s="200"/>
      <c r="AB165" s="200">
        <v>0</v>
      </c>
      <c r="AC165" s="136"/>
      <c r="AD165" s="200"/>
      <c r="AE165" s="200">
        <v>0</v>
      </c>
      <c r="AF165" s="136"/>
      <c r="AG165" s="200"/>
      <c r="AH165" s="207"/>
      <c r="AI165" s="200">
        <v>329.92</v>
      </c>
      <c r="AJ165" s="136"/>
      <c r="AK165" s="200"/>
      <c r="AL165" s="200">
        <v>0</v>
      </c>
      <c r="AM165" s="137"/>
      <c r="AN165" s="137"/>
      <c r="AO165" s="194"/>
      <c r="AP165" s="194"/>
      <c r="AQ165" s="194"/>
      <c r="AR165" s="194"/>
      <c r="AS165" s="194"/>
      <c r="AT165" s="194"/>
      <c r="AU165" s="194"/>
      <c r="AV165" s="194"/>
      <c r="AW165" s="194">
        <f>Y165</f>
        <v>329.92</v>
      </c>
      <c r="AX165" s="194"/>
      <c r="AY165" s="194"/>
      <c r="AZ165" s="194"/>
      <c r="BA165" s="194"/>
      <c r="BB165" s="194"/>
      <c r="BC165" s="194"/>
    </row>
    <row r="166" spans="1:55" ht="14.25">
      <c r="A166" s="118">
        <f t="shared" si="3"/>
        <v>153</v>
      </c>
      <c r="B166" s="134">
        <v>0</v>
      </c>
      <c r="C166" s="124"/>
      <c r="D166" s="201">
        <v>597.04999999999995</v>
      </c>
      <c r="E166" s="201"/>
      <c r="F166" s="201"/>
      <c r="G166" s="201" t="s">
        <v>351</v>
      </c>
      <c r="H166" s="201"/>
      <c r="I166" s="201"/>
      <c r="J166" s="201"/>
      <c r="K166" s="201"/>
      <c r="L166" s="201"/>
      <c r="M166" s="201"/>
      <c r="N166" s="201"/>
      <c r="O166" s="201"/>
      <c r="P166" s="201"/>
      <c r="Q166" s="201"/>
      <c r="R166" s="206">
        <v>0</v>
      </c>
      <c r="S166" s="135"/>
      <c r="T166" s="135"/>
      <c r="U166" s="135"/>
      <c r="V166" s="200"/>
      <c r="W166" s="207"/>
      <c r="X166" s="200"/>
      <c r="Y166" s="200">
        <v>461.56</v>
      </c>
      <c r="Z166" s="136"/>
      <c r="AA166" s="200"/>
      <c r="AB166" s="200">
        <v>0</v>
      </c>
      <c r="AC166" s="136"/>
      <c r="AD166" s="200"/>
      <c r="AE166" s="200">
        <v>0</v>
      </c>
      <c r="AF166" s="136"/>
      <c r="AG166" s="200"/>
      <c r="AH166" s="207"/>
      <c r="AI166" s="200">
        <v>461.56</v>
      </c>
      <c r="AJ166" s="136"/>
      <c r="AK166" s="200"/>
      <c r="AL166" s="200">
        <v>0</v>
      </c>
      <c r="AM166" s="137"/>
      <c r="AN166" s="137"/>
      <c r="AO166" s="194"/>
      <c r="AP166" s="194"/>
      <c r="AQ166" s="194"/>
      <c r="AR166" s="194"/>
      <c r="AS166" s="194"/>
      <c r="AT166" s="194"/>
      <c r="AU166" s="194"/>
      <c r="AV166" s="194"/>
      <c r="AW166" s="194"/>
      <c r="AX166" s="194"/>
      <c r="AY166" s="194"/>
      <c r="AZ166" s="194"/>
      <c r="BA166" s="194"/>
      <c r="BB166" s="194"/>
      <c r="BC166" s="194"/>
    </row>
    <row r="167" spans="1:55" ht="14.25">
      <c r="A167" s="118">
        <f t="shared" si="3"/>
        <v>154</v>
      </c>
      <c r="B167" s="134">
        <v>0</v>
      </c>
      <c r="C167" s="124"/>
      <c r="D167" s="201">
        <v>597.08000000000004</v>
      </c>
      <c r="E167" s="201"/>
      <c r="F167" s="201"/>
      <c r="G167" s="201" t="s">
        <v>352</v>
      </c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6">
        <v>0</v>
      </c>
      <c r="S167" s="135"/>
      <c r="T167" s="135"/>
      <c r="U167" s="135"/>
      <c r="V167" s="200"/>
      <c r="W167" s="207"/>
      <c r="X167" s="200"/>
      <c r="Y167" s="200">
        <v>0</v>
      </c>
      <c r="Z167" s="136"/>
      <c r="AA167" s="200"/>
      <c r="AB167" s="200">
        <v>0</v>
      </c>
      <c r="AC167" s="136"/>
      <c r="AD167" s="200"/>
      <c r="AE167" s="200">
        <v>0</v>
      </c>
      <c r="AF167" s="136"/>
      <c r="AG167" s="200"/>
      <c r="AH167" s="207"/>
      <c r="AI167" s="200">
        <v>0</v>
      </c>
      <c r="AJ167" s="136"/>
      <c r="AK167" s="200"/>
      <c r="AL167" s="200">
        <v>0</v>
      </c>
      <c r="AM167" s="137"/>
      <c r="AN167" s="137"/>
      <c r="AO167" s="194"/>
      <c r="AP167" s="194"/>
      <c r="AQ167" s="194"/>
      <c r="AR167" s="194"/>
      <c r="AS167" s="194"/>
      <c r="AT167" s="194"/>
      <c r="AU167" s="194"/>
      <c r="AV167" s="194"/>
      <c r="AW167" s="194"/>
      <c r="AX167" s="194"/>
      <c r="AY167" s="194"/>
      <c r="AZ167" s="194"/>
      <c r="BA167" s="194"/>
      <c r="BB167" s="194"/>
      <c r="BC167" s="194"/>
    </row>
    <row r="168" spans="1:55" ht="14.25">
      <c r="A168" s="118">
        <f t="shared" si="3"/>
        <v>155</v>
      </c>
      <c r="B168" s="134">
        <v>0</v>
      </c>
      <c r="C168" s="124"/>
      <c r="D168" s="201">
        <v>597.09</v>
      </c>
      <c r="E168" s="201"/>
      <c r="F168" s="201"/>
      <c r="G168" s="201" t="s">
        <v>353</v>
      </c>
      <c r="H168" s="20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6">
        <v>0</v>
      </c>
      <c r="S168" s="135"/>
      <c r="T168" s="135"/>
      <c r="U168" s="135"/>
      <c r="V168" s="200"/>
      <c r="W168" s="207"/>
      <c r="X168" s="200"/>
      <c r="Y168" s="200">
        <v>13502.5</v>
      </c>
      <c r="Z168" s="136"/>
      <c r="AA168" s="200"/>
      <c r="AB168" s="200">
        <v>0</v>
      </c>
      <c r="AC168" s="136"/>
      <c r="AD168" s="200"/>
      <c r="AE168" s="200">
        <v>0</v>
      </c>
      <c r="AF168" s="136"/>
      <c r="AG168" s="200"/>
      <c r="AH168" s="207"/>
      <c r="AI168" s="200">
        <v>13502.5</v>
      </c>
      <c r="AJ168" s="136"/>
      <c r="AK168" s="200"/>
      <c r="AL168" s="200">
        <v>0</v>
      </c>
      <c r="AM168" s="137"/>
      <c r="AN168" s="137"/>
      <c r="AO168" s="194"/>
      <c r="AP168" s="194"/>
      <c r="AQ168" s="194"/>
      <c r="AR168" s="194"/>
      <c r="AS168" s="194"/>
      <c r="AT168" s="194"/>
      <c r="AU168" s="194"/>
      <c r="AV168" s="194"/>
      <c r="AW168" s="194"/>
      <c r="AX168" s="194"/>
      <c r="AY168" s="194"/>
      <c r="AZ168" s="194"/>
      <c r="BA168" s="194"/>
      <c r="BB168" s="194"/>
      <c r="BC168" s="194"/>
    </row>
    <row r="169" spans="1:55" ht="14.25">
      <c r="A169" s="118">
        <f t="shared" si="3"/>
        <v>156</v>
      </c>
      <c r="B169" s="134">
        <v>0</v>
      </c>
      <c r="C169" s="124"/>
      <c r="D169" s="201">
        <v>902.01</v>
      </c>
      <c r="E169" s="201"/>
      <c r="F169" s="201"/>
      <c r="G169" s="201" t="s">
        <v>354</v>
      </c>
      <c r="H169" s="201"/>
      <c r="I169" s="201"/>
      <c r="J169" s="201"/>
      <c r="K169" s="201"/>
      <c r="L169" s="201"/>
      <c r="M169" s="201"/>
      <c r="N169" s="201"/>
      <c r="O169" s="201"/>
      <c r="P169" s="201"/>
      <c r="Q169" s="201"/>
      <c r="R169" s="206">
        <v>0</v>
      </c>
      <c r="S169" s="135"/>
      <c r="T169" s="135"/>
      <c r="U169" s="135"/>
      <c r="V169" s="200"/>
      <c r="W169" s="207"/>
      <c r="X169" s="200"/>
      <c r="Y169" s="200">
        <v>52312.32</v>
      </c>
      <c r="Z169" s="136"/>
      <c r="AA169" s="200"/>
      <c r="AB169" s="200">
        <v>4474.54</v>
      </c>
      <c r="AC169" s="136"/>
      <c r="AD169" s="200"/>
      <c r="AE169" s="200">
        <v>0</v>
      </c>
      <c r="AF169" s="136"/>
      <c r="AG169" s="200"/>
      <c r="AH169" s="207"/>
      <c r="AI169" s="200">
        <v>52312.32</v>
      </c>
      <c r="AJ169" s="136"/>
      <c r="AK169" s="200"/>
      <c r="AL169" s="200">
        <v>0</v>
      </c>
      <c r="AM169" s="137"/>
      <c r="AN169" s="137"/>
      <c r="AO169" s="194"/>
      <c r="AP169" s="194"/>
      <c r="AQ169" s="194"/>
      <c r="AR169" s="194"/>
      <c r="AS169" s="194"/>
      <c r="AT169" s="194"/>
      <c r="AU169" s="194"/>
      <c r="AV169" s="194"/>
      <c r="AW169" s="194"/>
      <c r="AX169" s="194">
        <f>Y169</f>
        <v>52312.32</v>
      </c>
      <c r="AY169" s="194"/>
      <c r="AZ169" s="194"/>
      <c r="BA169" s="194"/>
      <c r="BB169" s="194"/>
      <c r="BC169" s="194"/>
    </row>
    <row r="170" spans="1:55" ht="14.25">
      <c r="A170" s="118">
        <f t="shared" si="3"/>
        <v>157</v>
      </c>
      <c r="B170" s="134">
        <v>0</v>
      </c>
      <c r="C170" s="124"/>
      <c r="D170" s="201">
        <v>902.03</v>
      </c>
      <c r="E170" s="201"/>
      <c r="F170" s="201"/>
      <c r="G170" s="201" t="s">
        <v>355</v>
      </c>
      <c r="H170" s="201"/>
      <c r="I170" s="201"/>
      <c r="J170" s="201"/>
      <c r="K170" s="201"/>
      <c r="L170" s="201"/>
      <c r="M170" s="201"/>
      <c r="N170" s="201"/>
      <c r="O170" s="201"/>
      <c r="P170" s="201"/>
      <c r="Q170" s="201"/>
      <c r="R170" s="206">
        <v>0</v>
      </c>
      <c r="S170" s="135"/>
      <c r="T170" s="135"/>
      <c r="U170" s="135"/>
      <c r="V170" s="200"/>
      <c r="W170" s="207"/>
      <c r="X170" s="200"/>
      <c r="Y170" s="200">
        <v>19290.259999999998</v>
      </c>
      <c r="Z170" s="136"/>
      <c r="AA170" s="200"/>
      <c r="AB170" s="200">
        <v>1787.14</v>
      </c>
      <c r="AC170" s="136"/>
      <c r="AD170" s="200"/>
      <c r="AE170" s="200">
        <v>0</v>
      </c>
      <c r="AF170" s="136"/>
      <c r="AG170" s="200"/>
      <c r="AH170" s="207"/>
      <c r="AI170" s="200">
        <v>19290.259999999998</v>
      </c>
      <c r="AJ170" s="136"/>
      <c r="AK170" s="200"/>
      <c r="AL170" s="200">
        <v>0</v>
      </c>
      <c r="AM170" s="137"/>
      <c r="AN170" s="137"/>
      <c r="AO170" s="194"/>
      <c r="AP170" s="194"/>
      <c r="AQ170" s="194"/>
      <c r="AR170" s="194"/>
      <c r="AS170" s="194"/>
      <c r="AT170" s="194"/>
      <c r="AU170" s="194"/>
      <c r="AV170" s="194"/>
      <c r="AW170" s="194"/>
      <c r="AX170" s="194">
        <f>Y170</f>
        <v>19290.259999999998</v>
      </c>
      <c r="AY170" s="194"/>
      <c r="AZ170" s="194"/>
      <c r="BA170" s="194"/>
      <c r="BB170" s="194"/>
      <c r="BC170" s="194"/>
    </row>
    <row r="171" spans="1:55" ht="14.25">
      <c r="A171" s="118">
        <f t="shared" si="3"/>
        <v>158</v>
      </c>
      <c r="B171" s="134">
        <v>0</v>
      </c>
      <c r="C171" s="124"/>
      <c r="D171" s="201">
        <v>902.05</v>
      </c>
      <c r="E171" s="201"/>
      <c r="F171" s="201"/>
      <c r="G171" s="201" t="s">
        <v>356</v>
      </c>
      <c r="H171" s="201"/>
      <c r="I171" s="201"/>
      <c r="J171" s="201"/>
      <c r="K171" s="201"/>
      <c r="L171" s="201"/>
      <c r="M171" s="201"/>
      <c r="N171" s="201"/>
      <c r="O171" s="201"/>
      <c r="P171" s="201"/>
      <c r="Q171" s="201"/>
      <c r="R171" s="206">
        <v>0</v>
      </c>
      <c r="S171" s="135"/>
      <c r="T171" s="135"/>
      <c r="U171" s="135"/>
      <c r="V171" s="200"/>
      <c r="W171" s="207"/>
      <c r="X171" s="200"/>
      <c r="Y171" s="200">
        <v>3187.08</v>
      </c>
      <c r="Z171" s="136"/>
      <c r="AA171" s="200"/>
      <c r="AB171" s="200">
        <v>302.55</v>
      </c>
      <c r="AC171" s="136"/>
      <c r="AD171" s="200"/>
      <c r="AE171" s="200">
        <v>0</v>
      </c>
      <c r="AF171" s="136"/>
      <c r="AG171" s="200"/>
      <c r="AH171" s="207"/>
      <c r="AI171" s="200">
        <v>3187.08</v>
      </c>
      <c r="AJ171" s="136"/>
      <c r="AK171" s="200"/>
      <c r="AL171" s="200">
        <v>0</v>
      </c>
      <c r="AM171" s="137"/>
      <c r="AN171" s="137"/>
      <c r="AO171" s="194"/>
      <c r="AP171" s="194"/>
      <c r="AQ171" s="194"/>
      <c r="AR171" s="194"/>
      <c r="AS171" s="194"/>
      <c r="AT171" s="194"/>
      <c r="AU171" s="194"/>
      <c r="AV171" s="194"/>
      <c r="AW171" s="194"/>
      <c r="AX171" s="194"/>
      <c r="AY171" s="194"/>
      <c r="AZ171" s="194"/>
      <c r="BA171" s="194"/>
      <c r="BB171" s="194"/>
      <c r="BC171" s="194"/>
    </row>
    <row r="172" spans="1:55" ht="14.25">
      <c r="A172" s="118">
        <f t="shared" si="3"/>
        <v>159</v>
      </c>
      <c r="B172" s="134">
        <v>0</v>
      </c>
      <c r="C172" s="124"/>
      <c r="D172" s="201">
        <v>902.07</v>
      </c>
      <c r="E172" s="201"/>
      <c r="F172" s="201"/>
      <c r="G172" s="201" t="s">
        <v>357</v>
      </c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6">
        <v>0</v>
      </c>
      <c r="S172" s="135"/>
      <c r="T172" s="135"/>
      <c r="U172" s="135"/>
      <c r="V172" s="200"/>
      <c r="W172" s="207"/>
      <c r="X172" s="200"/>
      <c r="Y172" s="200">
        <v>0</v>
      </c>
      <c r="Z172" s="136"/>
      <c r="AA172" s="200"/>
      <c r="AB172" s="200">
        <v>0</v>
      </c>
      <c r="AC172" s="136"/>
      <c r="AD172" s="200"/>
      <c r="AE172" s="200">
        <v>0</v>
      </c>
      <c r="AF172" s="136"/>
      <c r="AG172" s="200"/>
      <c r="AH172" s="207"/>
      <c r="AI172" s="200">
        <v>0</v>
      </c>
      <c r="AJ172" s="136"/>
      <c r="AK172" s="200"/>
      <c r="AL172" s="200">
        <v>0</v>
      </c>
      <c r="AM172" s="137"/>
      <c r="AN172" s="137"/>
      <c r="AO172" s="194"/>
      <c r="AP172" s="194"/>
      <c r="AQ172" s="194"/>
      <c r="AR172" s="194"/>
      <c r="AS172" s="194"/>
      <c r="AT172" s="194"/>
      <c r="AU172" s="194"/>
      <c r="AV172" s="194"/>
      <c r="AW172" s="194"/>
      <c r="AX172" s="194"/>
      <c r="AY172" s="194"/>
      <c r="AZ172" s="194"/>
      <c r="BA172" s="194"/>
      <c r="BB172" s="194"/>
      <c r="BC172" s="194"/>
    </row>
    <row r="173" spans="1:55" ht="14.25">
      <c r="A173" s="118">
        <f t="shared" si="3"/>
        <v>160</v>
      </c>
      <c r="B173" s="134">
        <v>0</v>
      </c>
      <c r="C173" s="124"/>
      <c r="D173" s="201">
        <v>902.08</v>
      </c>
      <c r="E173" s="201"/>
      <c r="F173" s="201"/>
      <c r="G173" s="201" t="s">
        <v>358</v>
      </c>
      <c r="H173" s="20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6">
        <v>0</v>
      </c>
      <c r="S173" s="135"/>
      <c r="T173" s="135"/>
      <c r="U173" s="135"/>
      <c r="V173" s="200"/>
      <c r="W173" s="207"/>
      <c r="X173" s="200"/>
      <c r="Y173" s="200">
        <v>0</v>
      </c>
      <c r="Z173" s="136"/>
      <c r="AA173" s="200"/>
      <c r="AB173" s="200">
        <v>0</v>
      </c>
      <c r="AC173" s="136"/>
      <c r="AD173" s="200"/>
      <c r="AE173" s="200">
        <v>0</v>
      </c>
      <c r="AF173" s="136"/>
      <c r="AG173" s="200"/>
      <c r="AH173" s="207"/>
      <c r="AI173" s="200">
        <v>0</v>
      </c>
      <c r="AJ173" s="136"/>
      <c r="AK173" s="200"/>
      <c r="AL173" s="200">
        <v>0</v>
      </c>
      <c r="AM173" s="137"/>
      <c r="AN173" s="137"/>
      <c r="AO173" s="194"/>
      <c r="AP173" s="194"/>
      <c r="AQ173" s="194"/>
      <c r="AR173" s="194"/>
      <c r="AS173" s="194"/>
      <c r="AT173" s="194"/>
      <c r="AU173" s="194"/>
      <c r="AV173" s="194"/>
      <c r="AW173" s="194"/>
      <c r="AX173" s="194"/>
      <c r="AY173" s="194"/>
      <c r="AZ173" s="194"/>
      <c r="BA173" s="194"/>
      <c r="BB173" s="194"/>
      <c r="BC173" s="194"/>
    </row>
    <row r="174" spans="1:55" ht="14.25">
      <c r="A174" s="118">
        <f t="shared" si="3"/>
        <v>161</v>
      </c>
      <c r="B174" s="134">
        <v>0</v>
      </c>
      <c r="C174" s="124"/>
      <c r="D174" s="201">
        <v>902.09</v>
      </c>
      <c r="E174" s="201"/>
      <c r="F174" s="201"/>
      <c r="G174" s="201" t="s">
        <v>359</v>
      </c>
      <c r="H174" s="201"/>
      <c r="I174" s="201"/>
      <c r="J174" s="201"/>
      <c r="K174" s="201"/>
      <c r="L174" s="201"/>
      <c r="M174" s="201"/>
      <c r="N174" s="201"/>
      <c r="O174" s="201"/>
      <c r="P174" s="201"/>
      <c r="Q174" s="201"/>
      <c r="R174" s="206">
        <v>0</v>
      </c>
      <c r="S174" s="135"/>
      <c r="T174" s="135"/>
      <c r="U174" s="135"/>
      <c r="V174" s="200"/>
      <c r="W174" s="207"/>
      <c r="X174" s="200"/>
      <c r="Y174" s="200">
        <v>0</v>
      </c>
      <c r="Z174" s="136"/>
      <c r="AA174" s="200"/>
      <c r="AB174" s="200">
        <v>0</v>
      </c>
      <c r="AC174" s="136"/>
      <c r="AD174" s="200"/>
      <c r="AE174" s="200">
        <v>0</v>
      </c>
      <c r="AF174" s="136"/>
      <c r="AG174" s="200"/>
      <c r="AH174" s="207"/>
      <c r="AI174" s="200">
        <v>0</v>
      </c>
      <c r="AJ174" s="136"/>
      <c r="AK174" s="200"/>
      <c r="AL174" s="200">
        <v>0</v>
      </c>
      <c r="AM174" s="137"/>
      <c r="AN174" s="137"/>
      <c r="AO174" s="194"/>
      <c r="AP174" s="194"/>
      <c r="AQ174" s="194"/>
      <c r="AR174" s="194"/>
      <c r="AS174" s="194"/>
      <c r="AT174" s="194"/>
      <c r="AU174" s="194"/>
      <c r="AV174" s="194"/>
      <c r="AW174" s="194"/>
      <c r="AX174" s="194"/>
      <c r="AY174" s="194"/>
      <c r="AZ174" s="194"/>
      <c r="BA174" s="194"/>
      <c r="BB174" s="194"/>
      <c r="BC174" s="194"/>
    </row>
    <row r="175" spans="1:55" ht="14.25">
      <c r="A175" s="118">
        <f t="shared" si="3"/>
        <v>162</v>
      </c>
      <c r="B175" s="134">
        <v>0</v>
      </c>
      <c r="C175" s="124"/>
      <c r="D175" s="201">
        <v>902.12</v>
      </c>
      <c r="E175" s="201"/>
      <c r="F175" s="201"/>
      <c r="G175" s="201" t="s">
        <v>360</v>
      </c>
      <c r="H175" s="201"/>
      <c r="I175" s="201"/>
      <c r="J175" s="201"/>
      <c r="K175" s="201"/>
      <c r="L175" s="201"/>
      <c r="M175" s="201"/>
      <c r="N175" s="201"/>
      <c r="O175" s="201"/>
      <c r="P175" s="201"/>
      <c r="Q175" s="201"/>
      <c r="R175" s="206">
        <v>0</v>
      </c>
      <c r="S175" s="135"/>
      <c r="T175" s="135"/>
      <c r="U175" s="135"/>
      <c r="V175" s="200"/>
      <c r="W175" s="207"/>
      <c r="X175" s="200"/>
      <c r="Y175" s="200">
        <v>7537.74</v>
      </c>
      <c r="Z175" s="136"/>
      <c r="AA175" s="200"/>
      <c r="AB175" s="200">
        <v>622.74</v>
      </c>
      <c r="AC175" s="136"/>
      <c r="AD175" s="200"/>
      <c r="AE175" s="200">
        <v>0</v>
      </c>
      <c r="AF175" s="136"/>
      <c r="AG175" s="200"/>
      <c r="AH175" s="207"/>
      <c r="AI175" s="200">
        <v>7537.74</v>
      </c>
      <c r="AJ175" s="136"/>
      <c r="AK175" s="200"/>
      <c r="AL175" s="200">
        <v>0</v>
      </c>
      <c r="AM175" s="137"/>
      <c r="AN175" s="137"/>
      <c r="AO175" s="194"/>
      <c r="AP175" s="194"/>
      <c r="AQ175" s="194"/>
      <c r="AR175" s="194"/>
      <c r="AS175" s="194"/>
      <c r="AT175" s="194"/>
      <c r="AU175" s="194"/>
      <c r="AV175" s="194"/>
      <c r="AW175" s="194"/>
      <c r="AX175" s="194"/>
      <c r="AY175" s="194"/>
      <c r="AZ175" s="194"/>
      <c r="BA175" s="194"/>
      <c r="BB175" s="194"/>
      <c r="BC175" s="194"/>
    </row>
    <row r="176" spans="1:55" ht="14.25">
      <c r="A176" s="118">
        <f t="shared" si="3"/>
        <v>163</v>
      </c>
      <c r="B176" s="118"/>
      <c r="C176" s="118"/>
      <c r="D176" s="118"/>
      <c r="E176" s="118"/>
      <c r="F176" s="118"/>
      <c r="G176" s="118" t="s">
        <v>67</v>
      </c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39"/>
      <c r="S176" s="139"/>
      <c r="T176" s="139"/>
      <c r="U176" s="139"/>
      <c r="V176" s="140"/>
      <c r="W176" s="140"/>
      <c r="X176" s="139"/>
      <c r="Y176" s="139"/>
      <c r="Z176" s="139"/>
      <c r="AA176" s="139"/>
      <c r="AB176" s="139"/>
      <c r="AC176" s="139"/>
      <c r="AD176" s="139"/>
      <c r="AE176" s="139"/>
      <c r="AF176" s="139"/>
      <c r="AG176" s="139"/>
      <c r="AH176" s="139"/>
      <c r="AI176" s="139"/>
      <c r="AJ176" s="139"/>
      <c r="AK176" s="139"/>
      <c r="AL176" s="139"/>
      <c r="AM176" s="139"/>
      <c r="AN176" s="139"/>
      <c r="AO176" s="138">
        <f>SUM(AO14:AO175)</f>
        <v>535853.79</v>
      </c>
      <c r="AP176" s="138">
        <f t="shared" ref="AP176:BC176" si="4">SUM(AP14:AP175)</f>
        <v>423831.59</v>
      </c>
      <c r="AQ176" s="138">
        <f t="shared" si="4"/>
        <v>395133.55</v>
      </c>
      <c r="AR176" s="138">
        <f t="shared" si="4"/>
        <v>109229.56999999999</v>
      </c>
      <c r="AS176" s="138">
        <f t="shared" si="4"/>
        <v>96341.05</v>
      </c>
      <c r="AT176" s="138">
        <f t="shared" si="4"/>
        <v>440744.01</v>
      </c>
      <c r="AU176" s="138">
        <f t="shared" si="4"/>
        <v>575476.61</v>
      </c>
      <c r="AV176" s="138">
        <f t="shared" si="4"/>
        <v>728358.99999999988</v>
      </c>
      <c r="AW176" s="138">
        <f t="shared" si="4"/>
        <v>473104.76999999996</v>
      </c>
      <c r="AX176" s="138">
        <f t="shared" si="4"/>
        <v>71602.58</v>
      </c>
      <c r="AY176" s="138">
        <f t="shared" si="4"/>
        <v>0</v>
      </c>
      <c r="AZ176" s="138">
        <f t="shared" si="4"/>
        <v>0</v>
      </c>
      <c r="BA176" s="138">
        <f t="shared" si="4"/>
        <v>-194725.29</v>
      </c>
      <c r="BB176" s="138">
        <f t="shared" si="4"/>
        <v>0</v>
      </c>
      <c r="BC176" s="138">
        <f t="shared" si="4"/>
        <v>0</v>
      </c>
    </row>
    <row r="177" spans="1:52" ht="15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41"/>
      <c r="W177" s="141"/>
      <c r="X177" s="112"/>
      <c r="Y177" s="112"/>
      <c r="Z177" s="112"/>
      <c r="AA177" s="112"/>
      <c r="AB177" s="112"/>
      <c r="AC177" s="112"/>
      <c r="AD177" s="112"/>
      <c r="AE177" s="112"/>
      <c r="AF177" s="112"/>
      <c r="AG177" s="112"/>
      <c r="AH177" s="112"/>
      <c r="AI177" s="112"/>
      <c r="AJ177" s="112"/>
      <c r="AK177" s="112"/>
      <c r="AL177" s="112"/>
      <c r="AM177" s="112"/>
      <c r="AN177" s="112"/>
      <c r="AO177" s="112"/>
      <c r="AP177" s="112"/>
      <c r="AQ177" s="112"/>
      <c r="AR177" s="112"/>
      <c r="AS177" s="112"/>
      <c r="AT177" s="112"/>
      <c r="AU177" s="112"/>
      <c r="AV177" s="112"/>
      <c r="AW177" s="112"/>
      <c r="AX177" s="112"/>
      <c r="AY177" s="112"/>
      <c r="AZ177" s="112"/>
    </row>
    <row r="178" spans="1:52" ht="15">
      <c r="A178" s="118">
        <f>A176+1</f>
        <v>164</v>
      </c>
      <c r="B178" s="112"/>
      <c r="C178" s="112"/>
      <c r="D178" s="112"/>
      <c r="E178" s="112"/>
      <c r="F178" s="112"/>
      <c r="G178" s="142" t="s">
        <v>361</v>
      </c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41"/>
      <c r="W178" s="141"/>
      <c r="X178" s="112"/>
      <c r="Y178" s="112"/>
      <c r="Z178" s="112"/>
      <c r="AA178" s="112"/>
      <c r="AB178" s="112"/>
      <c r="AC178" s="112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12"/>
      <c r="AO178" s="112"/>
      <c r="AP178" s="112"/>
      <c r="AQ178" s="112"/>
      <c r="AR178" s="112"/>
      <c r="AS178" s="112"/>
      <c r="AT178" s="112"/>
      <c r="AU178" s="112"/>
      <c r="AV178" s="112"/>
      <c r="AW178" s="112"/>
      <c r="AX178" s="112"/>
      <c r="AY178" s="112"/>
      <c r="AZ178" s="112"/>
    </row>
    <row r="179" spans="1:52" ht="15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41"/>
      <c r="W179" s="141"/>
      <c r="X179" s="112"/>
      <c r="Y179" s="112"/>
      <c r="Z179" s="112"/>
      <c r="AA179" s="112"/>
      <c r="AB179" s="112"/>
      <c r="AC179" s="112"/>
      <c r="AD179" s="112"/>
      <c r="AE179" s="112"/>
      <c r="AF179" s="112"/>
      <c r="AG179" s="112"/>
      <c r="AH179" s="112"/>
      <c r="AI179" s="112"/>
      <c r="AJ179" s="112"/>
      <c r="AK179" s="112"/>
      <c r="AL179" s="112"/>
      <c r="AM179" s="112"/>
      <c r="AN179" s="112"/>
      <c r="AO179" s="112"/>
      <c r="AP179" s="112"/>
      <c r="AQ179" s="112"/>
      <c r="AR179" s="112"/>
      <c r="AS179" s="112"/>
      <c r="AT179" s="112"/>
      <c r="AU179" s="112"/>
      <c r="AV179" s="112"/>
      <c r="AW179" s="112"/>
      <c r="AX179" s="112"/>
      <c r="AY179" s="112"/>
      <c r="AZ179" s="112"/>
    </row>
    <row r="180" spans="1:52" ht="15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41"/>
      <c r="W180" s="141"/>
      <c r="X180" s="112"/>
      <c r="Y180" s="112"/>
      <c r="Z180" s="112"/>
      <c r="AA180" s="112"/>
      <c r="AB180" s="112"/>
      <c r="AC180" s="112"/>
      <c r="AD180" s="112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2"/>
      <c r="AY180" s="112"/>
      <c r="AZ180" s="112"/>
    </row>
    <row r="181" spans="1:52" ht="15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41"/>
      <c r="W181" s="141"/>
      <c r="X181" s="112"/>
      <c r="Y181" s="112"/>
      <c r="Z181" s="112"/>
      <c r="AA181" s="112"/>
      <c r="AB181" s="112"/>
      <c r="AC181" s="112"/>
      <c r="AD181" s="112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</row>
    <row r="182" spans="1:52" ht="15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41"/>
      <c r="W182" s="141"/>
      <c r="X182" s="112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112"/>
      <c r="AI182" s="112"/>
      <c r="AJ182" s="112"/>
      <c r="AK182" s="112"/>
      <c r="AL182" s="112"/>
      <c r="AM182" s="112"/>
      <c r="AN182" s="112"/>
      <c r="AO182" s="112"/>
      <c r="AP182" s="112"/>
      <c r="AQ182" s="112"/>
      <c r="AR182" s="112"/>
      <c r="AS182" s="112"/>
      <c r="AT182" s="112"/>
      <c r="AU182" s="112"/>
      <c r="AV182" s="112"/>
      <c r="AW182" s="112"/>
      <c r="AX182" s="112"/>
      <c r="AY182" s="112"/>
      <c r="AZ182" s="112"/>
    </row>
    <row r="183" spans="1:52" ht="15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41"/>
      <c r="W183" s="141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112"/>
      <c r="AI183" s="112"/>
      <c r="AJ183" s="112"/>
      <c r="AK183" s="112"/>
      <c r="AL183" s="112"/>
      <c r="AM183" s="112"/>
      <c r="AN183" s="112"/>
      <c r="AO183" s="112"/>
      <c r="AP183" s="112"/>
      <c r="AQ183" s="112"/>
      <c r="AR183" s="112"/>
      <c r="AS183" s="112"/>
      <c r="AT183" s="112"/>
      <c r="AU183" s="112"/>
      <c r="AV183" s="112"/>
      <c r="AW183" s="112"/>
      <c r="AX183" s="112"/>
      <c r="AY183" s="112"/>
      <c r="AZ183" s="112"/>
    </row>
    <row r="184" spans="1:52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  <c r="AK184" s="112"/>
      <c r="AL184" s="112"/>
      <c r="AM184" s="112"/>
      <c r="AN184" s="112"/>
      <c r="AO184" s="112"/>
      <c r="AP184" s="112"/>
      <c r="AQ184" s="112"/>
      <c r="AR184" s="112"/>
      <c r="AS184" s="112"/>
      <c r="AT184" s="112"/>
      <c r="AU184" s="112"/>
      <c r="AV184" s="112"/>
      <c r="AW184" s="112"/>
      <c r="AX184" s="112"/>
      <c r="AY184" s="112"/>
      <c r="AZ184" s="112"/>
    </row>
    <row r="185" spans="1:52" ht="1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41"/>
      <c r="W185" s="141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  <c r="AR185" s="112"/>
      <c r="AS185" s="112"/>
      <c r="AT185" s="112"/>
      <c r="AU185" s="112"/>
      <c r="AV185" s="112"/>
      <c r="AW185" s="112"/>
      <c r="AX185" s="112"/>
      <c r="AY185" s="112"/>
      <c r="AZ185" s="112"/>
    </row>
    <row r="186" spans="1:52" ht="15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41"/>
      <c r="W186" s="141"/>
      <c r="X186" s="112"/>
      <c r="Y186" s="112"/>
      <c r="Z186" s="112"/>
      <c r="AA186" s="112"/>
      <c r="AB186" s="112"/>
      <c r="AC186" s="112"/>
      <c r="AD186" s="112"/>
      <c r="AE186" s="112"/>
      <c r="AF186" s="112"/>
      <c r="AG186" s="112"/>
      <c r="AH186" s="112"/>
      <c r="AI186" s="112"/>
      <c r="AJ186" s="112"/>
      <c r="AK186" s="112"/>
      <c r="AL186" s="112"/>
      <c r="AM186" s="112"/>
      <c r="AN186" s="112"/>
      <c r="AO186" s="112"/>
      <c r="AP186" s="112"/>
      <c r="AQ186" s="112"/>
      <c r="AR186" s="112"/>
      <c r="AS186" s="112"/>
      <c r="AT186" s="112"/>
      <c r="AU186" s="112"/>
      <c r="AV186" s="112"/>
      <c r="AW186" s="112"/>
      <c r="AX186" s="112"/>
      <c r="AY186" s="112"/>
      <c r="AZ186" s="112"/>
    </row>
    <row r="187" spans="1:52" ht="15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41"/>
      <c r="W187" s="141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  <c r="AZ187" s="112"/>
    </row>
    <row r="188" spans="1:52" ht="15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41"/>
      <c r="W188" s="141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  <c r="AO188" s="112"/>
      <c r="AP188" s="112"/>
      <c r="AQ188" s="112"/>
      <c r="AR188" s="112"/>
      <c r="AS188" s="112"/>
      <c r="AT188" s="112"/>
      <c r="AU188" s="112"/>
      <c r="AV188" s="112"/>
      <c r="AW188" s="112"/>
      <c r="AX188" s="112"/>
      <c r="AY188" s="112"/>
      <c r="AZ188" s="112"/>
    </row>
    <row r="189" spans="1:52" ht="15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41"/>
      <c r="W189" s="141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  <c r="AR189" s="112"/>
      <c r="AS189" s="112"/>
      <c r="AT189" s="112"/>
      <c r="AU189" s="112"/>
      <c r="AV189" s="112"/>
      <c r="AW189" s="112"/>
      <c r="AX189" s="112"/>
      <c r="AY189" s="112"/>
      <c r="AZ189" s="112"/>
    </row>
    <row r="190" spans="1:52" ht="15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41"/>
      <c r="W190" s="141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2"/>
      <c r="AN190" s="112"/>
      <c r="AO190" s="112"/>
      <c r="AP190" s="112"/>
      <c r="AQ190" s="112"/>
      <c r="AR190" s="112"/>
      <c r="AS190" s="112"/>
      <c r="AT190" s="112"/>
      <c r="AU190" s="112"/>
      <c r="AV190" s="112"/>
      <c r="AW190" s="112"/>
      <c r="AX190" s="112"/>
      <c r="AY190" s="112"/>
      <c r="AZ190" s="112"/>
    </row>
    <row r="191" spans="1:52" ht="15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41"/>
      <c r="W191" s="141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  <c r="AR191" s="112"/>
      <c r="AS191" s="112"/>
      <c r="AT191" s="112"/>
      <c r="AU191" s="112"/>
      <c r="AV191" s="112"/>
      <c r="AW191" s="112"/>
      <c r="AX191" s="112"/>
      <c r="AY191" s="112"/>
      <c r="AZ191" s="112"/>
    </row>
    <row r="192" spans="1:52" ht="15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41"/>
      <c r="W192" s="141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2"/>
      <c r="AK192" s="112"/>
      <c r="AL192" s="112"/>
      <c r="AM192" s="112"/>
      <c r="AN192" s="112"/>
      <c r="AO192" s="112"/>
      <c r="AP192" s="112"/>
      <c r="AQ192" s="112"/>
      <c r="AR192" s="112"/>
      <c r="AS192" s="112"/>
      <c r="AT192" s="112"/>
      <c r="AU192" s="112"/>
      <c r="AV192" s="112"/>
      <c r="AW192" s="112"/>
      <c r="AX192" s="112"/>
      <c r="AY192" s="112"/>
      <c r="AZ192" s="112"/>
    </row>
    <row r="193" spans="1:52" ht="15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41"/>
      <c r="W193" s="141"/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112"/>
      <c r="AH193" s="112"/>
      <c r="AI193" s="112"/>
      <c r="AJ193" s="112"/>
      <c r="AK193" s="112"/>
      <c r="AL193" s="112"/>
      <c r="AM193" s="112"/>
      <c r="AN193" s="112"/>
      <c r="AO193" s="112"/>
      <c r="AP193" s="112"/>
      <c r="AQ193" s="112"/>
      <c r="AR193" s="112"/>
      <c r="AS193" s="112"/>
      <c r="AT193" s="112"/>
      <c r="AU193" s="112"/>
      <c r="AV193" s="112"/>
      <c r="AW193" s="112"/>
      <c r="AX193" s="112"/>
      <c r="AY193" s="112"/>
      <c r="AZ193" s="112"/>
    </row>
    <row r="194" spans="1:52" ht="15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41"/>
      <c r="W194" s="141"/>
      <c r="X194" s="112"/>
      <c r="Y194" s="112"/>
      <c r="Z194" s="112"/>
      <c r="AA194" s="112"/>
      <c r="AB194" s="112"/>
      <c r="AC194" s="112"/>
      <c r="AD194" s="112"/>
      <c r="AE194" s="112"/>
      <c r="AF194" s="112"/>
      <c r="AG194" s="112"/>
      <c r="AH194" s="112"/>
      <c r="AI194" s="112"/>
      <c r="AJ194" s="112"/>
      <c r="AK194" s="112"/>
      <c r="AL194" s="112"/>
      <c r="AM194" s="112"/>
      <c r="AN194" s="112"/>
      <c r="AO194" s="112"/>
      <c r="AP194" s="112"/>
      <c r="AQ194" s="112"/>
      <c r="AR194" s="112"/>
      <c r="AS194" s="112"/>
      <c r="AT194" s="112"/>
      <c r="AU194" s="112"/>
      <c r="AV194" s="112"/>
      <c r="AW194" s="112"/>
      <c r="AX194" s="112"/>
      <c r="AY194" s="112"/>
      <c r="AZ194" s="112"/>
    </row>
    <row r="195" spans="1:52" ht="1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41"/>
      <c r="W195" s="141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  <c r="AN195" s="112"/>
      <c r="AO195" s="112"/>
      <c r="AP195" s="112"/>
      <c r="AQ195" s="112"/>
      <c r="AR195" s="112"/>
      <c r="AS195" s="112"/>
      <c r="AT195" s="112"/>
      <c r="AU195" s="112"/>
      <c r="AV195" s="112"/>
      <c r="AW195" s="112"/>
      <c r="AX195" s="112"/>
      <c r="AY195" s="112"/>
      <c r="AZ195" s="112"/>
    </row>
    <row r="196" spans="1:52">
      <c r="A196" s="112"/>
    </row>
  </sheetData>
  <mergeCells count="14">
    <mergeCell ref="AA12:AE12"/>
    <mergeCell ref="AG12:AL12"/>
    <mergeCell ref="C8:E8"/>
    <mergeCell ref="F8:I8"/>
    <mergeCell ref="J8:AG9"/>
    <mergeCell ref="AI8:AL8"/>
    <mergeCell ref="J10:AG10"/>
    <mergeCell ref="AK13:AM13"/>
    <mergeCell ref="D13:F13"/>
    <mergeCell ref="G13:Q13"/>
    <mergeCell ref="V13:Y13"/>
    <mergeCell ref="AA13:AB13"/>
    <mergeCell ref="AD13:AE13"/>
    <mergeCell ref="AG13:AI13"/>
  </mergeCells>
  <printOptions horizontalCentered="1"/>
  <pageMargins left="0.7" right="0.7" top="0.75" bottom="0.75" header="0.3" footer="0.3"/>
  <pageSetup scale="31" fitToHeight="0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P38"/>
  <sheetViews>
    <sheetView tabSelected="1" topLeftCell="A5" workbookViewId="0">
      <selection activeCell="K23" sqref="K23"/>
    </sheetView>
  </sheetViews>
  <sheetFormatPr defaultColWidth="8.7109375" defaultRowHeight="15"/>
  <cols>
    <col min="1" max="1" width="6.28515625" style="159" customWidth="1"/>
    <col min="2" max="2" width="11.28515625" style="159" bestFit="1" customWidth="1"/>
    <col min="3" max="3" width="46.7109375" style="159" customWidth="1"/>
    <col min="4" max="4" width="17.5703125" style="159" bestFit="1" customWidth="1"/>
    <col min="5" max="5" width="3.42578125" style="159" customWidth="1"/>
    <col min="6" max="6" width="17.42578125" style="159" customWidth="1"/>
    <col min="7" max="7" width="12.7109375" style="159" bestFit="1" customWidth="1"/>
    <col min="8" max="8" width="14.85546875" style="159" customWidth="1"/>
    <col min="9" max="10" width="11.7109375" style="159" bestFit="1" customWidth="1"/>
    <col min="11" max="11" width="18" style="159" customWidth="1"/>
    <col min="12" max="14" width="8.7109375" style="159"/>
    <col min="15" max="15" width="13.42578125" style="159" bestFit="1" customWidth="1"/>
    <col min="16" max="16384" width="8.7109375" style="159"/>
  </cols>
  <sheetData>
    <row r="1" spans="1:16">
      <c r="B1" s="160"/>
      <c r="C1" s="160"/>
      <c r="D1" s="160"/>
      <c r="E1" s="160"/>
      <c r="F1" s="160"/>
      <c r="G1" s="160"/>
      <c r="H1" s="160"/>
      <c r="I1" s="160"/>
      <c r="K1" s="161" t="s">
        <v>377</v>
      </c>
      <c r="L1" s="160"/>
      <c r="M1" s="160"/>
      <c r="N1" s="160"/>
      <c r="O1" s="160"/>
      <c r="P1" s="160"/>
    </row>
    <row r="2" spans="1:16">
      <c r="B2" s="160"/>
      <c r="C2" s="160"/>
      <c r="D2" s="160"/>
      <c r="E2" s="160"/>
      <c r="F2" s="160"/>
      <c r="G2" s="160"/>
      <c r="H2" s="160"/>
      <c r="I2" s="160"/>
      <c r="K2" s="161" t="s">
        <v>378</v>
      </c>
      <c r="L2" s="160"/>
      <c r="M2" s="160"/>
      <c r="O2" s="160"/>
      <c r="P2" s="160"/>
    </row>
    <row r="3" spans="1:16">
      <c r="A3" s="162" t="str">
        <f>[3]Index!B2</f>
        <v>Central Power Electric Cooperative, Inc.</v>
      </c>
      <c r="B3" s="160"/>
      <c r="C3" s="160"/>
      <c r="D3" s="160"/>
      <c r="E3" s="160"/>
      <c r="F3" s="160"/>
      <c r="G3" s="160"/>
      <c r="H3" s="160"/>
      <c r="I3" s="160"/>
      <c r="K3" s="161"/>
      <c r="L3" s="160"/>
      <c r="M3" s="160"/>
      <c r="N3" s="160"/>
      <c r="O3" s="160"/>
      <c r="P3" s="160"/>
    </row>
    <row r="4" spans="1:16" ht="19.5">
      <c r="A4" s="163" t="s">
        <v>379</v>
      </c>
      <c r="B4" s="160"/>
      <c r="C4" s="164"/>
      <c r="D4" s="160"/>
      <c r="E4" s="160"/>
      <c r="F4" s="160"/>
      <c r="G4" s="160"/>
      <c r="H4" s="160"/>
      <c r="I4" s="160"/>
      <c r="J4" s="160"/>
      <c r="K4" s="161"/>
      <c r="L4" s="160"/>
      <c r="M4" s="160"/>
      <c r="N4" s="160"/>
      <c r="O4" s="160"/>
      <c r="P4" s="160"/>
    </row>
    <row r="5" spans="1:16">
      <c r="A5" s="165" t="str">
        <f>[3]Index!B4</f>
        <v>Year Ending December 31, 2017</v>
      </c>
      <c r="B5" s="160"/>
      <c r="C5" s="160"/>
      <c r="D5" s="160"/>
      <c r="E5" s="160"/>
      <c r="F5" s="160"/>
      <c r="G5" s="160"/>
      <c r="H5" s="160"/>
      <c r="I5" s="160"/>
      <c r="J5" s="160"/>
      <c r="K5" s="161"/>
      <c r="L5" s="160"/>
      <c r="M5" s="160"/>
      <c r="N5" s="160"/>
      <c r="O5" s="160"/>
      <c r="P5" s="160"/>
    </row>
    <row r="6" spans="1:16" ht="16.5">
      <c r="B6" s="160"/>
      <c r="C6" s="166"/>
      <c r="D6" s="160"/>
      <c r="E6" s="160"/>
      <c r="F6" s="160"/>
      <c r="G6" s="160"/>
      <c r="H6" s="160"/>
      <c r="I6" s="160"/>
      <c r="J6" s="160"/>
      <c r="K6" s="161"/>
      <c r="L6" s="160"/>
      <c r="M6" s="160"/>
      <c r="N6" s="160"/>
      <c r="O6" s="160"/>
      <c r="P6" s="160"/>
    </row>
    <row r="7" spans="1:16">
      <c r="A7" s="167" t="s">
        <v>168</v>
      </c>
      <c r="B7" s="167" t="s">
        <v>169</v>
      </c>
      <c r="C7" s="167" t="s">
        <v>170</v>
      </c>
      <c r="D7" s="167" t="s">
        <v>171</v>
      </c>
      <c r="E7" s="168"/>
      <c r="F7" s="167" t="s">
        <v>172</v>
      </c>
      <c r="G7" s="167" t="s">
        <v>173</v>
      </c>
      <c r="H7" s="167" t="s">
        <v>174</v>
      </c>
      <c r="I7" s="167" t="s">
        <v>175</v>
      </c>
      <c r="J7" s="167" t="s">
        <v>176</v>
      </c>
      <c r="K7" s="167" t="s">
        <v>177</v>
      </c>
      <c r="L7" s="160"/>
      <c r="M7" s="160"/>
      <c r="N7" s="160"/>
      <c r="O7" s="160"/>
      <c r="P7" s="160"/>
    </row>
    <row r="8" spans="1:16" ht="45">
      <c r="A8" s="169" t="s">
        <v>198</v>
      </c>
      <c r="B8" s="170" t="s">
        <v>69</v>
      </c>
      <c r="C8" s="170" t="s">
        <v>63</v>
      </c>
      <c r="D8" s="170" t="s">
        <v>380</v>
      </c>
      <c r="E8" s="170"/>
      <c r="F8" s="171" t="s">
        <v>381</v>
      </c>
      <c r="G8" s="171" t="s">
        <v>382</v>
      </c>
      <c r="H8" s="171" t="s">
        <v>383</v>
      </c>
      <c r="I8" s="171" t="s">
        <v>384</v>
      </c>
      <c r="J8" s="171" t="s">
        <v>385</v>
      </c>
      <c r="K8" s="170" t="s">
        <v>386</v>
      </c>
      <c r="L8" s="160"/>
      <c r="M8" s="160"/>
      <c r="N8" s="160"/>
      <c r="O8" s="160"/>
      <c r="P8" s="160"/>
    </row>
    <row r="9" spans="1:16">
      <c r="A9" s="172">
        <v>1</v>
      </c>
      <c r="B9" s="211">
        <v>456</v>
      </c>
      <c r="C9" s="173" t="s">
        <v>421</v>
      </c>
      <c r="D9" s="174">
        <v>258191.59</v>
      </c>
      <c r="E9" s="175"/>
      <c r="F9" s="212"/>
      <c r="G9" s="212"/>
      <c r="H9" s="212"/>
      <c r="I9" s="212"/>
      <c r="J9" s="212">
        <f>D9</f>
        <v>258191.59</v>
      </c>
      <c r="K9" s="212"/>
      <c r="L9" s="160"/>
      <c r="M9" s="176"/>
      <c r="N9" s="177"/>
      <c r="O9" s="176"/>
      <c r="P9" s="160"/>
    </row>
    <row r="10" spans="1:16">
      <c r="A10" s="172">
        <f>A9+1</f>
        <v>2</v>
      </c>
      <c r="B10" s="213">
        <v>457.1</v>
      </c>
      <c r="C10" s="179" t="s">
        <v>422</v>
      </c>
      <c r="D10" s="174">
        <v>1273.56</v>
      </c>
      <c r="E10" s="180"/>
      <c r="F10" s="212"/>
      <c r="G10" s="212">
        <f>D10</f>
        <v>1273.56</v>
      </c>
      <c r="H10" s="212"/>
      <c r="I10" s="212"/>
      <c r="J10" s="212"/>
      <c r="K10" s="212"/>
      <c r="L10" s="160"/>
      <c r="M10" s="181"/>
      <c r="N10" s="182"/>
      <c r="O10" s="183"/>
      <c r="P10" s="176"/>
    </row>
    <row r="11" spans="1:16">
      <c r="A11" s="172">
        <f t="shared" ref="A11:A23" si="0">A10+1</f>
        <v>3</v>
      </c>
      <c r="B11" s="213">
        <v>457.11</v>
      </c>
      <c r="C11" s="179" t="s">
        <v>423</v>
      </c>
      <c r="D11" s="174">
        <v>422617.64</v>
      </c>
      <c r="E11" s="180"/>
      <c r="F11" s="212"/>
      <c r="G11" s="212"/>
      <c r="H11" s="212">
        <f>D11</f>
        <v>422617.64</v>
      </c>
      <c r="I11" s="212"/>
      <c r="J11" s="212"/>
      <c r="K11" s="212"/>
      <c r="L11" s="160"/>
      <c r="M11" s="176"/>
      <c r="N11" s="182"/>
      <c r="O11" s="183"/>
      <c r="P11" s="176"/>
    </row>
    <row r="12" spans="1:16">
      <c r="A12" s="172">
        <f t="shared" si="0"/>
        <v>4</v>
      </c>
      <c r="B12" s="213">
        <v>457.12</v>
      </c>
      <c r="C12" s="179" t="s">
        <v>424</v>
      </c>
      <c r="D12" s="174">
        <v>0</v>
      </c>
      <c r="E12" s="180"/>
      <c r="F12" s="212"/>
      <c r="G12" s="212"/>
      <c r="H12" s="212"/>
      <c r="I12" s="212"/>
      <c r="J12" s="212"/>
      <c r="K12" s="212"/>
      <c r="L12" s="160"/>
      <c r="M12" s="176"/>
      <c r="N12" s="182"/>
      <c r="O12" s="183"/>
      <c r="P12" s="176"/>
    </row>
    <row r="13" spans="1:16">
      <c r="A13" s="172">
        <f t="shared" si="0"/>
        <v>5</v>
      </c>
      <c r="B13" s="213">
        <v>457.2</v>
      </c>
      <c r="C13" s="179" t="s">
        <v>425</v>
      </c>
      <c r="D13" s="174">
        <v>668.5</v>
      </c>
      <c r="E13" s="180"/>
      <c r="F13" s="212"/>
      <c r="G13" s="212">
        <f>D13</f>
        <v>668.5</v>
      </c>
      <c r="H13" s="212"/>
      <c r="I13" s="212"/>
      <c r="J13" s="212"/>
      <c r="K13" s="212"/>
      <c r="L13" s="160"/>
      <c r="M13" s="176"/>
      <c r="N13" s="182"/>
      <c r="O13" s="183"/>
      <c r="P13" s="176"/>
    </row>
    <row r="14" spans="1:16">
      <c r="A14" s="172">
        <f t="shared" si="0"/>
        <v>6</v>
      </c>
      <c r="B14" s="213">
        <v>457.21</v>
      </c>
      <c r="C14" s="179" t="s">
        <v>426</v>
      </c>
      <c r="D14" s="174">
        <v>75716.83</v>
      </c>
      <c r="E14" s="180"/>
      <c r="F14" s="212"/>
      <c r="G14" s="212"/>
      <c r="H14" s="212">
        <f>D14</f>
        <v>75716.83</v>
      </c>
      <c r="I14" s="212"/>
      <c r="J14" s="212"/>
      <c r="K14" s="212"/>
      <c r="L14" s="160"/>
      <c r="M14" s="176"/>
      <c r="N14" s="182"/>
      <c r="O14" s="183"/>
      <c r="P14" s="176"/>
    </row>
    <row r="15" spans="1:16">
      <c r="A15" s="172">
        <f t="shared" si="0"/>
        <v>7</v>
      </c>
      <c r="B15" s="213">
        <v>457.3</v>
      </c>
      <c r="C15" s="179" t="s">
        <v>427</v>
      </c>
      <c r="D15" s="174">
        <v>9575025.1300000008</v>
      </c>
      <c r="E15" s="180"/>
      <c r="F15" s="212"/>
      <c r="G15" s="212"/>
      <c r="H15" s="212"/>
      <c r="I15" s="212"/>
      <c r="J15" s="212"/>
      <c r="K15" s="212"/>
      <c r="L15" s="160"/>
      <c r="M15" s="176"/>
      <c r="N15" s="182"/>
      <c r="O15" s="184"/>
      <c r="P15" s="176"/>
    </row>
    <row r="16" spans="1:16">
      <c r="A16" s="172">
        <f t="shared" si="0"/>
        <v>8</v>
      </c>
      <c r="B16" s="213">
        <v>457.5</v>
      </c>
      <c r="C16" s="179" t="s">
        <v>428</v>
      </c>
      <c r="D16" s="174">
        <v>1428996.25</v>
      </c>
      <c r="E16" s="180"/>
      <c r="F16" s="212"/>
      <c r="G16" s="212"/>
      <c r="H16" s="212"/>
      <c r="I16" s="212"/>
      <c r="J16" s="212"/>
      <c r="K16" s="212"/>
      <c r="L16" s="160"/>
      <c r="M16" s="176"/>
      <c r="N16" s="182"/>
      <c r="O16" s="184"/>
      <c r="P16" s="176"/>
    </row>
    <row r="17" spans="1:16">
      <c r="A17" s="172">
        <f t="shared" si="0"/>
        <v>9</v>
      </c>
      <c r="B17" s="178"/>
      <c r="C17" s="179"/>
      <c r="D17" s="174"/>
      <c r="E17" s="180"/>
      <c r="F17" s="212"/>
      <c r="G17" s="212"/>
      <c r="H17" s="212"/>
      <c r="I17" s="212"/>
      <c r="J17" s="212"/>
      <c r="K17" s="212"/>
      <c r="L17" s="160"/>
      <c r="M17" s="181"/>
      <c r="N17" s="182"/>
      <c r="O17" s="184"/>
      <c r="P17" s="176"/>
    </row>
    <row r="18" spans="1:16">
      <c r="A18" s="172">
        <f t="shared" si="0"/>
        <v>10</v>
      </c>
      <c r="B18" s="178"/>
      <c r="C18" s="179"/>
      <c r="D18" s="174"/>
      <c r="E18" s="180"/>
      <c r="F18" s="212"/>
      <c r="G18" s="212"/>
      <c r="H18" s="212"/>
      <c r="I18" s="212"/>
      <c r="J18" s="212"/>
      <c r="K18" s="212"/>
      <c r="L18" s="160"/>
      <c r="M18" s="181"/>
      <c r="N18" s="182"/>
      <c r="O18" s="183"/>
      <c r="P18" s="176"/>
    </row>
    <row r="19" spans="1:16">
      <c r="A19" s="172">
        <f t="shared" si="0"/>
        <v>11</v>
      </c>
      <c r="B19" s="178"/>
      <c r="C19" s="179"/>
      <c r="D19" s="174"/>
      <c r="E19" s="180"/>
      <c r="F19" s="212"/>
      <c r="G19" s="212"/>
      <c r="H19" s="212"/>
      <c r="I19" s="212"/>
      <c r="J19" s="212"/>
      <c r="K19" s="212"/>
      <c r="L19" s="160"/>
      <c r="M19" s="176"/>
      <c r="N19" s="182"/>
      <c r="O19" s="184"/>
      <c r="P19" s="176"/>
    </row>
    <row r="20" spans="1:16">
      <c r="A20" s="172">
        <f t="shared" si="0"/>
        <v>12</v>
      </c>
      <c r="B20" s="178"/>
      <c r="C20" s="179"/>
      <c r="D20" s="174"/>
      <c r="E20" s="180"/>
      <c r="F20" s="212"/>
      <c r="G20" s="212"/>
      <c r="H20" s="212"/>
      <c r="I20" s="212"/>
      <c r="J20" s="212"/>
      <c r="K20" s="212"/>
      <c r="L20" s="160"/>
      <c r="M20" s="176"/>
      <c r="N20" s="182"/>
      <c r="O20" s="184"/>
      <c r="P20" s="176"/>
    </row>
    <row r="21" spans="1:16">
      <c r="A21" s="172">
        <f t="shared" si="0"/>
        <v>13</v>
      </c>
      <c r="B21" s="178"/>
      <c r="C21" s="179"/>
      <c r="D21" s="185"/>
      <c r="E21" s="180"/>
      <c r="F21" s="212"/>
      <c r="G21" s="212"/>
      <c r="H21" s="212"/>
      <c r="I21" s="212"/>
      <c r="J21" s="212"/>
      <c r="K21" s="212"/>
      <c r="L21" s="160"/>
      <c r="M21" s="181"/>
      <c r="N21" s="182"/>
      <c r="O21" s="183"/>
      <c r="P21" s="176"/>
    </row>
    <row r="22" spans="1:16">
      <c r="A22" s="172">
        <f t="shared" si="0"/>
        <v>14</v>
      </c>
      <c r="B22" s="186"/>
      <c r="C22" s="187"/>
      <c r="D22" s="188"/>
      <c r="E22" s="189"/>
      <c r="F22" s="212"/>
      <c r="G22" s="212"/>
      <c r="H22" s="212"/>
      <c r="I22" s="212"/>
      <c r="J22" s="212"/>
      <c r="K22" s="212"/>
      <c r="L22" s="160"/>
      <c r="M22" s="181"/>
      <c r="N22" s="182"/>
      <c r="O22" s="183"/>
      <c r="P22" s="176"/>
    </row>
    <row r="23" spans="1:16">
      <c r="A23" s="172">
        <f t="shared" si="0"/>
        <v>15</v>
      </c>
      <c r="B23" s="190"/>
      <c r="C23" s="191" t="s">
        <v>17</v>
      </c>
      <c r="D23" s="192">
        <f>SUM(D9:D22)</f>
        <v>11762489.5</v>
      </c>
      <c r="E23" s="192"/>
      <c r="F23" s="192">
        <f t="shared" ref="F23:K23" si="1">SUM(F9:F22)</f>
        <v>0</v>
      </c>
      <c r="G23" s="192">
        <f t="shared" si="1"/>
        <v>1942.06</v>
      </c>
      <c r="H23" s="192">
        <f t="shared" si="1"/>
        <v>498334.47000000003</v>
      </c>
      <c r="I23" s="192">
        <f t="shared" si="1"/>
        <v>0</v>
      </c>
      <c r="J23" s="192">
        <f t="shared" si="1"/>
        <v>258191.59</v>
      </c>
      <c r="K23" s="192">
        <f t="shared" si="1"/>
        <v>0</v>
      </c>
      <c r="L23" s="160"/>
      <c r="M23" s="176"/>
      <c r="N23" s="182"/>
      <c r="O23" s="183"/>
      <c r="P23" s="176"/>
    </row>
    <row r="24" spans="1:16">
      <c r="A24" s="160"/>
      <c r="B24" s="190"/>
      <c r="C24" s="193"/>
      <c r="D24" s="194"/>
      <c r="E24" s="194"/>
      <c r="F24" s="194"/>
      <c r="G24" s="195"/>
      <c r="H24" s="195"/>
      <c r="I24" s="195"/>
      <c r="J24" s="195"/>
      <c r="K24" s="194"/>
      <c r="L24" s="160"/>
      <c r="M24" s="176"/>
      <c r="N24" s="182"/>
      <c r="O24" s="183"/>
      <c r="P24" s="176"/>
    </row>
    <row r="25" spans="1:16">
      <c r="A25" s="172">
        <f>A23+1</f>
        <v>16</v>
      </c>
      <c r="B25" s="190"/>
      <c r="C25" s="142" t="s">
        <v>387</v>
      </c>
      <c r="D25" s="194" t="s">
        <v>145</v>
      </c>
      <c r="E25" s="194"/>
      <c r="F25" s="194"/>
      <c r="G25" s="195"/>
      <c r="H25" s="195"/>
      <c r="I25" s="195"/>
      <c r="J25" s="195"/>
      <c r="K25" s="194"/>
      <c r="L25" s="160"/>
      <c r="M25" s="160"/>
      <c r="N25" s="160"/>
      <c r="O25" s="160"/>
      <c r="P25" s="160"/>
    </row>
    <row r="26" spans="1:16">
      <c r="A26" s="160"/>
      <c r="B26" s="190"/>
      <c r="C26" s="193"/>
      <c r="D26" s="194"/>
      <c r="E26" s="194"/>
      <c r="F26" s="194"/>
      <c r="G26" s="195"/>
      <c r="H26" s="195"/>
      <c r="I26" s="195"/>
      <c r="J26" s="195"/>
      <c r="K26" s="194"/>
      <c r="L26" s="160"/>
      <c r="M26" s="160"/>
      <c r="N26" s="160"/>
      <c r="O26" s="160"/>
      <c r="P26" s="160"/>
    </row>
    <row r="27" spans="1:16">
      <c r="A27" s="160"/>
      <c r="B27" s="190"/>
      <c r="C27" s="193"/>
      <c r="D27" s="194"/>
      <c r="E27" s="194"/>
      <c r="F27" s="194"/>
      <c r="G27" s="195"/>
      <c r="H27" s="195"/>
      <c r="I27" s="195"/>
      <c r="J27" s="195"/>
      <c r="K27" s="194"/>
      <c r="L27" s="160"/>
      <c r="M27" s="160"/>
      <c r="N27" s="160"/>
      <c r="O27" s="160"/>
      <c r="P27" s="160"/>
    </row>
    <row r="28" spans="1:16">
      <c r="A28" s="160"/>
      <c r="B28" s="190"/>
      <c r="C28" s="193"/>
      <c r="D28" s="194"/>
      <c r="E28" s="194"/>
      <c r="F28" s="194"/>
      <c r="G28" s="195"/>
      <c r="H28" s="195"/>
      <c r="I28" s="195"/>
      <c r="J28" s="195"/>
      <c r="K28" s="195"/>
      <c r="L28" s="160"/>
      <c r="M28" s="160"/>
      <c r="N28" s="160"/>
      <c r="O28" s="160"/>
      <c r="P28" s="160"/>
    </row>
    <row r="29" spans="1:16">
      <c r="A29" s="160"/>
      <c r="B29" s="190"/>
      <c r="C29" s="193"/>
      <c r="D29" s="194"/>
      <c r="E29" s="194"/>
      <c r="F29" s="194"/>
      <c r="G29" s="195"/>
      <c r="H29" s="195"/>
      <c r="I29" s="195"/>
      <c r="J29" s="195"/>
      <c r="K29" s="195"/>
      <c r="L29" s="160"/>
      <c r="M29" s="160"/>
      <c r="N29" s="160"/>
      <c r="O29" s="160"/>
      <c r="P29" s="160"/>
    </row>
    <row r="30" spans="1:16">
      <c r="A30" s="160"/>
      <c r="B30" s="190"/>
      <c r="C30" s="193"/>
      <c r="D30" s="194"/>
      <c r="E30" s="194"/>
      <c r="F30" s="194"/>
      <c r="G30" s="195"/>
      <c r="H30" s="195"/>
      <c r="I30" s="195"/>
      <c r="J30" s="195"/>
      <c r="K30" s="195"/>
      <c r="L30" s="160"/>
      <c r="M30" s="160"/>
      <c r="N30" s="160"/>
      <c r="O30" s="160"/>
      <c r="P30" s="160"/>
    </row>
    <row r="31" spans="1:16">
      <c r="A31" s="160"/>
      <c r="B31" s="190"/>
      <c r="C31" s="193"/>
      <c r="D31" s="194"/>
      <c r="E31" s="194"/>
      <c r="F31" s="194"/>
      <c r="G31" s="195"/>
      <c r="H31" s="195"/>
      <c r="I31" s="195"/>
      <c r="J31" s="195"/>
      <c r="K31" s="195"/>
      <c r="L31" s="160"/>
      <c r="M31" s="160"/>
      <c r="N31" s="160"/>
      <c r="O31" s="160"/>
      <c r="P31" s="160"/>
    </row>
    <row r="32" spans="1:16">
      <c r="A32" s="160"/>
      <c r="B32" s="190"/>
      <c r="C32" s="193"/>
      <c r="D32" s="194"/>
      <c r="E32" s="194"/>
      <c r="F32" s="194"/>
      <c r="G32" s="195"/>
      <c r="H32" s="195"/>
      <c r="I32" s="195"/>
      <c r="J32" s="195"/>
      <c r="K32" s="195"/>
      <c r="L32" s="160"/>
      <c r="M32" s="160"/>
      <c r="N32" s="160"/>
      <c r="O32" s="160"/>
      <c r="P32" s="160"/>
    </row>
    <row r="33" spans="1:16">
      <c r="A33" s="160"/>
      <c r="B33" s="190"/>
      <c r="C33" s="193"/>
      <c r="D33" s="194"/>
      <c r="E33" s="194"/>
      <c r="F33" s="194"/>
      <c r="G33" s="195"/>
      <c r="H33" s="195"/>
      <c r="I33" s="195"/>
      <c r="J33" s="195"/>
      <c r="K33" s="195"/>
      <c r="L33" s="160"/>
      <c r="M33" s="160"/>
      <c r="N33" s="160"/>
      <c r="O33" s="160"/>
      <c r="P33" s="160"/>
    </row>
    <row r="34" spans="1:16">
      <c r="A34" s="160"/>
      <c r="B34" s="190"/>
      <c r="C34" s="193"/>
      <c r="D34" s="194"/>
      <c r="E34" s="194"/>
      <c r="F34" s="194"/>
      <c r="G34" s="195"/>
      <c r="H34" s="195"/>
      <c r="I34" s="195"/>
      <c r="J34" s="195"/>
      <c r="K34" s="195"/>
      <c r="L34" s="160"/>
      <c r="M34" s="160"/>
      <c r="N34" s="160"/>
      <c r="O34" s="160"/>
      <c r="P34" s="160"/>
    </row>
    <row r="35" spans="1:16">
      <c r="A35" s="160"/>
      <c r="B35" s="190"/>
      <c r="C35" s="193"/>
      <c r="D35" s="194"/>
      <c r="E35" s="194"/>
      <c r="F35" s="194"/>
      <c r="G35" s="195"/>
      <c r="H35" s="195"/>
      <c r="I35" s="195"/>
      <c r="J35" s="195"/>
      <c r="K35" s="195"/>
      <c r="L35" s="160"/>
      <c r="M35" s="160"/>
      <c r="N35" s="160"/>
      <c r="O35" s="160"/>
      <c r="P35" s="160"/>
    </row>
    <row r="36" spans="1:16">
      <c r="A36" s="160"/>
      <c r="B36" s="190"/>
      <c r="C36" s="193"/>
      <c r="D36" s="194"/>
      <c r="E36" s="194"/>
      <c r="F36" s="194"/>
      <c r="G36" s="195"/>
      <c r="H36" s="195"/>
      <c r="I36" s="195"/>
      <c r="J36" s="195"/>
      <c r="K36" s="195"/>
      <c r="L36" s="160"/>
      <c r="M36" s="160"/>
      <c r="N36" s="160"/>
      <c r="O36" s="160"/>
      <c r="P36" s="160"/>
    </row>
    <row r="37" spans="1:16">
      <c r="A37" s="160"/>
      <c r="B37" s="160"/>
      <c r="C37" s="160"/>
      <c r="D37" s="196"/>
      <c r="E37" s="196"/>
      <c r="F37" s="196"/>
      <c r="G37" s="160"/>
      <c r="H37" s="160"/>
      <c r="I37" s="160"/>
      <c r="J37" s="160"/>
      <c r="K37" s="160"/>
      <c r="L37" s="160"/>
      <c r="M37" s="160"/>
      <c r="N37" s="160"/>
      <c r="O37" s="160"/>
      <c r="P37" s="160"/>
    </row>
    <row r="38" spans="1:16">
      <c r="A38" s="160"/>
      <c r="B38" s="160"/>
      <c r="C38" s="160"/>
      <c r="D38" s="196"/>
      <c r="E38" s="196"/>
      <c r="F38" s="196"/>
      <c r="G38" s="196"/>
      <c r="H38" s="196"/>
      <c r="I38" s="196"/>
      <c r="J38" s="196"/>
      <c r="K38" s="196"/>
      <c r="L38" s="160"/>
      <c r="M38" s="160"/>
      <c r="N38" s="160"/>
      <c r="O38" s="160"/>
      <c r="P38" s="160"/>
    </row>
  </sheetData>
  <printOptions horizontalCentered="1"/>
  <pageMargins left="0.7" right="0.7" top="0.75" bottom="0.75" header="0.3" footer="0.3"/>
  <pageSetup scale="65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J21"/>
  <sheetViews>
    <sheetView workbookViewId="0">
      <selection activeCell="K23" sqref="K23"/>
    </sheetView>
  </sheetViews>
  <sheetFormatPr defaultRowHeight="15"/>
  <cols>
    <col min="1" max="1" width="12.5703125" bestFit="1" customWidth="1"/>
    <col min="2" max="2" width="11.5703125" customWidth="1"/>
    <col min="3" max="3" width="3.42578125" customWidth="1"/>
  </cols>
  <sheetData>
    <row r="1" spans="1:10" ht="18.75">
      <c r="A1" s="66" t="str">
        <f>Divisor!A1</f>
        <v>Central Power Electric Cooperative</v>
      </c>
      <c r="B1" s="19"/>
      <c r="C1" s="19"/>
      <c r="D1" s="19"/>
      <c r="E1" s="19"/>
      <c r="F1" s="19"/>
      <c r="G1" s="19"/>
    </row>
    <row r="2" spans="1:10" ht="18.75">
      <c r="A2" s="203">
        <f>Divisor!A2</f>
        <v>43100</v>
      </c>
      <c r="B2" s="19"/>
      <c r="C2" s="19"/>
      <c r="D2" s="19"/>
      <c r="E2" s="19"/>
      <c r="F2" s="19"/>
      <c r="G2" s="19"/>
    </row>
    <row r="3" spans="1:10" ht="18.75">
      <c r="A3" s="16"/>
      <c r="B3" s="19"/>
      <c r="C3" s="19"/>
      <c r="D3" s="19"/>
      <c r="E3" s="19"/>
      <c r="F3" s="19"/>
      <c r="G3" s="19"/>
    </row>
    <row r="4" spans="1:10" ht="18.75">
      <c r="A4" s="16" t="s">
        <v>27</v>
      </c>
      <c r="B4" s="3"/>
      <c r="C4" s="3"/>
    </row>
    <row r="7" spans="1:10">
      <c r="B7" s="3" t="s">
        <v>21</v>
      </c>
    </row>
    <row r="9" spans="1:10">
      <c r="A9" t="s">
        <v>22</v>
      </c>
      <c r="B9" s="5">
        <v>0</v>
      </c>
    </row>
    <row r="10" spans="1:10">
      <c r="A10" t="s">
        <v>23</v>
      </c>
      <c r="B10" s="9">
        <v>0</v>
      </c>
      <c r="D10" t="s">
        <v>28</v>
      </c>
    </row>
    <row r="11" spans="1:10">
      <c r="A11" t="s">
        <v>24</v>
      </c>
      <c r="B11" s="1">
        <v>0</v>
      </c>
    </row>
    <row r="12" spans="1:10" ht="17.25">
      <c r="A12" t="s">
        <v>25</v>
      </c>
      <c r="B12" s="7">
        <v>0</v>
      </c>
    </row>
    <row r="13" spans="1:10">
      <c r="B13" s="6">
        <f>SUM(B9:B12)</f>
        <v>0</v>
      </c>
      <c r="D13" s="57" t="s">
        <v>89</v>
      </c>
      <c r="E13" s="57"/>
      <c r="F13" s="57"/>
      <c r="G13" s="57"/>
      <c r="H13" s="57"/>
      <c r="I13" s="57"/>
      <c r="J13" s="57"/>
    </row>
    <row r="14" spans="1:10">
      <c r="D14" s="57" t="s">
        <v>88</v>
      </c>
      <c r="E14" s="57"/>
      <c r="F14" s="57"/>
      <c r="G14" s="57"/>
      <c r="H14" s="57"/>
      <c r="I14" s="57"/>
      <c r="J14" s="57"/>
    </row>
    <row r="15" spans="1:10">
      <c r="D15" s="57"/>
      <c r="E15" s="57"/>
      <c r="F15" s="57"/>
      <c r="G15" s="57"/>
      <c r="H15" s="57"/>
      <c r="I15" s="57"/>
      <c r="J15" s="57"/>
    </row>
    <row r="18" spans="1:1" ht="18.75">
      <c r="A18" t="s">
        <v>55</v>
      </c>
    </row>
    <row r="19" spans="1:1">
      <c r="A19" s="2"/>
    </row>
    <row r="20" spans="1:1">
      <c r="A20" t="s">
        <v>53</v>
      </c>
    </row>
    <row r="21" spans="1:1">
      <c r="A21" s="2" t="s">
        <v>54</v>
      </c>
    </row>
  </sheetData>
  <pageMargins left="0.7" right="0.7" top="0.75" bottom="0.75" header="0.3" footer="0.3"/>
  <pageSetup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E31"/>
  <sheetViews>
    <sheetView workbookViewId="0">
      <selection activeCell="K23" sqref="K23"/>
    </sheetView>
  </sheetViews>
  <sheetFormatPr defaultRowHeight="15"/>
  <cols>
    <col min="1" max="1" width="42.28515625" customWidth="1"/>
    <col min="2" max="2" width="12.5703125" bestFit="1" customWidth="1"/>
    <col min="3" max="3" width="11.5703125" bestFit="1" customWidth="1"/>
    <col min="4" max="4" width="3.85546875" customWidth="1"/>
    <col min="5" max="5" width="10.5703125" bestFit="1" customWidth="1"/>
  </cols>
  <sheetData>
    <row r="1" spans="1:5" ht="20.25">
      <c r="A1" s="66" t="str">
        <f>Divisor!A1</f>
        <v>Central Power Electric Cooperative</v>
      </c>
      <c r="B1" s="42"/>
    </row>
    <row r="2" spans="1:5" ht="20.25">
      <c r="A2" s="203">
        <f>Divisor!A2</f>
        <v>43100</v>
      </c>
      <c r="B2" s="42"/>
    </row>
    <row r="3" spans="1:5" ht="20.25">
      <c r="A3" s="66"/>
      <c r="B3" s="42"/>
    </row>
    <row r="4" spans="1:5" ht="20.25">
      <c r="A4" s="67" t="s">
        <v>50</v>
      </c>
      <c r="B4" s="17"/>
      <c r="C4" s="3"/>
      <c r="D4" s="3"/>
      <c r="E4" s="3"/>
    </row>
    <row r="7" spans="1:5">
      <c r="A7" t="s">
        <v>49</v>
      </c>
      <c r="B7" s="5">
        <v>0</v>
      </c>
      <c r="C7" t="s">
        <v>81</v>
      </c>
    </row>
    <row r="10" spans="1:5" ht="15.75">
      <c r="A10" t="s">
        <v>56</v>
      </c>
    </row>
    <row r="11" spans="1:5">
      <c r="A11" s="2" t="s">
        <v>157</v>
      </c>
      <c r="B11" s="5">
        <f>6884+36399+206684+4538</f>
        <v>254505</v>
      </c>
      <c r="C11" t="s">
        <v>158</v>
      </c>
    </row>
    <row r="12" spans="1:5">
      <c r="A12" s="2" t="s">
        <v>36</v>
      </c>
      <c r="B12" s="1">
        <v>0</v>
      </c>
    </row>
    <row r="13" spans="1:5">
      <c r="A13" s="2" t="s">
        <v>79</v>
      </c>
      <c r="B13" s="1">
        <v>0</v>
      </c>
    </row>
    <row r="14" spans="1:5">
      <c r="A14" s="2" t="s">
        <v>79</v>
      </c>
      <c r="B14" s="14">
        <v>0</v>
      </c>
      <c r="C14" t="s">
        <v>81</v>
      </c>
    </row>
    <row r="15" spans="1:5">
      <c r="A15" s="2" t="s">
        <v>90</v>
      </c>
      <c r="B15" s="1">
        <f>SUM(B11:B14)</f>
        <v>254505</v>
      </c>
    </row>
    <row r="18" spans="1:4">
      <c r="A18" t="s">
        <v>37</v>
      </c>
    </row>
    <row r="19" spans="1:4">
      <c r="A19" s="2" t="s">
        <v>162</v>
      </c>
      <c r="B19" s="5">
        <v>1051</v>
      </c>
      <c r="C19" t="s">
        <v>160</v>
      </c>
    </row>
    <row r="20" spans="1:4">
      <c r="A20" s="2" t="s">
        <v>163</v>
      </c>
      <c r="B20" s="1">
        <v>3478</v>
      </c>
      <c r="C20" t="s">
        <v>161</v>
      </c>
    </row>
    <row r="21" spans="1:4">
      <c r="A21" s="2" t="s">
        <v>80</v>
      </c>
      <c r="B21" s="14">
        <v>0</v>
      </c>
      <c r="C21" t="s">
        <v>81</v>
      </c>
    </row>
    <row r="22" spans="1:4">
      <c r="A22" s="2" t="s">
        <v>91</v>
      </c>
      <c r="B22" s="1">
        <f>SUM(B19:B21)</f>
        <v>4529</v>
      </c>
    </row>
    <row r="25" spans="1:4">
      <c r="A25" s="2" t="s">
        <v>92</v>
      </c>
      <c r="B25" s="58">
        <f>B7+B15+B22</f>
        <v>259034</v>
      </c>
      <c r="C25" t="s">
        <v>93</v>
      </c>
    </row>
    <row r="26" spans="1:4">
      <c r="A26" s="2"/>
      <c r="B26" s="56"/>
    </row>
    <row r="27" spans="1:4">
      <c r="A27" s="59" t="s">
        <v>94</v>
      </c>
      <c r="B27" s="60">
        <f>B15</f>
        <v>254505</v>
      </c>
      <c r="C27" t="s">
        <v>95</v>
      </c>
    </row>
    <row r="28" spans="1:4">
      <c r="C28" t="s">
        <v>97</v>
      </c>
    </row>
    <row r="29" spans="1:4">
      <c r="C29" t="s">
        <v>96</v>
      </c>
    </row>
    <row r="31" spans="1:4">
      <c r="A31" s="3" t="s">
        <v>57</v>
      </c>
      <c r="C31" s="3"/>
      <c r="D31" s="3"/>
    </row>
  </sheetData>
  <pageMargins left="0.45" right="0.2" top="0.75" bottom="0.5" header="0.3" footer="0.3"/>
  <pageSetup orientation="landscape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K20"/>
  <sheetViews>
    <sheetView workbookViewId="0">
      <selection activeCell="K23" sqref="K23"/>
    </sheetView>
  </sheetViews>
  <sheetFormatPr defaultRowHeight="15"/>
  <cols>
    <col min="1" max="1" width="45.140625" customWidth="1"/>
    <col min="2" max="2" width="16.140625" customWidth="1"/>
    <col min="3" max="4" width="15.85546875" customWidth="1"/>
  </cols>
  <sheetData>
    <row r="1" spans="1:11" ht="18.75">
      <c r="A1" s="66" t="str">
        <f>Divisor!A1</f>
        <v>Central Power Electric Cooperative</v>
      </c>
      <c r="B1" s="19"/>
      <c r="C1" s="19"/>
      <c r="D1" s="19"/>
      <c r="E1" s="19"/>
      <c r="F1" s="19"/>
      <c r="G1" s="19"/>
      <c r="H1" s="19"/>
    </row>
    <row r="2" spans="1:11" ht="18.75">
      <c r="A2" s="66">
        <f>Divisor!A2</f>
        <v>43100</v>
      </c>
      <c r="B2" s="19"/>
      <c r="C2" s="19"/>
      <c r="D2" s="19"/>
      <c r="E2" s="19"/>
      <c r="F2" s="19"/>
      <c r="G2" s="19"/>
      <c r="H2" s="19"/>
    </row>
    <row r="3" spans="1:11" ht="18.75">
      <c r="A3" s="16"/>
      <c r="B3" s="19"/>
      <c r="C3" s="19"/>
      <c r="D3" s="19"/>
      <c r="E3" s="19"/>
      <c r="F3" s="19"/>
      <c r="G3" s="19"/>
      <c r="H3" s="19"/>
    </row>
    <row r="4" spans="1:11" ht="18.75">
      <c r="A4" s="16" t="s">
        <v>129</v>
      </c>
      <c r="B4" s="3"/>
      <c r="C4" s="3"/>
      <c r="D4" s="3"/>
    </row>
    <row r="7" spans="1:11">
      <c r="B7" s="3" t="s">
        <v>130</v>
      </c>
    </row>
    <row r="9" spans="1:11">
      <c r="B9" s="4" t="s">
        <v>23</v>
      </c>
      <c r="C9" s="4" t="s">
        <v>25</v>
      </c>
      <c r="D9" s="4" t="s">
        <v>17</v>
      </c>
    </row>
    <row r="10" spans="1:11">
      <c r="A10" t="s">
        <v>131</v>
      </c>
      <c r="B10" s="5">
        <v>0</v>
      </c>
      <c r="C10" s="5">
        <v>0</v>
      </c>
      <c r="D10" s="5">
        <f>SUM(B10:C10)</f>
        <v>0</v>
      </c>
    </row>
    <row r="11" spans="1:11" ht="17.25">
      <c r="A11" t="s">
        <v>132</v>
      </c>
      <c r="B11" s="70">
        <v>14837805</v>
      </c>
      <c r="C11" s="7">
        <v>0</v>
      </c>
      <c r="D11" s="7">
        <f>SUM(B11:C11)</f>
        <v>14837805</v>
      </c>
    </row>
    <row r="12" spans="1:11">
      <c r="B12" s="65">
        <f>SUM(B10:B11)</f>
        <v>14837805</v>
      </c>
      <c r="C12" s="5">
        <f>SUM(C10:C11)</f>
        <v>0</v>
      </c>
      <c r="D12" s="5">
        <f>SUM(D10:D11)</f>
        <v>14837805</v>
      </c>
      <c r="E12" s="57" t="s">
        <v>135</v>
      </c>
      <c r="K12" s="57"/>
    </row>
    <row r="13" spans="1:11">
      <c r="B13" s="55" t="s">
        <v>133</v>
      </c>
      <c r="E13" s="57" t="s">
        <v>137</v>
      </c>
      <c r="F13" s="57"/>
      <c r="G13" s="57"/>
      <c r="H13" s="57"/>
      <c r="I13" s="57"/>
      <c r="J13" s="57"/>
      <c r="K13" s="57"/>
    </row>
    <row r="14" spans="1:11">
      <c r="B14" s="55" t="s">
        <v>134</v>
      </c>
      <c r="E14" s="2" t="s">
        <v>136</v>
      </c>
      <c r="F14" s="57"/>
      <c r="G14" s="57"/>
      <c r="H14" s="57"/>
      <c r="I14" s="57"/>
      <c r="J14" s="57"/>
      <c r="K14" s="57"/>
    </row>
    <row r="15" spans="1:11">
      <c r="E15" s="57"/>
      <c r="F15" s="57"/>
      <c r="G15" s="57"/>
      <c r="H15" s="57"/>
      <c r="I15" s="57"/>
      <c r="J15" s="57"/>
    </row>
    <row r="18" spans="1:1">
      <c r="A18" s="2"/>
    </row>
    <row r="20" spans="1:1">
      <c r="A20" s="2"/>
    </row>
  </sheetData>
  <pageMargins left="0.45" right="0.45" top="0.75" bottom="0.75" header="0.3" footer="0.3"/>
  <pageSetup scale="92" orientation="landscape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G21"/>
  <sheetViews>
    <sheetView topLeftCell="A2" workbookViewId="0">
      <selection activeCell="K23" sqref="K23"/>
    </sheetView>
  </sheetViews>
  <sheetFormatPr defaultRowHeight="15"/>
  <cols>
    <col min="1" max="1" width="44.140625" customWidth="1"/>
    <col min="4" max="4" width="3.28515625" customWidth="1"/>
    <col min="5" max="5" width="28.28515625" customWidth="1"/>
  </cols>
  <sheetData>
    <row r="1" spans="1:7">
      <c r="A1" s="218" t="str">
        <f>Divisor!A1</f>
        <v>Central Power Electric Cooperative</v>
      </c>
      <c r="B1" s="218"/>
      <c r="C1" s="218"/>
      <c r="D1" s="218"/>
      <c r="E1" s="218"/>
      <c r="F1" s="48"/>
      <c r="G1" s="48"/>
    </row>
    <row r="2" spans="1:7">
      <c r="A2" s="218">
        <f>Divisor!A2</f>
        <v>43100</v>
      </c>
      <c r="B2" s="218"/>
      <c r="C2" s="218"/>
      <c r="D2" s="218"/>
      <c r="E2" s="218"/>
      <c r="F2" s="48"/>
      <c r="G2" s="48"/>
    </row>
    <row r="4" spans="1:7" ht="20.25">
      <c r="A4" s="17" t="s">
        <v>26</v>
      </c>
      <c r="B4" s="3"/>
      <c r="C4" s="3"/>
      <c r="D4" s="3"/>
    </row>
    <row r="5" spans="1:7">
      <c r="A5" s="49"/>
      <c r="B5" s="49" t="s">
        <v>69</v>
      </c>
      <c r="C5" s="49"/>
    </row>
    <row r="6" spans="1:7">
      <c r="A6" s="4" t="s">
        <v>72</v>
      </c>
      <c r="B6" s="4" t="s">
        <v>73</v>
      </c>
      <c r="C6" s="4" t="s">
        <v>74</v>
      </c>
      <c r="E6" s="4" t="s">
        <v>78</v>
      </c>
    </row>
    <row r="7" spans="1:7" ht="10.5" customHeight="1"/>
    <row r="8" spans="1:7">
      <c r="A8" s="2" t="s">
        <v>75</v>
      </c>
      <c r="B8" s="50"/>
      <c r="C8" s="5">
        <v>0</v>
      </c>
    </row>
    <row r="9" spans="1:7">
      <c r="A9" s="2" t="s">
        <v>76</v>
      </c>
      <c r="B9" s="51"/>
      <c r="C9" s="1">
        <v>0</v>
      </c>
    </row>
    <row r="10" spans="1:7" ht="17.25">
      <c r="A10" s="2" t="s">
        <v>77</v>
      </c>
      <c r="B10" s="52"/>
      <c r="C10" s="7">
        <v>0</v>
      </c>
    </row>
    <row r="11" spans="1:7">
      <c r="B11" s="53"/>
    </row>
    <row r="12" spans="1:7">
      <c r="A12" s="2" t="s">
        <v>17</v>
      </c>
      <c r="B12" s="53"/>
      <c r="C12" s="54">
        <f>SUM(C8:C11)</f>
        <v>0</v>
      </c>
      <c r="D12" t="s">
        <v>114</v>
      </c>
    </row>
    <row r="13" spans="1:7">
      <c r="A13" s="2"/>
      <c r="B13" s="53"/>
      <c r="C13" s="56"/>
    </row>
    <row r="15" spans="1:7">
      <c r="A15" t="s">
        <v>399</v>
      </c>
    </row>
    <row r="16" spans="1:7">
      <c r="A16" s="2"/>
    </row>
    <row r="17" spans="1:1">
      <c r="A17" s="2"/>
    </row>
    <row r="19" spans="1:1">
      <c r="A19" s="3"/>
    </row>
    <row r="20" spans="1:1">
      <c r="A20" s="2"/>
    </row>
    <row r="21" spans="1:1">
      <c r="A21" s="2"/>
    </row>
  </sheetData>
  <mergeCells count="2">
    <mergeCell ref="A1:E1"/>
    <mergeCell ref="A2:E2"/>
  </mergeCells>
  <pageMargins left="0.45" right="0.45" top="0.75" bottom="0.75" header="0.3" footer="0.3"/>
  <pageSetup scale="110" orientation="landscape" r:id="rId1"/>
  <headerFooter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K24"/>
  <sheetViews>
    <sheetView workbookViewId="0">
      <selection activeCell="K23" sqref="K23"/>
    </sheetView>
  </sheetViews>
  <sheetFormatPr defaultRowHeight="15"/>
  <cols>
    <col min="5" max="5" width="12.5703125" bestFit="1" customWidth="1"/>
    <col min="6" max="6" width="2.7109375" customWidth="1"/>
  </cols>
  <sheetData>
    <row r="1" spans="1:11" ht="20.25">
      <c r="A1" s="66" t="str">
        <f>Divisor!A1</f>
        <v>Central Power Electric Cooperative</v>
      </c>
      <c r="B1" s="17"/>
      <c r="C1" s="17"/>
      <c r="D1" s="17"/>
      <c r="E1" s="17"/>
    </row>
    <row r="2" spans="1:11" ht="20.25">
      <c r="A2" s="66">
        <f>Divisor!A2</f>
        <v>43100</v>
      </c>
      <c r="B2" s="17"/>
      <c r="C2" s="17"/>
      <c r="D2" s="17"/>
      <c r="E2" s="17"/>
    </row>
    <row r="3" spans="1:11" ht="20.25">
      <c r="A3" s="17"/>
      <c r="B3" s="17"/>
      <c r="C3" s="17"/>
      <c r="D3" s="17"/>
      <c r="E3" s="17"/>
    </row>
    <row r="4" spans="1:11" ht="20.25">
      <c r="A4" s="17" t="s">
        <v>38</v>
      </c>
      <c r="B4" s="17"/>
      <c r="C4" s="17"/>
      <c r="D4" s="17"/>
      <c r="E4" s="17"/>
    </row>
    <row r="6" spans="1:11">
      <c r="A6" t="s">
        <v>39</v>
      </c>
      <c r="E6" s="10">
        <v>0</v>
      </c>
      <c r="G6" t="s">
        <v>44</v>
      </c>
    </row>
    <row r="7" spans="1:11">
      <c r="A7" t="s">
        <v>40</v>
      </c>
      <c r="E7" s="8">
        <v>0</v>
      </c>
      <c r="G7" t="s">
        <v>45</v>
      </c>
    </row>
    <row r="8" spans="1:11">
      <c r="A8" t="s">
        <v>41</v>
      </c>
      <c r="E8" s="8">
        <v>84693</v>
      </c>
      <c r="J8">
        <v>408.1</v>
      </c>
    </row>
    <row r="9" spans="1:11">
      <c r="A9" t="s">
        <v>42</v>
      </c>
      <c r="E9" s="8">
        <v>0</v>
      </c>
      <c r="G9" t="s">
        <v>48</v>
      </c>
    </row>
    <row r="10" spans="1:11">
      <c r="A10" t="s">
        <v>43</v>
      </c>
      <c r="E10" s="15">
        <v>139986</v>
      </c>
      <c r="G10" t="s">
        <v>400</v>
      </c>
      <c r="J10">
        <v>408.6</v>
      </c>
    </row>
    <row r="11" spans="1:11">
      <c r="A11" t="s">
        <v>46</v>
      </c>
      <c r="E11" s="14">
        <v>0</v>
      </c>
      <c r="G11" t="s">
        <v>47</v>
      </c>
    </row>
    <row r="12" spans="1:11">
      <c r="A12" t="s">
        <v>17</v>
      </c>
      <c r="E12" s="5">
        <f>SUM(E6:E11)</f>
        <v>224679</v>
      </c>
      <c r="G12" s="57" t="s">
        <v>98</v>
      </c>
      <c r="H12" s="57"/>
      <c r="I12" s="57"/>
      <c r="J12" s="57"/>
      <c r="K12" s="57"/>
    </row>
    <row r="13" spans="1:11">
      <c r="G13" s="57" t="s">
        <v>99</v>
      </c>
      <c r="H13" s="57"/>
      <c r="I13" s="57"/>
      <c r="J13" s="57"/>
      <c r="K13" s="57"/>
    </row>
    <row r="18" spans="1:3" ht="20.25">
      <c r="A18" s="20" t="s">
        <v>58</v>
      </c>
      <c r="C18" s="21"/>
    </row>
    <row r="19" spans="1:3" ht="15.75">
      <c r="A19" s="20"/>
      <c r="C19" s="21"/>
    </row>
    <row r="20" spans="1:3" ht="15.75">
      <c r="A20" s="22"/>
      <c r="B20" t="s">
        <v>82</v>
      </c>
    </row>
    <row r="21" spans="1:3">
      <c r="B21" t="s">
        <v>83</v>
      </c>
    </row>
    <row r="23" spans="1:3">
      <c r="B23" t="s">
        <v>363</v>
      </c>
    </row>
    <row r="24" spans="1:3">
      <c r="B24" t="s">
        <v>364</v>
      </c>
    </row>
  </sheetData>
  <pageMargins left="0.7" right="0.45" top="0.75" bottom="0.75" header="0.3" footer="0.3"/>
  <pageSetup scale="87" orientation="portrait" r:id="rId1"/>
  <headerFooter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O29"/>
  <sheetViews>
    <sheetView workbookViewId="0">
      <selection activeCell="K23" sqref="K23"/>
    </sheetView>
  </sheetViews>
  <sheetFormatPr defaultRowHeight="15"/>
  <cols>
    <col min="1" max="1" width="49.140625" customWidth="1"/>
    <col min="2" max="2" width="4.85546875" customWidth="1"/>
    <col min="3" max="3" width="12.85546875" customWidth="1"/>
    <col min="4" max="4" width="2.7109375" customWidth="1"/>
    <col min="14" max="14" width="18.5703125" style="1" customWidth="1"/>
  </cols>
  <sheetData>
    <row r="1" spans="1:15" ht="20.25">
      <c r="A1" s="66" t="str">
        <f>Divisor!A1</f>
        <v>Central Power Electric Cooperative</v>
      </c>
      <c r="B1" s="17"/>
      <c r="C1" s="17"/>
    </row>
    <row r="2" spans="1:15" ht="20.25">
      <c r="A2" s="66">
        <f>Divisor!A2</f>
        <v>43100</v>
      </c>
      <c r="B2" s="17"/>
      <c r="C2" s="217" t="s">
        <v>145</v>
      </c>
    </row>
    <row r="3" spans="1:15" ht="20.25">
      <c r="A3" s="17"/>
      <c r="B3" s="17"/>
      <c r="C3" s="17"/>
    </row>
    <row r="4" spans="1:15" ht="20.25">
      <c r="A4" s="17" t="s">
        <v>104</v>
      </c>
      <c r="B4" s="17"/>
      <c r="C4" s="17"/>
    </row>
    <row r="5" spans="1:15" ht="20.25">
      <c r="A5" s="17"/>
      <c r="B5" s="17"/>
      <c r="C5" s="17"/>
    </row>
    <row r="6" spans="1:15">
      <c r="A6" s="4" t="s">
        <v>78</v>
      </c>
      <c r="C6" s="4" t="s">
        <v>74</v>
      </c>
    </row>
    <row r="7" spans="1:15">
      <c r="A7" s="2" t="s">
        <v>159</v>
      </c>
      <c r="C7" s="152">
        <f>N12</f>
        <v>72289522.984999999</v>
      </c>
      <c r="E7" s="107"/>
      <c r="F7" s="107"/>
      <c r="G7" s="107"/>
      <c r="H7" s="107"/>
      <c r="I7" s="107"/>
    </row>
    <row r="8" spans="1:15">
      <c r="A8" s="2"/>
      <c r="C8" s="62">
        <v>0</v>
      </c>
    </row>
    <row r="9" spans="1:15">
      <c r="A9" s="2"/>
      <c r="C9" s="62">
        <v>0</v>
      </c>
      <c r="N9" s="1">
        <v>187559058</v>
      </c>
      <c r="O9" t="s">
        <v>366</v>
      </c>
    </row>
    <row r="10" spans="1:15">
      <c r="A10" s="2"/>
      <c r="C10" s="62">
        <v>0</v>
      </c>
      <c r="N10" s="1">
        <v>-92983241.245000005</v>
      </c>
      <c r="O10" t="s">
        <v>366</v>
      </c>
    </row>
    <row r="11" spans="1:15">
      <c r="A11" s="2"/>
      <c r="C11" s="18">
        <v>0</v>
      </c>
      <c r="N11" s="1">
        <v>-22286293.77</v>
      </c>
      <c r="O11" t="s">
        <v>142</v>
      </c>
    </row>
    <row r="12" spans="1:15">
      <c r="A12" s="2"/>
      <c r="C12" s="14">
        <v>0</v>
      </c>
      <c r="N12" s="1">
        <f>SUM(N9:N11)</f>
        <v>72289522.984999999</v>
      </c>
      <c r="O12" t="s">
        <v>365</v>
      </c>
    </row>
    <row r="13" spans="1:15">
      <c r="A13" t="s">
        <v>17</v>
      </c>
      <c r="C13" s="65">
        <f>SUM(C7:C12)</f>
        <v>72289522.984999999</v>
      </c>
      <c r="E13" s="57" t="s">
        <v>106</v>
      </c>
      <c r="F13" s="57"/>
      <c r="G13" s="57"/>
      <c r="H13" s="57"/>
      <c r="I13" s="57"/>
    </row>
    <row r="14" spans="1:15">
      <c r="E14" s="57"/>
      <c r="F14" s="57"/>
      <c r="G14" s="57"/>
      <c r="H14" s="57"/>
      <c r="I14" s="57"/>
    </row>
    <row r="15" spans="1:15">
      <c r="E15" s="57"/>
      <c r="F15" s="57"/>
      <c r="G15" s="57"/>
      <c r="H15" s="57"/>
      <c r="I15" s="57"/>
    </row>
    <row r="17" spans="1:4">
      <c r="A17" t="s">
        <v>121</v>
      </c>
    </row>
    <row r="18" spans="1:4">
      <c r="A18" s="2" t="s">
        <v>122</v>
      </c>
    </row>
    <row r="19" spans="1:4">
      <c r="A19" s="2"/>
    </row>
    <row r="20" spans="1:4">
      <c r="A20" s="2" t="s">
        <v>123</v>
      </c>
    </row>
    <row r="21" spans="1:4">
      <c r="A21" s="2" t="s">
        <v>117</v>
      </c>
    </row>
    <row r="22" spans="1:4">
      <c r="A22" s="2" t="s">
        <v>118</v>
      </c>
    </row>
    <row r="23" spans="1:4">
      <c r="A23" s="2"/>
    </row>
    <row r="24" spans="1:4">
      <c r="A24" s="2" t="s">
        <v>124</v>
      </c>
    </row>
    <row r="25" spans="1:4">
      <c r="A25" s="2" t="s">
        <v>119</v>
      </c>
    </row>
    <row r="26" spans="1:4">
      <c r="A26" s="2" t="s">
        <v>120</v>
      </c>
    </row>
    <row r="27" spans="1:4">
      <c r="A27" s="64"/>
    </row>
    <row r="28" spans="1:4">
      <c r="A28" s="69" t="s">
        <v>127</v>
      </c>
      <c r="C28" s="3"/>
      <c r="D28" s="3"/>
    </row>
    <row r="29" spans="1:4">
      <c r="A29" s="69" t="s">
        <v>128</v>
      </c>
    </row>
  </sheetData>
  <pageMargins left="0.7" right="0.45" top="0.75" bottom="0.75" header="0.3" footer="0.3"/>
  <pageSetup scale="52" orientation="portrait" r:id="rId1"/>
  <headerFooter>
    <oddHeader>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I22"/>
  <sheetViews>
    <sheetView workbookViewId="0">
      <selection activeCell="K23" sqref="K23"/>
    </sheetView>
  </sheetViews>
  <sheetFormatPr defaultRowHeight="15"/>
  <cols>
    <col min="1" max="1" width="44" customWidth="1"/>
    <col min="2" max="2" width="4.85546875" customWidth="1"/>
    <col min="3" max="3" width="11.42578125" customWidth="1"/>
    <col min="4" max="4" width="2.7109375" customWidth="1"/>
  </cols>
  <sheetData>
    <row r="1" spans="1:9" ht="20.25">
      <c r="A1" s="66" t="str">
        <f>Divisor!A1</f>
        <v>Central Power Electric Cooperative</v>
      </c>
      <c r="B1" s="17"/>
      <c r="C1" s="17"/>
    </row>
    <row r="2" spans="1:9" ht="20.25">
      <c r="A2" s="66">
        <f>Divisor!A2</f>
        <v>43100</v>
      </c>
      <c r="B2" s="17"/>
      <c r="C2" s="17"/>
    </row>
    <row r="3" spans="1:9" ht="20.25">
      <c r="A3" s="17"/>
      <c r="B3" s="17"/>
      <c r="C3" s="17"/>
    </row>
    <row r="4" spans="1:9" ht="20.25">
      <c r="A4" s="17" t="s">
        <v>107</v>
      </c>
      <c r="B4" s="17"/>
      <c r="C4" s="17"/>
    </row>
    <row r="5" spans="1:9" ht="20.25">
      <c r="A5" s="17"/>
      <c r="B5" s="17"/>
      <c r="C5" s="17"/>
    </row>
    <row r="6" spans="1:9">
      <c r="A6" s="4" t="s">
        <v>78</v>
      </c>
      <c r="C6" s="4" t="s">
        <v>110</v>
      </c>
    </row>
    <row r="7" spans="1:9">
      <c r="A7" s="2" t="s">
        <v>105</v>
      </c>
      <c r="C7" s="61">
        <v>0</v>
      </c>
    </row>
    <row r="8" spans="1:9">
      <c r="A8" s="2" t="s">
        <v>105</v>
      </c>
      <c r="C8" s="62">
        <v>0</v>
      </c>
    </row>
    <row r="9" spans="1:9">
      <c r="A9" s="2" t="s">
        <v>105</v>
      </c>
      <c r="C9" s="62">
        <v>0</v>
      </c>
    </row>
    <row r="10" spans="1:9">
      <c r="A10" s="2" t="s">
        <v>105</v>
      </c>
      <c r="C10" s="62">
        <v>0</v>
      </c>
    </row>
    <row r="11" spans="1:9">
      <c r="A11" s="2" t="s">
        <v>105</v>
      </c>
      <c r="C11" s="18">
        <v>0</v>
      </c>
    </row>
    <row r="12" spans="1:9">
      <c r="A12" s="2" t="s">
        <v>105</v>
      </c>
      <c r="C12" s="14">
        <v>0</v>
      </c>
    </row>
    <row r="13" spans="1:9">
      <c r="A13" t="s">
        <v>17</v>
      </c>
      <c r="C13" s="65">
        <f>SUM(C7:C12)</f>
        <v>0</v>
      </c>
      <c r="E13" s="57" t="s">
        <v>108</v>
      </c>
      <c r="F13" s="57"/>
      <c r="G13" s="57"/>
      <c r="H13" s="57"/>
      <c r="I13" s="57"/>
    </row>
    <row r="14" spans="1:9">
      <c r="E14" s="57"/>
      <c r="F14" s="57"/>
      <c r="G14" s="57"/>
      <c r="H14" s="57"/>
      <c r="I14" s="57"/>
    </row>
    <row r="16" spans="1:9">
      <c r="A16" t="s">
        <v>111</v>
      </c>
    </row>
    <row r="17" spans="1:4">
      <c r="A17" s="2" t="s">
        <v>113</v>
      </c>
    </row>
    <row r="18" spans="1:4">
      <c r="A18" s="2" t="s">
        <v>112</v>
      </c>
    </row>
    <row r="19" spans="1:4" ht="15.75">
      <c r="A19" s="63" t="s">
        <v>109</v>
      </c>
    </row>
    <row r="20" spans="1:4" ht="15.75">
      <c r="A20" s="20"/>
    </row>
    <row r="21" spans="1:4">
      <c r="A21" s="69" t="s">
        <v>126</v>
      </c>
      <c r="C21" s="3"/>
      <c r="D21" s="3"/>
    </row>
    <row r="22" spans="1:4">
      <c r="A22" s="69" t="s">
        <v>125</v>
      </c>
    </row>
  </sheetData>
  <pageMargins left="0.7" right="0.45" top="0.75" bottom="0.75" header="0.3" footer="0.3"/>
  <pageSetup scale="80" orientation="portrait" r:id="rId1"/>
  <headerFooter>
    <oddHeader>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V33"/>
  <sheetViews>
    <sheetView showGridLines="0" topLeftCell="C4" zoomScale="80" zoomScaleNormal="80" workbookViewId="0">
      <selection activeCell="K23" sqref="K23"/>
    </sheetView>
  </sheetViews>
  <sheetFormatPr defaultColWidth="8.85546875" defaultRowHeight="12.75"/>
  <cols>
    <col min="1" max="1" width="8.85546875" style="25" customWidth="1"/>
    <col min="2" max="2" width="13.85546875" style="25" customWidth="1"/>
    <col min="3" max="3" width="24.7109375" style="26" customWidth="1"/>
    <col min="4" max="4" width="31.7109375" style="26" customWidth="1"/>
    <col min="5" max="6" width="19" style="25" customWidth="1"/>
    <col min="7" max="8" width="18.140625" style="25" bestFit="1" customWidth="1"/>
    <col min="9" max="16384" width="8.85546875" style="25"/>
  </cols>
  <sheetData>
    <row r="1" spans="1:22" ht="20.25">
      <c r="A1" s="68" t="str">
        <f>Divisor!A1</f>
        <v>Central Power Electric Cooperative</v>
      </c>
      <c r="B1" s="43"/>
      <c r="C1" s="44"/>
      <c r="E1" s="27"/>
    </row>
    <row r="2" spans="1:22" ht="20.25">
      <c r="A2" s="68">
        <f>Divisor!A2</f>
        <v>43100</v>
      </c>
      <c r="B2" s="43"/>
      <c r="C2" s="44"/>
      <c r="E2" s="27"/>
    </row>
    <row r="3" spans="1:22" ht="20.25">
      <c r="A3" s="43"/>
      <c r="B3" s="43"/>
      <c r="C3" s="44"/>
      <c r="E3" s="27"/>
    </row>
    <row r="4" spans="1:22" ht="20.25">
      <c r="A4" s="17" t="s">
        <v>70</v>
      </c>
      <c r="B4" s="17"/>
      <c r="C4" s="17"/>
      <c r="D4"/>
      <c r="E4" s="214" t="s">
        <v>145</v>
      </c>
    </row>
    <row r="5" spans="1:22" ht="25.9" customHeight="1">
      <c r="B5" s="28"/>
      <c r="E5" s="25" t="s">
        <v>145</v>
      </c>
    </row>
    <row r="6" spans="1:22" ht="13.5" thickBot="1"/>
    <row r="7" spans="1:22" ht="64.5" thickBot="1">
      <c r="B7" s="45" t="s">
        <v>69</v>
      </c>
      <c r="C7" s="46" t="s">
        <v>68</v>
      </c>
      <c r="D7" s="46" t="s">
        <v>63</v>
      </c>
      <c r="E7" s="47" t="s">
        <v>87</v>
      </c>
      <c r="F7" s="47" t="s">
        <v>64</v>
      </c>
      <c r="G7" s="47" t="s">
        <v>65</v>
      </c>
      <c r="H7" s="47" t="s">
        <v>66</v>
      </c>
    </row>
    <row r="8" spans="1:22" ht="26.25" thickBot="1">
      <c r="A8" s="29">
        <v>1</v>
      </c>
      <c r="B8" s="30" t="s">
        <v>145</v>
      </c>
      <c r="C8" s="33" t="s">
        <v>372</v>
      </c>
      <c r="D8" s="31" t="s">
        <v>373</v>
      </c>
      <c r="E8" s="32">
        <f>'Worksheet M, OthRev Input'!D23-'Worksheet M, OthRev Input'!G23-'Worksheet M, OthRev Input'!H23</f>
        <v>11262212.969999999</v>
      </c>
      <c r="F8" s="32">
        <v>0</v>
      </c>
      <c r="G8" s="32">
        <f>E8</f>
        <v>11262212.969999999</v>
      </c>
      <c r="H8" s="32">
        <f>G8-'Worksheet M, OthRev Input'!G23-'Worksheet M, OthRev Input'!H23</f>
        <v>10761936.439999998</v>
      </c>
      <c r="I8" s="216" t="s">
        <v>145</v>
      </c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5"/>
    </row>
    <row r="9" spans="1:22" ht="63.6" customHeight="1" thickBot="1">
      <c r="A9" s="29">
        <f t="shared" ref="A9:A16" si="0">A8+1</f>
        <v>2</v>
      </c>
      <c r="B9" s="30"/>
      <c r="C9" s="31"/>
      <c r="D9" s="31"/>
      <c r="E9" s="32"/>
      <c r="F9" s="32"/>
      <c r="G9" s="32"/>
      <c r="H9" s="32"/>
    </row>
    <row r="10" spans="1:22" ht="63.6" customHeight="1" thickBot="1">
      <c r="A10" s="29">
        <f t="shared" si="0"/>
        <v>3</v>
      </c>
      <c r="B10" s="30"/>
      <c r="C10" s="33"/>
      <c r="D10" s="31"/>
      <c r="E10" s="32"/>
      <c r="F10" s="32"/>
      <c r="G10" s="32"/>
      <c r="H10" s="32"/>
    </row>
    <row r="11" spans="1:22" ht="63.6" customHeight="1" thickBot="1">
      <c r="A11" s="29">
        <f t="shared" si="0"/>
        <v>4</v>
      </c>
      <c r="B11" s="30"/>
      <c r="C11" s="33"/>
      <c r="D11" s="33"/>
      <c r="E11" s="32">
        <v>0</v>
      </c>
      <c r="F11" s="32">
        <v>0</v>
      </c>
      <c r="G11" s="32">
        <v>0</v>
      </c>
      <c r="H11" s="32">
        <v>0</v>
      </c>
    </row>
    <row r="12" spans="1:22" ht="15" thickBot="1">
      <c r="A12" s="29">
        <f>A10+1</f>
        <v>4</v>
      </c>
      <c r="B12" s="30"/>
      <c r="C12" s="31"/>
      <c r="D12" s="31"/>
      <c r="E12" s="32">
        <v>0</v>
      </c>
      <c r="F12" s="32">
        <v>0</v>
      </c>
      <c r="G12" s="32">
        <v>0</v>
      </c>
      <c r="H12" s="32">
        <v>0</v>
      </c>
    </row>
    <row r="13" spans="1:22" ht="15" thickBot="1">
      <c r="A13" s="29">
        <f>A10+1</f>
        <v>4</v>
      </c>
      <c r="B13" s="30"/>
      <c r="C13" s="31"/>
      <c r="D13" s="31"/>
      <c r="E13" s="32">
        <v>0</v>
      </c>
      <c r="F13" s="32">
        <v>0</v>
      </c>
      <c r="G13" s="32">
        <v>0</v>
      </c>
      <c r="H13" s="32">
        <v>0</v>
      </c>
    </row>
    <row r="14" spans="1:22" ht="15" thickBot="1">
      <c r="A14" s="29">
        <f>A11+1</f>
        <v>5</v>
      </c>
      <c r="B14" s="30"/>
      <c r="C14" s="33"/>
      <c r="D14" s="33"/>
      <c r="E14" s="32">
        <v>0</v>
      </c>
      <c r="F14" s="32">
        <v>0</v>
      </c>
      <c r="G14" s="32">
        <v>0</v>
      </c>
      <c r="H14" s="32">
        <v>0</v>
      </c>
    </row>
    <row r="15" spans="1:22" ht="15" thickBot="1">
      <c r="A15" s="29">
        <f>A13+1</f>
        <v>5</v>
      </c>
      <c r="B15" s="30"/>
      <c r="C15" s="31"/>
      <c r="D15" s="33"/>
      <c r="E15" s="32">
        <v>0</v>
      </c>
      <c r="F15" s="32">
        <v>0</v>
      </c>
      <c r="G15" s="32">
        <v>0</v>
      </c>
      <c r="H15" s="32">
        <v>0</v>
      </c>
    </row>
    <row r="16" spans="1:22" ht="31.15" customHeight="1" thickBot="1">
      <c r="A16" s="29">
        <f t="shared" si="0"/>
        <v>6</v>
      </c>
      <c r="B16" s="34" t="s">
        <v>67</v>
      </c>
      <c r="C16" s="35"/>
      <c r="D16" s="36"/>
      <c r="E16" s="37">
        <f>SUM(E8:E15)</f>
        <v>11262212.969999999</v>
      </c>
      <c r="F16" s="37">
        <f>SUM(F8:F15)</f>
        <v>0</v>
      </c>
      <c r="G16" s="37">
        <f>SUM(G8:G15)</f>
        <v>11262212.969999999</v>
      </c>
      <c r="H16" s="37">
        <f>SUM(H8:H15)</f>
        <v>10761936.439999998</v>
      </c>
    </row>
    <row r="17" spans="2:8" ht="15">
      <c r="B17" s="29"/>
      <c r="E17" s="38"/>
      <c r="F17" s="38"/>
      <c r="G17" s="38"/>
      <c r="H17" s="38"/>
    </row>
    <row r="18" spans="2:8" ht="15">
      <c r="B18" s="39"/>
      <c r="E18" s="38"/>
      <c r="F18" s="38"/>
      <c r="G18" s="38"/>
      <c r="H18" s="38"/>
    </row>
    <row r="19" spans="2:8" ht="15">
      <c r="B19" s="29"/>
      <c r="D19" s="40"/>
      <c r="E19" s="38"/>
      <c r="F19" s="38"/>
      <c r="G19" s="38"/>
      <c r="H19" s="38"/>
    </row>
    <row r="20" spans="2:8" ht="15">
      <c r="B20" s="29"/>
      <c r="C20" s="41"/>
      <c r="D20" s="40"/>
      <c r="E20" s="38"/>
      <c r="F20" s="38"/>
      <c r="G20" s="38"/>
      <c r="H20" s="38"/>
    </row>
    <row r="21" spans="2:8" ht="15">
      <c r="B21" s="29"/>
      <c r="D21" s="40"/>
      <c r="E21" s="38"/>
      <c r="F21" s="38"/>
      <c r="G21" s="38"/>
      <c r="H21" s="38"/>
    </row>
    <row r="22" spans="2:8" ht="15">
      <c r="B22" s="29"/>
      <c r="D22" s="40"/>
      <c r="E22" s="38"/>
      <c r="F22" s="38"/>
      <c r="G22" s="38"/>
      <c r="H22" s="38"/>
    </row>
    <row r="23" spans="2:8" ht="15">
      <c r="B23" s="29"/>
      <c r="D23" s="40"/>
      <c r="E23" s="38"/>
      <c r="F23" s="38"/>
      <c r="G23" s="38"/>
      <c r="H23" s="38"/>
    </row>
    <row r="24" spans="2:8" ht="15">
      <c r="B24" s="29"/>
      <c r="D24" s="40"/>
      <c r="E24" s="38"/>
      <c r="F24" s="38"/>
      <c r="G24" s="38"/>
      <c r="H24" s="38"/>
    </row>
    <row r="25" spans="2:8" ht="15">
      <c r="B25" s="29"/>
      <c r="D25" s="40"/>
      <c r="E25" s="38"/>
      <c r="F25" s="38"/>
      <c r="G25" s="38"/>
      <c r="H25" s="38"/>
    </row>
    <row r="26" spans="2:8" ht="15">
      <c r="B26" s="29"/>
      <c r="D26" s="40"/>
      <c r="E26" s="38"/>
      <c r="F26" s="38"/>
      <c r="G26" s="38"/>
      <c r="H26" s="38"/>
    </row>
    <row r="27" spans="2:8" ht="15">
      <c r="B27" s="29"/>
      <c r="E27" s="38"/>
      <c r="F27" s="38"/>
      <c r="G27" s="38"/>
      <c r="H27" s="38"/>
    </row>
    <row r="28" spans="2:8" ht="15">
      <c r="B28" s="29"/>
      <c r="E28" s="38"/>
      <c r="F28" s="38"/>
      <c r="G28" s="38"/>
      <c r="H28" s="38"/>
    </row>
    <row r="29" spans="2:8" ht="15">
      <c r="B29" s="29"/>
      <c r="E29" s="38"/>
      <c r="F29" s="38"/>
      <c r="G29" s="38"/>
      <c r="H29" s="38"/>
    </row>
    <row r="30" spans="2:8" ht="15">
      <c r="E30" s="38"/>
      <c r="F30" s="38"/>
      <c r="G30" s="38"/>
      <c r="H30" s="38"/>
    </row>
    <row r="31" spans="2:8" ht="15">
      <c r="E31" s="38"/>
      <c r="F31" s="38"/>
      <c r="G31" s="38"/>
      <c r="H31" s="38"/>
    </row>
    <row r="32" spans="2:8" ht="15">
      <c r="E32" s="38"/>
      <c r="F32" s="38"/>
      <c r="G32" s="38"/>
      <c r="H32" s="38"/>
    </row>
    <row r="33" spans="5:8" ht="15">
      <c r="E33" s="38"/>
      <c r="F33" s="38"/>
      <c r="G33" s="38"/>
      <c r="H33" s="38"/>
    </row>
  </sheetData>
  <pageMargins left="0.75" right="0.75" top="1" bottom="1" header="0.5" footer="0.5"/>
  <pageSetup scale="76" orientation="landscape" horizontalDpi="300" verticalDpi="300" r:id="rId1"/>
  <headerFooter alignWithMargins="0"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Divisor</vt:lpstr>
      <vt:lpstr>Land for future use</vt:lpstr>
      <vt:lpstr>Attach O, pg 3, ln 5</vt:lpstr>
      <vt:lpstr>Materials and Supplies</vt:lpstr>
      <vt:lpstr>FERC Fees</vt:lpstr>
      <vt:lpstr>Taxes other than inc tax</vt:lpstr>
      <vt:lpstr>Trans Plt Excl from ISO Rates</vt:lpstr>
      <vt:lpstr>Trans Plt Incl in Ancil Serv</vt:lpstr>
      <vt:lpstr>Trans Rev</vt:lpstr>
      <vt:lpstr>Multi Pricing Zones</vt:lpstr>
      <vt:lpstr>Wages &amp; Salaries</vt:lpstr>
      <vt:lpstr>Worksheet K, Wages Input</vt:lpstr>
      <vt:lpstr>Worksheet M, OthRev Input</vt:lpstr>
      <vt:lpstr>Sheet1</vt:lpstr>
      <vt:lpstr>'Worksheet K, Wages Input'!Print_Area</vt:lpstr>
      <vt:lpstr>'Worksheet M, OthRev Input'!Print_Area</vt:lpstr>
      <vt:lpstr>'Worksheet K, Wages Input'!Print_Titles</vt:lpstr>
      <vt:lpstr>'Worksheet M, OthRev Input'!Print_Titles</vt:lpstr>
    </vt:vector>
  </TitlesOfParts>
  <Company>Midwest 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cbrewster</dc:creator>
  <cp:lastModifiedBy>Mick K</cp:lastModifiedBy>
  <cp:lastPrinted>2018-04-13T21:29:39Z</cp:lastPrinted>
  <dcterms:created xsi:type="dcterms:W3CDTF">2010-05-17T17:08:00Z</dcterms:created>
  <dcterms:modified xsi:type="dcterms:W3CDTF">2018-04-13T21:29:45Z</dcterms:modified>
</cp:coreProperties>
</file>