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2" yWindow="144" windowWidth="10500" windowHeight="6888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55" i="1"/>
  <c r="C53"/>
  <c r="C43"/>
  <c r="C38"/>
  <c r="C33"/>
  <c r="C11"/>
  <c r="C10"/>
  <c r="E10" s="1"/>
  <c r="F10" s="1"/>
  <c r="C73"/>
  <c r="E73" s="1"/>
  <c r="F73" s="1"/>
  <c r="C72"/>
  <c r="E72"/>
  <c r="F72" s="1"/>
  <c r="C44"/>
  <c r="E44" s="1"/>
  <c r="F44" s="1"/>
  <c r="C12"/>
  <c r="E12" s="1"/>
  <c r="F12" s="1"/>
  <c r="C51"/>
  <c r="C48"/>
  <c r="C47"/>
  <c r="E47" s="1"/>
  <c r="F47" s="1"/>
  <c r="C42"/>
  <c r="C40"/>
  <c r="E40" s="1"/>
  <c r="F40" s="1"/>
  <c r="C35"/>
  <c r="E35" s="1"/>
  <c r="F35" s="1"/>
  <c r="C34"/>
  <c r="C24"/>
  <c r="E24" s="1"/>
  <c r="F24" s="1"/>
  <c r="C23"/>
  <c r="E23" s="1"/>
  <c r="F23" s="1"/>
  <c r="C22"/>
  <c r="E22" s="1"/>
  <c r="F22" s="1"/>
  <c r="C21"/>
  <c r="C18"/>
  <c r="C17"/>
  <c r="C29" s="1"/>
  <c r="E29" s="1"/>
  <c r="F29" s="1"/>
  <c r="C16"/>
  <c r="C28" s="1"/>
  <c r="E28" s="1"/>
  <c r="F28" s="1"/>
  <c r="C15"/>
  <c r="E15" s="1"/>
  <c r="F15" s="1"/>
  <c r="D72"/>
  <c r="D68"/>
  <c r="D57"/>
  <c r="D55"/>
  <c r="D53"/>
  <c r="D51"/>
  <c r="D38"/>
  <c r="E38" s="1"/>
  <c r="F38" s="1"/>
  <c r="D35"/>
  <c r="D36" s="1"/>
  <c r="D34"/>
  <c r="D33"/>
  <c r="D27"/>
  <c r="D28"/>
  <c r="D29"/>
  <c r="D30"/>
  <c r="D12"/>
  <c r="D11"/>
  <c r="D10"/>
  <c r="E11"/>
  <c r="F11" s="1"/>
  <c r="E70"/>
  <c r="F70" s="1"/>
  <c r="F68"/>
  <c r="E68"/>
  <c r="E65"/>
  <c r="F65" s="1"/>
  <c r="E64"/>
  <c r="F64" s="1"/>
  <c r="E63"/>
  <c r="F63" s="1"/>
  <c r="E62"/>
  <c r="F62" s="1"/>
  <c r="D66"/>
  <c r="C66"/>
  <c r="E66" s="1"/>
  <c r="F66" s="1"/>
  <c r="E59"/>
  <c r="F59" s="1"/>
  <c r="F57"/>
  <c r="E57"/>
  <c r="E48"/>
  <c r="F48" s="1"/>
  <c r="D49"/>
  <c r="E42"/>
  <c r="F42" s="1"/>
  <c r="E41"/>
  <c r="D45"/>
  <c r="E34"/>
  <c r="F34" s="1"/>
  <c r="E33"/>
  <c r="F33" s="1"/>
  <c r="E21"/>
  <c r="F21" s="1"/>
  <c r="D25"/>
  <c r="D19"/>
  <c r="E55" l="1"/>
  <c r="F55" s="1"/>
  <c r="E53"/>
  <c r="F53" s="1"/>
  <c r="C45"/>
  <c r="E45" s="1"/>
  <c r="F45" s="1"/>
  <c r="E43"/>
  <c r="F43" s="1"/>
  <c r="E51"/>
  <c r="F51" s="1"/>
  <c r="C49"/>
  <c r="E49" s="1"/>
  <c r="F49" s="1"/>
  <c r="C36"/>
  <c r="E36" s="1"/>
  <c r="F36" s="1"/>
  <c r="C30"/>
  <c r="E30" s="1"/>
  <c r="F30" s="1"/>
  <c r="C25"/>
  <c r="E25" s="1"/>
  <c r="F25" s="1"/>
  <c r="E18"/>
  <c r="F18" s="1"/>
  <c r="E17"/>
  <c r="F17" s="1"/>
  <c r="E16"/>
  <c r="F16" s="1"/>
  <c r="C19"/>
  <c r="E19" s="1"/>
  <c r="F19" s="1"/>
  <c r="C27"/>
  <c r="D31"/>
  <c r="C31" l="1"/>
  <c r="E31" s="1"/>
  <c r="F31" s="1"/>
  <c r="E27"/>
  <c r="F27" s="1"/>
</calcChain>
</file>

<file path=xl/sharedStrings.xml><?xml version="1.0" encoding="utf-8"?>
<sst xmlns="http://schemas.openxmlformats.org/spreadsheetml/2006/main" count="68" uniqueCount="53">
  <si>
    <t>City of Ames</t>
  </si>
  <si>
    <t>Attachment O Comparison</t>
  </si>
  <si>
    <t>Line</t>
  </si>
  <si>
    <t>Description</t>
  </si>
  <si>
    <t>Amount</t>
  </si>
  <si>
    <t>Increase</t>
  </si>
  <si>
    <t>(Decrease)</t>
  </si>
  <si>
    <t>Net revenue requirement</t>
  </si>
  <si>
    <t>%</t>
  </si>
  <si>
    <t>Divisor</t>
  </si>
  <si>
    <t>Gross plant:</t>
  </si>
  <si>
    <t>Production</t>
  </si>
  <si>
    <t>Transmission</t>
  </si>
  <si>
    <t>Distribution</t>
  </si>
  <si>
    <t>General &amp; intangible</t>
  </si>
  <si>
    <t>Total gross plant</t>
  </si>
  <si>
    <t>Accumulated depreciation:</t>
  </si>
  <si>
    <t>Total accumulated depreciation</t>
  </si>
  <si>
    <t>Net plant:</t>
  </si>
  <si>
    <t>Total net plant</t>
  </si>
  <si>
    <t>CWC</t>
  </si>
  <si>
    <t>Materials &amp; supplies</t>
  </si>
  <si>
    <t>Prepayments</t>
  </si>
  <si>
    <t>Total working capital</t>
  </si>
  <si>
    <t>timing of payments for software support</t>
  </si>
  <si>
    <t>Rate base</t>
  </si>
  <si>
    <t>5a</t>
  </si>
  <si>
    <t>A&amp;G</t>
  </si>
  <si>
    <t>Less…</t>
  </si>
  <si>
    <t>Plus…</t>
  </si>
  <si>
    <t>Total O&amp;M</t>
  </si>
  <si>
    <t>1a</t>
  </si>
  <si>
    <t>LSE</t>
  </si>
  <si>
    <t>Transmission depreciation</t>
  </si>
  <si>
    <t>G&amp;A depreciation</t>
  </si>
  <si>
    <t>Total depreciation</t>
  </si>
  <si>
    <t>Payments in lieu of taxes</t>
  </si>
  <si>
    <t>Return</t>
  </si>
  <si>
    <t>Revenue requirement</t>
  </si>
  <si>
    <t>Transmission plant</t>
  </si>
  <si>
    <t>Transmission expenses</t>
  </si>
  <si>
    <t>Wage &amp; salary allocator:</t>
  </si>
  <si>
    <t>Other</t>
  </si>
  <si>
    <t>Total</t>
  </si>
  <si>
    <t>Common plant allocator</t>
  </si>
  <si>
    <t>Proprietary capital</t>
  </si>
  <si>
    <t>Account 456.1</t>
  </si>
  <si>
    <t>Line 32 included in divisor</t>
  </si>
  <si>
    <t>Transmission charges</t>
  </si>
  <si>
    <t>June 30, 2017</t>
  </si>
  <si>
    <t>audit payroll &amp; pension accruals much higher this year</t>
  </si>
  <si>
    <t>increase due to timing of usage of inventory</t>
  </si>
  <si>
    <t>immaterial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</si>
</sst>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">
    <font>
      <sz val="11"/>
      <color theme="1"/>
      <name val="Times New Roman"/>
      <family val="2"/>
    </font>
    <font>
      <sz val="11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1" applyNumberFormat="1" applyFont="1"/>
    <xf numFmtId="10" fontId="0" fillId="0" borderId="0" xfId="2" applyNumberFormat="1" applyFon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/>
    </xf>
    <xf numFmtId="0" fontId="0" fillId="2" borderId="0" xfId="0" applyFill="1"/>
    <xf numFmtId="0" fontId="0" fillId="2" borderId="0" xfId="0" applyFill="1" applyAlignment="1">
      <alignment horizontal="left"/>
    </xf>
    <xf numFmtId="164" fontId="0" fillId="2" borderId="0" xfId="1" applyNumberFormat="1" applyFont="1" applyFill="1"/>
    <xf numFmtId="10" fontId="0" fillId="2" borderId="0" xfId="2" applyNumberFormat="1" applyFont="1" applyFill="1"/>
    <xf numFmtId="0" fontId="0" fillId="0" borderId="0" xfId="0" applyFill="1" applyAlignment="1">
      <alignment horizontal="right"/>
    </xf>
    <xf numFmtId="0" fontId="0" fillId="0" borderId="0" xfId="0" applyFill="1"/>
    <xf numFmtId="164" fontId="0" fillId="0" borderId="0" xfId="1" applyNumberFormat="1" applyFont="1" applyFill="1"/>
    <xf numFmtId="10" fontId="0" fillId="0" borderId="0" xfId="2" applyNumberFormat="1" applyFont="1" applyFill="1"/>
    <xf numFmtId="0" fontId="0" fillId="0" borderId="0" xfId="0" applyFill="1" applyAlignment="1">
      <alignment horizontal="left" indent="1"/>
    </xf>
    <xf numFmtId="0" fontId="0" fillId="0" borderId="0" xfId="0" applyFill="1" applyAlignment="1">
      <alignment horizontal="left"/>
    </xf>
    <xf numFmtId="0" fontId="0" fillId="2" borderId="0" xfId="0" applyFill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347"/>
  <sheetViews>
    <sheetView tabSelected="1" topLeftCell="A55" workbookViewId="0">
      <selection activeCell="C66" sqref="C66"/>
    </sheetView>
  </sheetViews>
  <sheetFormatPr defaultRowHeight="13.8"/>
  <cols>
    <col min="1" max="1" width="5.109375" customWidth="1"/>
    <col min="2" max="2" width="34.5546875" customWidth="1"/>
    <col min="3" max="3" width="12.44140625" bestFit="1" customWidth="1"/>
    <col min="4" max="6" width="12.44140625" customWidth="1"/>
    <col min="7" max="7" width="45.33203125" bestFit="1" customWidth="1"/>
  </cols>
  <sheetData>
    <row r="1" spans="1:7">
      <c r="A1" t="s">
        <v>0</v>
      </c>
    </row>
    <row r="2" spans="1:7">
      <c r="A2" t="s">
        <v>1</v>
      </c>
    </row>
    <row r="3" spans="1:7">
      <c r="A3" s="1" t="s">
        <v>49</v>
      </c>
    </row>
    <row r="6" spans="1:7">
      <c r="F6" s="2" t="s">
        <v>8</v>
      </c>
    </row>
    <row r="7" spans="1:7">
      <c r="C7" s="2">
        <v>2017</v>
      </c>
      <c r="D7" s="2">
        <v>2016</v>
      </c>
      <c r="E7" s="2" t="s">
        <v>5</v>
      </c>
      <c r="F7" s="2" t="s">
        <v>5</v>
      </c>
    </row>
    <row r="8" spans="1:7">
      <c r="A8" s="3" t="s">
        <v>2</v>
      </c>
      <c r="B8" s="3" t="s">
        <v>3</v>
      </c>
      <c r="C8" s="3" t="s">
        <v>4</v>
      </c>
      <c r="D8" s="3" t="s">
        <v>4</v>
      </c>
      <c r="E8" s="3" t="s">
        <v>6</v>
      </c>
      <c r="F8" s="3" t="s">
        <v>6</v>
      </c>
    </row>
    <row r="10" spans="1:7">
      <c r="A10">
        <v>7</v>
      </c>
      <c r="B10" t="s">
        <v>7</v>
      </c>
      <c r="C10" s="4">
        <f>4600735</f>
        <v>4600735</v>
      </c>
      <c r="D10" s="4">
        <f>4545097</f>
        <v>4545097</v>
      </c>
      <c r="E10" s="4">
        <f>C10-D10</f>
        <v>55638</v>
      </c>
      <c r="F10" s="5">
        <f>E10/D10</f>
        <v>1.2241322902459507E-2</v>
      </c>
    </row>
    <row r="11" spans="1:7" s="14" customFormat="1">
      <c r="A11" s="14">
        <v>3</v>
      </c>
      <c r="B11" s="14" t="s">
        <v>46</v>
      </c>
      <c r="C11" s="15">
        <f>988746</f>
        <v>988746</v>
      </c>
      <c r="D11" s="15">
        <f>960199</f>
        <v>960199</v>
      </c>
      <c r="E11" s="15">
        <f>C11-D11</f>
        <v>28547</v>
      </c>
      <c r="F11" s="16">
        <f>E11/D11</f>
        <v>2.9730295490830547E-2</v>
      </c>
      <c r="G11"/>
    </row>
    <row r="12" spans="1:7" s="14" customFormat="1">
      <c r="A12" s="14">
        <v>15</v>
      </c>
      <c r="B12" s="14" t="s">
        <v>9</v>
      </c>
      <c r="C12" s="15">
        <f>106261</f>
        <v>106261</v>
      </c>
      <c r="D12" s="15">
        <f>104673</f>
        <v>104673</v>
      </c>
      <c r="E12" s="15">
        <f>C12-D12</f>
        <v>1588</v>
      </c>
      <c r="F12" s="16">
        <f>E12/D12</f>
        <v>1.5171056528426624E-2</v>
      </c>
      <c r="G12"/>
    </row>
    <row r="13" spans="1:7">
      <c r="C13" s="4"/>
      <c r="D13" s="4"/>
      <c r="E13" s="4"/>
      <c r="F13" s="5"/>
    </row>
    <row r="14" spans="1:7">
      <c r="B14" t="s">
        <v>10</v>
      </c>
      <c r="C14" s="4"/>
      <c r="D14" s="4"/>
      <c r="E14" s="4"/>
    </row>
    <row r="15" spans="1:7">
      <c r="A15">
        <v>1</v>
      </c>
      <c r="B15" s="6" t="s">
        <v>11</v>
      </c>
      <c r="C15" s="4">
        <f>113773317</f>
        <v>113773317</v>
      </c>
      <c r="D15" s="4">
        <v>116504585</v>
      </c>
      <c r="E15" s="4">
        <f t="shared" ref="E15:E51" si="0">C15-D15</f>
        <v>-2731268</v>
      </c>
      <c r="F15" s="5">
        <f t="shared" ref="F15:F51" si="1">E15/D15</f>
        <v>-2.3443437869848642E-2</v>
      </c>
    </row>
    <row r="16" spans="1:7">
      <c r="A16">
        <v>2</v>
      </c>
      <c r="B16" s="6" t="s">
        <v>12</v>
      </c>
      <c r="C16" s="4">
        <f>36375413</f>
        <v>36375413</v>
      </c>
      <c r="D16" s="4">
        <v>34476674</v>
      </c>
      <c r="E16" s="4">
        <f t="shared" si="0"/>
        <v>1898739</v>
      </c>
      <c r="F16" s="5">
        <f t="shared" si="1"/>
        <v>5.5073148877412013E-2</v>
      </c>
    </row>
    <row r="17" spans="1:6">
      <c r="A17">
        <v>3</v>
      </c>
      <c r="B17" s="6" t="s">
        <v>13</v>
      </c>
      <c r="C17" s="4">
        <f>31786499</f>
        <v>31786499</v>
      </c>
      <c r="D17" s="4">
        <v>30752454</v>
      </c>
      <c r="E17" s="4">
        <f t="shared" si="0"/>
        <v>1034045</v>
      </c>
      <c r="F17" s="5">
        <f t="shared" si="1"/>
        <v>3.3624796252032442E-2</v>
      </c>
    </row>
    <row r="18" spans="1:6">
      <c r="A18">
        <v>4</v>
      </c>
      <c r="B18" s="6" t="s">
        <v>14</v>
      </c>
      <c r="C18" s="4">
        <f>5256731</f>
        <v>5256731</v>
      </c>
      <c r="D18" s="4">
        <v>5673493</v>
      </c>
      <c r="E18" s="4">
        <f t="shared" si="0"/>
        <v>-416762</v>
      </c>
      <c r="F18" s="5">
        <f t="shared" si="1"/>
        <v>-7.3457744638091557E-2</v>
      </c>
    </row>
    <row r="19" spans="1:6">
      <c r="A19">
        <v>6</v>
      </c>
      <c r="B19" s="7" t="s">
        <v>15</v>
      </c>
      <c r="C19" s="4">
        <f>SUM(C15:C18)</f>
        <v>187191960</v>
      </c>
      <c r="D19" s="4">
        <f>SUM(D15:D18)</f>
        <v>187407206</v>
      </c>
      <c r="E19" s="4">
        <f t="shared" si="0"/>
        <v>-215246</v>
      </c>
      <c r="F19" s="5">
        <f t="shared" si="1"/>
        <v>-1.1485470841500086E-3</v>
      </c>
    </row>
    <row r="20" spans="1:6">
      <c r="B20" t="s">
        <v>16</v>
      </c>
      <c r="C20" s="4"/>
      <c r="D20" s="4"/>
      <c r="E20" s="4"/>
    </row>
    <row r="21" spans="1:6">
      <c r="A21">
        <v>7</v>
      </c>
      <c r="B21" s="6" t="s">
        <v>11</v>
      </c>
      <c r="C21" s="4">
        <f>90367983</f>
        <v>90367983</v>
      </c>
      <c r="D21" s="4">
        <v>94320463</v>
      </c>
      <c r="E21" s="4">
        <f t="shared" si="0"/>
        <v>-3952480</v>
      </c>
      <c r="F21" s="5">
        <f t="shared" si="1"/>
        <v>-4.1904798537725586E-2</v>
      </c>
    </row>
    <row r="22" spans="1:6" s="14" customFormat="1">
      <c r="A22" s="14">
        <v>8</v>
      </c>
      <c r="B22" s="17" t="s">
        <v>12</v>
      </c>
      <c r="C22" s="15">
        <f>10236617</f>
        <v>10236617</v>
      </c>
      <c r="D22" s="15">
        <v>8954471</v>
      </c>
      <c r="E22" s="15">
        <f t="shared" si="0"/>
        <v>1282146</v>
      </c>
      <c r="F22" s="16">
        <f t="shared" si="1"/>
        <v>0.1431850078022476</v>
      </c>
    </row>
    <row r="23" spans="1:6">
      <c r="A23">
        <v>9</v>
      </c>
      <c r="B23" s="6" t="s">
        <v>13</v>
      </c>
      <c r="C23" s="4">
        <f>14649377</f>
        <v>14649377</v>
      </c>
      <c r="D23" s="4">
        <v>13670146</v>
      </c>
      <c r="E23" s="4">
        <f t="shared" si="0"/>
        <v>979231</v>
      </c>
      <c r="F23" s="5">
        <f t="shared" si="1"/>
        <v>7.1632812114808431E-2</v>
      </c>
    </row>
    <row r="24" spans="1:6">
      <c r="A24">
        <v>10</v>
      </c>
      <c r="B24" s="6" t="s">
        <v>14</v>
      </c>
      <c r="C24" s="4">
        <f>2579605</f>
        <v>2579605</v>
      </c>
      <c r="D24" s="4">
        <v>2847694</v>
      </c>
      <c r="E24" s="4">
        <f t="shared" si="0"/>
        <v>-268089</v>
      </c>
      <c r="F24" s="5">
        <f t="shared" si="1"/>
        <v>-9.4142488624128856E-2</v>
      </c>
    </row>
    <row r="25" spans="1:6">
      <c r="A25">
        <v>12</v>
      </c>
      <c r="B25" s="7" t="s">
        <v>17</v>
      </c>
      <c r="C25" s="4">
        <f>SUM(C21:C24)</f>
        <v>117833582</v>
      </c>
      <c r="D25" s="4">
        <f>SUM(D21:D24)</f>
        <v>119792774</v>
      </c>
      <c r="E25" s="4">
        <f t="shared" si="0"/>
        <v>-1959192</v>
      </c>
      <c r="F25" s="5">
        <f t="shared" si="1"/>
        <v>-1.6354842905633021E-2</v>
      </c>
    </row>
    <row r="26" spans="1:6">
      <c r="B26" t="s">
        <v>18</v>
      </c>
      <c r="C26" s="4"/>
      <c r="D26" s="4"/>
      <c r="E26" s="4"/>
    </row>
    <row r="27" spans="1:6">
      <c r="A27">
        <v>13</v>
      </c>
      <c r="B27" s="6" t="s">
        <v>11</v>
      </c>
      <c r="C27" s="4">
        <f>C15-C21</f>
        <v>23405334</v>
      </c>
      <c r="D27" s="4">
        <f>D15-D21</f>
        <v>22184122</v>
      </c>
      <c r="E27" s="4">
        <f t="shared" si="0"/>
        <v>1221212</v>
      </c>
      <c r="F27" s="5">
        <f t="shared" si="1"/>
        <v>5.5048921927133287E-2</v>
      </c>
    </row>
    <row r="28" spans="1:6">
      <c r="A28">
        <v>14</v>
      </c>
      <c r="B28" s="6" t="s">
        <v>12</v>
      </c>
      <c r="C28" s="4">
        <f t="shared" ref="C28:D30" si="2">C16-C22</f>
        <v>26138796</v>
      </c>
      <c r="D28" s="4">
        <f t="shared" si="2"/>
        <v>25522203</v>
      </c>
      <c r="E28" s="4">
        <f t="shared" si="0"/>
        <v>616593</v>
      </c>
      <c r="F28" s="5">
        <f t="shared" si="1"/>
        <v>2.4159082192081929E-2</v>
      </c>
    </row>
    <row r="29" spans="1:6">
      <c r="A29">
        <v>15</v>
      </c>
      <c r="B29" s="6" t="s">
        <v>13</v>
      </c>
      <c r="C29" s="4">
        <f t="shared" si="2"/>
        <v>17137122</v>
      </c>
      <c r="D29" s="4">
        <f t="shared" si="2"/>
        <v>17082308</v>
      </c>
      <c r="E29" s="4">
        <f t="shared" si="0"/>
        <v>54814</v>
      </c>
      <c r="F29" s="5">
        <f t="shared" si="1"/>
        <v>3.208816981873878E-3</v>
      </c>
    </row>
    <row r="30" spans="1:6">
      <c r="A30">
        <v>16</v>
      </c>
      <c r="B30" s="6" t="s">
        <v>14</v>
      </c>
      <c r="C30" s="4">
        <f t="shared" si="2"/>
        <v>2677126</v>
      </c>
      <c r="D30" s="4">
        <f t="shared" si="2"/>
        <v>2825799</v>
      </c>
      <c r="E30" s="4">
        <f t="shared" si="0"/>
        <v>-148673</v>
      </c>
      <c r="F30" s="5">
        <f t="shared" si="1"/>
        <v>-5.2612730063249367E-2</v>
      </c>
    </row>
    <row r="31" spans="1:6">
      <c r="A31">
        <v>18</v>
      </c>
      <c r="B31" s="7" t="s">
        <v>19</v>
      </c>
      <c r="C31" s="4">
        <f>SUM(C27:C30)</f>
        <v>69358378</v>
      </c>
      <c r="D31" s="4">
        <f>SUM(D27:D30)</f>
        <v>67614432</v>
      </c>
      <c r="E31" s="4">
        <f t="shared" si="0"/>
        <v>1743946</v>
      </c>
      <c r="F31" s="5">
        <f t="shared" si="1"/>
        <v>2.5792511279248784E-2</v>
      </c>
    </row>
    <row r="32" spans="1:6">
      <c r="C32" s="4"/>
      <c r="D32" s="4"/>
      <c r="E32" s="4"/>
    </row>
    <row r="33" spans="1:7" s="14" customFormat="1">
      <c r="A33" s="14">
        <v>26</v>
      </c>
      <c r="B33" s="18" t="s">
        <v>20</v>
      </c>
      <c r="C33" s="15">
        <f>293987</f>
        <v>293987</v>
      </c>
      <c r="D33" s="15">
        <f>253870</f>
        <v>253870</v>
      </c>
      <c r="E33" s="15">
        <f t="shared" si="0"/>
        <v>40117</v>
      </c>
      <c r="F33" s="16">
        <f t="shared" si="1"/>
        <v>0.15802182219246072</v>
      </c>
    </row>
    <row r="34" spans="1:7">
      <c r="A34" s="9">
        <v>27</v>
      </c>
      <c r="B34" s="10" t="s">
        <v>21</v>
      </c>
      <c r="C34" s="11">
        <f>1070790</f>
        <v>1070790</v>
      </c>
      <c r="D34" s="11">
        <f>888591</f>
        <v>888591</v>
      </c>
      <c r="E34" s="11">
        <f t="shared" si="0"/>
        <v>182199</v>
      </c>
      <c r="F34" s="12">
        <f t="shared" si="1"/>
        <v>0.20504258989793955</v>
      </c>
      <c r="G34" s="9" t="s">
        <v>51</v>
      </c>
    </row>
    <row r="35" spans="1:7">
      <c r="A35" s="9">
        <v>28</v>
      </c>
      <c r="B35" s="10" t="s">
        <v>22</v>
      </c>
      <c r="C35" s="11">
        <f>9600</f>
        <v>9600</v>
      </c>
      <c r="D35" s="11">
        <f>75821</f>
        <v>75821</v>
      </c>
      <c r="E35" s="11">
        <f t="shared" si="0"/>
        <v>-66221</v>
      </c>
      <c r="F35" s="12">
        <f t="shared" si="1"/>
        <v>-0.87338600123976207</v>
      </c>
      <c r="G35" s="9" t="s">
        <v>24</v>
      </c>
    </row>
    <row r="36" spans="1:7">
      <c r="A36">
        <v>29</v>
      </c>
      <c r="B36" s="6" t="s">
        <v>23</v>
      </c>
      <c r="C36" s="4">
        <f>SUM(C33:C35)</f>
        <v>1374377</v>
      </c>
      <c r="D36" s="4">
        <f>SUM(D33:D35)</f>
        <v>1218282</v>
      </c>
      <c r="E36" s="4">
        <f t="shared" si="0"/>
        <v>156095</v>
      </c>
      <c r="F36" s="5">
        <f t="shared" si="1"/>
        <v>0.12812714954337337</v>
      </c>
    </row>
    <row r="37" spans="1:7">
      <c r="C37" s="4"/>
      <c r="D37" s="4"/>
      <c r="E37" s="4"/>
    </row>
    <row r="38" spans="1:7">
      <c r="A38">
        <v>30</v>
      </c>
      <c r="B38" t="s">
        <v>25</v>
      </c>
      <c r="C38" s="4">
        <f>70732755</f>
        <v>70732755</v>
      </c>
      <c r="D38" s="4">
        <f>68832714</f>
        <v>68832714</v>
      </c>
      <c r="E38" s="4">
        <f t="shared" si="0"/>
        <v>1900041</v>
      </c>
      <c r="F38" s="5">
        <f t="shared" si="1"/>
        <v>2.7603749577562786E-2</v>
      </c>
    </row>
    <row r="39" spans="1:7">
      <c r="C39" s="4"/>
      <c r="D39" s="4"/>
      <c r="E39" s="4"/>
    </row>
    <row r="40" spans="1:7" s="14" customFormat="1">
      <c r="A40" s="14">
        <v>1</v>
      </c>
      <c r="B40" s="14" t="s">
        <v>12</v>
      </c>
      <c r="C40" s="15">
        <f>850576</f>
        <v>850576</v>
      </c>
      <c r="D40" s="15">
        <v>858087</v>
      </c>
      <c r="E40" s="15">
        <f t="shared" si="0"/>
        <v>-7511</v>
      </c>
      <c r="F40" s="16">
        <f t="shared" si="1"/>
        <v>-8.7531916926838413E-3</v>
      </c>
      <c r="G40"/>
    </row>
    <row r="41" spans="1:7" s="14" customFormat="1">
      <c r="A41" s="13" t="s">
        <v>31</v>
      </c>
      <c r="B41" s="14" t="s">
        <v>32</v>
      </c>
      <c r="C41" s="15">
        <v>0</v>
      </c>
      <c r="D41" s="15">
        <v>0</v>
      </c>
      <c r="E41" s="15">
        <f t="shared" si="0"/>
        <v>0</v>
      </c>
      <c r="F41" s="16">
        <v>0</v>
      </c>
    </row>
    <row r="42" spans="1:7">
      <c r="A42" s="9">
        <v>3</v>
      </c>
      <c r="B42" s="9" t="s">
        <v>27</v>
      </c>
      <c r="C42" s="11">
        <f>1599593</f>
        <v>1599593</v>
      </c>
      <c r="D42" s="11">
        <v>1278516</v>
      </c>
      <c r="E42" s="11">
        <f t="shared" si="0"/>
        <v>321077</v>
      </c>
      <c r="F42" s="12">
        <f t="shared" si="1"/>
        <v>0.25113256306530385</v>
      </c>
      <c r="G42" s="9" t="s">
        <v>50</v>
      </c>
    </row>
    <row r="43" spans="1:7" s="14" customFormat="1">
      <c r="A43" s="14">
        <v>5</v>
      </c>
      <c r="B43" s="14" t="s">
        <v>28</v>
      </c>
      <c r="C43" s="15">
        <f>102003</f>
        <v>102003</v>
      </c>
      <c r="D43" s="15">
        <v>110514</v>
      </c>
      <c r="E43" s="15">
        <f t="shared" si="0"/>
        <v>-8511</v>
      </c>
      <c r="F43" s="16">
        <f t="shared" si="1"/>
        <v>-7.7012867148053638E-2</v>
      </c>
    </row>
    <row r="44" spans="1:7">
      <c r="A44" s="19" t="s">
        <v>26</v>
      </c>
      <c r="B44" s="9" t="s">
        <v>29</v>
      </c>
      <c r="C44" s="11">
        <f>3729</f>
        <v>3729</v>
      </c>
      <c r="D44" s="11">
        <v>4869</v>
      </c>
      <c r="E44" s="11">
        <f t="shared" si="0"/>
        <v>-1140</v>
      </c>
      <c r="F44" s="12">
        <f t="shared" si="1"/>
        <v>-0.23413431916204561</v>
      </c>
      <c r="G44" s="9" t="s">
        <v>52</v>
      </c>
    </row>
    <row r="45" spans="1:7">
      <c r="A45">
        <v>8</v>
      </c>
      <c r="B45" t="s">
        <v>30</v>
      </c>
      <c r="C45" s="4">
        <f>C40+C42-C43+C44-C41</f>
        <v>2351895</v>
      </c>
      <c r="D45" s="4">
        <f>D40+D42-D43+D44-D41</f>
        <v>2030958</v>
      </c>
      <c r="E45" s="4">
        <f t="shared" si="0"/>
        <v>320937</v>
      </c>
      <c r="F45" s="5">
        <f t="shared" si="1"/>
        <v>0.15802247018402152</v>
      </c>
    </row>
    <row r="46" spans="1:7">
      <c r="C46" s="4"/>
      <c r="D46" s="4"/>
      <c r="E46" s="4"/>
    </row>
    <row r="47" spans="1:7">
      <c r="A47">
        <v>9</v>
      </c>
      <c r="B47" t="s">
        <v>33</v>
      </c>
      <c r="C47" s="4">
        <f>1282146</f>
        <v>1282146</v>
      </c>
      <c r="D47" s="4">
        <v>1313862</v>
      </c>
      <c r="E47" s="4">
        <f t="shared" si="0"/>
        <v>-31716</v>
      </c>
      <c r="F47" s="5">
        <f t="shared" si="1"/>
        <v>-2.4139521502258229E-2</v>
      </c>
      <c r="G47" s="14"/>
    </row>
    <row r="48" spans="1:7">
      <c r="A48">
        <v>10</v>
      </c>
      <c r="B48" t="s">
        <v>34</v>
      </c>
      <c r="C48" s="4">
        <f>248627</f>
        <v>248627</v>
      </c>
      <c r="D48" s="4">
        <v>260777</v>
      </c>
      <c r="E48" s="4">
        <f t="shared" si="0"/>
        <v>-12150</v>
      </c>
      <c r="F48" s="5">
        <f t="shared" si="1"/>
        <v>-4.6591532228685811E-2</v>
      </c>
      <c r="G48" s="14"/>
    </row>
    <row r="49" spans="1:7">
      <c r="A49">
        <v>12</v>
      </c>
      <c r="B49" t="s">
        <v>35</v>
      </c>
      <c r="C49" s="4">
        <f>SUM(C47:C48)</f>
        <v>1530773</v>
      </c>
      <c r="D49" s="4">
        <f>SUM(D47:D48)</f>
        <v>1574639</v>
      </c>
      <c r="E49" s="4">
        <f t="shared" si="0"/>
        <v>-43866</v>
      </c>
      <c r="F49" s="5">
        <f t="shared" si="1"/>
        <v>-2.7857813759217191E-2</v>
      </c>
      <c r="G49" s="14"/>
    </row>
    <row r="50" spans="1:7">
      <c r="C50" s="4"/>
      <c r="D50" s="4"/>
      <c r="E50" s="4"/>
    </row>
    <row r="51" spans="1:7">
      <c r="A51">
        <v>19</v>
      </c>
      <c r="B51" t="s">
        <v>36</v>
      </c>
      <c r="C51" s="4">
        <f>2131381</f>
        <v>2131381</v>
      </c>
      <c r="D51" s="4">
        <f>2119027</f>
        <v>2119027</v>
      </c>
      <c r="E51" s="4">
        <f t="shared" si="0"/>
        <v>12354</v>
      </c>
      <c r="F51" s="5">
        <f t="shared" si="1"/>
        <v>5.8300342562883816E-3</v>
      </c>
      <c r="G51" s="14"/>
    </row>
    <row r="52" spans="1:7">
      <c r="C52" s="4"/>
      <c r="D52" s="4"/>
      <c r="E52" s="4"/>
    </row>
    <row r="53" spans="1:7">
      <c r="A53">
        <v>28</v>
      </c>
      <c r="B53" t="s">
        <v>37</v>
      </c>
      <c r="C53" s="4">
        <f>7653284</f>
        <v>7653284</v>
      </c>
      <c r="D53" s="4">
        <f>7447700</f>
        <v>7447700</v>
      </c>
      <c r="E53" s="4">
        <f t="shared" ref="E53" si="3">C53-D53</f>
        <v>205584</v>
      </c>
      <c r="F53" s="5">
        <f t="shared" ref="F53" si="4">E53/D53</f>
        <v>2.7603689729715213E-2</v>
      </c>
      <c r="G53" s="14"/>
    </row>
    <row r="54" spans="1:7">
      <c r="C54" s="4"/>
      <c r="D54" s="4"/>
      <c r="E54" s="4"/>
    </row>
    <row r="55" spans="1:7">
      <c r="A55">
        <v>29</v>
      </c>
      <c r="B55" t="s">
        <v>38</v>
      </c>
      <c r="C55" s="4">
        <f>13667333</f>
        <v>13667333</v>
      </c>
      <c r="D55" s="4">
        <f>13172324</f>
        <v>13172324</v>
      </c>
      <c r="E55" s="4">
        <f t="shared" ref="E55" si="5">C55-D55</f>
        <v>495009</v>
      </c>
      <c r="F55" s="5">
        <f t="shared" ref="F55" si="6">E55/D55</f>
        <v>3.7579473447510101E-2</v>
      </c>
      <c r="G55" s="14"/>
    </row>
    <row r="57" spans="1:7">
      <c r="A57">
        <v>4</v>
      </c>
      <c r="B57" t="s">
        <v>39</v>
      </c>
      <c r="C57" s="4">
        <v>36375413</v>
      </c>
      <c r="D57" s="4">
        <f>34476674</f>
        <v>34476674</v>
      </c>
      <c r="E57" s="4">
        <f t="shared" ref="E57" si="7">C57-D57</f>
        <v>1898739</v>
      </c>
      <c r="F57" s="5">
        <f t="shared" ref="F57" si="8">E57/D57</f>
        <v>5.5073148877412013E-2</v>
      </c>
      <c r="G57" s="14"/>
    </row>
    <row r="58" spans="1:7">
      <c r="C58" s="4"/>
      <c r="D58" s="4"/>
      <c r="E58" s="4"/>
      <c r="F58" s="4"/>
    </row>
    <row r="59" spans="1:7" s="14" customFormat="1">
      <c r="A59" s="14">
        <v>8</v>
      </c>
      <c r="B59" s="14" t="s">
        <v>40</v>
      </c>
      <c r="C59" s="15">
        <v>850576</v>
      </c>
      <c r="D59" s="15">
        <v>858087</v>
      </c>
      <c r="E59" s="15">
        <f t="shared" ref="E59" si="9">C59-D59</f>
        <v>-7511</v>
      </c>
      <c r="F59" s="16">
        <f t="shared" ref="F59" si="10">E59/D59</f>
        <v>-8.7531916926838413E-3</v>
      </c>
    </row>
    <row r="60" spans="1:7">
      <c r="C60" s="4"/>
      <c r="D60" s="4"/>
      <c r="E60" s="4"/>
      <c r="F60" s="4"/>
    </row>
    <row r="61" spans="1:7">
      <c r="B61" t="s">
        <v>41</v>
      </c>
      <c r="C61" s="4"/>
      <c r="D61" s="4"/>
      <c r="E61" s="4"/>
      <c r="F61" s="4"/>
    </row>
    <row r="62" spans="1:7">
      <c r="A62">
        <v>12</v>
      </c>
      <c r="B62" s="6" t="s">
        <v>11</v>
      </c>
      <c r="C62" s="4">
        <v>3297214</v>
      </c>
      <c r="D62" s="4">
        <v>3662442</v>
      </c>
      <c r="E62" s="4">
        <f t="shared" ref="E62:E66" si="11">C62-D62</f>
        <v>-365228</v>
      </c>
      <c r="F62" s="5">
        <f t="shared" ref="F62:F66" si="12">E62/D62</f>
        <v>-9.9722534855159486E-2</v>
      </c>
      <c r="G62" s="14"/>
    </row>
    <row r="63" spans="1:7">
      <c r="A63">
        <v>13</v>
      </c>
      <c r="B63" s="6" t="s">
        <v>12</v>
      </c>
      <c r="C63" s="4">
        <v>236956</v>
      </c>
      <c r="D63" s="4">
        <v>239422</v>
      </c>
      <c r="E63" s="4">
        <f t="shared" si="11"/>
        <v>-2466</v>
      </c>
      <c r="F63" s="5">
        <f t="shared" si="12"/>
        <v>-1.0299805364586379E-2</v>
      </c>
      <c r="G63" s="14"/>
    </row>
    <row r="64" spans="1:7">
      <c r="A64">
        <v>14</v>
      </c>
      <c r="B64" s="6" t="s">
        <v>13</v>
      </c>
      <c r="C64" s="4">
        <v>1899545</v>
      </c>
      <c r="D64" s="4">
        <v>1917314</v>
      </c>
      <c r="E64" s="4">
        <f t="shared" si="11"/>
        <v>-17769</v>
      </c>
      <c r="F64" s="5">
        <f t="shared" si="12"/>
        <v>-9.2676525597789414E-3</v>
      </c>
      <c r="G64" s="14"/>
    </row>
    <row r="65" spans="1:7">
      <c r="A65">
        <v>15</v>
      </c>
      <c r="B65" s="6" t="s">
        <v>42</v>
      </c>
      <c r="C65" s="4">
        <v>605587</v>
      </c>
      <c r="D65" s="4">
        <v>587372</v>
      </c>
      <c r="E65" s="4">
        <f t="shared" si="11"/>
        <v>18215</v>
      </c>
      <c r="F65" s="5">
        <f t="shared" si="12"/>
        <v>3.1011011760860237E-2</v>
      </c>
      <c r="G65" s="14"/>
    </row>
    <row r="66" spans="1:7">
      <c r="A66">
        <v>16</v>
      </c>
      <c r="B66" s="7" t="s">
        <v>43</v>
      </c>
      <c r="C66" s="4">
        <f>SUM(C62:C65)</f>
        <v>6039302</v>
      </c>
      <c r="D66" s="4">
        <f>SUM(D62:D65)</f>
        <v>6406550</v>
      </c>
      <c r="E66" s="4">
        <f t="shared" si="11"/>
        <v>-367248</v>
      </c>
      <c r="F66" s="5">
        <f t="shared" si="12"/>
        <v>-5.732383264003247E-2</v>
      </c>
      <c r="G66" s="14"/>
    </row>
    <row r="67" spans="1:7">
      <c r="C67" s="4"/>
      <c r="D67" s="4"/>
      <c r="E67" s="4"/>
      <c r="F67" s="4"/>
    </row>
    <row r="68" spans="1:7">
      <c r="A68">
        <v>20</v>
      </c>
      <c r="B68" s="8" t="s">
        <v>44</v>
      </c>
      <c r="C68" s="4">
        <v>187191960</v>
      </c>
      <c r="D68" s="4">
        <f>187407206</f>
        <v>187407206</v>
      </c>
      <c r="E68" s="4">
        <f t="shared" ref="E68" si="13">C68-D68</f>
        <v>-215246</v>
      </c>
      <c r="F68" s="5">
        <f t="shared" ref="F68" si="14">E68/D68</f>
        <v>-1.1485470841500086E-3</v>
      </c>
      <c r="G68" s="14"/>
    </row>
    <row r="69" spans="1:7">
      <c r="C69" s="4"/>
      <c r="D69" s="4"/>
      <c r="E69" s="4"/>
      <c r="F69" s="4"/>
    </row>
    <row r="70" spans="1:7">
      <c r="A70">
        <v>23</v>
      </c>
      <c r="B70" t="s">
        <v>45</v>
      </c>
      <c r="C70" s="4">
        <v>128383156</v>
      </c>
      <c r="D70" s="4">
        <v>123597298</v>
      </c>
      <c r="E70" s="4">
        <f t="shared" ref="E70" si="15">C70-D70</f>
        <v>4785858</v>
      </c>
      <c r="F70" s="5">
        <f t="shared" ref="F70" si="16">E70/D70</f>
        <v>3.8721380462540533E-2</v>
      </c>
      <c r="G70" s="14"/>
    </row>
    <row r="71" spans="1:7">
      <c r="C71" s="4"/>
      <c r="D71" s="4"/>
      <c r="E71" s="4"/>
      <c r="F71" s="4"/>
    </row>
    <row r="72" spans="1:7">
      <c r="A72" s="14">
        <v>31</v>
      </c>
      <c r="B72" s="14" t="s">
        <v>48</v>
      </c>
      <c r="C72" s="15">
        <f>2714777</f>
        <v>2714777</v>
      </c>
      <c r="D72" s="15">
        <f>2394493</f>
        <v>2394493</v>
      </c>
      <c r="E72" s="15">
        <f t="shared" ref="E72:E73" si="17">C72-D72</f>
        <v>320284</v>
      </c>
      <c r="F72" s="16">
        <f t="shared" ref="F72:F73" si="18">E72/D72</f>
        <v>0.13375858689083661</v>
      </c>
      <c r="G72" s="14"/>
    </row>
    <row r="73" spans="1:7">
      <c r="A73" s="14">
        <v>32</v>
      </c>
      <c r="B73" s="14" t="s">
        <v>47</v>
      </c>
      <c r="C73" s="15">
        <f>1726031</f>
        <v>1726031</v>
      </c>
      <c r="D73" s="15">
        <v>1434294</v>
      </c>
      <c r="E73" s="15">
        <f t="shared" si="17"/>
        <v>291737</v>
      </c>
      <c r="F73" s="16">
        <f t="shared" si="18"/>
        <v>0.20340111581028716</v>
      </c>
      <c r="G73" s="14"/>
    </row>
    <row r="74" spans="1:7">
      <c r="C74" s="4"/>
      <c r="D74" s="4"/>
      <c r="E74" s="4"/>
      <c r="F74" s="4"/>
    </row>
    <row r="75" spans="1:7">
      <c r="C75" s="4"/>
      <c r="D75" s="4"/>
      <c r="E75" s="4"/>
      <c r="F75" s="4"/>
    </row>
    <row r="76" spans="1:7">
      <c r="C76" s="4"/>
      <c r="D76" s="4"/>
      <c r="E76" s="4"/>
      <c r="F76" s="4"/>
    </row>
    <row r="77" spans="1:7">
      <c r="C77" s="4"/>
      <c r="D77" s="4"/>
      <c r="E77" s="4"/>
      <c r="F77" s="4"/>
    </row>
    <row r="78" spans="1:7">
      <c r="C78" s="4"/>
      <c r="D78" s="4"/>
      <c r="E78" s="4"/>
      <c r="F78" s="4"/>
    </row>
    <row r="79" spans="1:7">
      <c r="C79" s="4"/>
      <c r="D79" s="4"/>
      <c r="E79" s="4"/>
      <c r="F79" s="4"/>
    </row>
    <row r="80" spans="1:7">
      <c r="C80" s="4"/>
      <c r="D80" s="4"/>
      <c r="E80" s="4"/>
      <c r="F80" s="4"/>
    </row>
    <row r="81" spans="3:6">
      <c r="C81" s="4"/>
      <c r="D81" s="4"/>
      <c r="E81" s="4"/>
      <c r="F81" s="4"/>
    </row>
    <row r="82" spans="3:6">
      <c r="C82" s="4"/>
      <c r="D82" s="4"/>
      <c r="E82" s="4"/>
      <c r="F82" s="4"/>
    </row>
    <row r="83" spans="3:6">
      <c r="C83" s="4"/>
      <c r="D83" s="4"/>
      <c r="E83" s="4"/>
      <c r="F83" s="4"/>
    </row>
    <row r="84" spans="3:6">
      <c r="C84" s="4"/>
      <c r="D84" s="4"/>
      <c r="E84" s="4"/>
      <c r="F84" s="4"/>
    </row>
    <row r="85" spans="3:6">
      <c r="C85" s="4"/>
      <c r="D85" s="4"/>
      <c r="E85" s="4"/>
      <c r="F85" s="4"/>
    </row>
    <row r="86" spans="3:6">
      <c r="C86" s="4"/>
      <c r="D86" s="4"/>
      <c r="E86" s="4"/>
      <c r="F86" s="4"/>
    </row>
    <row r="87" spans="3:6">
      <c r="C87" s="4"/>
      <c r="D87" s="4"/>
      <c r="E87" s="4"/>
      <c r="F87" s="4"/>
    </row>
    <row r="88" spans="3:6">
      <c r="C88" s="4"/>
      <c r="D88" s="4"/>
      <c r="E88" s="4"/>
      <c r="F88" s="4"/>
    </row>
    <row r="89" spans="3:6">
      <c r="C89" s="4"/>
      <c r="D89" s="4"/>
      <c r="E89" s="4"/>
      <c r="F89" s="4"/>
    </row>
    <row r="90" spans="3:6">
      <c r="C90" s="4"/>
      <c r="D90" s="4"/>
      <c r="E90" s="4"/>
      <c r="F90" s="4"/>
    </row>
    <row r="91" spans="3:6">
      <c r="C91" s="4"/>
      <c r="D91" s="4"/>
      <c r="E91" s="4"/>
      <c r="F91" s="4"/>
    </row>
    <row r="92" spans="3:6">
      <c r="C92" s="4"/>
      <c r="D92" s="4"/>
      <c r="E92" s="4"/>
      <c r="F92" s="4"/>
    </row>
    <row r="93" spans="3:6">
      <c r="C93" s="4"/>
      <c r="D93" s="4"/>
      <c r="E93" s="4"/>
      <c r="F93" s="4"/>
    </row>
    <row r="94" spans="3:6">
      <c r="C94" s="4"/>
      <c r="D94" s="4"/>
      <c r="E94" s="4"/>
      <c r="F94" s="4"/>
    </row>
    <row r="95" spans="3:6">
      <c r="C95" s="4"/>
      <c r="D95" s="4"/>
      <c r="E95" s="4"/>
      <c r="F95" s="4"/>
    </row>
    <row r="96" spans="3:6">
      <c r="C96" s="4"/>
      <c r="D96" s="4"/>
      <c r="E96" s="4"/>
      <c r="F96" s="4"/>
    </row>
    <row r="97" spans="3:6">
      <c r="C97" s="4"/>
      <c r="D97" s="4"/>
      <c r="E97" s="4"/>
      <c r="F97" s="4"/>
    </row>
    <row r="98" spans="3:6">
      <c r="C98" s="4"/>
      <c r="D98" s="4"/>
      <c r="E98" s="4"/>
      <c r="F98" s="4"/>
    </row>
    <row r="99" spans="3:6">
      <c r="C99" s="4"/>
      <c r="D99" s="4"/>
      <c r="E99" s="4"/>
      <c r="F99" s="4"/>
    </row>
    <row r="100" spans="3:6">
      <c r="C100" s="4"/>
      <c r="D100" s="4"/>
      <c r="E100" s="4"/>
      <c r="F100" s="4"/>
    </row>
    <row r="101" spans="3:6">
      <c r="C101" s="4"/>
      <c r="D101" s="4"/>
      <c r="E101" s="4"/>
      <c r="F101" s="4"/>
    </row>
    <row r="102" spans="3:6">
      <c r="C102" s="4"/>
      <c r="D102" s="4"/>
      <c r="E102" s="4"/>
      <c r="F102" s="4"/>
    </row>
    <row r="103" spans="3:6">
      <c r="C103" s="4"/>
      <c r="D103" s="4"/>
      <c r="E103" s="4"/>
      <c r="F103" s="4"/>
    </row>
    <row r="104" spans="3:6">
      <c r="C104" s="4"/>
      <c r="D104" s="4"/>
      <c r="E104" s="4"/>
      <c r="F104" s="4"/>
    </row>
    <row r="105" spans="3:6">
      <c r="C105" s="4"/>
      <c r="D105" s="4"/>
      <c r="E105" s="4"/>
      <c r="F105" s="4"/>
    </row>
    <row r="106" spans="3:6">
      <c r="C106" s="4"/>
      <c r="D106" s="4"/>
      <c r="E106" s="4"/>
      <c r="F106" s="4"/>
    </row>
    <row r="107" spans="3:6">
      <c r="C107" s="4"/>
      <c r="D107" s="4"/>
      <c r="E107" s="4"/>
      <c r="F107" s="4"/>
    </row>
    <row r="108" spans="3:6">
      <c r="C108" s="4"/>
      <c r="D108" s="4"/>
      <c r="E108" s="4"/>
      <c r="F108" s="4"/>
    </row>
    <row r="109" spans="3:6">
      <c r="C109" s="4"/>
      <c r="D109" s="4"/>
      <c r="E109" s="4"/>
      <c r="F109" s="4"/>
    </row>
    <row r="110" spans="3:6">
      <c r="C110" s="4"/>
      <c r="D110" s="4"/>
      <c r="E110" s="4"/>
      <c r="F110" s="4"/>
    </row>
    <row r="111" spans="3:6">
      <c r="C111" s="4"/>
      <c r="D111" s="4"/>
      <c r="E111" s="4"/>
      <c r="F111" s="4"/>
    </row>
    <row r="112" spans="3:6">
      <c r="C112" s="4"/>
      <c r="D112" s="4"/>
      <c r="E112" s="4"/>
      <c r="F112" s="4"/>
    </row>
    <row r="113" spans="3:6">
      <c r="C113" s="4"/>
      <c r="D113" s="4"/>
      <c r="E113" s="4"/>
      <c r="F113" s="4"/>
    </row>
    <row r="114" spans="3:6">
      <c r="C114" s="4"/>
      <c r="D114" s="4"/>
      <c r="E114" s="4"/>
      <c r="F114" s="4"/>
    </row>
    <row r="115" spans="3:6">
      <c r="C115" s="4"/>
      <c r="D115" s="4"/>
      <c r="E115" s="4"/>
      <c r="F115" s="4"/>
    </row>
    <row r="116" spans="3:6">
      <c r="C116" s="4"/>
      <c r="D116" s="4"/>
      <c r="E116" s="4"/>
      <c r="F116" s="4"/>
    </row>
    <row r="117" spans="3:6">
      <c r="C117" s="4"/>
      <c r="D117" s="4"/>
      <c r="E117" s="4"/>
      <c r="F117" s="4"/>
    </row>
    <row r="118" spans="3:6">
      <c r="C118" s="4"/>
      <c r="D118" s="4"/>
      <c r="E118" s="4"/>
      <c r="F118" s="4"/>
    </row>
    <row r="119" spans="3:6">
      <c r="C119" s="4"/>
      <c r="D119" s="4"/>
      <c r="E119" s="4"/>
      <c r="F119" s="4"/>
    </row>
    <row r="120" spans="3:6">
      <c r="C120" s="4"/>
      <c r="D120" s="4"/>
      <c r="E120" s="4"/>
      <c r="F120" s="4"/>
    </row>
    <row r="121" spans="3:6">
      <c r="C121" s="4"/>
      <c r="D121" s="4"/>
      <c r="E121" s="4"/>
      <c r="F121" s="4"/>
    </row>
    <row r="122" spans="3:6">
      <c r="C122" s="4"/>
      <c r="D122" s="4"/>
      <c r="E122" s="4"/>
      <c r="F122" s="4"/>
    </row>
    <row r="123" spans="3:6">
      <c r="C123" s="4"/>
      <c r="D123" s="4"/>
      <c r="E123" s="4"/>
      <c r="F123" s="4"/>
    </row>
    <row r="124" spans="3:6">
      <c r="C124" s="4"/>
      <c r="D124" s="4"/>
      <c r="E124" s="4"/>
      <c r="F124" s="4"/>
    </row>
    <row r="125" spans="3:6">
      <c r="C125" s="4"/>
      <c r="D125" s="4"/>
      <c r="E125" s="4"/>
      <c r="F125" s="4"/>
    </row>
    <row r="126" spans="3:6">
      <c r="C126" s="4"/>
      <c r="D126" s="4"/>
      <c r="E126" s="4"/>
      <c r="F126" s="4"/>
    </row>
    <row r="127" spans="3:6">
      <c r="C127" s="4"/>
      <c r="D127" s="4"/>
      <c r="E127" s="4"/>
      <c r="F127" s="4"/>
    </row>
    <row r="128" spans="3:6">
      <c r="C128" s="4"/>
      <c r="D128" s="4"/>
      <c r="E128" s="4"/>
      <c r="F128" s="4"/>
    </row>
    <row r="129" spans="3:6">
      <c r="C129" s="4"/>
      <c r="D129" s="4"/>
      <c r="E129" s="4"/>
      <c r="F129" s="4"/>
    </row>
    <row r="130" spans="3:6">
      <c r="C130" s="4"/>
      <c r="D130" s="4"/>
      <c r="E130" s="4"/>
      <c r="F130" s="4"/>
    </row>
    <row r="131" spans="3:6">
      <c r="C131" s="4"/>
      <c r="D131" s="4"/>
      <c r="E131" s="4"/>
      <c r="F131" s="4"/>
    </row>
    <row r="132" spans="3:6">
      <c r="C132" s="4"/>
      <c r="D132" s="4"/>
      <c r="E132" s="4"/>
      <c r="F132" s="4"/>
    </row>
    <row r="133" spans="3:6">
      <c r="C133" s="4"/>
      <c r="D133" s="4"/>
      <c r="E133" s="4"/>
      <c r="F133" s="4"/>
    </row>
    <row r="134" spans="3:6">
      <c r="C134" s="4"/>
      <c r="D134" s="4"/>
      <c r="E134" s="4"/>
      <c r="F134" s="4"/>
    </row>
    <row r="135" spans="3:6">
      <c r="C135" s="4"/>
      <c r="D135" s="4"/>
      <c r="E135" s="4"/>
      <c r="F135" s="4"/>
    </row>
    <row r="136" spans="3:6">
      <c r="C136" s="4"/>
      <c r="D136" s="4"/>
      <c r="E136" s="4"/>
      <c r="F136" s="4"/>
    </row>
    <row r="137" spans="3:6">
      <c r="C137" s="4"/>
      <c r="D137" s="4"/>
      <c r="E137" s="4"/>
      <c r="F137" s="4"/>
    </row>
    <row r="138" spans="3:6">
      <c r="C138" s="4"/>
      <c r="D138" s="4"/>
      <c r="E138" s="4"/>
      <c r="F138" s="4"/>
    </row>
    <row r="139" spans="3:6">
      <c r="C139" s="4"/>
      <c r="D139" s="4"/>
      <c r="E139" s="4"/>
      <c r="F139" s="4"/>
    </row>
    <row r="140" spans="3:6">
      <c r="C140" s="4"/>
      <c r="D140" s="4"/>
      <c r="E140" s="4"/>
      <c r="F140" s="4"/>
    </row>
    <row r="141" spans="3:6">
      <c r="C141" s="4"/>
      <c r="D141" s="4"/>
      <c r="E141" s="4"/>
      <c r="F141" s="4"/>
    </row>
    <row r="142" spans="3:6">
      <c r="C142" s="4"/>
      <c r="D142" s="4"/>
      <c r="E142" s="4"/>
      <c r="F142" s="4"/>
    </row>
    <row r="143" spans="3:6">
      <c r="C143" s="4"/>
      <c r="D143" s="4"/>
      <c r="E143" s="4"/>
      <c r="F143" s="4"/>
    </row>
    <row r="144" spans="3:6">
      <c r="C144" s="4"/>
      <c r="D144" s="4"/>
      <c r="E144" s="4"/>
      <c r="F144" s="4"/>
    </row>
    <row r="145" spans="3:6">
      <c r="C145" s="4"/>
      <c r="D145" s="4"/>
      <c r="E145" s="4"/>
      <c r="F145" s="4"/>
    </row>
    <row r="146" spans="3:6">
      <c r="C146" s="4"/>
      <c r="D146" s="4"/>
      <c r="E146" s="4"/>
      <c r="F146" s="4"/>
    </row>
    <row r="147" spans="3:6">
      <c r="C147" s="4"/>
      <c r="D147" s="4"/>
      <c r="E147" s="4"/>
      <c r="F147" s="4"/>
    </row>
    <row r="148" spans="3:6">
      <c r="C148" s="4"/>
      <c r="D148" s="4"/>
      <c r="E148" s="4"/>
      <c r="F148" s="4"/>
    </row>
    <row r="149" spans="3:6">
      <c r="C149" s="4"/>
      <c r="D149" s="4"/>
      <c r="E149" s="4"/>
      <c r="F149" s="4"/>
    </row>
    <row r="150" spans="3:6">
      <c r="C150" s="4"/>
      <c r="D150" s="4"/>
      <c r="E150" s="4"/>
      <c r="F150" s="4"/>
    </row>
    <row r="151" spans="3:6">
      <c r="C151" s="4"/>
      <c r="D151" s="4"/>
      <c r="E151" s="4"/>
      <c r="F151" s="4"/>
    </row>
    <row r="152" spans="3:6">
      <c r="C152" s="4"/>
      <c r="D152" s="4"/>
      <c r="E152" s="4"/>
      <c r="F152" s="4"/>
    </row>
    <row r="153" spans="3:6">
      <c r="C153" s="4"/>
      <c r="D153" s="4"/>
      <c r="E153" s="4"/>
      <c r="F153" s="4"/>
    </row>
    <row r="154" spans="3:6">
      <c r="C154" s="4"/>
      <c r="D154" s="4"/>
      <c r="E154" s="4"/>
      <c r="F154" s="4"/>
    </row>
    <row r="155" spans="3:6">
      <c r="C155" s="4"/>
      <c r="D155" s="4"/>
      <c r="E155" s="4"/>
      <c r="F155" s="4"/>
    </row>
    <row r="156" spans="3:6">
      <c r="C156" s="4"/>
      <c r="D156" s="4"/>
      <c r="E156" s="4"/>
      <c r="F156" s="4"/>
    </row>
    <row r="157" spans="3:6">
      <c r="C157" s="4"/>
      <c r="D157" s="4"/>
      <c r="E157" s="4"/>
      <c r="F157" s="4"/>
    </row>
    <row r="158" spans="3:6">
      <c r="C158" s="4"/>
      <c r="D158" s="4"/>
      <c r="E158" s="4"/>
      <c r="F158" s="4"/>
    </row>
    <row r="159" spans="3:6">
      <c r="C159" s="4"/>
      <c r="D159" s="4"/>
      <c r="E159" s="4"/>
      <c r="F159" s="4"/>
    </row>
    <row r="160" spans="3:6">
      <c r="C160" s="4"/>
      <c r="D160" s="4"/>
      <c r="E160" s="4"/>
      <c r="F160" s="4"/>
    </row>
    <row r="161" spans="3:6">
      <c r="C161" s="4"/>
      <c r="D161" s="4"/>
      <c r="E161" s="4"/>
      <c r="F161" s="4"/>
    </row>
    <row r="162" spans="3:6">
      <c r="C162" s="4"/>
      <c r="D162" s="4"/>
      <c r="E162" s="4"/>
      <c r="F162" s="4"/>
    </row>
    <row r="163" spans="3:6">
      <c r="C163" s="4"/>
      <c r="D163" s="4"/>
      <c r="E163" s="4"/>
      <c r="F163" s="4"/>
    </row>
    <row r="164" spans="3:6">
      <c r="C164" s="4"/>
      <c r="D164" s="4"/>
      <c r="E164" s="4"/>
      <c r="F164" s="4"/>
    </row>
    <row r="165" spans="3:6">
      <c r="C165" s="4"/>
      <c r="D165" s="4"/>
      <c r="E165" s="4"/>
      <c r="F165" s="4"/>
    </row>
    <row r="166" spans="3:6">
      <c r="C166" s="4"/>
      <c r="D166" s="4"/>
      <c r="E166" s="4"/>
      <c r="F166" s="4"/>
    </row>
    <row r="167" spans="3:6">
      <c r="C167" s="4"/>
      <c r="D167" s="4"/>
      <c r="E167" s="4"/>
      <c r="F167" s="4"/>
    </row>
    <row r="168" spans="3:6">
      <c r="C168" s="4"/>
      <c r="D168" s="4"/>
      <c r="E168" s="4"/>
      <c r="F168" s="4"/>
    </row>
    <row r="169" spans="3:6">
      <c r="C169" s="4"/>
      <c r="D169" s="4"/>
      <c r="E169" s="4"/>
      <c r="F169" s="4"/>
    </row>
    <row r="170" spans="3:6">
      <c r="C170" s="4"/>
      <c r="D170" s="4"/>
      <c r="E170" s="4"/>
      <c r="F170" s="4"/>
    </row>
    <row r="171" spans="3:6">
      <c r="C171" s="4"/>
      <c r="D171" s="4"/>
      <c r="E171" s="4"/>
      <c r="F171" s="4"/>
    </row>
    <row r="172" spans="3:6">
      <c r="C172" s="4"/>
      <c r="D172" s="4"/>
      <c r="E172" s="4"/>
      <c r="F172" s="4"/>
    </row>
    <row r="173" spans="3:6">
      <c r="C173" s="4"/>
      <c r="D173" s="4"/>
      <c r="E173" s="4"/>
      <c r="F173" s="4"/>
    </row>
    <row r="174" spans="3:6">
      <c r="C174" s="4"/>
      <c r="D174" s="4"/>
      <c r="E174" s="4"/>
      <c r="F174" s="4"/>
    </row>
    <row r="175" spans="3:6">
      <c r="C175" s="4"/>
      <c r="D175" s="4"/>
      <c r="E175" s="4"/>
      <c r="F175" s="4"/>
    </row>
    <row r="176" spans="3:6">
      <c r="C176" s="4"/>
      <c r="D176" s="4"/>
      <c r="E176" s="4"/>
      <c r="F176" s="4"/>
    </row>
    <row r="177" spans="3:6">
      <c r="C177" s="4"/>
      <c r="D177" s="4"/>
      <c r="E177" s="4"/>
      <c r="F177" s="4"/>
    </row>
    <row r="178" spans="3:6">
      <c r="C178" s="4"/>
      <c r="D178" s="4"/>
      <c r="E178" s="4"/>
      <c r="F178" s="4"/>
    </row>
    <row r="179" spans="3:6">
      <c r="C179" s="4"/>
      <c r="D179" s="4"/>
      <c r="E179" s="4"/>
      <c r="F179" s="4"/>
    </row>
    <row r="180" spans="3:6">
      <c r="C180" s="4"/>
      <c r="D180" s="4"/>
      <c r="E180" s="4"/>
      <c r="F180" s="4"/>
    </row>
    <row r="181" spans="3:6">
      <c r="C181" s="4"/>
      <c r="D181" s="4"/>
      <c r="E181" s="4"/>
      <c r="F181" s="4"/>
    </row>
    <row r="182" spans="3:6">
      <c r="C182" s="4"/>
      <c r="D182" s="4"/>
      <c r="E182" s="4"/>
      <c r="F182" s="4"/>
    </row>
    <row r="183" spans="3:6">
      <c r="C183" s="4"/>
      <c r="D183" s="4"/>
      <c r="E183" s="4"/>
      <c r="F183" s="4"/>
    </row>
    <row r="184" spans="3:6">
      <c r="C184" s="4"/>
      <c r="D184" s="4"/>
      <c r="E184" s="4"/>
      <c r="F184" s="4"/>
    </row>
    <row r="185" spans="3:6">
      <c r="C185" s="4"/>
      <c r="D185" s="4"/>
      <c r="E185" s="4"/>
      <c r="F185" s="4"/>
    </row>
    <row r="186" spans="3:6">
      <c r="C186" s="4"/>
      <c r="D186" s="4"/>
      <c r="E186" s="4"/>
      <c r="F186" s="4"/>
    </row>
    <row r="187" spans="3:6">
      <c r="C187" s="4"/>
      <c r="D187" s="4"/>
      <c r="E187" s="4"/>
      <c r="F187" s="4"/>
    </row>
    <row r="188" spans="3:6">
      <c r="C188" s="4"/>
      <c r="D188" s="4"/>
      <c r="E188" s="4"/>
      <c r="F188" s="4"/>
    </row>
    <row r="189" spans="3:6">
      <c r="C189" s="4"/>
      <c r="D189" s="4"/>
      <c r="E189" s="4"/>
      <c r="F189" s="4"/>
    </row>
    <row r="190" spans="3:6">
      <c r="C190" s="4"/>
      <c r="D190" s="4"/>
      <c r="E190" s="4"/>
      <c r="F190" s="4"/>
    </row>
    <row r="191" spans="3:6">
      <c r="C191" s="4"/>
      <c r="D191" s="4"/>
      <c r="E191" s="4"/>
      <c r="F191" s="4"/>
    </row>
    <row r="192" spans="3:6">
      <c r="C192" s="4"/>
      <c r="D192" s="4"/>
      <c r="E192" s="4"/>
      <c r="F192" s="4"/>
    </row>
    <row r="193" spans="3:6">
      <c r="C193" s="4"/>
      <c r="D193" s="4"/>
      <c r="E193" s="4"/>
      <c r="F193" s="4"/>
    </row>
    <row r="194" spans="3:6">
      <c r="C194" s="4"/>
      <c r="D194" s="4"/>
      <c r="E194" s="4"/>
      <c r="F194" s="4"/>
    </row>
    <row r="195" spans="3:6">
      <c r="C195" s="4"/>
      <c r="D195" s="4"/>
      <c r="E195" s="4"/>
      <c r="F195" s="4"/>
    </row>
    <row r="196" spans="3:6">
      <c r="C196" s="4"/>
      <c r="D196" s="4"/>
      <c r="E196" s="4"/>
      <c r="F196" s="4"/>
    </row>
    <row r="197" spans="3:6">
      <c r="C197" s="4"/>
      <c r="D197" s="4"/>
      <c r="E197" s="4"/>
      <c r="F197" s="4"/>
    </row>
    <row r="198" spans="3:6">
      <c r="C198" s="4"/>
      <c r="D198" s="4"/>
      <c r="E198" s="4"/>
      <c r="F198" s="4"/>
    </row>
    <row r="199" spans="3:6">
      <c r="C199" s="4"/>
      <c r="D199" s="4"/>
      <c r="E199" s="4"/>
      <c r="F199" s="4"/>
    </row>
    <row r="200" spans="3:6">
      <c r="C200" s="4"/>
      <c r="D200" s="4"/>
      <c r="E200" s="4"/>
      <c r="F200" s="4"/>
    </row>
    <row r="201" spans="3:6">
      <c r="C201" s="4"/>
      <c r="D201" s="4"/>
      <c r="E201" s="4"/>
      <c r="F201" s="4"/>
    </row>
    <row r="202" spans="3:6">
      <c r="C202" s="4"/>
      <c r="D202" s="4"/>
      <c r="E202" s="4"/>
      <c r="F202" s="4"/>
    </row>
    <row r="203" spans="3:6">
      <c r="C203" s="4"/>
      <c r="D203" s="4"/>
      <c r="E203" s="4"/>
      <c r="F203" s="4"/>
    </row>
    <row r="204" spans="3:6">
      <c r="C204" s="4"/>
      <c r="D204" s="4"/>
      <c r="E204" s="4"/>
      <c r="F204" s="4"/>
    </row>
    <row r="205" spans="3:6">
      <c r="C205" s="4"/>
      <c r="D205" s="4"/>
      <c r="E205" s="4"/>
      <c r="F205" s="4"/>
    </row>
    <row r="206" spans="3:6">
      <c r="C206" s="4"/>
      <c r="D206" s="4"/>
      <c r="E206" s="4"/>
      <c r="F206" s="4"/>
    </row>
    <row r="207" spans="3:6">
      <c r="C207" s="4"/>
      <c r="D207" s="4"/>
      <c r="E207" s="4"/>
      <c r="F207" s="4"/>
    </row>
    <row r="208" spans="3:6">
      <c r="C208" s="4"/>
      <c r="D208" s="4"/>
      <c r="E208" s="4"/>
      <c r="F208" s="4"/>
    </row>
    <row r="209" spans="3:6">
      <c r="C209" s="4"/>
      <c r="D209" s="4"/>
      <c r="E209" s="4"/>
      <c r="F209" s="4"/>
    </row>
    <row r="210" spans="3:6">
      <c r="C210" s="4"/>
      <c r="D210" s="4"/>
      <c r="E210" s="4"/>
      <c r="F210" s="4"/>
    </row>
    <row r="211" spans="3:6">
      <c r="C211" s="4"/>
      <c r="D211" s="4"/>
      <c r="E211" s="4"/>
      <c r="F211" s="4"/>
    </row>
    <row r="212" spans="3:6">
      <c r="C212" s="4"/>
      <c r="D212" s="4"/>
      <c r="E212" s="4"/>
      <c r="F212" s="4"/>
    </row>
    <row r="213" spans="3:6">
      <c r="C213" s="4"/>
      <c r="D213" s="4"/>
      <c r="E213" s="4"/>
      <c r="F213" s="4"/>
    </row>
    <row r="214" spans="3:6">
      <c r="C214" s="4"/>
      <c r="D214" s="4"/>
      <c r="E214" s="4"/>
      <c r="F214" s="4"/>
    </row>
    <row r="215" spans="3:6">
      <c r="C215" s="4"/>
      <c r="D215" s="4"/>
      <c r="E215" s="4"/>
      <c r="F215" s="4"/>
    </row>
    <row r="216" spans="3:6">
      <c r="C216" s="4"/>
      <c r="D216" s="4"/>
      <c r="E216" s="4"/>
      <c r="F216" s="4"/>
    </row>
    <row r="217" spans="3:6">
      <c r="C217" s="4"/>
      <c r="D217" s="4"/>
      <c r="E217" s="4"/>
      <c r="F217" s="4"/>
    </row>
    <row r="218" spans="3:6">
      <c r="C218" s="4"/>
      <c r="D218" s="4"/>
      <c r="E218" s="4"/>
      <c r="F218" s="4"/>
    </row>
    <row r="219" spans="3:6">
      <c r="C219" s="4"/>
      <c r="D219" s="4"/>
      <c r="E219" s="4"/>
      <c r="F219" s="4"/>
    </row>
    <row r="220" spans="3:6">
      <c r="C220" s="4"/>
      <c r="D220" s="4"/>
      <c r="E220" s="4"/>
      <c r="F220" s="4"/>
    </row>
    <row r="221" spans="3:6">
      <c r="C221" s="4"/>
      <c r="D221" s="4"/>
      <c r="E221" s="4"/>
      <c r="F221" s="4"/>
    </row>
    <row r="222" spans="3:6">
      <c r="C222" s="4"/>
      <c r="D222" s="4"/>
      <c r="E222" s="4"/>
      <c r="F222" s="4"/>
    </row>
    <row r="223" spans="3:6">
      <c r="C223" s="4"/>
      <c r="D223" s="4"/>
      <c r="E223" s="4"/>
      <c r="F223" s="4"/>
    </row>
    <row r="224" spans="3:6">
      <c r="C224" s="4"/>
      <c r="D224" s="4"/>
      <c r="E224" s="4"/>
      <c r="F224" s="4"/>
    </row>
    <row r="225" spans="3:6">
      <c r="C225" s="4"/>
      <c r="D225" s="4"/>
      <c r="E225" s="4"/>
      <c r="F225" s="4"/>
    </row>
    <row r="226" spans="3:6">
      <c r="C226" s="4"/>
      <c r="D226" s="4"/>
      <c r="E226" s="4"/>
      <c r="F226" s="4"/>
    </row>
    <row r="227" spans="3:6">
      <c r="C227" s="4"/>
      <c r="D227" s="4"/>
      <c r="E227" s="4"/>
      <c r="F227" s="4"/>
    </row>
    <row r="228" spans="3:6">
      <c r="C228" s="4"/>
      <c r="D228" s="4"/>
      <c r="E228" s="4"/>
      <c r="F228" s="4"/>
    </row>
    <row r="229" spans="3:6">
      <c r="C229" s="4"/>
      <c r="D229" s="4"/>
      <c r="E229" s="4"/>
      <c r="F229" s="4"/>
    </row>
    <row r="230" spans="3:6">
      <c r="C230" s="4"/>
      <c r="D230" s="4"/>
      <c r="E230" s="4"/>
      <c r="F230" s="4"/>
    </row>
    <row r="231" spans="3:6">
      <c r="C231" s="4"/>
      <c r="D231" s="4"/>
      <c r="E231" s="4"/>
      <c r="F231" s="4"/>
    </row>
    <row r="232" spans="3:6">
      <c r="C232" s="4"/>
      <c r="D232" s="4"/>
      <c r="E232" s="4"/>
      <c r="F232" s="4"/>
    </row>
    <row r="233" spans="3:6">
      <c r="C233" s="4"/>
      <c r="D233" s="4"/>
      <c r="E233" s="4"/>
      <c r="F233" s="4"/>
    </row>
    <row r="234" spans="3:6">
      <c r="C234" s="4"/>
      <c r="D234" s="4"/>
      <c r="E234" s="4"/>
      <c r="F234" s="4"/>
    </row>
    <row r="235" spans="3:6">
      <c r="C235" s="4"/>
      <c r="D235" s="4"/>
      <c r="E235" s="4"/>
      <c r="F235" s="4"/>
    </row>
    <row r="236" spans="3:6">
      <c r="C236" s="4"/>
      <c r="D236" s="4"/>
      <c r="E236" s="4"/>
      <c r="F236" s="4"/>
    </row>
    <row r="237" spans="3:6">
      <c r="C237" s="4"/>
      <c r="D237" s="4"/>
      <c r="E237" s="4"/>
      <c r="F237" s="4"/>
    </row>
    <row r="238" spans="3:6">
      <c r="C238" s="4"/>
      <c r="D238" s="4"/>
      <c r="E238" s="4"/>
      <c r="F238" s="4"/>
    </row>
    <row r="239" spans="3:6">
      <c r="C239" s="4"/>
      <c r="D239" s="4"/>
      <c r="E239" s="4"/>
      <c r="F239" s="4"/>
    </row>
    <row r="240" spans="3:6">
      <c r="C240" s="4"/>
      <c r="D240" s="4"/>
      <c r="E240" s="4"/>
      <c r="F240" s="4"/>
    </row>
    <row r="241" spans="3:6">
      <c r="C241" s="4"/>
      <c r="D241" s="4"/>
      <c r="E241" s="4"/>
      <c r="F241" s="4"/>
    </row>
    <row r="242" spans="3:6">
      <c r="C242" s="4"/>
      <c r="D242" s="4"/>
      <c r="E242" s="4"/>
      <c r="F242" s="4"/>
    </row>
    <row r="243" spans="3:6">
      <c r="C243" s="4"/>
      <c r="D243" s="4"/>
      <c r="E243" s="4"/>
      <c r="F243" s="4"/>
    </row>
    <row r="244" spans="3:6">
      <c r="C244" s="4"/>
      <c r="D244" s="4"/>
      <c r="E244" s="4"/>
      <c r="F244" s="4"/>
    </row>
    <row r="245" spans="3:6">
      <c r="C245" s="4"/>
      <c r="D245" s="4"/>
      <c r="E245" s="4"/>
      <c r="F245" s="4"/>
    </row>
    <row r="246" spans="3:6">
      <c r="C246" s="4"/>
      <c r="D246" s="4"/>
      <c r="E246" s="4"/>
      <c r="F246" s="4"/>
    </row>
    <row r="247" spans="3:6">
      <c r="C247" s="4"/>
      <c r="D247" s="4"/>
      <c r="E247" s="4"/>
      <c r="F247" s="4"/>
    </row>
    <row r="248" spans="3:6">
      <c r="C248" s="4"/>
      <c r="D248" s="4"/>
      <c r="E248" s="4"/>
      <c r="F248" s="4"/>
    </row>
    <row r="249" spans="3:6">
      <c r="C249" s="4"/>
      <c r="D249" s="4"/>
      <c r="E249" s="4"/>
      <c r="F249" s="4"/>
    </row>
    <row r="250" spans="3:6">
      <c r="C250" s="4"/>
      <c r="D250" s="4"/>
      <c r="E250" s="4"/>
      <c r="F250" s="4"/>
    </row>
    <row r="251" spans="3:6">
      <c r="C251" s="4"/>
      <c r="D251" s="4"/>
      <c r="E251" s="4"/>
      <c r="F251" s="4"/>
    </row>
    <row r="252" spans="3:6">
      <c r="C252" s="4"/>
      <c r="D252" s="4"/>
      <c r="E252" s="4"/>
      <c r="F252" s="4"/>
    </row>
    <row r="253" spans="3:6">
      <c r="C253" s="4"/>
      <c r="D253" s="4"/>
      <c r="E253" s="4"/>
      <c r="F253" s="4"/>
    </row>
    <row r="254" spans="3:6">
      <c r="C254" s="4"/>
      <c r="D254" s="4"/>
      <c r="E254" s="4"/>
      <c r="F254" s="4"/>
    </row>
    <row r="255" spans="3:6">
      <c r="C255" s="4"/>
      <c r="D255" s="4"/>
      <c r="E255" s="4"/>
      <c r="F255" s="4"/>
    </row>
    <row r="256" spans="3:6">
      <c r="C256" s="4"/>
      <c r="D256" s="4"/>
      <c r="E256" s="4"/>
      <c r="F256" s="4"/>
    </row>
    <row r="257" spans="3:6">
      <c r="C257" s="4"/>
      <c r="D257" s="4"/>
      <c r="E257" s="4"/>
      <c r="F257" s="4"/>
    </row>
    <row r="258" spans="3:6">
      <c r="C258" s="4"/>
      <c r="D258" s="4"/>
      <c r="E258" s="4"/>
      <c r="F258" s="4"/>
    </row>
    <row r="259" spans="3:6">
      <c r="C259" s="4"/>
      <c r="D259" s="4"/>
      <c r="E259" s="4"/>
      <c r="F259" s="4"/>
    </row>
    <row r="260" spans="3:6">
      <c r="C260" s="4"/>
      <c r="D260" s="4"/>
      <c r="E260" s="4"/>
      <c r="F260" s="4"/>
    </row>
    <row r="261" spans="3:6">
      <c r="C261" s="4"/>
      <c r="D261" s="4"/>
      <c r="E261" s="4"/>
      <c r="F261" s="4"/>
    </row>
    <row r="262" spans="3:6">
      <c r="C262" s="4"/>
      <c r="D262" s="4"/>
      <c r="E262" s="4"/>
      <c r="F262" s="4"/>
    </row>
    <row r="263" spans="3:6">
      <c r="C263" s="4"/>
      <c r="D263" s="4"/>
      <c r="E263" s="4"/>
      <c r="F263" s="4"/>
    </row>
    <row r="264" spans="3:6">
      <c r="C264" s="4"/>
      <c r="D264" s="4"/>
      <c r="E264" s="4"/>
      <c r="F264" s="4"/>
    </row>
    <row r="265" spans="3:6">
      <c r="C265" s="4"/>
      <c r="D265" s="4"/>
      <c r="E265" s="4"/>
      <c r="F265" s="4"/>
    </row>
    <row r="266" spans="3:6">
      <c r="C266" s="4"/>
      <c r="D266" s="4"/>
      <c r="E266" s="4"/>
      <c r="F266" s="4"/>
    </row>
    <row r="267" spans="3:6">
      <c r="C267" s="4"/>
      <c r="D267" s="4"/>
      <c r="E267" s="4"/>
      <c r="F267" s="4"/>
    </row>
    <row r="268" spans="3:6">
      <c r="C268" s="4"/>
      <c r="D268" s="4"/>
      <c r="E268" s="4"/>
      <c r="F268" s="4"/>
    </row>
    <row r="269" spans="3:6">
      <c r="C269" s="4"/>
      <c r="D269" s="4"/>
      <c r="E269" s="4"/>
      <c r="F269" s="4"/>
    </row>
    <row r="270" spans="3:6">
      <c r="C270" s="4"/>
      <c r="D270" s="4"/>
      <c r="E270" s="4"/>
      <c r="F270" s="4"/>
    </row>
    <row r="271" spans="3:6">
      <c r="C271" s="4"/>
      <c r="D271" s="4"/>
      <c r="E271" s="4"/>
      <c r="F271" s="4"/>
    </row>
    <row r="272" spans="3:6">
      <c r="C272" s="4"/>
      <c r="D272" s="4"/>
      <c r="E272" s="4"/>
      <c r="F272" s="4"/>
    </row>
    <row r="273" spans="3:6">
      <c r="C273" s="4"/>
      <c r="D273" s="4"/>
      <c r="E273" s="4"/>
      <c r="F273" s="4"/>
    </row>
    <row r="274" spans="3:6">
      <c r="C274" s="4"/>
      <c r="D274" s="4"/>
      <c r="E274" s="4"/>
      <c r="F274" s="4"/>
    </row>
    <row r="275" spans="3:6">
      <c r="C275" s="4"/>
      <c r="D275" s="4"/>
      <c r="E275" s="4"/>
      <c r="F275" s="4"/>
    </row>
    <row r="276" spans="3:6">
      <c r="C276" s="4"/>
      <c r="D276" s="4"/>
      <c r="E276" s="4"/>
      <c r="F276" s="4"/>
    </row>
    <row r="277" spans="3:6">
      <c r="C277" s="4"/>
      <c r="D277" s="4"/>
      <c r="E277" s="4"/>
      <c r="F277" s="4"/>
    </row>
    <row r="278" spans="3:6">
      <c r="C278" s="4"/>
      <c r="D278" s="4"/>
      <c r="E278" s="4"/>
      <c r="F278" s="4"/>
    </row>
    <row r="279" spans="3:6">
      <c r="C279" s="4"/>
      <c r="D279" s="4"/>
      <c r="E279" s="4"/>
      <c r="F279" s="4"/>
    </row>
    <row r="280" spans="3:6">
      <c r="C280" s="4"/>
      <c r="D280" s="4"/>
      <c r="E280" s="4"/>
      <c r="F280" s="4"/>
    </row>
    <row r="281" spans="3:6">
      <c r="C281" s="4"/>
      <c r="D281" s="4"/>
      <c r="E281" s="4"/>
      <c r="F281" s="4"/>
    </row>
    <row r="282" spans="3:6">
      <c r="C282" s="4"/>
      <c r="D282" s="4"/>
      <c r="E282" s="4"/>
      <c r="F282" s="4"/>
    </row>
    <row r="283" spans="3:6">
      <c r="C283" s="4"/>
      <c r="D283" s="4"/>
      <c r="E283" s="4"/>
      <c r="F283" s="4"/>
    </row>
    <row r="284" spans="3:6">
      <c r="C284" s="4"/>
      <c r="D284" s="4"/>
      <c r="E284" s="4"/>
      <c r="F284" s="4"/>
    </row>
    <row r="285" spans="3:6">
      <c r="C285" s="4"/>
      <c r="D285" s="4"/>
      <c r="E285" s="4"/>
      <c r="F285" s="4"/>
    </row>
    <row r="286" spans="3:6">
      <c r="C286" s="4"/>
      <c r="D286" s="4"/>
      <c r="E286" s="4"/>
      <c r="F286" s="4"/>
    </row>
    <row r="287" spans="3:6">
      <c r="C287" s="4"/>
      <c r="D287" s="4"/>
      <c r="E287" s="4"/>
      <c r="F287" s="4"/>
    </row>
    <row r="288" spans="3:6">
      <c r="C288" s="4"/>
      <c r="D288" s="4"/>
      <c r="E288" s="4"/>
      <c r="F288" s="4"/>
    </row>
    <row r="289" spans="3:6">
      <c r="C289" s="4"/>
      <c r="D289" s="4"/>
      <c r="E289" s="4"/>
      <c r="F289" s="4"/>
    </row>
    <row r="290" spans="3:6">
      <c r="C290" s="4"/>
      <c r="D290" s="4"/>
      <c r="E290" s="4"/>
      <c r="F290" s="4"/>
    </row>
    <row r="291" spans="3:6">
      <c r="C291" s="4"/>
      <c r="D291" s="4"/>
      <c r="E291" s="4"/>
      <c r="F291" s="4"/>
    </row>
    <row r="292" spans="3:6">
      <c r="C292" s="4"/>
      <c r="D292" s="4"/>
      <c r="E292" s="4"/>
      <c r="F292" s="4"/>
    </row>
    <row r="293" spans="3:6">
      <c r="C293" s="4"/>
      <c r="D293" s="4"/>
      <c r="E293" s="4"/>
      <c r="F293" s="4"/>
    </row>
    <row r="294" spans="3:6">
      <c r="C294" s="4"/>
      <c r="D294" s="4"/>
      <c r="E294" s="4"/>
      <c r="F294" s="4"/>
    </row>
    <row r="295" spans="3:6">
      <c r="C295" s="4"/>
      <c r="D295" s="4"/>
      <c r="E295" s="4"/>
      <c r="F295" s="4"/>
    </row>
    <row r="296" spans="3:6">
      <c r="C296" s="4"/>
      <c r="D296" s="4"/>
      <c r="E296" s="4"/>
      <c r="F296" s="4"/>
    </row>
    <row r="297" spans="3:6">
      <c r="C297" s="4"/>
      <c r="D297" s="4"/>
      <c r="E297" s="4"/>
      <c r="F297" s="4"/>
    </row>
    <row r="298" spans="3:6">
      <c r="C298" s="4"/>
      <c r="D298" s="4"/>
      <c r="E298" s="4"/>
      <c r="F298" s="4"/>
    </row>
    <row r="299" spans="3:6">
      <c r="C299" s="4"/>
      <c r="D299" s="4"/>
      <c r="E299" s="4"/>
      <c r="F299" s="4"/>
    </row>
    <row r="300" spans="3:6">
      <c r="C300" s="4"/>
      <c r="D300" s="4"/>
      <c r="E300" s="4"/>
      <c r="F300" s="4"/>
    </row>
    <row r="301" spans="3:6">
      <c r="C301" s="4"/>
      <c r="D301" s="4"/>
      <c r="E301" s="4"/>
      <c r="F301" s="4"/>
    </row>
    <row r="302" spans="3:6">
      <c r="C302" s="4"/>
      <c r="D302" s="4"/>
      <c r="E302" s="4"/>
      <c r="F302" s="4"/>
    </row>
    <row r="303" spans="3:6">
      <c r="C303" s="4"/>
      <c r="D303" s="4"/>
      <c r="E303" s="4"/>
      <c r="F303" s="4"/>
    </row>
    <row r="304" spans="3:6">
      <c r="C304" s="4"/>
      <c r="D304" s="4"/>
      <c r="E304" s="4"/>
      <c r="F304" s="4"/>
    </row>
    <row r="305" spans="3:6">
      <c r="C305" s="4"/>
      <c r="D305" s="4"/>
      <c r="E305" s="4"/>
      <c r="F305" s="4"/>
    </row>
    <row r="306" spans="3:6">
      <c r="C306" s="4"/>
      <c r="D306" s="4"/>
      <c r="E306" s="4"/>
      <c r="F306" s="4"/>
    </row>
    <row r="307" spans="3:6">
      <c r="C307" s="4"/>
      <c r="D307" s="4"/>
      <c r="E307" s="4"/>
      <c r="F307" s="4"/>
    </row>
    <row r="308" spans="3:6">
      <c r="C308" s="4"/>
      <c r="D308" s="4"/>
      <c r="E308" s="4"/>
      <c r="F308" s="4"/>
    </row>
    <row r="309" spans="3:6">
      <c r="C309" s="4"/>
      <c r="D309" s="4"/>
      <c r="E309" s="4"/>
      <c r="F309" s="4"/>
    </row>
    <row r="310" spans="3:6">
      <c r="C310" s="4"/>
      <c r="D310" s="4"/>
      <c r="E310" s="4"/>
      <c r="F310" s="4"/>
    </row>
    <row r="311" spans="3:6">
      <c r="C311" s="4"/>
      <c r="D311" s="4"/>
      <c r="E311" s="4"/>
      <c r="F311" s="4"/>
    </row>
    <row r="312" spans="3:6">
      <c r="C312" s="4"/>
      <c r="D312" s="4"/>
      <c r="E312" s="4"/>
      <c r="F312" s="4"/>
    </row>
    <row r="313" spans="3:6">
      <c r="C313" s="4"/>
      <c r="D313" s="4"/>
      <c r="E313" s="4"/>
      <c r="F313" s="4"/>
    </row>
    <row r="314" spans="3:6">
      <c r="C314" s="4"/>
      <c r="D314" s="4"/>
      <c r="E314" s="4"/>
      <c r="F314" s="4"/>
    </row>
    <row r="315" spans="3:6">
      <c r="C315" s="4"/>
      <c r="D315" s="4"/>
      <c r="E315" s="4"/>
      <c r="F315" s="4"/>
    </row>
    <row r="316" spans="3:6">
      <c r="C316" s="4"/>
      <c r="D316" s="4"/>
      <c r="E316" s="4"/>
      <c r="F316" s="4"/>
    </row>
    <row r="317" spans="3:6">
      <c r="C317" s="4"/>
      <c r="D317" s="4"/>
      <c r="E317" s="4"/>
      <c r="F317" s="4"/>
    </row>
    <row r="318" spans="3:6">
      <c r="C318" s="4"/>
      <c r="D318" s="4"/>
      <c r="E318" s="4"/>
      <c r="F318" s="4"/>
    </row>
    <row r="319" spans="3:6">
      <c r="C319" s="4"/>
      <c r="D319" s="4"/>
      <c r="E319" s="4"/>
      <c r="F319" s="4"/>
    </row>
    <row r="320" spans="3:6">
      <c r="C320" s="4"/>
      <c r="D320" s="4"/>
      <c r="E320" s="4"/>
      <c r="F320" s="4"/>
    </row>
    <row r="321" spans="3:6">
      <c r="C321" s="4"/>
      <c r="D321" s="4"/>
      <c r="E321" s="4"/>
      <c r="F321" s="4"/>
    </row>
    <row r="322" spans="3:6">
      <c r="C322" s="4"/>
      <c r="D322" s="4"/>
      <c r="E322" s="4"/>
      <c r="F322" s="4"/>
    </row>
    <row r="323" spans="3:6">
      <c r="C323" s="4"/>
      <c r="D323" s="4"/>
      <c r="E323" s="4"/>
      <c r="F323" s="4"/>
    </row>
    <row r="324" spans="3:6">
      <c r="C324" s="4"/>
      <c r="D324" s="4"/>
      <c r="E324" s="4"/>
      <c r="F324" s="4"/>
    </row>
    <row r="325" spans="3:6">
      <c r="C325" s="4"/>
      <c r="D325" s="4"/>
      <c r="E325" s="4"/>
      <c r="F325" s="4"/>
    </row>
    <row r="326" spans="3:6">
      <c r="C326" s="4"/>
      <c r="D326" s="4"/>
      <c r="E326" s="4"/>
      <c r="F326" s="4"/>
    </row>
    <row r="327" spans="3:6">
      <c r="C327" s="4"/>
      <c r="D327" s="4"/>
      <c r="E327" s="4"/>
      <c r="F327" s="4"/>
    </row>
    <row r="328" spans="3:6">
      <c r="C328" s="4"/>
      <c r="D328" s="4"/>
      <c r="E328" s="4"/>
      <c r="F328" s="4"/>
    </row>
    <row r="329" spans="3:6">
      <c r="C329" s="4"/>
      <c r="D329" s="4"/>
      <c r="E329" s="4"/>
      <c r="F329" s="4"/>
    </row>
    <row r="330" spans="3:6">
      <c r="C330" s="4"/>
      <c r="D330" s="4"/>
      <c r="E330" s="4"/>
      <c r="F330" s="4"/>
    </row>
    <row r="331" spans="3:6">
      <c r="C331" s="4"/>
      <c r="D331" s="4"/>
      <c r="E331" s="4"/>
      <c r="F331" s="4"/>
    </row>
    <row r="332" spans="3:6">
      <c r="C332" s="4"/>
      <c r="D332" s="4"/>
      <c r="E332" s="4"/>
      <c r="F332" s="4"/>
    </row>
    <row r="333" spans="3:6">
      <c r="C333" s="4"/>
      <c r="D333" s="4"/>
      <c r="E333" s="4"/>
      <c r="F333" s="4"/>
    </row>
    <row r="334" spans="3:6">
      <c r="C334" s="4"/>
      <c r="D334" s="4"/>
      <c r="E334" s="4"/>
      <c r="F334" s="4"/>
    </row>
    <row r="335" spans="3:6">
      <c r="C335" s="4"/>
      <c r="D335" s="4"/>
      <c r="E335" s="4"/>
      <c r="F335" s="4"/>
    </row>
    <row r="336" spans="3:6">
      <c r="C336" s="4"/>
      <c r="D336" s="4"/>
      <c r="E336" s="4"/>
      <c r="F336" s="4"/>
    </row>
    <row r="337" spans="3:6">
      <c r="C337" s="4"/>
      <c r="D337" s="4"/>
      <c r="E337" s="4"/>
      <c r="F337" s="4"/>
    </row>
    <row r="338" spans="3:6">
      <c r="C338" s="4"/>
      <c r="D338" s="4"/>
      <c r="E338" s="4"/>
      <c r="F338" s="4"/>
    </row>
    <row r="339" spans="3:6">
      <c r="C339" s="4"/>
      <c r="D339" s="4"/>
      <c r="E339" s="4"/>
      <c r="F339" s="4"/>
    </row>
    <row r="340" spans="3:6">
      <c r="C340" s="4"/>
      <c r="D340" s="4"/>
      <c r="E340" s="4"/>
      <c r="F340" s="4"/>
    </row>
    <row r="341" spans="3:6">
      <c r="C341" s="4"/>
      <c r="D341" s="4"/>
      <c r="E341" s="4"/>
      <c r="F341" s="4"/>
    </row>
    <row r="342" spans="3:6">
      <c r="C342" s="4"/>
      <c r="D342" s="4"/>
      <c r="E342" s="4"/>
      <c r="F342" s="4"/>
    </row>
    <row r="343" spans="3:6">
      <c r="C343" s="4"/>
      <c r="D343" s="4"/>
      <c r="E343" s="4"/>
      <c r="F343" s="4"/>
    </row>
    <row r="344" spans="3:6">
      <c r="C344" s="4"/>
      <c r="D344" s="4"/>
      <c r="E344" s="4"/>
      <c r="F344" s="4"/>
    </row>
    <row r="345" spans="3:6">
      <c r="C345" s="4"/>
      <c r="D345" s="4"/>
      <c r="E345" s="4"/>
      <c r="F345" s="4"/>
    </row>
    <row r="346" spans="3:6">
      <c r="C346" s="4"/>
      <c r="D346" s="4"/>
      <c r="E346" s="4"/>
      <c r="F346" s="4"/>
    </row>
    <row r="347" spans="3:6">
      <c r="C347" s="4"/>
      <c r="D347" s="4"/>
      <c r="E347" s="4"/>
      <c r="F347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Ames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Stanley</dc:creator>
  <cp:lastModifiedBy>Tina Stanley</cp:lastModifiedBy>
  <dcterms:created xsi:type="dcterms:W3CDTF">2017-03-03T21:53:33Z</dcterms:created>
  <dcterms:modified xsi:type="dcterms:W3CDTF">2018-04-05T15:31:16Z</dcterms:modified>
</cp:coreProperties>
</file>